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Jey\OneDrive\문서\업무_개발\Calibration Tool Project\MCT V2\Templates\"/>
    </mc:Choice>
  </mc:AlternateContent>
  <bookViews>
    <workbookView xWindow="0" yWindow="90" windowWidth="15225" windowHeight="8550" tabRatio="757"/>
  </bookViews>
  <sheets>
    <sheet name="기본정보" sheetId="13" r:id="rId1"/>
    <sheet name="교정결과" sheetId="11" r:id="rId2"/>
    <sheet name="교정결과-E" sheetId="24" r:id="rId3"/>
    <sheet name="교정결과-HY" sheetId="33" r:id="rId4"/>
    <sheet name="판정결과" sheetId="30" r:id="rId5"/>
    <sheet name="부록" sheetId="25" r:id="rId6"/>
    <sheet name="RAWDATA" sheetId="3" r:id="rId7"/>
    <sheet name="측정불확도추정보고서" sheetId="23" r:id="rId8"/>
    <sheet name="Calcu" sheetId="21" r:id="rId9"/>
    <sheet name="Calcu_ADJ" sheetId="55" r:id="rId10"/>
    <sheet name="STD_Data" sheetId="29" r:id="rId11"/>
    <sheet name="Length_5_R1" sheetId="14" r:id="rId12"/>
    <sheet name="Length_5_R2" sheetId="41" r:id="rId13"/>
    <sheet name="Length_5_R3" sheetId="48" r:id="rId14"/>
    <sheet name="Length_5_R4" sheetId="49" r:id="rId15"/>
    <sheet name="Length_5_R5" sheetId="50" r:id="rId16"/>
    <sheet name="Length_5_R6" sheetId="51" r:id="rId17"/>
  </sheets>
  <definedNames>
    <definedName name="_xlnm._FilterDatabase" localSheetId="0" hidden="1">기본정보!#REF!</definedName>
    <definedName name="B_Tag" localSheetId="2">'교정결과-E'!$D$179:$F$179</definedName>
    <definedName name="B_Tag" localSheetId="3">'교정결과-HY'!$B$145:$Q$145</definedName>
    <definedName name="B_Tag">교정결과!$D$173:$F$173</definedName>
    <definedName name="B_Tag_2" localSheetId="4">판정결과!$D$129:$I$129</definedName>
    <definedName name="B_Tag_3" localSheetId="5">부록!$B$11:$K$11</definedName>
    <definedName name="Length_5_R1_CMC">Length_5_R1!$D$4:$F$23</definedName>
    <definedName name="Length_5_R1_Condition">Length_5_R1!$A$4:$C$23</definedName>
    <definedName name="Length_5_R1_Resolution">Length_5_R1!$G$4:$J$23</definedName>
    <definedName name="Length_5_R1_Result">Length_5_R1!$N$4:$R$23</definedName>
    <definedName name="Length_5_R1_Result_ADJ">Length_5_R1!$T$4:$X$23</definedName>
    <definedName name="Length_5_R1_Spec">Length_5_R1!$K$4:$M$23</definedName>
    <definedName name="Length_5_R1_STD1">Length_5_R1!$A$27</definedName>
    <definedName name="Length_5_R2_CMC">Length_5_R2!$D$4:$F$23</definedName>
    <definedName name="Length_5_R2_Condition">Length_5_R2!$A$4:$C$23</definedName>
    <definedName name="Length_5_R2_Resolution">Length_5_R2!$G$4:$J$23</definedName>
    <definedName name="Length_5_R2_Result">Length_5_R2!$N$4:$R$23</definedName>
    <definedName name="Length_5_R2_Result_ADJ">Length_5_R2!$T$4:$X$23</definedName>
    <definedName name="Length_5_R2_Spec">Length_5_R2!$K$4:$M$23</definedName>
    <definedName name="Length_5_R2_STD1">Length_5_R2!$A$27</definedName>
    <definedName name="Length_5_R3_CMC" localSheetId="13">Length_5_R3!$D$4:$F$23</definedName>
    <definedName name="Length_5_R3_Condition" localSheetId="13">Length_5_R3!$A$4:$C$23</definedName>
    <definedName name="Length_5_R3_Resolution" localSheetId="13">Length_5_R3!$G$4:$J$23</definedName>
    <definedName name="Length_5_R3_Result" localSheetId="13">Length_5_R3!$N$4:$R$23</definedName>
    <definedName name="Length_5_R3_Result_ADJ">Length_5_R3!$T$4:$X$23</definedName>
    <definedName name="Length_5_R3_Spec" localSheetId="13">Length_5_R3!$K$4:$M$23</definedName>
    <definedName name="Length_5_R3_STD1" localSheetId="13">Length_5_R3!$A$27</definedName>
    <definedName name="Length_5_R4_CMC" localSheetId="14">Length_5_R4!$D$4:$F$23</definedName>
    <definedName name="Length_5_R4_Condition" localSheetId="14">Length_5_R4!$A$4:$C$23</definedName>
    <definedName name="Length_5_R4_Resolution" localSheetId="14">Length_5_R4!$G$4:$J$23</definedName>
    <definedName name="Length_5_R4_Result" localSheetId="14">Length_5_R4!$N$4:$R$23</definedName>
    <definedName name="Length_5_R4_Result_ADJ">Length_5_R4!$T$4:$X$23</definedName>
    <definedName name="Length_5_R4_Spec" localSheetId="14">Length_5_R4!$K$4:$M$23</definedName>
    <definedName name="Length_5_R4_STD1" localSheetId="14">Length_5_R4!$A$27</definedName>
    <definedName name="Length_5_R5_CMC" localSheetId="15">Length_5_R5!$D$4:$F$23</definedName>
    <definedName name="Length_5_R5_Condition" localSheetId="15">Length_5_R5!$A$4:$C$23</definedName>
    <definedName name="Length_5_R5_Resolution" localSheetId="15">Length_5_R5!$G$4:$J$23</definedName>
    <definedName name="Length_5_R5_Result" localSheetId="15">Length_5_R5!$N$4:$R$23</definedName>
    <definedName name="Length_5_R5_Result_ADJ">Length_5_R5!$T$4:$X$23</definedName>
    <definedName name="Length_5_R5_Spec" localSheetId="15">Length_5_R5!$K$4:$M$23</definedName>
    <definedName name="Length_5_R5_STD1" localSheetId="15">Length_5_R5!$A$27</definedName>
    <definedName name="Length_5_R6_CMC" localSheetId="16">Length_5_R6!$D$4:$F$23</definedName>
    <definedName name="Length_5_R6_Condition" localSheetId="16">Length_5_R6!$A$4:$C$23</definedName>
    <definedName name="Length_5_R6_Resolution" localSheetId="16">Length_5_R6!$G$4:$J$23</definedName>
    <definedName name="Length_5_R6_Result" localSheetId="16">Length_5_R6!$N$4:$R$23</definedName>
    <definedName name="Length_5_R6_Result_ADJ">Length_5_R6!$T$4:$X$23</definedName>
    <definedName name="Length_5_R6_Spec" localSheetId="16">Length_5_R6!$K$4:$M$23</definedName>
    <definedName name="Length_5_R6_STD1" localSheetId="16">Length_5_R6!$A$27</definedName>
    <definedName name="_xlnm.Print_Area" localSheetId="0">기본정보!$A$1:$J$38</definedName>
    <definedName name="_xlnm.Print_Titles" localSheetId="1">교정결과!$1:$5</definedName>
    <definedName name="_xlnm.Print_Titles" localSheetId="2">'교정결과-E'!$1:$5</definedName>
    <definedName name="_xlnm.Print_Titles" localSheetId="3">'교정결과-HY'!$1:$5</definedName>
    <definedName name="_xlnm.Print_Titles" localSheetId="5">부록!$1:$5</definedName>
    <definedName name="_xlnm.Print_Titles" localSheetId="4">판정결과!$1:$5</definedName>
  </definedNames>
  <calcPr calcId="162913"/>
</workbook>
</file>

<file path=xl/calcChain.xml><?xml version="1.0" encoding="utf-8"?>
<calcChain xmlns="http://schemas.openxmlformats.org/spreadsheetml/2006/main">
  <c r="D12" i="24" l="1"/>
  <c r="D152" i="24"/>
  <c r="D124" i="24"/>
  <c r="D96" i="24"/>
  <c r="D68" i="24"/>
  <c r="D40" i="24"/>
  <c r="A175" i="24"/>
  <c r="A174" i="24"/>
  <c r="A173" i="24"/>
  <c r="A172" i="24"/>
  <c r="A171" i="24"/>
  <c r="A170" i="24"/>
  <c r="A169" i="24"/>
  <c r="A168" i="24"/>
  <c r="A167" i="24"/>
  <c r="A166" i="24"/>
  <c r="A165" i="24"/>
  <c r="A164" i="24"/>
  <c r="A163" i="24"/>
  <c r="A162" i="24"/>
  <c r="A161" i="24"/>
  <c r="A160" i="24"/>
  <c r="A159" i="24"/>
  <c r="A158" i="24"/>
  <c r="A157" i="24"/>
  <c r="A156" i="24"/>
  <c r="D155" i="24"/>
  <c r="E155" i="24" s="1"/>
  <c r="A151" i="24"/>
  <c r="A176" i="24" s="1"/>
  <c r="A147" i="24"/>
  <c r="A146" i="24"/>
  <c r="A145" i="24"/>
  <c r="A144" i="24"/>
  <c r="A143" i="24"/>
  <c r="A142" i="24"/>
  <c r="A141" i="24"/>
  <c r="A140" i="24"/>
  <c r="A139" i="24"/>
  <c r="A138" i="24"/>
  <c r="A137" i="24"/>
  <c r="A136" i="24"/>
  <c r="A135" i="24"/>
  <c r="A134" i="24"/>
  <c r="A133" i="24"/>
  <c r="A132" i="24"/>
  <c r="A131" i="24"/>
  <c r="A130" i="24"/>
  <c r="A129" i="24"/>
  <c r="A128" i="24"/>
  <c r="D127" i="24"/>
  <c r="E127" i="24" s="1"/>
  <c r="A123" i="24"/>
  <c r="A119" i="24"/>
  <c r="A118" i="24"/>
  <c r="A117" i="24"/>
  <c r="A116" i="24"/>
  <c r="A115" i="24"/>
  <c r="A114" i="24"/>
  <c r="A113" i="24"/>
  <c r="A112" i="24"/>
  <c r="A111" i="24"/>
  <c r="A110" i="24"/>
  <c r="A109" i="24"/>
  <c r="A108" i="24"/>
  <c r="A107" i="24"/>
  <c r="A106" i="24"/>
  <c r="A105" i="24"/>
  <c r="A104" i="24"/>
  <c r="A103" i="24"/>
  <c r="A102" i="24"/>
  <c r="A101" i="24"/>
  <c r="A100" i="24"/>
  <c r="D99" i="24"/>
  <c r="E99" i="24" s="1"/>
  <c r="A95" i="24"/>
  <c r="A120" i="24" s="1"/>
  <c r="A91" i="24"/>
  <c r="A90" i="24"/>
  <c r="A89" i="24"/>
  <c r="A88" i="24"/>
  <c r="A87" i="24"/>
  <c r="A86" i="24"/>
  <c r="A85" i="24"/>
  <c r="A84" i="24"/>
  <c r="A83" i="24"/>
  <c r="A82" i="24"/>
  <c r="A81" i="24"/>
  <c r="A80" i="24"/>
  <c r="A79" i="24"/>
  <c r="A78" i="24"/>
  <c r="A77" i="24"/>
  <c r="A76" i="24"/>
  <c r="A75" i="24"/>
  <c r="A74" i="24"/>
  <c r="A73" i="24"/>
  <c r="A72" i="24"/>
  <c r="D71" i="24"/>
  <c r="E71" i="24" s="1"/>
  <c r="A67" i="24"/>
  <c r="A63" i="24"/>
  <c r="A62" i="24"/>
  <c r="A61" i="24"/>
  <c r="A60" i="24"/>
  <c r="A59" i="24"/>
  <c r="A58" i="24"/>
  <c r="A57" i="24"/>
  <c r="A56" i="24"/>
  <c r="A55" i="24"/>
  <c r="A54" i="24"/>
  <c r="A53" i="24"/>
  <c r="A52" i="24"/>
  <c r="A51" i="24"/>
  <c r="A50" i="24"/>
  <c r="A49" i="24"/>
  <c r="A48" i="24"/>
  <c r="A47" i="24"/>
  <c r="A46" i="24"/>
  <c r="A45" i="24"/>
  <c r="A44" i="24"/>
  <c r="D43" i="24"/>
  <c r="E43" i="24" s="1"/>
  <c r="A39" i="24"/>
  <c r="A64" i="24" s="1"/>
  <c r="A35" i="24"/>
  <c r="A34" i="24"/>
  <c r="A33" i="24"/>
  <c r="A32" i="24"/>
  <c r="A31" i="24"/>
  <c r="A30" i="24"/>
  <c r="A29" i="24"/>
  <c r="A28" i="24"/>
  <c r="A27" i="24"/>
  <c r="A26" i="24"/>
  <c r="A25" i="24"/>
  <c r="A24" i="24"/>
  <c r="A23" i="24"/>
  <c r="A22" i="24"/>
  <c r="A21" i="24"/>
  <c r="A20" i="24"/>
  <c r="A19" i="24"/>
  <c r="A18" i="24"/>
  <c r="A17" i="24"/>
  <c r="A16" i="24"/>
  <c r="D15" i="24"/>
  <c r="E15" i="24" s="1"/>
  <c r="A11" i="24"/>
  <c r="A172" i="11"/>
  <c r="D147" i="11"/>
  <c r="D120" i="11"/>
  <c r="D93" i="11"/>
  <c r="D66" i="11"/>
  <c r="D39" i="11"/>
  <c r="D12" i="11"/>
  <c r="A96" i="24" l="1"/>
  <c r="A121" i="24" s="1"/>
  <c r="A152" i="24"/>
  <c r="A92" i="24"/>
  <c r="A68" i="24"/>
  <c r="A148" i="24"/>
  <c r="A124" i="24"/>
  <c r="A36" i="24"/>
  <c r="A12" i="24"/>
  <c r="A40" i="24"/>
  <c r="O358" i="55"/>
  <c r="M358" i="55" s="1"/>
  <c r="O296" i="55"/>
  <c r="M296" i="55" s="1"/>
  <c r="O234" i="55"/>
  <c r="K234" i="55" s="1"/>
  <c r="O172" i="55"/>
  <c r="M172" i="55" s="1"/>
  <c r="O110" i="55"/>
  <c r="M110" i="55" s="1"/>
  <c r="O48" i="55"/>
  <c r="M48" i="55" s="1"/>
  <c r="O358" i="21"/>
  <c r="M358" i="21" s="1"/>
  <c r="O296" i="21"/>
  <c r="K296" i="21" s="1"/>
  <c r="O234" i="21"/>
  <c r="M234" i="21" s="1"/>
  <c r="O172" i="21"/>
  <c r="K172" i="21" s="1"/>
  <c r="O110" i="21"/>
  <c r="M110" i="21" s="1"/>
  <c r="O48" i="21"/>
  <c r="M48" i="21" s="1"/>
  <c r="A97" i="24" l="1"/>
  <c r="A98" i="24" s="1"/>
  <c r="A99" i="24" s="1"/>
  <c r="A177" i="24"/>
  <c r="A153" i="24"/>
  <c r="A154" i="24" s="1"/>
  <c r="A155" i="24" s="1"/>
  <c r="A65" i="24"/>
  <c r="A41" i="24"/>
  <c r="A42" i="24" s="1"/>
  <c r="A43" i="24" s="1"/>
  <c r="A149" i="24"/>
  <c r="A125" i="24"/>
  <c r="A126" i="24" s="1"/>
  <c r="A127" i="24" s="1"/>
  <c r="A37" i="24"/>
  <c r="A13" i="24"/>
  <c r="A93" i="24"/>
  <c r="A69" i="24"/>
  <c r="A70" i="24" s="1"/>
  <c r="A71" i="24" s="1"/>
  <c r="K110" i="55"/>
  <c r="K234" i="21"/>
  <c r="K358" i="21"/>
  <c r="K172" i="55"/>
  <c r="K358" i="55"/>
  <c r="M296" i="21"/>
  <c r="M234" i="55"/>
  <c r="K48" i="55"/>
  <c r="K296" i="55"/>
  <c r="M172" i="21"/>
  <c r="K110" i="21"/>
  <c r="K48" i="21"/>
  <c r="A14" i="24" l="1"/>
  <c r="A15" i="24" s="1"/>
  <c r="F357" i="55"/>
  <c r="F295" i="55"/>
  <c r="F233" i="55"/>
  <c r="F171" i="55"/>
  <c r="F109" i="55"/>
  <c r="F47" i="55"/>
  <c r="F357" i="21"/>
  <c r="F295" i="21"/>
  <c r="F233" i="21"/>
  <c r="F171" i="21"/>
  <c r="F109" i="21"/>
  <c r="F47" i="21"/>
  <c r="T346" i="55" l="1"/>
  <c r="T351" i="55"/>
  <c r="T352" i="55"/>
  <c r="T284" i="55"/>
  <c r="T289" i="55"/>
  <c r="T290" i="55"/>
  <c r="T222" i="55"/>
  <c r="T227" i="55"/>
  <c r="T228" i="55"/>
  <c r="T160" i="55"/>
  <c r="T165" i="55"/>
  <c r="T166" i="55"/>
  <c r="T98" i="55"/>
  <c r="T103" i="55"/>
  <c r="T104" i="55"/>
  <c r="T36" i="55"/>
  <c r="T41" i="55"/>
  <c r="T42" i="55"/>
  <c r="T346" i="21"/>
  <c r="T351" i="21"/>
  <c r="T352" i="21"/>
  <c r="T284" i="21"/>
  <c r="T289" i="21"/>
  <c r="T290" i="21"/>
  <c r="T222" i="21"/>
  <c r="T227" i="21"/>
  <c r="T228" i="21"/>
  <c r="T160" i="21"/>
  <c r="T165" i="21"/>
  <c r="T166" i="21"/>
  <c r="T98" i="21"/>
  <c r="T103" i="21"/>
  <c r="T104" i="21"/>
  <c r="T36" i="21"/>
  <c r="T41" i="21"/>
  <c r="T42" i="21"/>
  <c r="B322" i="55" l="1"/>
  <c r="B323" i="55"/>
  <c r="T323" i="55" s="1"/>
  <c r="B324" i="55"/>
  <c r="B325" i="55"/>
  <c r="B326" i="55"/>
  <c r="B327" i="55"/>
  <c r="C327" i="55" s="1"/>
  <c r="K171" i="3" s="1"/>
  <c r="B328" i="55"/>
  <c r="B329" i="55"/>
  <c r="B330" i="55"/>
  <c r="B331" i="55"/>
  <c r="B332" i="55"/>
  <c r="B333" i="55"/>
  <c r="B334" i="55"/>
  <c r="B335" i="55"/>
  <c r="M335" i="55" s="1"/>
  <c r="B336" i="55"/>
  <c r="B337" i="55"/>
  <c r="B338" i="55"/>
  <c r="B339" i="55"/>
  <c r="B340" i="55"/>
  <c r="B321" i="55"/>
  <c r="B260" i="55"/>
  <c r="B261" i="55"/>
  <c r="O261" i="55" s="1"/>
  <c r="B262" i="55"/>
  <c r="B263" i="55"/>
  <c r="B264" i="55"/>
  <c r="B265" i="55"/>
  <c r="B266" i="55"/>
  <c r="B267" i="55"/>
  <c r="B268" i="55"/>
  <c r="B269" i="55"/>
  <c r="B270" i="55"/>
  <c r="B271" i="55"/>
  <c r="B272" i="55"/>
  <c r="B273" i="55"/>
  <c r="B274" i="55"/>
  <c r="B275" i="55"/>
  <c r="B276" i="55"/>
  <c r="B277" i="55"/>
  <c r="K277" i="55" s="1"/>
  <c r="B278" i="55"/>
  <c r="B259" i="55"/>
  <c r="B198" i="55"/>
  <c r="B199" i="55"/>
  <c r="V199" i="55" s="1"/>
  <c r="B200" i="55"/>
  <c r="B201" i="55"/>
  <c r="B202" i="55"/>
  <c r="B203" i="55"/>
  <c r="B204" i="55"/>
  <c r="B205" i="55"/>
  <c r="B206" i="55"/>
  <c r="B207" i="55"/>
  <c r="C207" i="55" s="1"/>
  <c r="K115" i="3" s="1"/>
  <c r="B208" i="55"/>
  <c r="B209" i="55"/>
  <c r="B210" i="55"/>
  <c r="B211" i="55"/>
  <c r="B212" i="55"/>
  <c r="B213" i="55"/>
  <c r="B214" i="55"/>
  <c r="B215" i="55"/>
  <c r="B216" i="55"/>
  <c r="B197" i="55"/>
  <c r="B136" i="55"/>
  <c r="B137" i="55"/>
  <c r="C137" i="55" s="1"/>
  <c r="K77" i="3" s="1"/>
  <c r="B138" i="55"/>
  <c r="B139" i="55"/>
  <c r="B140" i="55"/>
  <c r="B141" i="55"/>
  <c r="E141" i="55" s="1"/>
  <c r="B142" i="55"/>
  <c r="B143" i="55"/>
  <c r="B144" i="55"/>
  <c r="B145" i="55"/>
  <c r="P145" i="55" s="1"/>
  <c r="B146" i="55"/>
  <c r="B147" i="55"/>
  <c r="B148" i="55"/>
  <c r="B149" i="55"/>
  <c r="B150" i="55"/>
  <c r="B151" i="55"/>
  <c r="B152" i="55"/>
  <c r="B153" i="55"/>
  <c r="B154" i="55"/>
  <c r="B135" i="55"/>
  <c r="B74" i="55"/>
  <c r="B75" i="55"/>
  <c r="B76" i="55"/>
  <c r="B77" i="55"/>
  <c r="B78" i="55"/>
  <c r="B79" i="55"/>
  <c r="K79" i="55" s="1"/>
  <c r="B80" i="55"/>
  <c r="B81" i="55"/>
  <c r="B82" i="55"/>
  <c r="B83" i="55"/>
  <c r="B84" i="55"/>
  <c r="B85" i="55"/>
  <c r="B86" i="55"/>
  <c r="B87" i="55"/>
  <c r="S87" i="55" s="1"/>
  <c r="B88" i="55"/>
  <c r="B89" i="55"/>
  <c r="B90" i="55"/>
  <c r="B91" i="55"/>
  <c r="E91" i="55" s="1"/>
  <c r="B92" i="55"/>
  <c r="B73" i="55"/>
  <c r="B12" i="55"/>
  <c r="B13" i="55"/>
  <c r="B14" i="55"/>
  <c r="B15" i="55"/>
  <c r="B16" i="55"/>
  <c r="B17" i="55"/>
  <c r="B18" i="55"/>
  <c r="B19" i="55"/>
  <c r="B20" i="55"/>
  <c r="B21" i="55"/>
  <c r="B22" i="55"/>
  <c r="B23" i="55"/>
  <c r="B24" i="55"/>
  <c r="B25" i="55"/>
  <c r="C25" i="55" s="1"/>
  <c r="K29" i="3" s="1"/>
  <c r="B26" i="55"/>
  <c r="B27" i="55"/>
  <c r="B28" i="55"/>
  <c r="B29" i="55"/>
  <c r="S29" i="55" s="1"/>
  <c r="B30" i="55"/>
  <c r="B11" i="55"/>
  <c r="L528" i="23"/>
  <c r="L530" i="23"/>
  <c r="Q530" i="23" s="1"/>
  <c r="V530" i="23" s="1"/>
  <c r="AA530" i="23" s="1"/>
  <c r="AF530" i="23" s="1"/>
  <c r="M556" i="23"/>
  <c r="Z556" i="23"/>
  <c r="AB556" i="23"/>
  <c r="AG556" i="23"/>
  <c r="BA556" i="23"/>
  <c r="BC556" i="23"/>
  <c r="L577" i="23" s="1"/>
  <c r="M557" i="23"/>
  <c r="V557" i="23"/>
  <c r="AB557" i="23"/>
  <c r="AG557" i="23"/>
  <c r="AW557" i="23"/>
  <c r="BC557" i="23"/>
  <c r="Q577" i="23" s="1"/>
  <c r="M558" i="23"/>
  <c r="X558" i="23"/>
  <c r="AB558" i="23"/>
  <c r="BC558" i="23"/>
  <c r="V577" i="23" s="1"/>
  <c r="M559" i="23"/>
  <c r="V559" i="23"/>
  <c r="AB559" i="23"/>
  <c r="BC559" i="23"/>
  <c r="AA577" i="23" s="1"/>
  <c r="M560" i="23"/>
  <c r="X560" i="23"/>
  <c r="AB560" i="23"/>
  <c r="BC560" i="23"/>
  <c r="AF577" i="23" s="1"/>
  <c r="M561" i="23"/>
  <c r="V561" i="23"/>
  <c r="AB561" i="23"/>
  <c r="BC561" i="23"/>
  <c r="AK577" i="23" s="1"/>
  <c r="H562" i="23"/>
  <c r="M562" i="23"/>
  <c r="V562" i="23"/>
  <c r="AB562" i="23"/>
  <c r="AG562" i="23"/>
  <c r="AW562" i="23"/>
  <c r="BC562" i="23"/>
  <c r="AP577" i="23" s="1"/>
  <c r="H563" i="23"/>
  <c r="M563" i="23"/>
  <c r="V563" i="23"/>
  <c r="AB563" i="23"/>
  <c r="AG563" i="23"/>
  <c r="AW563" i="23"/>
  <c r="BC563" i="23"/>
  <c r="AU577" i="23" s="1"/>
  <c r="M564" i="23"/>
  <c r="BA564" i="23"/>
  <c r="Q572" i="23" s="1"/>
  <c r="X580" i="23" s="1"/>
  <c r="AL580" i="23" s="1"/>
  <c r="AZ580" i="23" s="1"/>
  <c r="L589" i="23"/>
  <c r="L591" i="23"/>
  <c r="Q591" i="23" s="1"/>
  <c r="V591" i="23" s="1"/>
  <c r="AA591" i="23" s="1"/>
  <c r="AF591" i="23" s="1"/>
  <c r="M617" i="23"/>
  <c r="Z617" i="23"/>
  <c r="AB617" i="23"/>
  <c r="AG617" i="23"/>
  <c r="BA617" i="23"/>
  <c r="BC617" i="23"/>
  <c r="L638" i="23" s="1"/>
  <c r="M618" i="23"/>
  <c r="V618" i="23"/>
  <c r="AB618" i="23"/>
  <c r="AG618" i="23"/>
  <c r="AW618" i="23"/>
  <c r="BC618" i="23"/>
  <c r="Q638" i="23" s="1"/>
  <c r="M619" i="23"/>
  <c r="X619" i="23"/>
  <c r="AB619" i="23"/>
  <c r="BC619" i="23"/>
  <c r="V638" i="23" s="1"/>
  <c r="M620" i="23"/>
  <c r="V620" i="23"/>
  <c r="AB620" i="23"/>
  <c r="BC620" i="23"/>
  <c r="AA638" i="23" s="1"/>
  <c r="M621" i="23"/>
  <c r="X621" i="23"/>
  <c r="AB621" i="23"/>
  <c r="BC621" i="23"/>
  <c r="AF638" i="23" s="1"/>
  <c r="M622" i="23"/>
  <c r="V622" i="23"/>
  <c r="AB622" i="23"/>
  <c r="BC622" i="23"/>
  <c r="AK638" i="23" s="1"/>
  <c r="H623" i="23"/>
  <c r="M623" i="23"/>
  <c r="V623" i="23"/>
  <c r="AB623" i="23"/>
  <c r="AG623" i="23"/>
  <c r="AW623" i="23"/>
  <c r="BC623" i="23"/>
  <c r="AP638" i="23" s="1"/>
  <c r="H624" i="23"/>
  <c r="M624" i="23"/>
  <c r="V624" i="23"/>
  <c r="AB624" i="23"/>
  <c r="AG624" i="23"/>
  <c r="AW624" i="23"/>
  <c r="BC624" i="23"/>
  <c r="AU638" i="23" s="1"/>
  <c r="M625" i="23"/>
  <c r="BA625" i="23"/>
  <c r="Q633" i="23" s="1"/>
  <c r="X641" i="23" s="1"/>
  <c r="AL641" i="23" s="1"/>
  <c r="AZ641" i="23" s="1"/>
  <c r="L650" i="23"/>
  <c r="L652" i="23"/>
  <c r="Q652" i="23" s="1"/>
  <c r="V652" i="23" s="1"/>
  <c r="AA652" i="23" s="1"/>
  <c r="AF652" i="23" s="1"/>
  <c r="M678" i="23"/>
  <c r="Z678" i="23"/>
  <c r="AB678" i="23"/>
  <c r="AG678" i="23"/>
  <c r="BA678" i="23"/>
  <c r="BC678" i="23"/>
  <c r="L699" i="23" s="1"/>
  <c r="M679" i="23"/>
  <c r="V679" i="23"/>
  <c r="AB679" i="23"/>
  <c r="AG679" i="23"/>
  <c r="AW679" i="23"/>
  <c r="BC679" i="23"/>
  <c r="Q699" i="23" s="1"/>
  <c r="M680" i="23"/>
  <c r="X680" i="23"/>
  <c r="AB680" i="23"/>
  <c r="BC680" i="23"/>
  <c r="V699" i="23" s="1"/>
  <c r="M681" i="23"/>
  <c r="V681" i="23"/>
  <c r="AB681" i="23"/>
  <c r="BC681" i="23"/>
  <c r="AA699" i="23" s="1"/>
  <c r="M682" i="23"/>
  <c r="X682" i="23"/>
  <c r="AB682" i="23"/>
  <c r="BC682" i="23"/>
  <c r="AF699" i="23" s="1"/>
  <c r="M683" i="23"/>
  <c r="V683" i="23"/>
  <c r="AB683" i="23"/>
  <c r="BC683" i="23"/>
  <c r="AK699" i="23" s="1"/>
  <c r="H684" i="23"/>
  <c r="M684" i="23"/>
  <c r="V684" i="23"/>
  <c r="AB684" i="23"/>
  <c r="AG684" i="23"/>
  <c r="AW684" i="23"/>
  <c r="BC684" i="23"/>
  <c r="AP699" i="23" s="1"/>
  <c r="H685" i="23"/>
  <c r="M685" i="23"/>
  <c r="V685" i="23"/>
  <c r="AB685" i="23"/>
  <c r="AG685" i="23"/>
  <c r="AW685" i="23"/>
  <c r="BC685" i="23"/>
  <c r="AU699" i="23" s="1"/>
  <c r="M686" i="23"/>
  <c r="BA686" i="23"/>
  <c r="Q694" i="23" s="1"/>
  <c r="X702" i="23" s="1"/>
  <c r="AL702" i="23" s="1"/>
  <c r="AZ702" i="23" s="1"/>
  <c r="L711" i="23"/>
  <c r="L713" i="23"/>
  <c r="Q713" i="23" s="1"/>
  <c r="V713" i="23" s="1"/>
  <c r="AA713" i="23" s="1"/>
  <c r="AF713" i="23" s="1"/>
  <c r="M739" i="23"/>
  <c r="Z739" i="23"/>
  <c r="AB739" i="23"/>
  <c r="AG739" i="23"/>
  <c r="BA739" i="23"/>
  <c r="BC739" i="23"/>
  <c r="L760" i="23" s="1"/>
  <c r="M740" i="23"/>
  <c r="V740" i="23"/>
  <c r="AB740" i="23"/>
  <c r="AG740" i="23"/>
  <c r="AW740" i="23"/>
  <c r="BC740" i="23"/>
  <c r="Q760" i="23" s="1"/>
  <c r="M741" i="23"/>
  <c r="X741" i="23"/>
  <c r="AB741" i="23"/>
  <c r="BC741" i="23"/>
  <c r="V760" i="23" s="1"/>
  <c r="M742" i="23"/>
  <c r="V742" i="23"/>
  <c r="AB742" i="23"/>
  <c r="BC742" i="23"/>
  <c r="AA760" i="23" s="1"/>
  <c r="M743" i="23"/>
  <c r="X743" i="23"/>
  <c r="AB743" i="23"/>
  <c r="BC743" i="23"/>
  <c r="AF760" i="23" s="1"/>
  <c r="M744" i="23"/>
  <c r="V744" i="23"/>
  <c r="AB744" i="23"/>
  <c r="BC744" i="23"/>
  <c r="AK760" i="23" s="1"/>
  <c r="H745" i="23"/>
  <c r="M745" i="23"/>
  <c r="V745" i="23"/>
  <c r="AB745" i="23"/>
  <c r="AG745" i="23"/>
  <c r="AW745" i="23"/>
  <c r="BC745" i="23"/>
  <c r="AP760" i="23" s="1"/>
  <c r="H746" i="23"/>
  <c r="M746" i="23"/>
  <c r="V746" i="23"/>
  <c r="AB746" i="23"/>
  <c r="AG746" i="23"/>
  <c r="AW746" i="23"/>
  <c r="BC746" i="23"/>
  <c r="AU760" i="23" s="1"/>
  <c r="M747" i="23"/>
  <c r="BA747" i="23"/>
  <c r="Q755" i="23" s="1"/>
  <c r="X763" i="23" s="1"/>
  <c r="AL763" i="23" s="1"/>
  <c r="AZ763" i="23" s="1"/>
  <c r="L772" i="23"/>
  <c r="L774" i="23"/>
  <c r="Q774" i="23" s="1"/>
  <c r="V774" i="23" s="1"/>
  <c r="AA774" i="23" s="1"/>
  <c r="AF774" i="23" s="1"/>
  <c r="M800" i="23"/>
  <c r="Z800" i="23"/>
  <c r="AB800" i="23"/>
  <c r="AG800" i="23"/>
  <c r="BA800" i="23"/>
  <c r="BC800" i="23"/>
  <c r="L821" i="23" s="1"/>
  <c r="M801" i="23"/>
  <c r="V801" i="23"/>
  <c r="AB801" i="23"/>
  <c r="AG801" i="23"/>
  <c r="AW801" i="23"/>
  <c r="BC801" i="23"/>
  <c r="Q821" i="23" s="1"/>
  <c r="M802" i="23"/>
  <c r="X802" i="23"/>
  <c r="AB802" i="23"/>
  <c r="BC802" i="23"/>
  <c r="V821" i="23" s="1"/>
  <c r="M803" i="23"/>
  <c r="V803" i="23"/>
  <c r="AB803" i="23"/>
  <c r="BC803" i="23"/>
  <c r="AA821" i="23" s="1"/>
  <c r="M804" i="23"/>
  <c r="X804" i="23"/>
  <c r="AB804" i="23"/>
  <c r="BC804" i="23"/>
  <c r="AF821" i="23" s="1"/>
  <c r="M805" i="23"/>
  <c r="V805" i="23"/>
  <c r="AB805" i="23"/>
  <c r="BC805" i="23"/>
  <c r="AK821" i="23" s="1"/>
  <c r="H806" i="23"/>
  <c r="M806" i="23"/>
  <c r="V806" i="23"/>
  <c r="AB806" i="23"/>
  <c r="AG806" i="23"/>
  <c r="AW806" i="23"/>
  <c r="BC806" i="23"/>
  <c r="AP821" i="23" s="1"/>
  <c r="H807" i="23"/>
  <c r="M807" i="23"/>
  <c r="V807" i="23"/>
  <c r="AB807" i="23"/>
  <c r="AG807" i="23"/>
  <c r="AW807" i="23"/>
  <c r="BC807" i="23"/>
  <c r="AU821" i="23" s="1"/>
  <c r="M808" i="23"/>
  <c r="BA808" i="23"/>
  <c r="Q816" i="23" s="1"/>
  <c r="X824" i="23" s="1"/>
  <c r="AL824" i="23" s="1"/>
  <c r="AZ824" i="23" s="1"/>
  <c r="L833" i="23"/>
  <c r="L835" i="23"/>
  <c r="Q835" i="23" s="1"/>
  <c r="V835" i="23" s="1"/>
  <c r="AA835" i="23" s="1"/>
  <c r="AF835" i="23" s="1"/>
  <c r="M861" i="23"/>
  <c r="Z861" i="23"/>
  <c r="AB861" i="23"/>
  <c r="AG861" i="23"/>
  <c r="BA861" i="23"/>
  <c r="BC861" i="23"/>
  <c r="L882" i="23" s="1"/>
  <c r="M862" i="23"/>
  <c r="V862" i="23"/>
  <c r="AB862" i="23"/>
  <c r="AG862" i="23"/>
  <c r="AW862" i="23"/>
  <c r="BC862" i="23"/>
  <c r="Q882" i="23" s="1"/>
  <c r="M863" i="23"/>
  <c r="X863" i="23"/>
  <c r="AB863" i="23"/>
  <c r="BC863" i="23"/>
  <c r="V882" i="23" s="1"/>
  <c r="M864" i="23"/>
  <c r="V864" i="23"/>
  <c r="AB864" i="23"/>
  <c r="BC864" i="23"/>
  <c r="AA882" i="23" s="1"/>
  <c r="M865" i="23"/>
  <c r="X865" i="23"/>
  <c r="AB865" i="23"/>
  <c r="BC865" i="23"/>
  <c r="AF882" i="23" s="1"/>
  <c r="M866" i="23"/>
  <c r="V866" i="23"/>
  <c r="AB866" i="23"/>
  <c r="BC866" i="23"/>
  <c r="AK882" i="23" s="1"/>
  <c r="H867" i="23"/>
  <c r="M867" i="23"/>
  <c r="V867" i="23"/>
  <c r="AB867" i="23"/>
  <c r="AG867" i="23"/>
  <c r="AW867" i="23"/>
  <c r="BC867" i="23"/>
  <c r="AP882" i="23" s="1"/>
  <c r="H868" i="23"/>
  <c r="M868" i="23"/>
  <c r="V868" i="23"/>
  <c r="AB868" i="23"/>
  <c r="AG868" i="23"/>
  <c r="AW868" i="23"/>
  <c r="BC868" i="23"/>
  <c r="AU882" i="23" s="1"/>
  <c r="M869" i="23"/>
  <c r="BA869" i="23"/>
  <c r="Q877" i="23" s="1"/>
  <c r="X885" i="23" s="1"/>
  <c r="AL885" i="23" s="1"/>
  <c r="AZ885" i="23" s="1"/>
  <c r="L12" i="3"/>
  <c r="L42" i="3"/>
  <c r="L72" i="3"/>
  <c r="L102" i="3"/>
  <c r="P110" i="3"/>
  <c r="L132" i="3"/>
  <c r="L148" i="3"/>
  <c r="P152" i="3"/>
  <c r="L162" i="3"/>
  <c r="P179" i="3"/>
  <c r="N182" i="3"/>
  <c r="Z352" i="55"/>
  <c r="X351" i="55"/>
  <c r="Z350" i="55"/>
  <c r="H350" i="55"/>
  <c r="Z349" i="55"/>
  <c r="H349" i="55"/>
  <c r="Z348" i="55"/>
  <c r="H348" i="55"/>
  <c r="Z347" i="55"/>
  <c r="H347" i="55"/>
  <c r="Y346" i="55"/>
  <c r="X345" i="55"/>
  <c r="Y345" i="55"/>
  <c r="O338" i="55"/>
  <c r="K338" i="55"/>
  <c r="C338" i="55"/>
  <c r="K182" i="3" s="1"/>
  <c r="K334" i="55"/>
  <c r="T331" i="55"/>
  <c r="K330" i="55"/>
  <c r="U330" i="55"/>
  <c r="G845" i="23" s="1"/>
  <c r="S326" i="55"/>
  <c r="Q326" i="55"/>
  <c r="M326" i="55"/>
  <c r="L326" i="55"/>
  <c r="AP841" i="23" s="1"/>
  <c r="D326" i="55"/>
  <c r="C326" i="55"/>
  <c r="K170" i="3" s="1"/>
  <c r="O322" i="55"/>
  <c r="K322" i="55"/>
  <c r="H315" i="55"/>
  <c r="G315" i="55"/>
  <c r="I357" i="55" s="1"/>
  <c r="L357" i="55" s="1"/>
  <c r="Q357" i="55" s="1"/>
  <c r="F315" i="55"/>
  <c r="K158" i="3" s="1"/>
  <c r="C315" i="55"/>
  <c r="B315" i="55" s="1"/>
  <c r="Z290" i="55"/>
  <c r="X289" i="55"/>
  <c r="Z288" i="55"/>
  <c r="H288" i="55"/>
  <c r="Z287" i="55"/>
  <c r="H287" i="55"/>
  <c r="Z286" i="55"/>
  <c r="H286" i="55"/>
  <c r="Z285" i="55"/>
  <c r="H285" i="55"/>
  <c r="L285" i="55" s="1"/>
  <c r="Y284" i="55"/>
  <c r="X283" i="55"/>
  <c r="Y283" i="55"/>
  <c r="P276" i="55"/>
  <c r="O276" i="55"/>
  <c r="D276" i="55"/>
  <c r="C276" i="55"/>
  <c r="K152" i="3" s="1"/>
  <c r="S276" i="55"/>
  <c r="K273" i="55"/>
  <c r="P272" i="55"/>
  <c r="O272" i="55"/>
  <c r="D272" i="55"/>
  <c r="C272" i="55"/>
  <c r="K148" i="3" s="1"/>
  <c r="S272" i="55"/>
  <c r="N268" i="55"/>
  <c r="AK784" i="23" s="1"/>
  <c r="C268" i="55"/>
  <c r="K144" i="3" s="1"/>
  <c r="S268" i="55"/>
  <c r="U264" i="55"/>
  <c r="G780" i="23" s="1"/>
  <c r="C261" i="55"/>
  <c r="K137" i="3" s="1"/>
  <c r="S260" i="55"/>
  <c r="Q260" i="55"/>
  <c r="M260" i="55"/>
  <c r="L260" i="55"/>
  <c r="AP776" i="23" s="1"/>
  <c r="D260" i="55"/>
  <c r="C260" i="55"/>
  <c r="K136" i="3" s="1"/>
  <c r="H253" i="55"/>
  <c r="G253" i="55"/>
  <c r="I295" i="55" s="1"/>
  <c r="L295" i="55" s="1"/>
  <c r="Q295" i="55" s="1"/>
  <c r="F253" i="55"/>
  <c r="K128" i="3" s="1"/>
  <c r="C253" i="55"/>
  <c r="B253" i="55" s="1"/>
  <c r="Z228" i="55"/>
  <c r="X227" i="55"/>
  <c r="Z226" i="55"/>
  <c r="H226" i="55"/>
  <c r="Z225" i="55"/>
  <c r="H225" i="55"/>
  <c r="Z224" i="55"/>
  <c r="H224" i="55"/>
  <c r="Z223" i="55"/>
  <c r="H223" i="55"/>
  <c r="L223" i="55" s="1"/>
  <c r="O741" i="23" s="1"/>
  <c r="Y222" i="55"/>
  <c r="X221" i="55"/>
  <c r="Y221" i="55"/>
  <c r="U215" i="55"/>
  <c r="G732" i="23" s="1"/>
  <c r="U214" i="55"/>
  <c r="G731" i="23" s="1"/>
  <c r="T214" i="55"/>
  <c r="E214" i="55"/>
  <c r="D214" i="55"/>
  <c r="P211" i="55"/>
  <c r="U210" i="55"/>
  <c r="G727" i="23" s="1"/>
  <c r="T210" i="55"/>
  <c r="E210" i="55"/>
  <c r="D210" i="55"/>
  <c r="P206" i="55"/>
  <c r="O206" i="55"/>
  <c r="D206" i="55"/>
  <c r="C206" i="55"/>
  <c r="K114" i="3" s="1"/>
  <c r="S206" i="55"/>
  <c r="S202" i="55"/>
  <c r="P202" i="55"/>
  <c r="O202" i="55"/>
  <c r="K202" i="55"/>
  <c r="D202" i="55"/>
  <c r="C202" i="55"/>
  <c r="K110" i="3" s="1"/>
  <c r="N199" i="55"/>
  <c r="AK716" i="23" s="1"/>
  <c r="C199" i="55"/>
  <c r="K107" i="3" s="1"/>
  <c r="H191" i="55"/>
  <c r="G191" i="55"/>
  <c r="I233" i="55" s="1"/>
  <c r="L233" i="55" s="1"/>
  <c r="Q233" i="55" s="1"/>
  <c r="F191" i="55"/>
  <c r="K98" i="3" s="1"/>
  <c r="C191" i="55"/>
  <c r="B191" i="55" s="1"/>
  <c r="Z166" i="55"/>
  <c r="X165" i="55"/>
  <c r="Z164" i="55"/>
  <c r="H164" i="55"/>
  <c r="Z163" i="55"/>
  <c r="H163" i="55"/>
  <c r="Z162" i="55"/>
  <c r="H162" i="55"/>
  <c r="L162" i="55" s="1"/>
  <c r="Z161" i="55"/>
  <c r="H161" i="55"/>
  <c r="L161" i="55" s="1"/>
  <c r="Y160" i="55"/>
  <c r="X159" i="55"/>
  <c r="Y159" i="55"/>
  <c r="T144" i="55"/>
  <c r="Q144" i="55"/>
  <c r="P144" i="55"/>
  <c r="L144" i="55"/>
  <c r="AP662" i="23" s="1"/>
  <c r="E144" i="55"/>
  <c r="D144" i="55"/>
  <c r="T140" i="55"/>
  <c r="Q140" i="55"/>
  <c r="L140" i="55"/>
  <c r="AP658" i="23" s="1"/>
  <c r="E140" i="55"/>
  <c r="D140" i="55"/>
  <c r="T137" i="55"/>
  <c r="O137" i="55"/>
  <c r="Q136" i="55"/>
  <c r="E136" i="55"/>
  <c r="T136" i="55"/>
  <c r="H129" i="55"/>
  <c r="G129" i="55"/>
  <c r="I171" i="55" s="1"/>
  <c r="L171" i="55" s="1"/>
  <c r="Q171" i="55" s="1"/>
  <c r="F129" i="55"/>
  <c r="K68" i="3" s="1"/>
  <c r="C129" i="55"/>
  <c r="B129" i="55" s="1"/>
  <c r="Z104" i="55"/>
  <c r="X103" i="55"/>
  <c r="Z102" i="55"/>
  <c r="H102" i="55"/>
  <c r="Z101" i="55"/>
  <c r="H101" i="55"/>
  <c r="Z100" i="55"/>
  <c r="H100" i="55"/>
  <c r="Z99" i="55"/>
  <c r="H99" i="55"/>
  <c r="Y98" i="55"/>
  <c r="X97" i="55"/>
  <c r="Y97" i="55"/>
  <c r="T91" i="55"/>
  <c r="O91" i="55"/>
  <c r="O87" i="55"/>
  <c r="L87" i="55"/>
  <c r="AP606" i="23" s="1"/>
  <c r="V86" i="55"/>
  <c r="N86" i="55"/>
  <c r="AK605" i="23" s="1"/>
  <c r="E86" i="55"/>
  <c r="M86" i="55"/>
  <c r="P78" i="55"/>
  <c r="D78" i="55"/>
  <c r="S78" i="55"/>
  <c r="S74" i="55"/>
  <c r="P74" i="55"/>
  <c r="O74" i="55"/>
  <c r="K74" i="55"/>
  <c r="D74" i="55"/>
  <c r="C74" i="55"/>
  <c r="K46" i="3" s="1"/>
  <c r="H67" i="55"/>
  <c r="G67" i="55"/>
  <c r="I109" i="55" s="1"/>
  <c r="L109" i="55" s="1"/>
  <c r="Q109" i="55" s="1"/>
  <c r="F67" i="55"/>
  <c r="K38" i="3" s="1"/>
  <c r="C67" i="55"/>
  <c r="B67" i="55" s="1"/>
  <c r="Z42" i="55"/>
  <c r="X41" i="55"/>
  <c r="Z40" i="55"/>
  <c r="H40" i="55"/>
  <c r="Z39" i="55"/>
  <c r="H39" i="55"/>
  <c r="Z38" i="55"/>
  <c r="H38" i="55"/>
  <c r="Z37" i="55"/>
  <c r="H37" i="55"/>
  <c r="L37" i="55" s="1"/>
  <c r="Y36" i="55"/>
  <c r="X35" i="55"/>
  <c r="Y35" i="55"/>
  <c r="D29" i="55"/>
  <c r="O25" i="55"/>
  <c r="E24" i="55"/>
  <c r="P21" i="55"/>
  <c r="S21" i="55"/>
  <c r="M20" i="55"/>
  <c r="D16" i="55"/>
  <c r="H5" i="55"/>
  <c r="G5" i="55"/>
  <c r="I47" i="55" s="1"/>
  <c r="L47" i="55" s="1"/>
  <c r="Q47" i="55" s="1"/>
  <c r="F5" i="55"/>
  <c r="K8" i="3" s="1"/>
  <c r="C5" i="55"/>
  <c r="B5" i="55" s="1"/>
  <c r="O29" i="55" l="1"/>
  <c r="D87" i="55"/>
  <c r="E137" i="55"/>
  <c r="B655" i="23" s="1"/>
  <c r="O207" i="55"/>
  <c r="S277" i="55"/>
  <c r="H232" i="55"/>
  <c r="I232" i="55"/>
  <c r="Y11" i="55"/>
  <c r="W11" i="55"/>
  <c r="X11" i="55"/>
  <c r="AG11" i="55"/>
  <c r="Y27" i="55"/>
  <c r="W27" i="55"/>
  <c r="X27" i="55"/>
  <c r="AG27" i="55"/>
  <c r="O30" i="33" s="1"/>
  <c r="Y23" i="55"/>
  <c r="W23" i="55"/>
  <c r="X23" i="55"/>
  <c r="AG23" i="55"/>
  <c r="O26" i="33" s="1"/>
  <c r="Y19" i="55"/>
  <c r="W19" i="55"/>
  <c r="X19" i="55"/>
  <c r="AG19" i="55"/>
  <c r="O22" i="33" s="1"/>
  <c r="Y15" i="55"/>
  <c r="W15" i="55"/>
  <c r="X15" i="55"/>
  <c r="AG15" i="55"/>
  <c r="O18" i="33" s="1"/>
  <c r="Y73" i="55"/>
  <c r="W73" i="55"/>
  <c r="X73" i="55"/>
  <c r="AG73" i="55"/>
  <c r="Y89" i="55"/>
  <c r="W89" i="55"/>
  <c r="X89" i="55"/>
  <c r="AG89" i="55"/>
  <c r="Y85" i="55"/>
  <c r="W85" i="55"/>
  <c r="X85" i="55"/>
  <c r="AG85" i="55"/>
  <c r="Y81" i="55"/>
  <c r="W81" i="55"/>
  <c r="X81" i="55"/>
  <c r="AG81" i="55"/>
  <c r="Y77" i="55"/>
  <c r="W77" i="55"/>
  <c r="X77" i="55"/>
  <c r="AG77" i="55"/>
  <c r="Y135" i="55"/>
  <c r="W135" i="55"/>
  <c r="X135" i="55"/>
  <c r="AG135" i="55"/>
  <c r="Y151" i="55"/>
  <c r="W151" i="55"/>
  <c r="X151" i="55"/>
  <c r="AG151" i="55"/>
  <c r="Y147" i="55"/>
  <c r="W147" i="55"/>
  <c r="X147" i="55"/>
  <c r="AG147" i="55"/>
  <c r="Y143" i="55"/>
  <c r="W143" i="55"/>
  <c r="X143" i="55"/>
  <c r="AG143" i="55"/>
  <c r="Y139" i="55"/>
  <c r="W139" i="55"/>
  <c r="X139" i="55"/>
  <c r="AG139" i="55"/>
  <c r="Y197" i="55"/>
  <c r="W197" i="55"/>
  <c r="X197" i="55"/>
  <c r="AG197" i="55"/>
  <c r="Y213" i="55"/>
  <c r="W213" i="55"/>
  <c r="X213" i="55"/>
  <c r="AG213" i="55"/>
  <c r="W209" i="55"/>
  <c r="X209" i="55"/>
  <c r="Y209" i="55"/>
  <c r="AG209" i="55"/>
  <c r="W205" i="55"/>
  <c r="X205" i="55"/>
  <c r="Y205" i="55"/>
  <c r="AG205" i="55"/>
  <c r="W201" i="55"/>
  <c r="X201" i="55"/>
  <c r="Y201" i="55"/>
  <c r="AG201" i="55"/>
  <c r="X259" i="55"/>
  <c r="Y259" i="55"/>
  <c r="W259" i="55"/>
  <c r="AG259" i="55"/>
  <c r="V259" i="55"/>
  <c r="W275" i="55"/>
  <c r="X275" i="55"/>
  <c r="Y275" i="55"/>
  <c r="AG275" i="55"/>
  <c r="W271" i="55"/>
  <c r="X271" i="55"/>
  <c r="Y271" i="55"/>
  <c r="AG271" i="55"/>
  <c r="W267" i="55"/>
  <c r="X267" i="55"/>
  <c r="Y267" i="55"/>
  <c r="AG267" i="55"/>
  <c r="W263" i="55"/>
  <c r="X263" i="55"/>
  <c r="Y263" i="55"/>
  <c r="AG263" i="55"/>
  <c r="X321" i="55"/>
  <c r="Y321" i="55"/>
  <c r="W321" i="55"/>
  <c r="V321" i="55"/>
  <c r="AG321" i="55"/>
  <c r="W337" i="55"/>
  <c r="X337" i="55"/>
  <c r="Y337" i="55"/>
  <c r="AG337" i="55"/>
  <c r="W333" i="55"/>
  <c r="X333" i="55"/>
  <c r="Y333" i="55"/>
  <c r="AG333" i="55"/>
  <c r="W329" i="55"/>
  <c r="X329" i="55"/>
  <c r="Y329" i="55"/>
  <c r="AG329" i="55"/>
  <c r="W325" i="55"/>
  <c r="X325" i="55"/>
  <c r="Y325" i="55"/>
  <c r="AG325" i="55"/>
  <c r="H108" i="55"/>
  <c r="I108" i="55"/>
  <c r="I356" i="55"/>
  <c r="H356" i="55"/>
  <c r="Y30" i="55"/>
  <c r="W30" i="55"/>
  <c r="X30" i="55"/>
  <c r="AG30" i="55"/>
  <c r="O33" i="33" s="1"/>
  <c r="Y26" i="55"/>
  <c r="W26" i="55"/>
  <c r="X26" i="55"/>
  <c r="AG26" i="55"/>
  <c r="O29" i="33" s="1"/>
  <c r="N22" i="55"/>
  <c r="AK542" i="23" s="1"/>
  <c r="Y22" i="55"/>
  <c r="W22" i="55"/>
  <c r="X22" i="55"/>
  <c r="AG22" i="55"/>
  <c r="O25" i="33" s="1"/>
  <c r="Y18" i="55"/>
  <c r="W18" i="55"/>
  <c r="X18" i="55"/>
  <c r="AG18" i="55"/>
  <c r="O21" i="33" s="1"/>
  <c r="Y14" i="55"/>
  <c r="W14" i="55"/>
  <c r="X14" i="55"/>
  <c r="AG14" i="55"/>
  <c r="Y92" i="55"/>
  <c r="W92" i="55"/>
  <c r="X92" i="55"/>
  <c r="AG92" i="55"/>
  <c r="Y88" i="55"/>
  <c r="W88" i="55"/>
  <c r="X88" i="55"/>
  <c r="AG88" i="55"/>
  <c r="Y84" i="55"/>
  <c r="W84" i="55"/>
  <c r="X84" i="55"/>
  <c r="AG84" i="55"/>
  <c r="Y80" i="55"/>
  <c r="W80" i="55"/>
  <c r="X80" i="55"/>
  <c r="AG80" i="55"/>
  <c r="Y76" i="55"/>
  <c r="W76" i="55"/>
  <c r="X76" i="55"/>
  <c r="AG76" i="55"/>
  <c r="Y154" i="55"/>
  <c r="W154" i="55"/>
  <c r="X154" i="55"/>
  <c r="AG154" i="55"/>
  <c r="Y150" i="55"/>
  <c r="X150" i="55"/>
  <c r="W150" i="55"/>
  <c r="AG150" i="55"/>
  <c r="Y146" i="55"/>
  <c r="X146" i="55"/>
  <c r="W146" i="55"/>
  <c r="AG146" i="55"/>
  <c r="Y142" i="55"/>
  <c r="W142" i="55"/>
  <c r="X142" i="55"/>
  <c r="AG142" i="55"/>
  <c r="Y138" i="55"/>
  <c r="W138" i="55"/>
  <c r="X138" i="55"/>
  <c r="AG138" i="55"/>
  <c r="Y216" i="55"/>
  <c r="X216" i="55"/>
  <c r="W216" i="55"/>
  <c r="AG216" i="55"/>
  <c r="W212" i="55"/>
  <c r="X212" i="55"/>
  <c r="Y212" i="55"/>
  <c r="AG212" i="55"/>
  <c r="W208" i="55"/>
  <c r="X208" i="55"/>
  <c r="Y208" i="55"/>
  <c r="AG208" i="55"/>
  <c r="W204" i="55"/>
  <c r="X204" i="55"/>
  <c r="Y204" i="55"/>
  <c r="AG204" i="55"/>
  <c r="W200" i="55"/>
  <c r="X200" i="55"/>
  <c r="Y200" i="55"/>
  <c r="AG200" i="55"/>
  <c r="W278" i="55"/>
  <c r="X278" i="55"/>
  <c r="Y278" i="55"/>
  <c r="AG278" i="55"/>
  <c r="W274" i="55"/>
  <c r="X274" i="55"/>
  <c r="Y274" i="55"/>
  <c r="AG274" i="55"/>
  <c r="W270" i="55"/>
  <c r="X270" i="55"/>
  <c r="Y270" i="55"/>
  <c r="AG270" i="55"/>
  <c r="W266" i="55"/>
  <c r="X266" i="55"/>
  <c r="Y266" i="55"/>
  <c r="AG266" i="55"/>
  <c r="W262" i="55"/>
  <c r="X262" i="55"/>
  <c r="Y262" i="55"/>
  <c r="AG262" i="55"/>
  <c r="Y340" i="55"/>
  <c r="W340" i="55"/>
  <c r="X340" i="55"/>
  <c r="AG340" i="55"/>
  <c r="Y336" i="55"/>
  <c r="W336" i="55"/>
  <c r="X336" i="55"/>
  <c r="AG336" i="55"/>
  <c r="Y332" i="55"/>
  <c r="W332" i="55"/>
  <c r="X332" i="55"/>
  <c r="AG332" i="55"/>
  <c r="Y328" i="55"/>
  <c r="W328" i="55"/>
  <c r="X328" i="55"/>
  <c r="AG328" i="55"/>
  <c r="Y324" i="55"/>
  <c r="W324" i="55"/>
  <c r="X324" i="55"/>
  <c r="AG324" i="55"/>
  <c r="I46" i="55"/>
  <c r="H46" i="55"/>
  <c r="Y29" i="55"/>
  <c r="W29" i="55"/>
  <c r="X29" i="55"/>
  <c r="AG29" i="55"/>
  <c r="O32" i="33" s="1"/>
  <c r="Y25" i="55"/>
  <c r="W25" i="55"/>
  <c r="X25" i="55"/>
  <c r="AG25" i="55"/>
  <c r="O28" i="33" s="1"/>
  <c r="Y21" i="55"/>
  <c r="W21" i="55"/>
  <c r="X21" i="55"/>
  <c r="AG21" i="55"/>
  <c r="O24" i="33" s="1"/>
  <c r="Y17" i="55"/>
  <c r="W17" i="55"/>
  <c r="X17" i="55"/>
  <c r="AG17" i="55"/>
  <c r="O20" i="33" s="1"/>
  <c r="Y13" i="55"/>
  <c r="W13" i="55"/>
  <c r="X13" i="55"/>
  <c r="AG13" i="55"/>
  <c r="Y91" i="55"/>
  <c r="W91" i="55"/>
  <c r="X91" i="55"/>
  <c r="AG91" i="55"/>
  <c r="Y87" i="55"/>
  <c r="W87" i="55"/>
  <c r="X87" i="55"/>
  <c r="AG87" i="55"/>
  <c r="Y83" i="55"/>
  <c r="W83" i="55"/>
  <c r="X83" i="55"/>
  <c r="AG83" i="55"/>
  <c r="Y79" i="55"/>
  <c r="W79" i="55"/>
  <c r="X79" i="55"/>
  <c r="AG79" i="55"/>
  <c r="Y75" i="55"/>
  <c r="W75" i="55"/>
  <c r="X75" i="55"/>
  <c r="AG75" i="55"/>
  <c r="Y153" i="55"/>
  <c r="W153" i="55"/>
  <c r="X153" i="55"/>
  <c r="AG153" i="55"/>
  <c r="Y149" i="55"/>
  <c r="W149" i="55"/>
  <c r="X149" i="55"/>
  <c r="AG149" i="55"/>
  <c r="Y145" i="55"/>
  <c r="W145" i="55"/>
  <c r="X145" i="55"/>
  <c r="AG145" i="55"/>
  <c r="Y141" i="55"/>
  <c r="W141" i="55"/>
  <c r="X141" i="55"/>
  <c r="AG141" i="55"/>
  <c r="Y137" i="55"/>
  <c r="W137" i="55"/>
  <c r="X137" i="55"/>
  <c r="AG137" i="55"/>
  <c r="Y215" i="55"/>
  <c r="W215" i="55"/>
  <c r="X215" i="55"/>
  <c r="AG215" i="55"/>
  <c r="W211" i="55"/>
  <c r="X211" i="55"/>
  <c r="Y211" i="55"/>
  <c r="AG211" i="55"/>
  <c r="W207" i="55"/>
  <c r="X207" i="55"/>
  <c r="Y207" i="55"/>
  <c r="AG207" i="55"/>
  <c r="W203" i="55"/>
  <c r="X203" i="55"/>
  <c r="Y203" i="55"/>
  <c r="AG203" i="55"/>
  <c r="W199" i="55"/>
  <c r="X199" i="55"/>
  <c r="Y199" i="55"/>
  <c r="AG199" i="55"/>
  <c r="W277" i="55"/>
  <c r="X277" i="55"/>
  <c r="Y277" i="55"/>
  <c r="AG277" i="55"/>
  <c r="W273" i="55"/>
  <c r="X273" i="55"/>
  <c r="Y273" i="55"/>
  <c r="AG273" i="55"/>
  <c r="W269" i="55"/>
  <c r="X269" i="55"/>
  <c r="Y269" i="55"/>
  <c r="AG269" i="55"/>
  <c r="W265" i="55"/>
  <c r="X265" i="55"/>
  <c r="Y265" i="55"/>
  <c r="AG265" i="55"/>
  <c r="W261" i="55"/>
  <c r="X261" i="55"/>
  <c r="Y261" i="55"/>
  <c r="AG261" i="55"/>
  <c r="X339" i="55"/>
  <c r="Y339" i="55"/>
  <c r="W339" i="55"/>
  <c r="AG339" i="55"/>
  <c r="X335" i="55"/>
  <c r="Y335" i="55"/>
  <c r="W335" i="55"/>
  <c r="AG335" i="55"/>
  <c r="X331" i="55"/>
  <c r="Y331" i="55"/>
  <c r="W331" i="55"/>
  <c r="AG331" i="55"/>
  <c r="X327" i="55"/>
  <c r="Y327" i="55"/>
  <c r="W327" i="55"/>
  <c r="AG327" i="55"/>
  <c r="X323" i="55"/>
  <c r="Y323" i="55"/>
  <c r="W323" i="55"/>
  <c r="AG323" i="55"/>
  <c r="I170" i="55"/>
  <c r="H170" i="55"/>
  <c r="I294" i="55"/>
  <c r="H294" i="55"/>
  <c r="Y28" i="55"/>
  <c r="W28" i="55"/>
  <c r="X28" i="55"/>
  <c r="AG28" i="55"/>
  <c r="Y24" i="55"/>
  <c r="W24" i="55"/>
  <c r="X24" i="55"/>
  <c r="AG24" i="55"/>
  <c r="O27" i="33" s="1"/>
  <c r="Y20" i="55"/>
  <c r="W20" i="55"/>
  <c r="X20" i="55"/>
  <c r="AG20" i="55"/>
  <c r="Y16" i="55"/>
  <c r="W16" i="55"/>
  <c r="X16" i="55"/>
  <c r="AG16" i="55"/>
  <c r="O19" i="33" s="1"/>
  <c r="Y12" i="55"/>
  <c r="W12" i="55"/>
  <c r="X12" i="55"/>
  <c r="AG12" i="55"/>
  <c r="Y90" i="55"/>
  <c r="W90" i="55"/>
  <c r="X90" i="55"/>
  <c r="AG90" i="55"/>
  <c r="Y86" i="55"/>
  <c r="W86" i="55"/>
  <c r="X86" i="55"/>
  <c r="AG86" i="55"/>
  <c r="Y82" i="55"/>
  <c r="W82" i="55"/>
  <c r="X82" i="55"/>
  <c r="AG82" i="55"/>
  <c r="Y78" i="55"/>
  <c r="X78" i="55"/>
  <c r="W78" i="55"/>
  <c r="AG78" i="55"/>
  <c r="Y74" i="55"/>
  <c r="W74" i="55"/>
  <c r="X74" i="55"/>
  <c r="AG74" i="55"/>
  <c r="Y152" i="55"/>
  <c r="W152" i="55"/>
  <c r="X152" i="55"/>
  <c r="AG152" i="55"/>
  <c r="Y148" i="55"/>
  <c r="W148" i="55"/>
  <c r="X148" i="55"/>
  <c r="AG148" i="55"/>
  <c r="Y144" i="55"/>
  <c r="W144" i="55"/>
  <c r="X144" i="55"/>
  <c r="AG144" i="55"/>
  <c r="Y140" i="55"/>
  <c r="X140" i="55"/>
  <c r="W140" i="55"/>
  <c r="AG140" i="55"/>
  <c r="Y136" i="55"/>
  <c r="W136" i="55"/>
  <c r="X136" i="55"/>
  <c r="AG136" i="55"/>
  <c r="Y214" i="55"/>
  <c r="W214" i="55"/>
  <c r="X214" i="55"/>
  <c r="AG214" i="55"/>
  <c r="W210" i="55"/>
  <c r="X210" i="55"/>
  <c r="Y210" i="55"/>
  <c r="AG210" i="55"/>
  <c r="W206" i="55"/>
  <c r="X206" i="55"/>
  <c r="Y206" i="55"/>
  <c r="AG206" i="55"/>
  <c r="W202" i="55"/>
  <c r="X202" i="55"/>
  <c r="Y202" i="55"/>
  <c r="AG202" i="55"/>
  <c r="W198" i="55"/>
  <c r="X198" i="55"/>
  <c r="Y198" i="55"/>
  <c r="AG198" i="55"/>
  <c r="W276" i="55"/>
  <c r="X276" i="55"/>
  <c r="Y276" i="55"/>
  <c r="AG276" i="55"/>
  <c r="W272" i="55"/>
  <c r="X272" i="55"/>
  <c r="Y272" i="55"/>
  <c r="AG272" i="55"/>
  <c r="W268" i="55"/>
  <c r="X268" i="55"/>
  <c r="Y268" i="55"/>
  <c r="AG268" i="55"/>
  <c r="W264" i="55"/>
  <c r="X264" i="55"/>
  <c r="Y264" i="55"/>
  <c r="AG264" i="55"/>
  <c r="W260" i="55"/>
  <c r="X260" i="55"/>
  <c r="Y260" i="55"/>
  <c r="AG260" i="55"/>
  <c r="W338" i="55"/>
  <c r="X338" i="55"/>
  <c r="Y338" i="55"/>
  <c r="AG338" i="55"/>
  <c r="W334" i="55"/>
  <c r="X334" i="55"/>
  <c r="Y334" i="55"/>
  <c r="AG334" i="55"/>
  <c r="W330" i="55"/>
  <c r="X330" i="55"/>
  <c r="Y330" i="55"/>
  <c r="AG330" i="55"/>
  <c r="W326" i="55"/>
  <c r="X326" i="55"/>
  <c r="Y326" i="55"/>
  <c r="AG326" i="55"/>
  <c r="W322" i="55"/>
  <c r="X322" i="55"/>
  <c r="Y322" i="55"/>
  <c r="AG322" i="55"/>
  <c r="P337" i="55"/>
  <c r="V329" i="55"/>
  <c r="N325" i="55"/>
  <c r="AK840" i="23" s="1"/>
  <c r="F10" i="55"/>
  <c r="G10" i="55" s="1"/>
  <c r="H10" i="55" s="1"/>
  <c r="I10" i="55" s="1"/>
  <c r="J10" i="55" s="1"/>
  <c r="K10" i="55" s="1"/>
  <c r="F72" i="55"/>
  <c r="G72" i="55" s="1"/>
  <c r="H72" i="55" s="1"/>
  <c r="I72" i="55" s="1"/>
  <c r="J72" i="55" s="1"/>
  <c r="K72" i="55" s="1"/>
  <c r="D336" i="55"/>
  <c r="Q324" i="55"/>
  <c r="L331" i="55"/>
  <c r="AP846" i="23" s="1"/>
  <c r="P327" i="55"/>
  <c r="K323" i="55"/>
  <c r="F134" i="55"/>
  <c r="G134" i="55" s="1"/>
  <c r="H134" i="55" s="1"/>
  <c r="I134" i="55" s="1"/>
  <c r="J134" i="55" s="1"/>
  <c r="K134" i="55" s="1"/>
  <c r="AD259" i="55"/>
  <c r="AE267" i="55"/>
  <c r="AD263" i="55"/>
  <c r="O266" i="55"/>
  <c r="K262" i="55"/>
  <c r="Q340" i="55"/>
  <c r="V277" i="55"/>
  <c r="S273" i="55"/>
  <c r="T265" i="55"/>
  <c r="P261" i="55"/>
  <c r="M278" i="55"/>
  <c r="U270" i="55"/>
  <c r="G786" i="23" s="1"/>
  <c r="AE209" i="55"/>
  <c r="V204" i="55"/>
  <c r="U200" i="55"/>
  <c r="G717" i="23" s="1"/>
  <c r="AD197" i="55"/>
  <c r="P215" i="55"/>
  <c r="K211" i="55"/>
  <c r="K207" i="55"/>
  <c r="AE147" i="55"/>
  <c r="R139" i="55"/>
  <c r="S150" i="55"/>
  <c r="S146" i="55"/>
  <c r="S142" i="55"/>
  <c r="E145" i="55"/>
  <c r="B663" i="23" s="1"/>
  <c r="P141" i="55"/>
  <c r="S89" i="55"/>
  <c r="S81" i="55"/>
  <c r="O92" i="55"/>
  <c r="S88" i="55"/>
  <c r="S84" i="55"/>
  <c r="V80" i="55"/>
  <c r="V76" i="55"/>
  <c r="C85" i="55"/>
  <c r="K57" i="3" s="1"/>
  <c r="Q91" i="55"/>
  <c r="O79" i="55"/>
  <c r="O75" i="55"/>
  <c r="AE11" i="55"/>
  <c r="M23" i="55"/>
  <c r="E15" i="55"/>
  <c r="J19" i="3" s="1"/>
  <c r="K22" i="55"/>
  <c r="V14" i="55"/>
  <c r="AD27" i="55"/>
  <c r="N19" i="55"/>
  <c r="AK539" i="23" s="1"/>
  <c r="P29" i="55"/>
  <c r="AD25" i="55"/>
  <c r="AD21" i="55"/>
  <c r="AD28" i="55"/>
  <c r="AD24" i="55"/>
  <c r="AD20" i="55"/>
  <c r="AD16" i="55"/>
  <c r="AD12" i="55"/>
  <c r="E12" i="55"/>
  <c r="B532" i="23" s="1"/>
  <c r="Q12" i="55"/>
  <c r="M16" i="55"/>
  <c r="T24" i="55"/>
  <c r="E28" i="55"/>
  <c r="B548" i="23" s="1"/>
  <c r="L12" i="55"/>
  <c r="AP532" i="23" s="1"/>
  <c r="S12" i="55"/>
  <c r="S16" i="55"/>
  <c r="Q28" i="55"/>
  <c r="D12" i="55"/>
  <c r="O12" i="55"/>
  <c r="C12" i="55"/>
  <c r="K16" i="3" s="1"/>
  <c r="M12" i="55"/>
  <c r="T12" i="55"/>
  <c r="R270" i="55"/>
  <c r="Q336" i="55"/>
  <c r="M200" i="55"/>
  <c r="O88" i="55"/>
  <c r="C92" i="55"/>
  <c r="K64" i="3" s="1"/>
  <c r="N262" i="55"/>
  <c r="AK778" i="23" s="1"/>
  <c r="E278" i="55"/>
  <c r="B794" i="23" s="1"/>
  <c r="S20" i="55"/>
  <c r="O24" i="55"/>
  <c r="C28" i="55"/>
  <c r="K32" i="3" s="1"/>
  <c r="M28" i="55"/>
  <c r="T28" i="55"/>
  <c r="L24" i="55"/>
  <c r="AP544" i="23" s="1"/>
  <c r="L28" i="55"/>
  <c r="AP548" i="23" s="1"/>
  <c r="S28" i="55"/>
  <c r="D20" i="55"/>
  <c r="C24" i="55"/>
  <c r="K28" i="3" s="1"/>
  <c r="Q24" i="55"/>
  <c r="D28" i="55"/>
  <c r="O28" i="55"/>
  <c r="K88" i="55"/>
  <c r="S92" i="55"/>
  <c r="O146" i="55"/>
  <c r="D270" i="55"/>
  <c r="K336" i="55"/>
  <c r="L340" i="55"/>
  <c r="AP855" i="23" s="1"/>
  <c r="P184" i="3"/>
  <c r="C88" i="55"/>
  <c r="K60" i="3" s="1"/>
  <c r="P88" i="55"/>
  <c r="K92" i="55"/>
  <c r="O138" i="55"/>
  <c r="O324" i="55"/>
  <c r="K332" i="55"/>
  <c r="U336" i="55"/>
  <c r="G851" i="23" s="1"/>
  <c r="S340" i="55"/>
  <c r="K14" i="55"/>
  <c r="D88" i="55"/>
  <c r="E340" i="55"/>
  <c r="B855" i="23" s="1"/>
  <c r="D77" i="55"/>
  <c r="S73" i="55"/>
  <c r="Q15" i="55"/>
  <c r="Q11" i="55"/>
  <c r="N85" i="55"/>
  <c r="AK604" i="23" s="1"/>
  <c r="Q213" i="55"/>
  <c r="U325" i="55"/>
  <c r="G840" i="23" s="1"/>
  <c r="C337" i="55"/>
  <c r="K181" i="3" s="1"/>
  <c r="L73" i="55"/>
  <c r="AP592" i="23" s="1"/>
  <c r="T321" i="55"/>
  <c r="E350" i="55" s="1"/>
  <c r="L224" i="55"/>
  <c r="O742" i="23" s="1"/>
  <c r="L286" i="55"/>
  <c r="O803" i="23" s="1"/>
  <c r="L226" i="55"/>
  <c r="O744" i="23" s="1"/>
  <c r="L288" i="55"/>
  <c r="O805" i="23" s="1"/>
  <c r="S25" i="55"/>
  <c r="K29" i="55"/>
  <c r="C79" i="55"/>
  <c r="K51" i="3" s="1"/>
  <c r="C87" i="55"/>
  <c r="K59" i="3" s="1"/>
  <c r="M87" i="55"/>
  <c r="T87" i="55"/>
  <c r="L91" i="55"/>
  <c r="AP610" i="23" s="1"/>
  <c r="D137" i="55"/>
  <c r="P137" i="55"/>
  <c r="L163" i="55"/>
  <c r="O682" i="23" s="1"/>
  <c r="S199" i="55"/>
  <c r="U211" i="55"/>
  <c r="G728" i="23" s="1"/>
  <c r="D261" i="55"/>
  <c r="C273" i="55"/>
  <c r="K149" i="3" s="1"/>
  <c r="N277" i="55"/>
  <c r="AK793" i="23" s="1"/>
  <c r="L167" i="3"/>
  <c r="V323" i="55"/>
  <c r="D327" i="55"/>
  <c r="R335" i="55"/>
  <c r="D323" i="55"/>
  <c r="O327" i="55"/>
  <c r="C335" i="55"/>
  <c r="K179" i="3" s="1"/>
  <c r="T335" i="55"/>
  <c r="L347" i="55"/>
  <c r="O863" i="23" s="1"/>
  <c r="L349" i="55"/>
  <c r="AD29" i="55"/>
  <c r="L99" i="55"/>
  <c r="O619" i="23" s="1"/>
  <c r="L101" i="55"/>
  <c r="L348" i="55"/>
  <c r="O864" i="23" s="1"/>
  <c r="L350" i="55"/>
  <c r="O866" i="23" s="1"/>
  <c r="L100" i="55"/>
  <c r="O620" i="23" s="1"/>
  <c r="L102" i="55"/>
  <c r="O622" i="23" s="1"/>
  <c r="L225" i="55"/>
  <c r="L287" i="55"/>
  <c r="O804" i="23" s="1"/>
  <c r="D21" i="55"/>
  <c r="K25" i="55"/>
  <c r="C29" i="55"/>
  <c r="K33" i="3" s="1"/>
  <c r="E87" i="55"/>
  <c r="J59" i="3" s="1"/>
  <c r="Q87" i="55"/>
  <c r="C91" i="55"/>
  <c r="K63" i="3" s="1"/>
  <c r="L137" i="55"/>
  <c r="AP655" i="23" s="1"/>
  <c r="L164" i="55"/>
  <c r="O683" i="23" s="1"/>
  <c r="K199" i="55"/>
  <c r="S261" i="55"/>
  <c r="C277" i="55"/>
  <c r="K153" i="3" s="1"/>
  <c r="P171" i="3"/>
  <c r="D335" i="55"/>
  <c r="AD139" i="55"/>
  <c r="C73" i="55"/>
  <c r="K45" i="3" s="1"/>
  <c r="M73" i="55"/>
  <c r="T73" i="55"/>
  <c r="E102" i="55" s="1"/>
  <c r="O101" i="55" s="1"/>
  <c r="Q101" i="55" s="1"/>
  <c r="O99" i="55"/>
  <c r="Q99" i="55" s="1"/>
  <c r="V135" i="55"/>
  <c r="E201" i="55"/>
  <c r="B718" i="23" s="1"/>
  <c r="L205" i="55"/>
  <c r="AP722" i="23" s="1"/>
  <c r="O223" i="55"/>
  <c r="Q223" i="55" s="1"/>
  <c r="C271" i="55"/>
  <c r="K147" i="3" s="1"/>
  <c r="D275" i="55"/>
  <c r="N329" i="55"/>
  <c r="AK844" i="23" s="1"/>
  <c r="T337" i="55"/>
  <c r="AE27" i="55"/>
  <c r="AE85" i="55"/>
  <c r="AE143" i="55"/>
  <c r="AD329" i="55"/>
  <c r="AE201" i="55"/>
  <c r="T11" i="55"/>
  <c r="E40" i="55" s="1"/>
  <c r="H561" i="23" s="1"/>
  <c r="Q19" i="55"/>
  <c r="E23" i="55"/>
  <c r="B543" i="23" s="1"/>
  <c r="O558" i="23"/>
  <c r="L39" i="55"/>
  <c r="I67" i="55"/>
  <c r="H586" i="23" s="1"/>
  <c r="D73" i="55"/>
  <c r="O73" i="55"/>
  <c r="Q201" i="55"/>
  <c r="O209" i="55"/>
  <c r="Q271" i="55"/>
  <c r="S275" i="55"/>
  <c r="E321" i="55"/>
  <c r="B836" i="23" s="1"/>
  <c r="N169" i="3"/>
  <c r="AE275" i="55"/>
  <c r="AE333" i="55"/>
  <c r="L38" i="55"/>
  <c r="O559" i="23" s="1"/>
  <c r="L40" i="55"/>
  <c r="O561" i="23" s="1"/>
  <c r="AD81" i="55"/>
  <c r="E11" i="55"/>
  <c r="B531" i="23" s="1"/>
  <c r="E73" i="55"/>
  <c r="B592" i="23" s="1"/>
  <c r="Q73" i="55"/>
  <c r="O321" i="55"/>
  <c r="AD135" i="55"/>
  <c r="AE197" i="55"/>
  <c r="O30" i="55"/>
  <c r="AE30" i="55"/>
  <c r="AE26" i="55"/>
  <c r="C22" i="55"/>
  <c r="K26" i="3" s="1"/>
  <c r="AE22" i="55"/>
  <c r="AE18" i="55"/>
  <c r="O17" i="33"/>
  <c r="AE14" i="55"/>
  <c r="AE92" i="55"/>
  <c r="AD92" i="55"/>
  <c r="AE88" i="55"/>
  <c r="AD88" i="55"/>
  <c r="AE84" i="55"/>
  <c r="AD84" i="55"/>
  <c r="AE80" i="55"/>
  <c r="AD80" i="55"/>
  <c r="AE76" i="55"/>
  <c r="AD76" i="55"/>
  <c r="AE154" i="55"/>
  <c r="AD154" i="55"/>
  <c r="AE150" i="55"/>
  <c r="AD150" i="55"/>
  <c r="AE146" i="55"/>
  <c r="AD146" i="55"/>
  <c r="O142" i="55"/>
  <c r="AE142" i="55"/>
  <c r="AD142" i="55"/>
  <c r="K138" i="55"/>
  <c r="AE138" i="55"/>
  <c r="AD138" i="55"/>
  <c r="T216" i="55"/>
  <c r="AE216" i="55"/>
  <c r="AE212" i="55"/>
  <c r="AE208" i="55"/>
  <c r="Q204" i="55"/>
  <c r="AE204" i="55"/>
  <c r="E200" i="55"/>
  <c r="J108" i="3" s="1"/>
  <c r="AE200" i="55"/>
  <c r="V278" i="55"/>
  <c r="AE278" i="55"/>
  <c r="AE274" i="55"/>
  <c r="M270" i="55"/>
  <c r="AE270" i="55"/>
  <c r="K266" i="55"/>
  <c r="AE266" i="55"/>
  <c r="C262" i="55"/>
  <c r="K138" i="3" s="1"/>
  <c r="AE262" i="55"/>
  <c r="AE340" i="55"/>
  <c r="AD340" i="55"/>
  <c r="AE336" i="55"/>
  <c r="AD336" i="55"/>
  <c r="C332" i="55"/>
  <c r="K176" i="3" s="1"/>
  <c r="AE332" i="55"/>
  <c r="AD332" i="55"/>
  <c r="AE328" i="55"/>
  <c r="AD328" i="55"/>
  <c r="AE324" i="55"/>
  <c r="AD324" i="55"/>
  <c r="AD212" i="55"/>
  <c r="AD270" i="55"/>
  <c r="AE29" i="55"/>
  <c r="AE25" i="55"/>
  <c r="AE21" i="55"/>
  <c r="AE17" i="55"/>
  <c r="O16" i="33"/>
  <c r="AE13" i="55"/>
  <c r="AE91" i="55"/>
  <c r="AD91" i="55"/>
  <c r="AE87" i="55"/>
  <c r="AD87" i="55"/>
  <c r="AE83" i="55"/>
  <c r="AD83" i="55"/>
  <c r="AE79" i="55"/>
  <c r="AD79" i="55"/>
  <c r="AE75" i="55"/>
  <c r="AD75" i="55"/>
  <c r="AE153" i="55"/>
  <c r="AD153" i="55"/>
  <c r="AE149" i="55"/>
  <c r="AD149" i="55"/>
  <c r="AE145" i="55"/>
  <c r="AD145" i="55"/>
  <c r="AE141" i="55"/>
  <c r="AD141" i="55"/>
  <c r="AE137" i="55"/>
  <c r="AD137" i="55"/>
  <c r="AE215" i="55"/>
  <c r="AD215" i="55"/>
  <c r="AE211" i="55"/>
  <c r="AD211" i="55"/>
  <c r="AE207" i="55"/>
  <c r="AD207" i="55"/>
  <c r="AE203" i="55"/>
  <c r="AD203" i="55"/>
  <c r="AE199" i="55"/>
  <c r="AD199" i="55"/>
  <c r="AE277" i="55"/>
  <c r="AD277" i="55"/>
  <c r="AE273" i="55"/>
  <c r="AD273" i="55"/>
  <c r="AE269" i="55"/>
  <c r="AD269" i="55"/>
  <c r="AE265" i="55"/>
  <c r="AD265" i="55"/>
  <c r="AE261" i="55"/>
  <c r="AD261" i="55"/>
  <c r="AE339" i="55"/>
  <c r="AD339" i="55"/>
  <c r="AE335" i="55"/>
  <c r="AD335" i="55"/>
  <c r="AE331" i="55"/>
  <c r="AD331" i="55"/>
  <c r="AE327" i="55"/>
  <c r="AD327" i="55"/>
  <c r="AE323" i="55"/>
  <c r="AD323" i="55"/>
  <c r="AD13" i="55"/>
  <c r="AD17" i="55"/>
  <c r="AE23" i="55"/>
  <c r="AD73" i="55"/>
  <c r="AD77" i="55"/>
  <c r="AE81" i="55"/>
  <c r="AD151" i="55"/>
  <c r="AE135" i="55"/>
  <c r="AE139" i="55"/>
  <c r="AD208" i="55"/>
  <c r="AE213" i="55"/>
  <c r="AD266" i="55"/>
  <c r="AE271" i="55"/>
  <c r="AD321" i="55"/>
  <c r="AD325" i="55"/>
  <c r="AE329" i="55"/>
  <c r="I129" i="55"/>
  <c r="H647" i="23" s="1"/>
  <c r="O347" i="55"/>
  <c r="Q347" i="55" s="1"/>
  <c r="O31" i="33"/>
  <c r="AE28" i="55"/>
  <c r="AE24" i="55"/>
  <c r="O23" i="33"/>
  <c r="AE20" i="55"/>
  <c r="AE16" i="55"/>
  <c r="O15" i="33"/>
  <c r="AE12" i="55"/>
  <c r="AE90" i="55"/>
  <c r="AD90" i="55"/>
  <c r="AE86" i="55"/>
  <c r="AD86" i="55"/>
  <c r="AE82" i="55"/>
  <c r="AD82" i="55"/>
  <c r="AE78" i="55"/>
  <c r="AD78" i="55"/>
  <c r="AE74" i="55"/>
  <c r="AD74" i="55"/>
  <c r="AE152" i="55"/>
  <c r="AD152" i="55"/>
  <c r="AE148" i="55"/>
  <c r="AD148" i="55"/>
  <c r="AE144" i="55"/>
  <c r="AD144" i="55"/>
  <c r="AE140" i="55"/>
  <c r="AD140" i="55"/>
  <c r="AE136" i="55"/>
  <c r="AD136" i="55"/>
  <c r="AE214" i="55"/>
  <c r="AD214" i="55"/>
  <c r="AE210" i="55"/>
  <c r="AD210" i="55"/>
  <c r="AE206" i="55"/>
  <c r="AD206" i="55"/>
  <c r="AE202" i="55"/>
  <c r="AD202" i="55"/>
  <c r="AE198" i="55"/>
  <c r="AD198" i="55"/>
  <c r="AE276" i="55"/>
  <c r="AD276" i="55"/>
  <c r="AE272" i="55"/>
  <c r="AD272" i="55"/>
  <c r="AE268" i="55"/>
  <c r="AD268" i="55"/>
  <c r="AE264" i="55"/>
  <c r="AD264" i="55"/>
  <c r="AE260" i="55"/>
  <c r="AD260" i="55"/>
  <c r="AE338" i="55"/>
  <c r="AD338" i="55"/>
  <c r="AE334" i="55"/>
  <c r="AD334" i="55"/>
  <c r="AE330" i="55"/>
  <c r="AD330" i="55"/>
  <c r="AE326" i="55"/>
  <c r="AD326" i="55"/>
  <c r="AE322" i="55"/>
  <c r="AD322" i="55"/>
  <c r="AD23" i="55"/>
  <c r="AD19" i="55"/>
  <c r="AD14" i="55"/>
  <c r="AD11" i="55"/>
  <c r="AE19" i="55"/>
  <c r="AD89" i="55"/>
  <c r="AE73" i="55"/>
  <c r="AE77" i="55"/>
  <c r="AD147" i="55"/>
  <c r="AE151" i="55"/>
  <c r="AD204" i="55"/>
  <c r="AD278" i="55"/>
  <c r="AD262" i="55"/>
  <c r="AD337" i="55"/>
  <c r="AE321" i="55"/>
  <c r="AE325" i="55"/>
  <c r="O285" i="55"/>
  <c r="Q285" i="55" s="1"/>
  <c r="T285" i="55" s="1"/>
  <c r="O213" i="55"/>
  <c r="AD213" i="55"/>
  <c r="AD209" i="55"/>
  <c r="S205" i="55"/>
  <c r="AD205" i="55"/>
  <c r="AD201" i="55"/>
  <c r="Q275" i="55"/>
  <c r="AD275" i="55"/>
  <c r="AD271" i="55"/>
  <c r="O143" i="3"/>
  <c r="AD267" i="55"/>
  <c r="AD30" i="55"/>
  <c r="AD26" i="55"/>
  <c r="AD22" i="55"/>
  <c r="AD18" i="55"/>
  <c r="AD15" i="55"/>
  <c r="AE15" i="55"/>
  <c r="AD85" i="55"/>
  <c r="AE89" i="55"/>
  <c r="AD143" i="55"/>
  <c r="AD216" i="55"/>
  <c r="AD200" i="55"/>
  <c r="AE205" i="55"/>
  <c r="AD274" i="55"/>
  <c r="AE259" i="55"/>
  <c r="AE263" i="55"/>
  <c r="AD333" i="55"/>
  <c r="AE337" i="55"/>
  <c r="D325" i="55"/>
  <c r="Q329" i="55"/>
  <c r="C324" i="55"/>
  <c r="K168" i="3" s="1"/>
  <c r="V324" i="55"/>
  <c r="M176" i="3"/>
  <c r="M336" i="55"/>
  <c r="L337" i="55"/>
  <c r="AP852" i="23" s="1"/>
  <c r="C340" i="55"/>
  <c r="K184" i="3" s="1"/>
  <c r="M340" i="55"/>
  <c r="T340" i="55"/>
  <c r="O181" i="3"/>
  <c r="D337" i="55"/>
  <c r="E324" i="55"/>
  <c r="B839" i="23" s="1"/>
  <c r="C336" i="55"/>
  <c r="K180" i="3" s="1"/>
  <c r="P336" i="55"/>
  <c r="D340" i="55"/>
  <c r="O340" i="55"/>
  <c r="D271" i="55"/>
  <c r="S271" i="55"/>
  <c r="L275" i="55"/>
  <c r="AP791" i="23" s="1"/>
  <c r="C266" i="55"/>
  <c r="K142" i="3" s="1"/>
  <c r="E270" i="55"/>
  <c r="J146" i="3" s="1"/>
  <c r="V270" i="55"/>
  <c r="L271" i="55"/>
  <c r="AP787" i="23" s="1"/>
  <c r="M275" i="55"/>
  <c r="N278" i="55"/>
  <c r="AK794" i="23" s="1"/>
  <c r="V267" i="55"/>
  <c r="M271" i="55"/>
  <c r="C275" i="55"/>
  <c r="K151" i="3" s="1"/>
  <c r="L201" i="55"/>
  <c r="AP718" i="23" s="1"/>
  <c r="Q209" i="55"/>
  <c r="V213" i="55"/>
  <c r="C201" i="55"/>
  <c r="K109" i="3" s="1"/>
  <c r="M201" i="55"/>
  <c r="T201" i="55"/>
  <c r="N204" i="55"/>
  <c r="AK721" i="23" s="1"/>
  <c r="C205" i="55"/>
  <c r="K113" i="3" s="1"/>
  <c r="Q205" i="55"/>
  <c r="C209" i="55"/>
  <c r="K117" i="3" s="1"/>
  <c r="V209" i="55"/>
  <c r="E213" i="55"/>
  <c r="B730" i="23" s="1"/>
  <c r="S201" i="55"/>
  <c r="M205" i="55"/>
  <c r="C213" i="55"/>
  <c r="K121" i="3" s="1"/>
  <c r="D201" i="55"/>
  <c r="O201" i="55"/>
  <c r="D205" i="55"/>
  <c r="E209" i="55"/>
  <c r="B726" i="23" s="1"/>
  <c r="V151" i="55"/>
  <c r="C138" i="55"/>
  <c r="K78" i="3" s="1"/>
  <c r="M77" i="55"/>
  <c r="C81" i="55"/>
  <c r="K53" i="3" s="1"/>
  <c r="S85" i="55"/>
  <c r="S77" i="55"/>
  <c r="N81" i="55"/>
  <c r="AK600" i="23" s="1"/>
  <c r="V85" i="55"/>
  <c r="V22" i="55"/>
  <c r="V19" i="55"/>
  <c r="U23" i="55"/>
  <c r="G543" i="23" s="1"/>
  <c r="V27" i="55"/>
  <c r="L11" i="55"/>
  <c r="AP531" i="23" s="1"/>
  <c r="I12" i="55"/>
  <c r="V532" i="23"/>
  <c r="H12" i="55"/>
  <c r="AA532" i="23"/>
  <c r="G12" i="55"/>
  <c r="L532" i="23"/>
  <c r="AF532" i="23"/>
  <c r="Q532" i="23"/>
  <c r="J12" i="55"/>
  <c r="O16" i="3"/>
  <c r="F12" i="55"/>
  <c r="L16" i="3"/>
  <c r="P16" i="3"/>
  <c r="N16" i="3"/>
  <c r="M16" i="3"/>
  <c r="K12" i="55"/>
  <c r="P12" i="55"/>
  <c r="U12" i="55"/>
  <c r="G532" i="23" s="1"/>
  <c r="R13" i="55"/>
  <c r="H13" i="55"/>
  <c r="AA533" i="23"/>
  <c r="G13" i="55"/>
  <c r="L533" i="23"/>
  <c r="AF533" i="23"/>
  <c r="J13" i="55"/>
  <c r="F13" i="55"/>
  <c r="Q533" i="23"/>
  <c r="I13" i="55"/>
  <c r="L17" i="3"/>
  <c r="P17" i="3"/>
  <c r="V533" i="23"/>
  <c r="M17" i="3"/>
  <c r="O17" i="3"/>
  <c r="N17" i="3"/>
  <c r="O14" i="55"/>
  <c r="L15" i="55"/>
  <c r="AP535" i="23" s="1"/>
  <c r="T15" i="55"/>
  <c r="E16" i="55"/>
  <c r="O16" i="55"/>
  <c r="T16" i="55"/>
  <c r="J19" i="55"/>
  <c r="F19" i="55"/>
  <c r="AA539" i="23"/>
  <c r="I19" i="55"/>
  <c r="L539" i="23"/>
  <c r="AF539" i="23"/>
  <c r="H19" i="55"/>
  <c r="Q539" i="23"/>
  <c r="G19" i="55"/>
  <c r="V539" i="23"/>
  <c r="N23" i="3"/>
  <c r="O23" i="3"/>
  <c r="M23" i="3"/>
  <c r="P23" i="3"/>
  <c r="L23" i="3"/>
  <c r="E20" i="55"/>
  <c r="O20" i="55"/>
  <c r="T20" i="55"/>
  <c r="K21" i="55"/>
  <c r="G22" i="55"/>
  <c r="Q542" i="23"/>
  <c r="J22" i="55"/>
  <c r="F22" i="55"/>
  <c r="V542" i="23"/>
  <c r="I22" i="55"/>
  <c r="AA542" i="23"/>
  <c r="AF542" i="23"/>
  <c r="H22" i="55"/>
  <c r="M26" i="3"/>
  <c r="L542" i="23"/>
  <c r="N26" i="3"/>
  <c r="P26" i="3"/>
  <c r="L26" i="3"/>
  <c r="O26" i="3"/>
  <c r="S22" i="55"/>
  <c r="D24" i="55"/>
  <c r="M24" i="55"/>
  <c r="S24" i="55"/>
  <c r="D25" i="55"/>
  <c r="P25" i="55"/>
  <c r="N27" i="55"/>
  <c r="AK547" i="23" s="1"/>
  <c r="I28" i="55"/>
  <c r="J28" i="55"/>
  <c r="V548" i="23"/>
  <c r="H28" i="55"/>
  <c r="AA548" i="23"/>
  <c r="G28" i="55"/>
  <c r="L548" i="23"/>
  <c r="AF548" i="23"/>
  <c r="Q548" i="23"/>
  <c r="F28" i="55"/>
  <c r="O32" i="3"/>
  <c r="L32" i="3"/>
  <c r="P32" i="3"/>
  <c r="N32" i="3"/>
  <c r="M32" i="3"/>
  <c r="K28" i="55"/>
  <c r="P28" i="55"/>
  <c r="U28" i="55"/>
  <c r="G548" i="23" s="1"/>
  <c r="H29" i="55"/>
  <c r="G29" i="55"/>
  <c r="AA549" i="23"/>
  <c r="J29" i="55"/>
  <c r="L549" i="23"/>
  <c r="AF549" i="23"/>
  <c r="I29" i="55"/>
  <c r="Q549" i="23"/>
  <c r="V549" i="23"/>
  <c r="F29" i="55"/>
  <c r="L33" i="3"/>
  <c r="P33" i="3"/>
  <c r="M33" i="3"/>
  <c r="O33" i="3"/>
  <c r="N33" i="3"/>
  <c r="L29" i="55"/>
  <c r="AP549" i="23" s="1"/>
  <c r="T29" i="55"/>
  <c r="C30" i="55"/>
  <c r="K34" i="3" s="1"/>
  <c r="AA72" i="55"/>
  <c r="AB72" i="55" s="1"/>
  <c r="AC72" i="55" s="1"/>
  <c r="AD72" i="55" s="1"/>
  <c r="AE72" i="55" s="1"/>
  <c r="AF72" i="55" s="1"/>
  <c r="AH72" i="55" s="1"/>
  <c r="B586" i="23"/>
  <c r="L38" i="3"/>
  <c r="K44" i="3" s="1"/>
  <c r="L44" i="3" s="1"/>
  <c r="M44" i="3" s="1"/>
  <c r="N44" i="3" s="1"/>
  <c r="O44" i="3" s="1"/>
  <c r="P44" i="3" s="1"/>
  <c r="J73" i="55"/>
  <c r="F73" i="55"/>
  <c r="I73" i="55"/>
  <c r="H73" i="55"/>
  <c r="L592" i="23"/>
  <c r="AF592" i="23"/>
  <c r="G73" i="55"/>
  <c r="Q592" i="23"/>
  <c r="V592" i="23"/>
  <c r="AA592" i="23"/>
  <c r="L45" i="3"/>
  <c r="P45" i="3"/>
  <c r="M45" i="3"/>
  <c r="N45" i="3"/>
  <c r="O45" i="3"/>
  <c r="K73" i="55"/>
  <c r="P73" i="55"/>
  <c r="U73" i="55"/>
  <c r="G592" i="23" s="1"/>
  <c r="I74" i="55"/>
  <c r="H74" i="55"/>
  <c r="F74" i="55"/>
  <c r="Q593" i="23"/>
  <c r="J74" i="55"/>
  <c r="V593" i="23"/>
  <c r="G74" i="55"/>
  <c r="L593" i="23"/>
  <c r="AA593" i="23"/>
  <c r="M46" i="3"/>
  <c r="AF593" i="23"/>
  <c r="N46" i="3"/>
  <c r="L46" i="3"/>
  <c r="O46" i="3"/>
  <c r="P46" i="3"/>
  <c r="L74" i="55"/>
  <c r="AP593" i="23" s="1"/>
  <c r="T74" i="55"/>
  <c r="C75" i="55"/>
  <c r="K47" i="3" s="1"/>
  <c r="E77" i="55"/>
  <c r="O77" i="55"/>
  <c r="T77" i="55"/>
  <c r="K78" i="55"/>
  <c r="I79" i="55"/>
  <c r="H79" i="55"/>
  <c r="G79" i="55"/>
  <c r="J79" i="55"/>
  <c r="V598" i="23"/>
  <c r="F79" i="55"/>
  <c r="AA598" i="23"/>
  <c r="AF598" i="23"/>
  <c r="L598" i="23"/>
  <c r="Q598" i="23"/>
  <c r="O51" i="3"/>
  <c r="N51" i="3"/>
  <c r="P51" i="3"/>
  <c r="L51" i="3"/>
  <c r="M51" i="3"/>
  <c r="S79" i="55"/>
  <c r="V81" i="55"/>
  <c r="G81" i="55"/>
  <c r="J81" i="55"/>
  <c r="F81" i="55"/>
  <c r="I81" i="55"/>
  <c r="L600" i="23"/>
  <c r="AF600" i="23"/>
  <c r="Q600" i="23"/>
  <c r="H81" i="55"/>
  <c r="V600" i="23"/>
  <c r="AA600" i="23"/>
  <c r="M53" i="3"/>
  <c r="P53" i="3"/>
  <c r="L53" i="3"/>
  <c r="N53" i="3"/>
  <c r="O53" i="3"/>
  <c r="C83" i="55"/>
  <c r="K55" i="3" s="1"/>
  <c r="L83" i="55"/>
  <c r="AP602" i="23" s="1"/>
  <c r="Q83" i="55"/>
  <c r="C84" i="55"/>
  <c r="K56" i="3" s="1"/>
  <c r="O84" i="55"/>
  <c r="K85" i="55"/>
  <c r="I87" i="55"/>
  <c r="H87" i="55"/>
  <c r="G87" i="55"/>
  <c r="F87" i="55"/>
  <c r="AA606" i="23"/>
  <c r="L606" i="23"/>
  <c r="AF606" i="23"/>
  <c r="Q606" i="23"/>
  <c r="V606" i="23"/>
  <c r="J87" i="55"/>
  <c r="L59" i="3"/>
  <c r="P59" i="3"/>
  <c r="M59" i="3"/>
  <c r="N59" i="3"/>
  <c r="O59" i="3"/>
  <c r="K87" i="55"/>
  <c r="P87" i="55"/>
  <c r="U87" i="55"/>
  <c r="G606" i="23" s="1"/>
  <c r="H88" i="55"/>
  <c r="G88" i="55"/>
  <c r="J88" i="55"/>
  <c r="F88" i="55"/>
  <c r="AA607" i="23"/>
  <c r="I88" i="55"/>
  <c r="L607" i="23"/>
  <c r="AF607" i="23"/>
  <c r="Q607" i="23"/>
  <c r="V607" i="23"/>
  <c r="M60" i="3"/>
  <c r="N60" i="3"/>
  <c r="O60" i="3"/>
  <c r="L60" i="3"/>
  <c r="P60" i="3"/>
  <c r="L88" i="55"/>
  <c r="AP607" i="23" s="1"/>
  <c r="T88" i="55"/>
  <c r="C89" i="55"/>
  <c r="K61" i="3" s="1"/>
  <c r="R90" i="55"/>
  <c r="D91" i="55"/>
  <c r="M91" i="55"/>
  <c r="S91" i="55"/>
  <c r="D92" i="55"/>
  <c r="P92" i="55"/>
  <c r="L136" i="55"/>
  <c r="AP654" i="23" s="1"/>
  <c r="I137" i="55"/>
  <c r="H137" i="55"/>
  <c r="G137" i="55"/>
  <c r="J137" i="55"/>
  <c r="F137" i="55"/>
  <c r="AA655" i="23"/>
  <c r="L655" i="23"/>
  <c r="AF655" i="23"/>
  <c r="Q655" i="23"/>
  <c r="L77" i="3"/>
  <c r="P77" i="3"/>
  <c r="M77" i="3"/>
  <c r="V655" i="23"/>
  <c r="N77" i="3"/>
  <c r="O77" i="3"/>
  <c r="K137" i="55"/>
  <c r="S137" i="55"/>
  <c r="H138" i="55"/>
  <c r="G138" i="55"/>
  <c r="J138" i="55"/>
  <c r="F138" i="55"/>
  <c r="I138" i="55"/>
  <c r="AA656" i="23"/>
  <c r="L656" i="23"/>
  <c r="AF656" i="23"/>
  <c r="Q656" i="23"/>
  <c r="V656" i="23"/>
  <c r="M78" i="3"/>
  <c r="N78" i="3"/>
  <c r="O78" i="3"/>
  <c r="L78" i="3"/>
  <c r="P78" i="3"/>
  <c r="S138" i="55"/>
  <c r="J140" i="55"/>
  <c r="F140" i="55"/>
  <c r="I140" i="55"/>
  <c r="H140" i="55"/>
  <c r="G140" i="55"/>
  <c r="Q658" i="23"/>
  <c r="V658" i="23"/>
  <c r="AA658" i="23"/>
  <c r="L658" i="23"/>
  <c r="AF658" i="23"/>
  <c r="O80" i="3"/>
  <c r="L80" i="3"/>
  <c r="P80" i="3"/>
  <c r="M80" i="3"/>
  <c r="N80" i="3"/>
  <c r="U140" i="55"/>
  <c r="G658" i="23" s="1"/>
  <c r="M140" i="55"/>
  <c r="P140" i="55"/>
  <c r="K141" i="55"/>
  <c r="S141" i="55"/>
  <c r="K145" i="55"/>
  <c r="S145" i="55"/>
  <c r="E148" i="55"/>
  <c r="T148" i="55"/>
  <c r="C149" i="55"/>
  <c r="K89" i="3" s="1"/>
  <c r="O149" i="55"/>
  <c r="U149" i="55"/>
  <c r="G667" i="23" s="1"/>
  <c r="C150" i="55"/>
  <c r="K90" i="3" s="1"/>
  <c r="E152" i="55"/>
  <c r="T152" i="55"/>
  <c r="C153" i="55"/>
  <c r="K93" i="3" s="1"/>
  <c r="O153" i="55"/>
  <c r="U153" i="55"/>
  <c r="G671" i="23" s="1"/>
  <c r="C154" i="55"/>
  <c r="K94" i="3" s="1"/>
  <c r="C197" i="55"/>
  <c r="K105" i="3" s="1"/>
  <c r="M197" i="55"/>
  <c r="U197" i="55"/>
  <c r="G714" i="23" s="1"/>
  <c r="C198" i="55"/>
  <c r="K106" i="3" s="1"/>
  <c r="P198" i="55"/>
  <c r="G211" i="55"/>
  <c r="J211" i="55"/>
  <c r="F211" i="55"/>
  <c r="I211" i="55"/>
  <c r="H211" i="55"/>
  <c r="V728" i="23"/>
  <c r="AA728" i="23"/>
  <c r="AF728" i="23"/>
  <c r="L728" i="23"/>
  <c r="Q728" i="23"/>
  <c r="N119" i="3"/>
  <c r="O119" i="3"/>
  <c r="L119" i="3"/>
  <c r="P119" i="3"/>
  <c r="M119" i="3"/>
  <c r="Q211" i="55"/>
  <c r="L211" i="55"/>
  <c r="AP728" i="23" s="1"/>
  <c r="C211" i="55"/>
  <c r="K119" i="3" s="1"/>
  <c r="T211" i="55"/>
  <c r="O211" i="55"/>
  <c r="E211" i="55"/>
  <c r="S211" i="55"/>
  <c r="M211" i="55"/>
  <c r="D211" i="55"/>
  <c r="J212" i="55"/>
  <c r="F212" i="55"/>
  <c r="I212" i="55"/>
  <c r="H212" i="55"/>
  <c r="V729" i="23"/>
  <c r="G212" i="55"/>
  <c r="AA729" i="23"/>
  <c r="AF729" i="23"/>
  <c r="L729" i="23"/>
  <c r="O120" i="3"/>
  <c r="Q729" i="23"/>
  <c r="L120" i="3"/>
  <c r="P120" i="3"/>
  <c r="M120" i="3"/>
  <c r="N120" i="3"/>
  <c r="L212" i="55"/>
  <c r="AP729" i="23" s="1"/>
  <c r="R212" i="55"/>
  <c r="I259" i="55"/>
  <c r="H259" i="55"/>
  <c r="J259" i="55"/>
  <c r="G259" i="55"/>
  <c r="F259" i="55"/>
  <c r="V775" i="23"/>
  <c r="AA775" i="23"/>
  <c r="L775" i="23"/>
  <c r="Q775" i="23"/>
  <c r="L135" i="3"/>
  <c r="P135" i="3"/>
  <c r="M135" i="3"/>
  <c r="AF775" i="23"/>
  <c r="N135" i="3"/>
  <c r="O135" i="3"/>
  <c r="R259" i="55"/>
  <c r="E286" i="55" s="1"/>
  <c r="H803" i="23" s="1"/>
  <c r="K264" i="55"/>
  <c r="L265" i="55"/>
  <c r="AP781" i="23" s="1"/>
  <c r="P330" i="55"/>
  <c r="P334" i="55"/>
  <c r="P94" i="3"/>
  <c r="J11" i="55"/>
  <c r="F11" i="55"/>
  <c r="Q531" i="23"/>
  <c r="I11" i="55"/>
  <c r="V531" i="23"/>
  <c r="H11" i="55"/>
  <c r="AA531" i="23"/>
  <c r="G11" i="55"/>
  <c r="AF531" i="23"/>
  <c r="L531" i="23"/>
  <c r="N15" i="3"/>
  <c r="O15" i="3"/>
  <c r="M15" i="3"/>
  <c r="P15" i="3"/>
  <c r="L15" i="3"/>
  <c r="M11" i="55"/>
  <c r="U11" i="55"/>
  <c r="G531" i="23" s="1"/>
  <c r="G14" i="55"/>
  <c r="L534" i="23"/>
  <c r="AF534" i="23"/>
  <c r="J14" i="55"/>
  <c r="F14" i="55"/>
  <c r="Q534" i="23"/>
  <c r="I14" i="55"/>
  <c r="V534" i="23"/>
  <c r="H14" i="55"/>
  <c r="AA534" i="23"/>
  <c r="M18" i="3"/>
  <c r="N18" i="3"/>
  <c r="P18" i="3"/>
  <c r="L18" i="3"/>
  <c r="O18" i="3"/>
  <c r="Q14" i="55"/>
  <c r="J15" i="55"/>
  <c r="F15" i="55"/>
  <c r="Q535" i="23"/>
  <c r="I15" i="55"/>
  <c r="V535" i="23"/>
  <c r="H15" i="55"/>
  <c r="AA535" i="23"/>
  <c r="L535" i="23"/>
  <c r="G15" i="55"/>
  <c r="N19" i="3"/>
  <c r="O19" i="3"/>
  <c r="AF535" i="23"/>
  <c r="L19" i="3"/>
  <c r="M19" i="3"/>
  <c r="P19" i="3"/>
  <c r="N15" i="55"/>
  <c r="AK535" i="23" s="1"/>
  <c r="U15" i="55"/>
  <c r="G535" i="23" s="1"/>
  <c r="I16" i="55"/>
  <c r="Q536" i="23"/>
  <c r="H16" i="55"/>
  <c r="V536" i="23"/>
  <c r="G16" i="55"/>
  <c r="AA536" i="23"/>
  <c r="L536" i="23"/>
  <c r="J16" i="55"/>
  <c r="AF536" i="23"/>
  <c r="F16" i="55"/>
  <c r="O20" i="3"/>
  <c r="L20" i="3"/>
  <c r="P20" i="3"/>
  <c r="M20" i="3"/>
  <c r="N20" i="3"/>
  <c r="K16" i="55"/>
  <c r="P16" i="55"/>
  <c r="U16" i="55"/>
  <c r="G536" i="23" s="1"/>
  <c r="S17" i="55"/>
  <c r="H17" i="55"/>
  <c r="Q537" i="23"/>
  <c r="G17" i="55"/>
  <c r="V537" i="23"/>
  <c r="J17" i="55"/>
  <c r="F17" i="55"/>
  <c r="AA537" i="23"/>
  <c r="I17" i="55"/>
  <c r="L537" i="23"/>
  <c r="AF537" i="23"/>
  <c r="L21" i="3"/>
  <c r="P21" i="3"/>
  <c r="M21" i="3"/>
  <c r="N21" i="3"/>
  <c r="O21" i="3"/>
  <c r="I20" i="55"/>
  <c r="L540" i="23"/>
  <c r="AF540" i="23"/>
  <c r="H20" i="55"/>
  <c r="Q540" i="23"/>
  <c r="G20" i="55"/>
  <c r="V540" i="23"/>
  <c r="J20" i="55"/>
  <c r="AA540" i="23"/>
  <c r="F20" i="55"/>
  <c r="O24" i="3"/>
  <c r="L24" i="3"/>
  <c r="P24" i="3"/>
  <c r="N24" i="3"/>
  <c r="M24" i="3"/>
  <c r="K20" i="55"/>
  <c r="P20" i="55"/>
  <c r="U20" i="55"/>
  <c r="G540" i="23" s="1"/>
  <c r="H21" i="55"/>
  <c r="L541" i="23"/>
  <c r="AF541" i="23"/>
  <c r="G21" i="55"/>
  <c r="Q541" i="23"/>
  <c r="J21" i="55"/>
  <c r="F21" i="55"/>
  <c r="V541" i="23"/>
  <c r="AA541" i="23"/>
  <c r="L25" i="3"/>
  <c r="P25" i="3"/>
  <c r="M25" i="3"/>
  <c r="O25" i="3"/>
  <c r="I21" i="55"/>
  <c r="N25" i="3"/>
  <c r="L21" i="55"/>
  <c r="AP541" i="23" s="1"/>
  <c r="T21" i="55"/>
  <c r="B544" i="23"/>
  <c r="J28" i="3"/>
  <c r="G26" i="55"/>
  <c r="L546" i="23"/>
  <c r="AF546" i="23"/>
  <c r="J26" i="55"/>
  <c r="F26" i="55"/>
  <c r="Q546" i="23"/>
  <c r="I26" i="55"/>
  <c r="V546" i="23"/>
  <c r="H26" i="55"/>
  <c r="AA546" i="23"/>
  <c r="M30" i="3"/>
  <c r="N30" i="3"/>
  <c r="L30" i="3"/>
  <c r="O30" i="3"/>
  <c r="P30" i="3"/>
  <c r="Q27" i="55"/>
  <c r="K30" i="55"/>
  <c r="K75" i="55"/>
  <c r="G76" i="55"/>
  <c r="J76" i="55"/>
  <c r="F76" i="55"/>
  <c r="I76" i="55"/>
  <c r="AA595" i="23"/>
  <c r="H76" i="55"/>
  <c r="L595" i="23"/>
  <c r="AF595" i="23"/>
  <c r="Q595" i="23"/>
  <c r="V595" i="23"/>
  <c r="L48" i="3"/>
  <c r="P48" i="3"/>
  <c r="N48" i="3"/>
  <c r="O48" i="3"/>
  <c r="M48" i="3"/>
  <c r="G77" i="55"/>
  <c r="J77" i="55"/>
  <c r="F77" i="55"/>
  <c r="I77" i="55"/>
  <c r="H77" i="55"/>
  <c r="L596" i="23"/>
  <c r="AF596" i="23"/>
  <c r="Q596" i="23"/>
  <c r="V596" i="23"/>
  <c r="AA596" i="23"/>
  <c r="M49" i="3"/>
  <c r="L49" i="3"/>
  <c r="N49" i="3"/>
  <c r="O49" i="3"/>
  <c r="P49" i="3"/>
  <c r="K77" i="55"/>
  <c r="P77" i="55"/>
  <c r="U77" i="55"/>
  <c r="G596" i="23" s="1"/>
  <c r="J78" i="55"/>
  <c r="F78" i="55"/>
  <c r="I78" i="55"/>
  <c r="H78" i="55"/>
  <c r="Q597" i="23"/>
  <c r="V597" i="23"/>
  <c r="AA597" i="23"/>
  <c r="AF597" i="23"/>
  <c r="G78" i="55"/>
  <c r="L597" i="23"/>
  <c r="N50" i="3"/>
  <c r="P50" i="3"/>
  <c r="L50" i="3"/>
  <c r="M50" i="3"/>
  <c r="O50" i="3"/>
  <c r="L78" i="55"/>
  <c r="AP597" i="23" s="1"/>
  <c r="T78" i="55"/>
  <c r="R82" i="55"/>
  <c r="J82" i="55"/>
  <c r="F82" i="55"/>
  <c r="I82" i="55"/>
  <c r="H82" i="55"/>
  <c r="Q601" i="23"/>
  <c r="G82" i="55"/>
  <c r="V601" i="23"/>
  <c r="L601" i="23"/>
  <c r="AA601" i="23"/>
  <c r="AF601" i="23"/>
  <c r="N54" i="3"/>
  <c r="O54" i="3"/>
  <c r="P54" i="3"/>
  <c r="L54" i="3"/>
  <c r="M54" i="3"/>
  <c r="D83" i="55"/>
  <c r="M83" i="55"/>
  <c r="S83" i="55"/>
  <c r="D84" i="55"/>
  <c r="P84" i="55"/>
  <c r="K89" i="55"/>
  <c r="B610" i="23"/>
  <c r="J63" i="3"/>
  <c r="J136" i="55"/>
  <c r="F136" i="55"/>
  <c r="I136" i="55"/>
  <c r="H136" i="55"/>
  <c r="V654" i="23"/>
  <c r="G136" i="55"/>
  <c r="AA654" i="23"/>
  <c r="L654" i="23"/>
  <c r="AF654" i="23"/>
  <c r="Q654" i="23"/>
  <c r="O76" i="3"/>
  <c r="L76" i="3"/>
  <c r="P76" i="3"/>
  <c r="M76" i="3"/>
  <c r="M136" i="55"/>
  <c r="U136" i="55"/>
  <c r="G654" i="23" s="1"/>
  <c r="I141" i="55"/>
  <c r="H141" i="55"/>
  <c r="G141" i="55"/>
  <c r="J141" i="55"/>
  <c r="F141" i="55"/>
  <c r="V659" i="23"/>
  <c r="AA659" i="23"/>
  <c r="L659" i="23"/>
  <c r="AF659" i="23"/>
  <c r="Q659" i="23"/>
  <c r="L81" i="3"/>
  <c r="P81" i="3"/>
  <c r="M81" i="3"/>
  <c r="N81" i="3"/>
  <c r="O81" i="3"/>
  <c r="Q141" i="55"/>
  <c r="L141" i="55"/>
  <c r="AP659" i="23" s="1"/>
  <c r="C141" i="55"/>
  <c r="K81" i="3" s="1"/>
  <c r="M141" i="55"/>
  <c r="T141" i="55"/>
  <c r="H142" i="55"/>
  <c r="G142" i="55"/>
  <c r="J142" i="55"/>
  <c r="F142" i="55"/>
  <c r="V660" i="23"/>
  <c r="AA660" i="23"/>
  <c r="L660" i="23"/>
  <c r="AF660" i="23"/>
  <c r="Q660" i="23"/>
  <c r="I142" i="55"/>
  <c r="M82" i="3"/>
  <c r="N82" i="3"/>
  <c r="O82" i="3"/>
  <c r="P82" i="3"/>
  <c r="L82" i="3"/>
  <c r="C142" i="55"/>
  <c r="K82" i="3" s="1"/>
  <c r="N143" i="55"/>
  <c r="AK661" i="23" s="1"/>
  <c r="G143" i="55"/>
  <c r="J143" i="55"/>
  <c r="F143" i="55"/>
  <c r="I143" i="55"/>
  <c r="H143" i="55"/>
  <c r="AA661" i="23"/>
  <c r="L661" i="23"/>
  <c r="AF661" i="23"/>
  <c r="Q661" i="23"/>
  <c r="V661" i="23"/>
  <c r="N83" i="3"/>
  <c r="O83" i="3"/>
  <c r="L83" i="3"/>
  <c r="P83" i="3"/>
  <c r="M83" i="3"/>
  <c r="I145" i="55"/>
  <c r="H145" i="55"/>
  <c r="G145" i="55"/>
  <c r="F145" i="55"/>
  <c r="V663" i="23"/>
  <c r="J145" i="55"/>
  <c r="AA663" i="23"/>
  <c r="AF663" i="23"/>
  <c r="L663" i="23"/>
  <c r="L85" i="3"/>
  <c r="P85" i="3"/>
  <c r="M85" i="3"/>
  <c r="Q663" i="23"/>
  <c r="N85" i="3"/>
  <c r="Q145" i="55"/>
  <c r="L145" i="55"/>
  <c r="AP663" i="23" s="1"/>
  <c r="C145" i="55"/>
  <c r="K85" i="3" s="1"/>
  <c r="M145" i="55"/>
  <c r="T145" i="55"/>
  <c r="H146" i="55"/>
  <c r="G146" i="55"/>
  <c r="J146" i="55"/>
  <c r="F146" i="55"/>
  <c r="I146" i="55"/>
  <c r="V664" i="23"/>
  <c r="AA664" i="23"/>
  <c r="AF664" i="23"/>
  <c r="L664" i="23"/>
  <c r="M86" i="3"/>
  <c r="N86" i="3"/>
  <c r="O86" i="3"/>
  <c r="Q664" i="23"/>
  <c r="L86" i="3"/>
  <c r="P86" i="3"/>
  <c r="C146" i="55"/>
  <c r="K86" i="3" s="1"/>
  <c r="I147" i="55"/>
  <c r="H147" i="55"/>
  <c r="G147" i="55"/>
  <c r="F147" i="55"/>
  <c r="J147" i="55"/>
  <c r="AA665" i="23"/>
  <c r="L665" i="23"/>
  <c r="AF665" i="23"/>
  <c r="Q665" i="23"/>
  <c r="V665" i="23"/>
  <c r="N87" i="3"/>
  <c r="O87" i="3"/>
  <c r="L87" i="3"/>
  <c r="P87" i="3"/>
  <c r="M87" i="3"/>
  <c r="L148" i="55"/>
  <c r="AP666" i="23" s="1"/>
  <c r="U148" i="55"/>
  <c r="G666" i="23" s="1"/>
  <c r="E149" i="55"/>
  <c r="P149" i="55"/>
  <c r="O150" i="55"/>
  <c r="L152" i="55"/>
  <c r="AP670" i="23" s="1"/>
  <c r="U152" i="55"/>
  <c r="G670" i="23" s="1"/>
  <c r="E153" i="55"/>
  <c r="P153" i="55"/>
  <c r="S154" i="55"/>
  <c r="D197" i="55"/>
  <c r="P197" i="55"/>
  <c r="D198" i="55"/>
  <c r="T198" i="55"/>
  <c r="G203" i="55"/>
  <c r="J203" i="55"/>
  <c r="F203" i="55"/>
  <c r="I203" i="55"/>
  <c r="H203" i="55"/>
  <c r="AA720" i="23"/>
  <c r="L720" i="23"/>
  <c r="AF720" i="23"/>
  <c r="Q720" i="23"/>
  <c r="N111" i="3"/>
  <c r="V720" i="23"/>
  <c r="O111" i="3"/>
  <c r="L111" i="3"/>
  <c r="P111" i="3"/>
  <c r="M111" i="3"/>
  <c r="G215" i="55"/>
  <c r="J215" i="55"/>
  <c r="F215" i="55"/>
  <c r="I215" i="55"/>
  <c r="H215" i="55"/>
  <c r="Q732" i="23"/>
  <c r="V732" i="23"/>
  <c r="L732" i="23"/>
  <c r="AA732" i="23"/>
  <c r="AF732" i="23"/>
  <c r="N123" i="3"/>
  <c r="O123" i="3"/>
  <c r="L123" i="3"/>
  <c r="P123" i="3"/>
  <c r="M123" i="3"/>
  <c r="Q215" i="55"/>
  <c r="L215" i="55"/>
  <c r="AP732" i="23" s="1"/>
  <c r="C215" i="55"/>
  <c r="K123" i="3" s="1"/>
  <c r="T215" i="55"/>
  <c r="O215" i="55"/>
  <c r="E215" i="55"/>
  <c r="S215" i="55"/>
  <c r="M215" i="55"/>
  <c r="D215" i="55"/>
  <c r="J216" i="55"/>
  <c r="F216" i="55"/>
  <c r="I216" i="55"/>
  <c r="H216" i="55"/>
  <c r="G216" i="55"/>
  <c r="Q733" i="23"/>
  <c r="V733" i="23"/>
  <c r="L733" i="23"/>
  <c r="AA733" i="23"/>
  <c r="O124" i="3"/>
  <c r="AF733" i="23"/>
  <c r="L124" i="3"/>
  <c r="P124" i="3"/>
  <c r="M124" i="3"/>
  <c r="O216" i="55"/>
  <c r="C216" i="55"/>
  <c r="K124" i="3" s="1"/>
  <c r="S216" i="55"/>
  <c r="K216" i="55"/>
  <c r="N124" i="3"/>
  <c r="P216" i="55"/>
  <c r="D216" i="55"/>
  <c r="P264" i="55"/>
  <c r="O85" i="3"/>
  <c r="B525" i="23"/>
  <c r="L8" i="3"/>
  <c r="K14" i="3" s="1"/>
  <c r="L14" i="3" s="1"/>
  <c r="M14" i="3" s="1"/>
  <c r="N14" i="3" s="1"/>
  <c r="O14" i="3" s="1"/>
  <c r="P14" i="3" s="1"/>
  <c r="D11" i="55"/>
  <c r="P11" i="55"/>
  <c r="E14" i="55"/>
  <c r="U14" i="55"/>
  <c r="G534" i="23" s="1"/>
  <c r="D15" i="55"/>
  <c r="P15" i="55"/>
  <c r="V15" i="55"/>
  <c r="C16" i="55"/>
  <c r="K20" i="3" s="1"/>
  <c r="L16" i="55"/>
  <c r="AP536" i="23" s="1"/>
  <c r="Q16" i="55"/>
  <c r="L17" i="55"/>
  <c r="AP537" i="23" s="1"/>
  <c r="C20" i="55"/>
  <c r="K24" i="3" s="1"/>
  <c r="L20" i="55"/>
  <c r="AP540" i="23" s="1"/>
  <c r="Q20" i="55"/>
  <c r="C21" i="55"/>
  <c r="K25" i="3" s="1"/>
  <c r="O21" i="55"/>
  <c r="J23" i="55"/>
  <c r="F23" i="55"/>
  <c r="V543" i="23"/>
  <c r="I23" i="55"/>
  <c r="AA543" i="23"/>
  <c r="H23" i="55"/>
  <c r="L543" i="23"/>
  <c r="AF543" i="23"/>
  <c r="G23" i="55"/>
  <c r="Q543" i="23"/>
  <c r="N27" i="3"/>
  <c r="O27" i="3"/>
  <c r="L27" i="3"/>
  <c r="M27" i="3"/>
  <c r="P27" i="3"/>
  <c r="I24" i="55"/>
  <c r="AA544" i="23"/>
  <c r="H24" i="55"/>
  <c r="L544" i="23"/>
  <c r="AF544" i="23"/>
  <c r="G24" i="55"/>
  <c r="Q544" i="23"/>
  <c r="F24" i="55"/>
  <c r="O28" i="3"/>
  <c r="J24" i="55"/>
  <c r="L28" i="3"/>
  <c r="P28" i="3"/>
  <c r="V544" i="23"/>
  <c r="M28" i="3"/>
  <c r="N28" i="3"/>
  <c r="K24" i="55"/>
  <c r="P24" i="55"/>
  <c r="U24" i="55"/>
  <c r="G544" i="23" s="1"/>
  <c r="H25" i="55"/>
  <c r="AA545" i="23"/>
  <c r="G25" i="55"/>
  <c r="L545" i="23"/>
  <c r="AF545" i="23"/>
  <c r="J25" i="55"/>
  <c r="F25" i="55"/>
  <c r="Q545" i="23"/>
  <c r="V545" i="23"/>
  <c r="I25" i="55"/>
  <c r="L29" i="3"/>
  <c r="P29" i="3"/>
  <c r="M29" i="3"/>
  <c r="N29" i="3"/>
  <c r="O29" i="3"/>
  <c r="L25" i="55"/>
  <c r="AP545" i="23" s="1"/>
  <c r="T25" i="55"/>
  <c r="R26" i="55"/>
  <c r="O37" i="55"/>
  <c r="Q37" i="55" s="1"/>
  <c r="S37" i="55" s="1"/>
  <c r="N76" i="55"/>
  <c r="AK595" i="23" s="1"/>
  <c r="C77" i="55"/>
  <c r="K49" i="3" s="1"/>
  <c r="L77" i="55"/>
  <c r="AP596" i="23" s="1"/>
  <c r="Q77" i="55"/>
  <c r="C78" i="55"/>
  <c r="K50" i="3" s="1"/>
  <c r="O78" i="55"/>
  <c r="N80" i="55"/>
  <c r="AK599" i="23" s="1"/>
  <c r="H80" i="55"/>
  <c r="G80" i="55"/>
  <c r="J80" i="55"/>
  <c r="F80" i="55"/>
  <c r="I80" i="55"/>
  <c r="AA599" i="23"/>
  <c r="L599" i="23"/>
  <c r="AF599" i="23"/>
  <c r="Q599" i="23"/>
  <c r="L52" i="3"/>
  <c r="P52" i="3"/>
  <c r="M52" i="3"/>
  <c r="V599" i="23"/>
  <c r="N52" i="3"/>
  <c r="O52" i="3"/>
  <c r="M82" i="55"/>
  <c r="E83" i="55"/>
  <c r="O83" i="55"/>
  <c r="T83" i="55"/>
  <c r="K84" i="55"/>
  <c r="G85" i="55"/>
  <c r="J85" i="55"/>
  <c r="F85" i="55"/>
  <c r="I85" i="55"/>
  <c r="V604" i="23"/>
  <c r="H85" i="55"/>
  <c r="AA604" i="23"/>
  <c r="L604" i="23"/>
  <c r="Q604" i="23"/>
  <c r="AF604" i="23"/>
  <c r="M57" i="3"/>
  <c r="O57" i="3"/>
  <c r="P57" i="3"/>
  <c r="L57" i="3"/>
  <c r="N57" i="3"/>
  <c r="O85" i="55"/>
  <c r="J86" i="55"/>
  <c r="F86" i="55"/>
  <c r="I86" i="55"/>
  <c r="H86" i="55"/>
  <c r="G86" i="55"/>
  <c r="V605" i="23"/>
  <c r="AA605" i="23"/>
  <c r="L605" i="23"/>
  <c r="Q605" i="23"/>
  <c r="AF605" i="23"/>
  <c r="N58" i="3"/>
  <c r="M58" i="3"/>
  <c r="O58" i="3"/>
  <c r="P58" i="3"/>
  <c r="L58" i="3"/>
  <c r="U86" i="55"/>
  <c r="G605" i="23" s="1"/>
  <c r="I91" i="55"/>
  <c r="H91" i="55"/>
  <c r="G91" i="55"/>
  <c r="Q610" i="23"/>
  <c r="J91" i="55"/>
  <c r="V610" i="23"/>
  <c r="AA610" i="23"/>
  <c r="AF610" i="23"/>
  <c r="F91" i="55"/>
  <c r="L610" i="23"/>
  <c r="L63" i="3"/>
  <c r="P63" i="3"/>
  <c r="M63" i="3"/>
  <c r="N63" i="3"/>
  <c r="O63" i="3"/>
  <c r="K91" i="55"/>
  <c r="P91" i="55"/>
  <c r="U91" i="55"/>
  <c r="G610" i="23" s="1"/>
  <c r="H92" i="55"/>
  <c r="G92" i="55"/>
  <c r="J92" i="55"/>
  <c r="F92" i="55"/>
  <c r="I92" i="55"/>
  <c r="V611" i="23"/>
  <c r="AA611" i="23"/>
  <c r="AF611" i="23"/>
  <c r="L611" i="23"/>
  <c r="Q611" i="23"/>
  <c r="M64" i="3"/>
  <c r="N64" i="3"/>
  <c r="O64" i="3"/>
  <c r="P64" i="3"/>
  <c r="L64" i="3"/>
  <c r="L92" i="55"/>
  <c r="AP611" i="23" s="1"/>
  <c r="T92" i="55"/>
  <c r="B647" i="23"/>
  <c r="L68" i="3"/>
  <c r="K74" i="3" s="1"/>
  <c r="L74" i="3" s="1"/>
  <c r="M74" i="3" s="1"/>
  <c r="N74" i="3" s="1"/>
  <c r="O74" i="3" s="1"/>
  <c r="P74" i="3" s="1"/>
  <c r="D136" i="55"/>
  <c r="P136" i="55"/>
  <c r="G139" i="55"/>
  <c r="J139" i="55"/>
  <c r="F139" i="55"/>
  <c r="I139" i="55"/>
  <c r="H139" i="55"/>
  <c r="L657" i="23"/>
  <c r="AF657" i="23"/>
  <c r="Q657" i="23"/>
  <c r="V657" i="23"/>
  <c r="N79" i="3"/>
  <c r="O79" i="3"/>
  <c r="L79" i="3"/>
  <c r="P79" i="3"/>
  <c r="AA657" i="23"/>
  <c r="M79" i="3"/>
  <c r="B658" i="23"/>
  <c r="J80" i="3"/>
  <c r="D141" i="55"/>
  <c r="O141" i="55"/>
  <c r="U141" i="55"/>
  <c r="G659" i="23" s="1"/>
  <c r="K142" i="55"/>
  <c r="V143" i="55"/>
  <c r="B662" i="23"/>
  <c r="J84" i="3"/>
  <c r="D145" i="55"/>
  <c r="O145" i="55"/>
  <c r="U145" i="55"/>
  <c r="G663" i="23" s="1"/>
  <c r="K146" i="55"/>
  <c r="R147" i="55"/>
  <c r="M148" i="55"/>
  <c r="K149" i="55"/>
  <c r="Q149" i="55"/>
  <c r="M152" i="55"/>
  <c r="K153" i="55"/>
  <c r="Q153" i="55"/>
  <c r="O681" i="23"/>
  <c r="O161" i="55"/>
  <c r="Q161" i="55" s="1"/>
  <c r="T161" i="55" s="1"/>
  <c r="K197" i="55"/>
  <c r="Q197" i="55"/>
  <c r="L198" i="55"/>
  <c r="AP715" i="23" s="1"/>
  <c r="K215" i="55"/>
  <c r="L216" i="55"/>
  <c r="AP733" i="23" s="1"/>
  <c r="I263" i="55"/>
  <c r="H263" i="55"/>
  <c r="G263" i="55"/>
  <c r="F263" i="55"/>
  <c r="J263" i="55"/>
  <c r="Q779" i="23"/>
  <c r="V779" i="23"/>
  <c r="L779" i="23"/>
  <c r="AA779" i="23"/>
  <c r="AF779" i="23"/>
  <c r="L139" i="3"/>
  <c r="P139" i="3"/>
  <c r="M139" i="3"/>
  <c r="N139" i="3"/>
  <c r="N263" i="55"/>
  <c r="AK779" i="23" s="1"/>
  <c r="O139" i="3"/>
  <c r="V263" i="55"/>
  <c r="R269" i="55"/>
  <c r="G269" i="55"/>
  <c r="J269" i="55"/>
  <c r="F269" i="55"/>
  <c r="I269" i="55"/>
  <c r="H269" i="55"/>
  <c r="V785" i="23"/>
  <c r="AF785" i="23"/>
  <c r="L785" i="23"/>
  <c r="Q785" i="23"/>
  <c r="AA785" i="23"/>
  <c r="O145" i="3"/>
  <c r="L145" i="3"/>
  <c r="P145" i="3"/>
  <c r="N145" i="3"/>
  <c r="M145" i="3"/>
  <c r="M269" i="55"/>
  <c r="H330" i="55"/>
  <c r="G330" i="55"/>
  <c r="J330" i="55"/>
  <c r="I330" i="55"/>
  <c r="F330" i="55"/>
  <c r="V845" i="23"/>
  <c r="AA845" i="23"/>
  <c r="L845" i="23"/>
  <c r="AF845" i="23"/>
  <c r="Q845" i="23"/>
  <c r="L174" i="3"/>
  <c r="P174" i="3"/>
  <c r="M174" i="3"/>
  <c r="N174" i="3"/>
  <c r="O174" i="3"/>
  <c r="Q330" i="55"/>
  <c r="L330" i="55"/>
  <c r="AP845" i="23" s="1"/>
  <c r="C330" i="55"/>
  <c r="K174" i="3" s="1"/>
  <c r="T330" i="55"/>
  <c r="O330" i="55"/>
  <c r="E330" i="55"/>
  <c r="S330" i="55"/>
  <c r="M330" i="55"/>
  <c r="D330" i="55"/>
  <c r="G331" i="55"/>
  <c r="J331" i="55"/>
  <c r="F331" i="55"/>
  <c r="I331" i="55"/>
  <c r="H331" i="55"/>
  <c r="V846" i="23"/>
  <c r="AA846" i="23"/>
  <c r="L846" i="23"/>
  <c r="AF846" i="23"/>
  <c r="M175" i="3"/>
  <c r="N175" i="3"/>
  <c r="Q846" i="23"/>
  <c r="O175" i="3"/>
  <c r="P175" i="3"/>
  <c r="O331" i="55"/>
  <c r="C331" i="55"/>
  <c r="K175" i="3" s="1"/>
  <c r="L175" i="3"/>
  <c r="S331" i="55"/>
  <c r="K331" i="55"/>
  <c r="P331" i="55"/>
  <c r="D331" i="55"/>
  <c r="H334" i="55"/>
  <c r="G334" i="55"/>
  <c r="F334" i="55"/>
  <c r="J334" i="55"/>
  <c r="I334" i="55"/>
  <c r="Q849" i="23"/>
  <c r="V849" i="23"/>
  <c r="AA849" i="23"/>
  <c r="L849" i="23"/>
  <c r="AF849" i="23"/>
  <c r="L178" i="3"/>
  <c r="P178" i="3"/>
  <c r="M178" i="3"/>
  <c r="N178" i="3"/>
  <c r="U334" i="55"/>
  <c r="G849" i="23" s="1"/>
  <c r="Q334" i="55"/>
  <c r="L334" i="55"/>
  <c r="AP849" i="23" s="1"/>
  <c r="C334" i="55"/>
  <c r="K178" i="3" s="1"/>
  <c r="T334" i="55"/>
  <c r="O334" i="55"/>
  <c r="E334" i="55"/>
  <c r="S334" i="55"/>
  <c r="M334" i="55"/>
  <c r="D334" i="55"/>
  <c r="N76" i="3"/>
  <c r="G18" i="55"/>
  <c r="V538" i="23"/>
  <c r="J18" i="55"/>
  <c r="F18" i="55"/>
  <c r="AA538" i="23"/>
  <c r="I18" i="55"/>
  <c r="L538" i="23"/>
  <c r="AF538" i="23"/>
  <c r="Q538" i="23"/>
  <c r="H18" i="55"/>
  <c r="M22" i="3"/>
  <c r="N22" i="3"/>
  <c r="L22" i="3"/>
  <c r="O22" i="3"/>
  <c r="P22" i="3"/>
  <c r="J27" i="55"/>
  <c r="F27" i="55"/>
  <c r="Q547" i="23"/>
  <c r="I27" i="55"/>
  <c r="V547" i="23"/>
  <c r="H27" i="55"/>
  <c r="AA547" i="23"/>
  <c r="G27" i="55"/>
  <c r="L547" i="23"/>
  <c r="AF547" i="23"/>
  <c r="N31" i="3"/>
  <c r="O31" i="3"/>
  <c r="M31" i="3"/>
  <c r="P31" i="3"/>
  <c r="L31" i="3"/>
  <c r="G30" i="55"/>
  <c r="J30" i="55"/>
  <c r="F30" i="55"/>
  <c r="H30" i="55"/>
  <c r="L550" i="23"/>
  <c r="AF550" i="23"/>
  <c r="Q550" i="23"/>
  <c r="V550" i="23"/>
  <c r="I30" i="55"/>
  <c r="AA550" i="23"/>
  <c r="M34" i="3"/>
  <c r="N34" i="3"/>
  <c r="P34" i="3"/>
  <c r="L34" i="3"/>
  <c r="O34" i="3"/>
  <c r="S30" i="55"/>
  <c r="H75" i="55"/>
  <c r="G75" i="55"/>
  <c r="I75" i="55"/>
  <c r="F75" i="55"/>
  <c r="V594" i="23"/>
  <c r="AA594" i="23"/>
  <c r="L594" i="23"/>
  <c r="Q594" i="23"/>
  <c r="AF594" i="23"/>
  <c r="J75" i="55"/>
  <c r="N47" i="3"/>
  <c r="O47" i="3"/>
  <c r="M47" i="3"/>
  <c r="P47" i="3"/>
  <c r="L47" i="3"/>
  <c r="S75" i="55"/>
  <c r="I83" i="55"/>
  <c r="H83" i="55"/>
  <c r="G83" i="55"/>
  <c r="J83" i="55"/>
  <c r="F83" i="55"/>
  <c r="V602" i="23"/>
  <c r="AA602" i="23"/>
  <c r="L602" i="23"/>
  <c r="Q602" i="23"/>
  <c r="AF602" i="23"/>
  <c r="O55" i="3"/>
  <c r="M55" i="3"/>
  <c r="N55" i="3"/>
  <c r="P55" i="3"/>
  <c r="L55" i="3"/>
  <c r="K83" i="55"/>
  <c r="P83" i="55"/>
  <c r="U83" i="55"/>
  <c r="G602" i="23" s="1"/>
  <c r="H84" i="55"/>
  <c r="G84" i="55"/>
  <c r="J84" i="55"/>
  <c r="F84" i="55"/>
  <c r="V603" i="23"/>
  <c r="AA603" i="23"/>
  <c r="I84" i="55"/>
  <c r="L603" i="23"/>
  <c r="Q603" i="23"/>
  <c r="AF603" i="23"/>
  <c r="L56" i="3"/>
  <c r="P56" i="3"/>
  <c r="M56" i="3"/>
  <c r="N56" i="3"/>
  <c r="O56" i="3"/>
  <c r="L84" i="55"/>
  <c r="AP603" i="23" s="1"/>
  <c r="T84" i="55"/>
  <c r="B605" i="23"/>
  <c r="J58" i="3"/>
  <c r="G89" i="55"/>
  <c r="J89" i="55"/>
  <c r="F89" i="55"/>
  <c r="I89" i="55"/>
  <c r="H89" i="55"/>
  <c r="AA608" i="23"/>
  <c r="L608" i="23"/>
  <c r="AF608" i="23"/>
  <c r="Q608" i="23"/>
  <c r="V608" i="23"/>
  <c r="N61" i="3"/>
  <c r="O61" i="3"/>
  <c r="L61" i="3"/>
  <c r="P61" i="3"/>
  <c r="M61" i="3"/>
  <c r="J90" i="55"/>
  <c r="F90" i="55"/>
  <c r="I90" i="55"/>
  <c r="H90" i="55"/>
  <c r="G90" i="55"/>
  <c r="L609" i="23"/>
  <c r="AF609" i="23"/>
  <c r="Q609" i="23"/>
  <c r="V609" i="23"/>
  <c r="AA609" i="23"/>
  <c r="O62" i="3"/>
  <c r="L62" i="3"/>
  <c r="P62" i="3"/>
  <c r="M62" i="3"/>
  <c r="N62" i="3"/>
  <c r="N135" i="55"/>
  <c r="AK653" i="23" s="1"/>
  <c r="G135" i="55"/>
  <c r="J135" i="55"/>
  <c r="F135" i="55"/>
  <c r="I135" i="55"/>
  <c r="H135" i="55"/>
  <c r="Q653" i="23"/>
  <c r="V653" i="23"/>
  <c r="AA653" i="23"/>
  <c r="AF653" i="23"/>
  <c r="N75" i="3"/>
  <c r="L653" i="23"/>
  <c r="O75" i="3"/>
  <c r="L75" i="3"/>
  <c r="P75" i="3"/>
  <c r="M75" i="3"/>
  <c r="B654" i="23"/>
  <c r="J76" i="3"/>
  <c r="J77" i="3"/>
  <c r="B659" i="23"/>
  <c r="J81" i="3"/>
  <c r="H148" i="55"/>
  <c r="G148" i="55"/>
  <c r="J148" i="55"/>
  <c r="I148" i="55"/>
  <c r="F148" i="55"/>
  <c r="L666" i="23"/>
  <c r="AF666" i="23"/>
  <c r="Q666" i="23"/>
  <c r="V666" i="23"/>
  <c r="O88" i="3"/>
  <c r="AA666" i="23"/>
  <c r="L88" i="3"/>
  <c r="P88" i="3"/>
  <c r="M88" i="3"/>
  <c r="N88" i="3"/>
  <c r="P148" i="55"/>
  <c r="D148" i="55"/>
  <c r="Q148" i="55"/>
  <c r="G149" i="55"/>
  <c r="J149" i="55"/>
  <c r="F149" i="55"/>
  <c r="I149" i="55"/>
  <c r="H149" i="55"/>
  <c r="L667" i="23"/>
  <c r="AF667" i="23"/>
  <c r="Q667" i="23"/>
  <c r="V667" i="23"/>
  <c r="L89" i="3"/>
  <c r="P89" i="3"/>
  <c r="M89" i="3"/>
  <c r="AA667" i="23"/>
  <c r="N89" i="3"/>
  <c r="O89" i="3"/>
  <c r="S149" i="55"/>
  <c r="M149" i="55"/>
  <c r="D149" i="55"/>
  <c r="L149" i="55"/>
  <c r="AP667" i="23" s="1"/>
  <c r="T149" i="55"/>
  <c r="J150" i="55"/>
  <c r="F150" i="55"/>
  <c r="I150" i="55"/>
  <c r="H150" i="55"/>
  <c r="G150" i="55"/>
  <c r="Q668" i="23"/>
  <c r="V668" i="23"/>
  <c r="L668" i="23"/>
  <c r="AA668" i="23"/>
  <c r="M90" i="3"/>
  <c r="N90" i="3"/>
  <c r="O90" i="3"/>
  <c r="AF668" i="23"/>
  <c r="P90" i="3"/>
  <c r="L90" i="3"/>
  <c r="K150" i="55"/>
  <c r="H152" i="55"/>
  <c r="G152" i="55"/>
  <c r="F152" i="55"/>
  <c r="J152" i="55"/>
  <c r="I152" i="55"/>
  <c r="AA670" i="23"/>
  <c r="L670" i="23"/>
  <c r="AF670" i="23"/>
  <c r="Q670" i="23"/>
  <c r="V670" i="23"/>
  <c r="O92" i="3"/>
  <c r="L92" i="3"/>
  <c r="P92" i="3"/>
  <c r="M92" i="3"/>
  <c r="N92" i="3"/>
  <c r="P152" i="55"/>
  <c r="D152" i="55"/>
  <c r="Q152" i="55"/>
  <c r="G153" i="55"/>
  <c r="J153" i="55"/>
  <c r="F153" i="55"/>
  <c r="I153" i="55"/>
  <c r="H153" i="55"/>
  <c r="AA671" i="23"/>
  <c r="L671" i="23"/>
  <c r="AF671" i="23"/>
  <c r="Q671" i="23"/>
  <c r="V671" i="23"/>
  <c r="L93" i="3"/>
  <c r="P93" i="3"/>
  <c r="M93" i="3"/>
  <c r="N93" i="3"/>
  <c r="O93" i="3"/>
  <c r="S153" i="55"/>
  <c r="M153" i="55"/>
  <c r="D153" i="55"/>
  <c r="L153" i="55"/>
  <c r="AP671" i="23" s="1"/>
  <c r="T153" i="55"/>
  <c r="V154" i="55"/>
  <c r="J154" i="55"/>
  <c r="F154" i="55"/>
  <c r="I154" i="55"/>
  <c r="H154" i="55"/>
  <c r="G154" i="55"/>
  <c r="L672" i="23"/>
  <c r="AF672" i="23"/>
  <c r="Q672" i="23"/>
  <c r="V672" i="23"/>
  <c r="AA672" i="23"/>
  <c r="M94" i="3"/>
  <c r="N94" i="3"/>
  <c r="O94" i="3"/>
  <c r="L94" i="3"/>
  <c r="N154" i="55"/>
  <c r="AK672" i="23" s="1"/>
  <c r="O680" i="23"/>
  <c r="I197" i="55"/>
  <c r="H197" i="55"/>
  <c r="G197" i="55"/>
  <c r="F197" i="55"/>
  <c r="J197" i="55"/>
  <c r="V714" i="23"/>
  <c r="AA714" i="23"/>
  <c r="L714" i="23"/>
  <c r="Q714" i="23"/>
  <c r="AF714" i="23"/>
  <c r="L105" i="3"/>
  <c r="P105" i="3"/>
  <c r="M105" i="3"/>
  <c r="N105" i="3"/>
  <c r="O105" i="3"/>
  <c r="T197" i="55"/>
  <c r="E226" i="55" s="1"/>
  <c r="O197" i="55"/>
  <c r="E197" i="55"/>
  <c r="L197" i="55"/>
  <c r="AP714" i="23" s="1"/>
  <c r="S197" i="55"/>
  <c r="H198" i="55"/>
  <c r="G198" i="55"/>
  <c r="J198" i="55"/>
  <c r="I198" i="55"/>
  <c r="F198" i="55"/>
  <c r="AA715" i="23"/>
  <c r="L715" i="23"/>
  <c r="AF715" i="23"/>
  <c r="Q715" i="23"/>
  <c r="V715" i="23"/>
  <c r="M106" i="3"/>
  <c r="N106" i="3"/>
  <c r="O106" i="3"/>
  <c r="P106" i="3"/>
  <c r="L106" i="3"/>
  <c r="S198" i="55"/>
  <c r="K198" i="55"/>
  <c r="O198" i="55"/>
  <c r="J208" i="55"/>
  <c r="F208" i="55"/>
  <c r="I208" i="55"/>
  <c r="H208" i="55"/>
  <c r="G208" i="55"/>
  <c r="AA725" i="23"/>
  <c r="L725" i="23"/>
  <c r="AF725" i="23"/>
  <c r="Q725" i="23"/>
  <c r="V725" i="23"/>
  <c r="O116" i="3"/>
  <c r="L116" i="3"/>
  <c r="P116" i="3"/>
  <c r="M116" i="3"/>
  <c r="N116" i="3"/>
  <c r="L208" i="55"/>
  <c r="AP725" i="23" s="1"/>
  <c r="R208" i="55"/>
  <c r="B769" i="23"/>
  <c r="L128" i="3"/>
  <c r="K134" i="3" s="1"/>
  <c r="L134" i="3" s="1"/>
  <c r="M134" i="3" s="1"/>
  <c r="N134" i="3" s="1"/>
  <c r="O134" i="3" s="1"/>
  <c r="P134" i="3" s="1"/>
  <c r="I253" i="55"/>
  <c r="H769" i="23" s="1"/>
  <c r="F258" i="55"/>
  <c r="G258" i="55" s="1"/>
  <c r="H258" i="55" s="1"/>
  <c r="I258" i="55" s="1"/>
  <c r="J258" i="55" s="1"/>
  <c r="K258" i="55" s="1"/>
  <c r="H264" i="55"/>
  <c r="G264" i="55"/>
  <c r="J264" i="55"/>
  <c r="I264" i="55"/>
  <c r="F264" i="55"/>
  <c r="Q780" i="23"/>
  <c r="V780" i="23"/>
  <c r="L780" i="23"/>
  <c r="AA780" i="23"/>
  <c r="AF780" i="23"/>
  <c r="M140" i="3"/>
  <c r="N140" i="3"/>
  <c r="O140" i="3"/>
  <c r="L140" i="3"/>
  <c r="P140" i="3"/>
  <c r="Q264" i="55"/>
  <c r="L264" i="55"/>
  <c r="AP780" i="23" s="1"/>
  <c r="C264" i="55"/>
  <c r="K140" i="3" s="1"/>
  <c r="T264" i="55"/>
  <c r="O264" i="55"/>
  <c r="E264" i="55"/>
  <c r="S264" i="55"/>
  <c r="M264" i="55"/>
  <c r="D264" i="55"/>
  <c r="G265" i="55"/>
  <c r="J265" i="55"/>
  <c r="F265" i="55"/>
  <c r="I265" i="55"/>
  <c r="H265" i="55"/>
  <c r="AA781" i="23"/>
  <c r="Q781" i="23"/>
  <c r="V781" i="23"/>
  <c r="AF781" i="23"/>
  <c r="N141" i="3"/>
  <c r="O141" i="3"/>
  <c r="L141" i="3"/>
  <c r="P141" i="3"/>
  <c r="M141" i="3"/>
  <c r="L781" i="23"/>
  <c r="O265" i="55"/>
  <c r="C265" i="55"/>
  <c r="K141" i="3" s="1"/>
  <c r="S265" i="55"/>
  <c r="K265" i="55"/>
  <c r="P265" i="55"/>
  <c r="D265" i="55"/>
  <c r="B830" i="23"/>
  <c r="L158" i="3"/>
  <c r="K164" i="3" s="1"/>
  <c r="L164" i="3" s="1"/>
  <c r="M164" i="3" s="1"/>
  <c r="N164" i="3" s="1"/>
  <c r="O164" i="3" s="1"/>
  <c r="P164" i="3" s="1"/>
  <c r="O349" i="55"/>
  <c r="Q349" i="55" s="1"/>
  <c r="H866" i="23"/>
  <c r="N339" i="55"/>
  <c r="AK854" i="23" s="1"/>
  <c r="G339" i="55"/>
  <c r="J339" i="55"/>
  <c r="F339" i="55"/>
  <c r="I339" i="55"/>
  <c r="H339" i="55"/>
  <c r="V854" i="23"/>
  <c r="AA854" i="23"/>
  <c r="L854" i="23"/>
  <c r="Q854" i="23"/>
  <c r="AF854" i="23"/>
  <c r="N183" i="3"/>
  <c r="P183" i="3"/>
  <c r="M183" i="3"/>
  <c r="O183" i="3"/>
  <c r="V339" i="55"/>
  <c r="L183" i="3"/>
  <c r="O178" i="3"/>
  <c r="J144" i="55"/>
  <c r="F144" i="55"/>
  <c r="I144" i="55"/>
  <c r="H144" i="55"/>
  <c r="G144" i="55"/>
  <c r="L662" i="23"/>
  <c r="Q662" i="23"/>
  <c r="V662" i="23"/>
  <c r="AA662" i="23"/>
  <c r="AF662" i="23"/>
  <c r="O84" i="3"/>
  <c r="L84" i="3"/>
  <c r="P84" i="3"/>
  <c r="M84" i="3"/>
  <c r="N84" i="3"/>
  <c r="M144" i="55"/>
  <c r="U144" i="55"/>
  <c r="G662" i="23" s="1"/>
  <c r="N151" i="55"/>
  <c r="AK669" i="23" s="1"/>
  <c r="I151" i="55"/>
  <c r="H151" i="55"/>
  <c r="J151" i="55"/>
  <c r="G151" i="55"/>
  <c r="F151" i="55"/>
  <c r="V669" i="23"/>
  <c r="AA669" i="23"/>
  <c r="L669" i="23"/>
  <c r="Q669" i="23"/>
  <c r="AF669" i="23"/>
  <c r="N91" i="3"/>
  <c r="O91" i="3"/>
  <c r="L91" i="3"/>
  <c r="P91" i="3"/>
  <c r="M91" i="3"/>
  <c r="B708" i="23"/>
  <c r="L98" i="3"/>
  <c r="K104" i="3" s="1"/>
  <c r="L104" i="3" s="1"/>
  <c r="M104" i="3" s="1"/>
  <c r="N104" i="3" s="1"/>
  <c r="O104" i="3" s="1"/>
  <c r="P104" i="3" s="1"/>
  <c r="G199" i="55"/>
  <c r="J199" i="55"/>
  <c r="F199" i="55"/>
  <c r="I199" i="55"/>
  <c r="H199" i="55"/>
  <c r="L716" i="23"/>
  <c r="AF716" i="23"/>
  <c r="Q716" i="23"/>
  <c r="V716" i="23"/>
  <c r="AA716" i="23"/>
  <c r="N107" i="3"/>
  <c r="O107" i="3"/>
  <c r="L107" i="3"/>
  <c r="P107" i="3"/>
  <c r="M107" i="3"/>
  <c r="O199" i="55"/>
  <c r="J200" i="55"/>
  <c r="F200" i="55"/>
  <c r="I200" i="55"/>
  <c r="H200" i="55"/>
  <c r="G200" i="55"/>
  <c r="L717" i="23"/>
  <c r="AF717" i="23"/>
  <c r="Q717" i="23"/>
  <c r="V717" i="23"/>
  <c r="AA717" i="23"/>
  <c r="O108" i="3"/>
  <c r="L108" i="3"/>
  <c r="P108" i="3"/>
  <c r="M108" i="3"/>
  <c r="I201" i="55"/>
  <c r="H201" i="55"/>
  <c r="J201" i="55"/>
  <c r="G201" i="55"/>
  <c r="F201" i="55"/>
  <c r="Q718" i="23"/>
  <c r="V718" i="23"/>
  <c r="AA718" i="23"/>
  <c r="AF718" i="23"/>
  <c r="L109" i="3"/>
  <c r="P109" i="3"/>
  <c r="M109" i="3"/>
  <c r="N109" i="3"/>
  <c r="L718" i="23"/>
  <c r="O109" i="3"/>
  <c r="K201" i="55"/>
  <c r="P201" i="55"/>
  <c r="U201" i="55"/>
  <c r="G718" i="23" s="1"/>
  <c r="H202" i="55"/>
  <c r="G202" i="55"/>
  <c r="F202" i="55"/>
  <c r="J202" i="55"/>
  <c r="I202" i="55"/>
  <c r="V719" i="23"/>
  <c r="AA719" i="23"/>
  <c r="AF719" i="23"/>
  <c r="L719" i="23"/>
  <c r="Q719" i="23"/>
  <c r="M110" i="3"/>
  <c r="N110" i="3"/>
  <c r="O110" i="3"/>
  <c r="L110" i="3"/>
  <c r="L202" i="55"/>
  <c r="AP719" i="23" s="1"/>
  <c r="T202" i="55"/>
  <c r="J204" i="55"/>
  <c r="F204" i="55"/>
  <c r="I204" i="55"/>
  <c r="H204" i="55"/>
  <c r="G204" i="55"/>
  <c r="L721" i="23"/>
  <c r="AF721" i="23"/>
  <c r="Q721" i="23"/>
  <c r="V721" i="23"/>
  <c r="O112" i="3"/>
  <c r="L112" i="3"/>
  <c r="P112" i="3"/>
  <c r="AA721" i="23"/>
  <c r="M112" i="3"/>
  <c r="N112" i="3"/>
  <c r="E205" i="55"/>
  <c r="O205" i="55"/>
  <c r="T205" i="55"/>
  <c r="K206" i="55"/>
  <c r="U207" i="55"/>
  <c r="G724" i="23" s="1"/>
  <c r="G207" i="55"/>
  <c r="J207" i="55"/>
  <c r="F207" i="55"/>
  <c r="I207" i="55"/>
  <c r="H207" i="55"/>
  <c r="V724" i="23"/>
  <c r="AA724" i="23"/>
  <c r="L724" i="23"/>
  <c r="Q724" i="23"/>
  <c r="AF724" i="23"/>
  <c r="N115" i="3"/>
  <c r="O115" i="3"/>
  <c r="L115" i="3"/>
  <c r="P115" i="3"/>
  <c r="S207" i="55"/>
  <c r="K209" i="55"/>
  <c r="S209" i="55"/>
  <c r="N210" i="55"/>
  <c r="AK727" i="23" s="1"/>
  <c r="K213" i="55"/>
  <c r="S213" i="55"/>
  <c r="N214" i="55"/>
  <c r="AK731" i="23" s="1"/>
  <c r="E260" i="55"/>
  <c r="O260" i="55"/>
  <c r="T260" i="55"/>
  <c r="K261" i="55"/>
  <c r="J262" i="55"/>
  <c r="F262" i="55"/>
  <c r="I262" i="55"/>
  <c r="H262" i="55"/>
  <c r="G262" i="55"/>
  <c r="L778" i="23"/>
  <c r="AF778" i="23"/>
  <c r="Q778" i="23"/>
  <c r="V778" i="23"/>
  <c r="AA778" i="23"/>
  <c r="O138" i="3"/>
  <c r="L138" i="3"/>
  <c r="P138" i="3"/>
  <c r="M138" i="3"/>
  <c r="N138" i="3"/>
  <c r="O262" i="55"/>
  <c r="J270" i="55"/>
  <c r="F270" i="55"/>
  <c r="I270" i="55"/>
  <c r="H270" i="55"/>
  <c r="G270" i="55"/>
  <c r="AA786" i="23"/>
  <c r="V786" i="23"/>
  <c r="AF786" i="23"/>
  <c r="L786" i="23"/>
  <c r="L146" i="3"/>
  <c r="P146" i="3"/>
  <c r="Q786" i="23"/>
  <c r="M146" i="3"/>
  <c r="O146" i="3"/>
  <c r="N146" i="3"/>
  <c r="N270" i="55"/>
  <c r="AK786" i="23" s="1"/>
  <c r="E271" i="55"/>
  <c r="O271" i="55"/>
  <c r="T271" i="55"/>
  <c r="K272" i="55"/>
  <c r="G273" i="55"/>
  <c r="J273" i="55"/>
  <c r="F273" i="55"/>
  <c r="I273" i="55"/>
  <c r="Q789" i="23"/>
  <c r="H273" i="55"/>
  <c r="V789" i="23"/>
  <c r="AA789" i="23"/>
  <c r="AF789" i="23"/>
  <c r="O149" i="3"/>
  <c r="L789" i="23"/>
  <c r="L149" i="3"/>
  <c r="P149" i="3"/>
  <c r="N149" i="3"/>
  <c r="J274" i="55"/>
  <c r="F274" i="55"/>
  <c r="I274" i="55"/>
  <c r="H274" i="55"/>
  <c r="G274" i="55"/>
  <c r="V790" i="23"/>
  <c r="L790" i="23"/>
  <c r="Q790" i="23"/>
  <c r="AA790" i="23"/>
  <c r="AF790" i="23"/>
  <c r="L150" i="3"/>
  <c r="P150" i="3"/>
  <c r="M150" i="3"/>
  <c r="O150" i="3"/>
  <c r="E275" i="55"/>
  <c r="O275" i="55"/>
  <c r="T275" i="55"/>
  <c r="K276" i="55"/>
  <c r="G277" i="55"/>
  <c r="J277" i="55"/>
  <c r="F277" i="55"/>
  <c r="I277" i="55"/>
  <c r="H277" i="55"/>
  <c r="Q793" i="23"/>
  <c r="L793" i="23"/>
  <c r="V793" i="23"/>
  <c r="AA793" i="23"/>
  <c r="AF793" i="23"/>
  <c r="O153" i="3"/>
  <c r="L153" i="3"/>
  <c r="P153" i="3"/>
  <c r="N153" i="3"/>
  <c r="M153" i="3"/>
  <c r="O277" i="55"/>
  <c r="J278" i="55"/>
  <c r="F278" i="55"/>
  <c r="I278" i="55"/>
  <c r="H278" i="55"/>
  <c r="G278" i="55"/>
  <c r="V794" i="23"/>
  <c r="AF794" i="23"/>
  <c r="L794" i="23"/>
  <c r="Q794" i="23"/>
  <c r="AA794" i="23"/>
  <c r="L154" i="3"/>
  <c r="P154" i="3"/>
  <c r="M154" i="3"/>
  <c r="O154" i="3"/>
  <c r="N154" i="3"/>
  <c r="U278" i="55"/>
  <c r="G794" i="23" s="1"/>
  <c r="C321" i="55"/>
  <c r="K165" i="3" s="1"/>
  <c r="L321" i="55"/>
  <c r="AP836" i="23" s="1"/>
  <c r="Q321" i="55"/>
  <c r="C322" i="55"/>
  <c r="K166" i="3" s="1"/>
  <c r="O323" i="55"/>
  <c r="K324" i="55"/>
  <c r="S324" i="55"/>
  <c r="E326" i="55"/>
  <c r="O326" i="55"/>
  <c r="T326" i="55"/>
  <c r="K327" i="55"/>
  <c r="S327" i="55"/>
  <c r="J328" i="55"/>
  <c r="F328" i="55"/>
  <c r="I328" i="55"/>
  <c r="H328" i="55"/>
  <c r="G328" i="55"/>
  <c r="L843" i="23"/>
  <c r="AF843" i="23"/>
  <c r="Q843" i="23"/>
  <c r="V843" i="23"/>
  <c r="N172" i="3"/>
  <c r="AA843" i="23"/>
  <c r="O172" i="3"/>
  <c r="P172" i="3"/>
  <c r="L172" i="3"/>
  <c r="M172" i="3"/>
  <c r="O332" i="55"/>
  <c r="N333" i="55"/>
  <c r="AK848" i="23" s="1"/>
  <c r="J336" i="55"/>
  <c r="F336" i="55"/>
  <c r="I336" i="55"/>
  <c r="H336" i="55"/>
  <c r="G336" i="55"/>
  <c r="V851" i="23"/>
  <c r="AA851" i="23"/>
  <c r="L851" i="23"/>
  <c r="AF851" i="23"/>
  <c r="Q851" i="23"/>
  <c r="N180" i="3"/>
  <c r="O180" i="3"/>
  <c r="P180" i="3"/>
  <c r="L180" i="3"/>
  <c r="M180" i="3"/>
  <c r="T336" i="55"/>
  <c r="O336" i="55"/>
  <c r="E336" i="55"/>
  <c r="L336" i="55"/>
  <c r="AP851" i="23" s="1"/>
  <c r="S336" i="55"/>
  <c r="I337" i="55"/>
  <c r="H337" i="55"/>
  <c r="G337" i="55"/>
  <c r="F337" i="55"/>
  <c r="J337" i="55"/>
  <c r="L852" i="23"/>
  <c r="AF852" i="23"/>
  <c r="Q852" i="23"/>
  <c r="V852" i="23"/>
  <c r="L181" i="3"/>
  <c r="P181" i="3"/>
  <c r="N181" i="3"/>
  <c r="AA852" i="23"/>
  <c r="M181" i="3"/>
  <c r="S337" i="55"/>
  <c r="K337" i="55"/>
  <c r="O337" i="55"/>
  <c r="N150" i="3"/>
  <c r="M115" i="3"/>
  <c r="I205" i="55"/>
  <c r="H205" i="55"/>
  <c r="G205" i="55"/>
  <c r="F205" i="55"/>
  <c r="L722" i="23"/>
  <c r="AF722" i="23"/>
  <c r="Q722" i="23"/>
  <c r="J205" i="55"/>
  <c r="V722" i="23"/>
  <c r="L113" i="3"/>
  <c r="P113" i="3"/>
  <c r="M113" i="3"/>
  <c r="N113" i="3"/>
  <c r="AA722" i="23"/>
  <c r="O113" i="3"/>
  <c r="K205" i="55"/>
  <c r="P205" i="55"/>
  <c r="U205" i="55"/>
  <c r="G722" i="23" s="1"/>
  <c r="H206" i="55"/>
  <c r="G206" i="55"/>
  <c r="J206" i="55"/>
  <c r="I206" i="55"/>
  <c r="F206" i="55"/>
  <c r="Q723" i="23"/>
  <c r="V723" i="23"/>
  <c r="L723" i="23"/>
  <c r="AA723" i="23"/>
  <c r="AF723" i="23"/>
  <c r="M114" i="3"/>
  <c r="N114" i="3"/>
  <c r="O114" i="3"/>
  <c r="P114" i="3"/>
  <c r="L114" i="3"/>
  <c r="L206" i="55"/>
  <c r="AP723" i="23" s="1"/>
  <c r="T206" i="55"/>
  <c r="I209" i="55"/>
  <c r="H209" i="55"/>
  <c r="J209" i="55"/>
  <c r="G209" i="55"/>
  <c r="F209" i="55"/>
  <c r="L726" i="23"/>
  <c r="AF726" i="23"/>
  <c r="Q726" i="23"/>
  <c r="V726" i="23"/>
  <c r="AA726" i="23"/>
  <c r="L117" i="3"/>
  <c r="P117" i="3"/>
  <c r="M117" i="3"/>
  <c r="N117" i="3"/>
  <c r="N209" i="55"/>
  <c r="AK726" i="23" s="1"/>
  <c r="U209" i="55"/>
  <c r="G726" i="23" s="1"/>
  <c r="V210" i="55"/>
  <c r="H210" i="55"/>
  <c r="G210" i="55"/>
  <c r="F210" i="55"/>
  <c r="J210" i="55"/>
  <c r="I210" i="55"/>
  <c r="Q727" i="23"/>
  <c r="V727" i="23"/>
  <c r="AA727" i="23"/>
  <c r="AF727" i="23"/>
  <c r="M118" i="3"/>
  <c r="N118" i="3"/>
  <c r="O118" i="3"/>
  <c r="L118" i="3"/>
  <c r="L727" i="23"/>
  <c r="P118" i="3"/>
  <c r="P210" i="55"/>
  <c r="I213" i="55"/>
  <c r="H213" i="55"/>
  <c r="G213" i="55"/>
  <c r="F213" i="55"/>
  <c r="J213" i="55"/>
  <c r="AA730" i="23"/>
  <c r="L730" i="23"/>
  <c r="AF730" i="23"/>
  <c r="Q730" i="23"/>
  <c r="L121" i="3"/>
  <c r="P121" i="3"/>
  <c r="M121" i="3"/>
  <c r="V730" i="23"/>
  <c r="N121" i="3"/>
  <c r="O121" i="3"/>
  <c r="N213" i="55"/>
  <c r="AK730" i="23" s="1"/>
  <c r="U213" i="55"/>
  <c r="G730" i="23" s="1"/>
  <c r="V214" i="55"/>
  <c r="H214" i="55"/>
  <c r="G214" i="55"/>
  <c r="J214" i="55"/>
  <c r="I214" i="55"/>
  <c r="F214" i="55"/>
  <c r="L731" i="23"/>
  <c r="AF731" i="23"/>
  <c r="Q731" i="23"/>
  <c r="V731" i="23"/>
  <c r="M122" i="3"/>
  <c r="N122" i="3"/>
  <c r="O122" i="3"/>
  <c r="AA731" i="23"/>
  <c r="P122" i="3"/>
  <c r="P214" i="55"/>
  <c r="H260" i="55"/>
  <c r="G260" i="55"/>
  <c r="F260" i="55"/>
  <c r="J260" i="55"/>
  <c r="I260" i="55"/>
  <c r="AA776" i="23"/>
  <c r="L776" i="23"/>
  <c r="AF776" i="23"/>
  <c r="Q776" i="23"/>
  <c r="V776" i="23"/>
  <c r="M136" i="3"/>
  <c r="N136" i="3"/>
  <c r="O136" i="3"/>
  <c r="P136" i="3"/>
  <c r="L136" i="3"/>
  <c r="K260" i="55"/>
  <c r="P260" i="55"/>
  <c r="U260" i="55"/>
  <c r="G776" i="23" s="1"/>
  <c r="G261" i="55"/>
  <c r="J261" i="55"/>
  <c r="F261" i="55"/>
  <c r="I261" i="55"/>
  <c r="H261" i="55"/>
  <c r="L777" i="23"/>
  <c r="AF777" i="23"/>
  <c r="Q777" i="23"/>
  <c r="V777" i="23"/>
  <c r="AA777" i="23"/>
  <c r="N137" i="3"/>
  <c r="O137" i="3"/>
  <c r="L137" i="3"/>
  <c r="P137" i="3"/>
  <c r="L261" i="55"/>
  <c r="AP777" i="23" s="1"/>
  <c r="T261" i="55"/>
  <c r="J266" i="55"/>
  <c r="F266" i="55"/>
  <c r="I266" i="55"/>
  <c r="H266" i="55"/>
  <c r="G266" i="55"/>
  <c r="L782" i="23"/>
  <c r="AF782" i="23"/>
  <c r="Q782" i="23"/>
  <c r="V782" i="23"/>
  <c r="O142" i="3"/>
  <c r="AA782" i="23"/>
  <c r="L142" i="3"/>
  <c r="P142" i="3"/>
  <c r="M142" i="3"/>
  <c r="N142" i="3"/>
  <c r="S266" i="55"/>
  <c r="V268" i="55"/>
  <c r="H268" i="55"/>
  <c r="G268" i="55"/>
  <c r="F268" i="55"/>
  <c r="J268" i="55"/>
  <c r="I268" i="55"/>
  <c r="Q784" i="23"/>
  <c r="L784" i="23"/>
  <c r="V784" i="23"/>
  <c r="AA784" i="23"/>
  <c r="AF784" i="23"/>
  <c r="N144" i="3"/>
  <c r="O144" i="3"/>
  <c r="M144" i="3"/>
  <c r="L144" i="3"/>
  <c r="I271" i="55"/>
  <c r="H271" i="55"/>
  <c r="G271" i="55"/>
  <c r="F271" i="55"/>
  <c r="J271" i="55"/>
  <c r="AA787" i="23"/>
  <c r="L787" i="23"/>
  <c r="Q787" i="23"/>
  <c r="V787" i="23"/>
  <c r="AF787" i="23"/>
  <c r="M147" i="3"/>
  <c r="N147" i="3"/>
  <c r="P147" i="3"/>
  <c r="L147" i="3"/>
  <c r="O147" i="3"/>
  <c r="K271" i="55"/>
  <c r="P271" i="55"/>
  <c r="U271" i="55"/>
  <c r="G787" i="23" s="1"/>
  <c r="H272" i="55"/>
  <c r="G272" i="55"/>
  <c r="J272" i="55"/>
  <c r="I272" i="55"/>
  <c r="F272" i="55"/>
  <c r="L788" i="23"/>
  <c r="AF788" i="23"/>
  <c r="AA788" i="23"/>
  <c r="Q788" i="23"/>
  <c r="V788" i="23"/>
  <c r="N148" i="3"/>
  <c r="O148" i="3"/>
  <c r="M148" i="3"/>
  <c r="P148" i="3"/>
  <c r="L272" i="55"/>
  <c r="AP788" i="23" s="1"/>
  <c r="T272" i="55"/>
  <c r="I275" i="55"/>
  <c r="H275" i="55"/>
  <c r="J275" i="55"/>
  <c r="G275" i="55"/>
  <c r="F275" i="55"/>
  <c r="AA791" i="23"/>
  <c r="AF791" i="23"/>
  <c r="L791" i="23"/>
  <c r="Q791" i="23"/>
  <c r="V791" i="23"/>
  <c r="M151" i="3"/>
  <c r="N151" i="3"/>
  <c r="L151" i="3"/>
  <c r="P151" i="3"/>
  <c r="K275" i="55"/>
  <c r="P275" i="55"/>
  <c r="U275" i="55"/>
  <c r="G791" i="23" s="1"/>
  <c r="H276" i="55"/>
  <c r="G276" i="55"/>
  <c r="F276" i="55"/>
  <c r="J276" i="55"/>
  <c r="I276" i="55"/>
  <c r="L792" i="23"/>
  <c r="AF792" i="23"/>
  <c r="V792" i="23"/>
  <c r="AA792" i="23"/>
  <c r="N152" i="3"/>
  <c r="Q792" i="23"/>
  <c r="O152" i="3"/>
  <c r="M152" i="3"/>
  <c r="L152" i="3"/>
  <c r="L276" i="55"/>
  <c r="AP792" i="23" s="1"/>
  <c r="T276" i="55"/>
  <c r="O802" i="23"/>
  <c r="D321" i="55"/>
  <c r="M321" i="55"/>
  <c r="S321" i="55"/>
  <c r="G323" i="55"/>
  <c r="J323" i="55"/>
  <c r="F323" i="55"/>
  <c r="I323" i="55"/>
  <c r="H323" i="55"/>
  <c r="AA838" i="23"/>
  <c r="L838" i="23"/>
  <c r="AF838" i="23"/>
  <c r="Q838" i="23"/>
  <c r="V838" i="23"/>
  <c r="M167" i="3"/>
  <c r="N167" i="3"/>
  <c r="O167" i="3"/>
  <c r="P167" i="3"/>
  <c r="P323" i="55"/>
  <c r="J324" i="55"/>
  <c r="F324" i="55"/>
  <c r="I324" i="55"/>
  <c r="H324" i="55"/>
  <c r="G324" i="55"/>
  <c r="L839" i="23"/>
  <c r="AF839" i="23"/>
  <c r="Q839" i="23"/>
  <c r="V839" i="23"/>
  <c r="N168" i="3"/>
  <c r="O168" i="3"/>
  <c r="L168" i="3"/>
  <c r="P168" i="3"/>
  <c r="AA839" i="23"/>
  <c r="N324" i="55"/>
  <c r="AK839" i="23" s="1"/>
  <c r="U324" i="55"/>
  <c r="G839" i="23" s="1"/>
  <c r="I325" i="55"/>
  <c r="H325" i="55"/>
  <c r="J325" i="55"/>
  <c r="G325" i="55"/>
  <c r="F325" i="55"/>
  <c r="Q840" i="23"/>
  <c r="V840" i="23"/>
  <c r="AA840" i="23"/>
  <c r="L840" i="23"/>
  <c r="AF840" i="23"/>
  <c r="O169" i="3"/>
  <c r="L169" i="3"/>
  <c r="P169" i="3"/>
  <c r="M169" i="3"/>
  <c r="H326" i="55"/>
  <c r="G326" i="55"/>
  <c r="F326" i="55"/>
  <c r="J326" i="55"/>
  <c r="I326" i="55"/>
  <c r="V841" i="23"/>
  <c r="AA841" i="23"/>
  <c r="L841" i="23"/>
  <c r="AF841" i="23"/>
  <c r="L170" i="3"/>
  <c r="P170" i="3"/>
  <c r="Q841" i="23"/>
  <c r="M170" i="3"/>
  <c r="N170" i="3"/>
  <c r="K326" i="55"/>
  <c r="P326" i="55"/>
  <c r="U326" i="55"/>
  <c r="G841" i="23" s="1"/>
  <c r="G327" i="55"/>
  <c r="J327" i="55"/>
  <c r="F327" i="55"/>
  <c r="I327" i="55"/>
  <c r="H327" i="55"/>
  <c r="AA842" i="23"/>
  <c r="L842" i="23"/>
  <c r="AF842" i="23"/>
  <c r="Q842" i="23"/>
  <c r="V842" i="23"/>
  <c r="M171" i="3"/>
  <c r="N171" i="3"/>
  <c r="O171" i="3"/>
  <c r="L171" i="3"/>
  <c r="L327" i="55"/>
  <c r="AP842" i="23" s="1"/>
  <c r="T327" i="55"/>
  <c r="I329" i="55"/>
  <c r="H329" i="55"/>
  <c r="G329" i="55"/>
  <c r="F329" i="55"/>
  <c r="J329" i="55"/>
  <c r="Q844" i="23"/>
  <c r="V844" i="23"/>
  <c r="AA844" i="23"/>
  <c r="AF844" i="23"/>
  <c r="O173" i="3"/>
  <c r="L173" i="3"/>
  <c r="P173" i="3"/>
  <c r="L844" i="23"/>
  <c r="M173" i="3"/>
  <c r="N173" i="3"/>
  <c r="J332" i="55"/>
  <c r="F332" i="55"/>
  <c r="I332" i="55"/>
  <c r="H332" i="55"/>
  <c r="G332" i="55"/>
  <c r="AA847" i="23"/>
  <c r="L847" i="23"/>
  <c r="AF847" i="23"/>
  <c r="Q847" i="23"/>
  <c r="V847" i="23"/>
  <c r="N176" i="3"/>
  <c r="O176" i="3"/>
  <c r="L176" i="3"/>
  <c r="P176" i="3"/>
  <c r="S332" i="55"/>
  <c r="O170" i="3"/>
  <c r="M149" i="3"/>
  <c r="P144" i="3"/>
  <c r="M137" i="3"/>
  <c r="L122" i="3"/>
  <c r="B727" i="23"/>
  <c r="J118" i="3"/>
  <c r="B731" i="23"/>
  <c r="J122" i="3"/>
  <c r="N267" i="55"/>
  <c r="AK783" i="23" s="1"/>
  <c r="I267" i="55"/>
  <c r="H267" i="55"/>
  <c r="J267" i="55"/>
  <c r="G267" i="55"/>
  <c r="F267" i="55"/>
  <c r="Q783" i="23"/>
  <c r="AA783" i="23"/>
  <c r="AF783" i="23"/>
  <c r="L783" i="23"/>
  <c r="M143" i="3"/>
  <c r="V783" i="23"/>
  <c r="N143" i="3"/>
  <c r="L143" i="3"/>
  <c r="P143" i="3"/>
  <c r="I321" i="55"/>
  <c r="H321" i="55"/>
  <c r="G321" i="55"/>
  <c r="F321" i="55"/>
  <c r="J321" i="55"/>
  <c r="Q836" i="23"/>
  <c r="V836" i="23"/>
  <c r="AA836" i="23"/>
  <c r="L836" i="23"/>
  <c r="O165" i="3"/>
  <c r="AF836" i="23"/>
  <c r="L165" i="3"/>
  <c r="P165" i="3"/>
  <c r="M165" i="3"/>
  <c r="N165" i="3"/>
  <c r="K321" i="55"/>
  <c r="P321" i="55"/>
  <c r="U321" i="55"/>
  <c r="G836" i="23" s="1"/>
  <c r="H322" i="55"/>
  <c r="G322" i="55"/>
  <c r="J322" i="55"/>
  <c r="I322" i="55"/>
  <c r="F322" i="55"/>
  <c r="V837" i="23"/>
  <c r="AA837" i="23"/>
  <c r="L837" i="23"/>
  <c r="AF837" i="23"/>
  <c r="L166" i="3"/>
  <c r="P166" i="3"/>
  <c r="M166" i="3"/>
  <c r="Q837" i="23"/>
  <c r="N166" i="3"/>
  <c r="O166" i="3"/>
  <c r="S322" i="55"/>
  <c r="I333" i="55"/>
  <c r="H333" i="55"/>
  <c r="J333" i="55"/>
  <c r="G333" i="55"/>
  <c r="F333" i="55"/>
  <c r="L848" i="23"/>
  <c r="AF848" i="23"/>
  <c r="Q848" i="23"/>
  <c r="V848" i="23"/>
  <c r="O177" i="3"/>
  <c r="L177" i="3"/>
  <c r="P177" i="3"/>
  <c r="M177" i="3"/>
  <c r="AA848" i="23"/>
  <c r="N177" i="3"/>
  <c r="M168" i="3"/>
  <c r="O151" i="3"/>
  <c r="O117" i="3"/>
  <c r="N108" i="3"/>
  <c r="G335" i="55"/>
  <c r="J335" i="55"/>
  <c r="F335" i="55"/>
  <c r="I335" i="55"/>
  <c r="H335" i="55"/>
  <c r="Q850" i="23"/>
  <c r="V850" i="23"/>
  <c r="AA850" i="23"/>
  <c r="M179" i="3"/>
  <c r="L850" i="23"/>
  <c r="N179" i="3"/>
  <c r="N335" i="55"/>
  <c r="AK850" i="23" s="1"/>
  <c r="H338" i="55"/>
  <c r="G338" i="55"/>
  <c r="J338" i="55"/>
  <c r="I338" i="55"/>
  <c r="F338" i="55"/>
  <c r="Q853" i="23"/>
  <c r="V853" i="23"/>
  <c r="L853" i="23"/>
  <c r="AA853" i="23"/>
  <c r="M182" i="3"/>
  <c r="S338" i="55"/>
  <c r="J340" i="55"/>
  <c r="F340" i="55"/>
  <c r="I340" i="55"/>
  <c r="H340" i="55"/>
  <c r="G340" i="55"/>
  <c r="V855" i="23"/>
  <c r="AA855" i="23"/>
  <c r="L855" i="23"/>
  <c r="Q855" i="23"/>
  <c r="AF855" i="23"/>
  <c r="O184" i="3"/>
  <c r="K340" i="55"/>
  <c r="P340" i="55"/>
  <c r="U340" i="55"/>
  <c r="G855" i="23" s="1"/>
  <c r="M184" i="3"/>
  <c r="P182" i="3"/>
  <c r="L179" i="3"/>
  <c r="L184" i="3"/>
  <c r="O182" i="3"/>
  <c r="AF853" i="23"/>
  <c r="N184" i="3"/>
  <c r="L182" i="3"/>
  <c r="O179" i="3"/>
  <c r="AF850" i="23"/>
  <c r="L13" i="55"/>
  <c r="AP533" i="23" s="1"/>
  <c r="R18" i="55"/>
  <c r="V17" i="55"/>
  <c r="R17" i="55"/>
  <c r="U17" i="55"/>
  <c r="G537" i="23" s="1"/>
  <c r="Q17" i="55"/>
  <c r="M17" i="55"/>
  <c r="E17" i="55"/>
  <c r="P17" i="55"/>
  <c r="K17" i="55"/>
  <c r="O17" i="55"/>
  <c r="D17" i="55"/>
  <c r="T17" i="55"/>
  <c r="N17" i="55"/>
  <c r="AK537" i="23" s="1"/>
  <c r="C17" i="55"/>
  <c r="K21" i="3" s="1"/>
  <c r="U26" i="55"/>
  <c r="G546" i="23" s="1"/>
  <c r="Q26" i="55"/>
  <c r="M26" i="55"/>
  <c r="E26" i="55"/>
  <c r="T26" i="55"/>
  <c r="P26" i="55"/>
  <c r="L26" i="55"/>
  <c r="AP546" i="23" s="1"/>
  <c r="D26" i="55"/>
  <c r="O26" i="55"/>
  <c r="V26" i="55"/>
  <c r="N26" i="55"/>
  <c r="AK546" i="23" s="1"/>
  <c r="S26" i="55"/>
  <c r="K26" i="55"/>
  <c r="C26" i="55"/>
  <c r="K30" i="3" s="1"/>
  <c r="U13" i="55"/>
  <c r="G533" i="23" s="1"/>
  <c r="Q13" i="55"/>
  <c r="M13" i="55"/>
  <c r="E13" i="55"/>
  <c r="V13" i="55"/>
  <c r="P13" i="55"/>
  <c r="K13" i="55"/>
  <c r="T13" i="55"/>
  <c r="O13" i="55"/>
  <c r="D13" i="55"/>
  <c r="S13" i="55"/>
  <c r="N13" i="55"/>
  <c r="AK533" i="23" s="1"/>
  <c r="C13" i="55"/>
  <c r="K17" i="3" s="1"/>
  <c r="U18" i="55"/>
  <c r="G538" i="23" s="1"/>
  <c r="Q18" i="55"/>
  <c r="M18" i="55"/>
  <c r="E18" i="55"/>
  <c r="T18" i="55"/>
  <c r="P18" i="55"/>
  <c r="L18" i="55"/>
  <c r="AP538" i="23" s="1"/>
  <c r="D18" i="55"/>
  <c r="O18" i="55"/>
  <c r="V18" i="55"/>
  <c r="N18" i="55"/>
  <c r="AK538" i="23" s="1"/>
  <c r="S18" i="55"/>
  <c r="K18" i="55"/>
  <c r="C18" i="55"/>
  <c r="K22" i="3" s="1"/>
  <c r="N11" i="55"/>
  <c r="AK531" i="23" s="1"/>
  <c r="R11" i="55"/>
  <c r="E38" i="55" s="1"/>
  <c r="H559" i="23" s="1"/>
  <c r="V11" i="55"/>
  <c r="T14" i="55"/>
  <c r="P14" i="55"/>
  <c r="L14" i="55"/>
  <c r="AP534" i="23" s="1"/>
  <c r="D14" i="55"/>
  <c r="M14" i="55"/>
  <c r="R14" i="55"/>
  <c r="T19" i="55"/>
  <c r="P19" i="55"/>
  <c r="L19" i="55"/>
  <c r="AP539" i="23" s="1"/>
  <c r="D19" i="55"/>
  <c r="S19" i="55"/>
  <c r="O19" i="55"/>
  <c r="K19" i="55"/>
  <c r="C19" i="55"/>
  <c r="K23" i="3" s="1"/>
  <c r="R19" i="55"/>
  <c r="O22" i="55"/>
  <c r="N23" i="55"/>
  <c r="AK543" i="23" s="1"/>
  <c r="V23" i="55"/>
  <c r="T27" i="55"/>
  <c r="P27" i="55"/>
  <c r="L27" i="55"/>
  <c r="AP547" i="23" s="1"/>
  <c r="D27" i="55"/>
  <c r="S27" i="55"/>
  <c r="O27" i="55"/>
  <c r="K27" i="55"/>
  <c r="C27" i="55"/>
  <c r="K31" i="3" s="1"/>
  <c r="R27" i="55"/>
  <c r="U76" i="55"/>
  <c r="G595" i="23" s="1"/>
  <c r="Q76" i="55"/>
  <c r="M76" i="55"/>
  <c r="E76" i="55"/>
  <c r="T76" i="55"/>
  <c r="P76" i="55"/>
  <c r="L76" i="55"/>
  <c r="AP595" i="23" s="1"/>
  <c r="D76" i="55"/>
  <c r="S76" i="55"/>
  <c r="O76" i="55"/>
  <c r="K76" i="55"/>
  <c r="C76" i="55"/>
  <c r="K48" i="3" s="1"/>
  <c r="R76" i="55"/>
  <c r="T90" i="55"/>
  <c r="P90" i="55"/>
  <c r="L90" i="55"/>
  <c r="AP609" i="23" s="1"/>
  <c r="D90" i="55"/>
  <c r="S90" i="55"/>
  <c r="O90" i="55"/>
  <c r="K90" i="55"/>
  <c r="C90" i="55"/>
  <c r="K62" i="3" s="1"/>
  <c r="Q90" i="55"/>
  <c r="V90" i="55"/>
  <c r="N90" i="55"/>
  <c r="AK609" i="23" s="1"/>
  <c r="U90" i="55"/>
  <c r="G609" i="23" s="1"/>
  <c r="M90" i="55"/>
  <c r="E90" i="55"/>
  <c r="I5" i="55"/>
  <c r="H525" i="23" s="1"/>
  <c r="W10" i="55"/>
  <c r="X10" i="55" s="1"/>
  <c r="Y10" i="55" s="1"/>
  <c r="AA10" i="55"/>
  <c r="AB10" i="55" s="1"/>
  <c r="AC10" i="55" s="1"/>
  <c r="AD10" i="55" s="1"/>
  <c r="AE10" i="55" s="1"/>
  <c r="AF10" i="55" s="1"/>
  <c r="AH10" i="55" s="1"/>
  <c r="C11" i="55"/>
  <c r="K15" i="3" s="1"/>
  <c r="K11" i="55"/>
  <c r="O11" i="55"/>
  <c r="S11" i="55"/>
  <c r="N12" i="55"/>
  <c r="AK532" i="23" s="1"/>
  <c r="R12" i="55"/>
  <c r="V12" i="55"/>
  <c r="C14" i="55"/>
  <c r="K18" i="3" s="1"/>
  <c r="N14" i="55"/>
  <c r="AK534" i="23" s="1"/>
  <c r="S14" i="55"/>
  <c r="S15" i="55"/>
  <c r="O15" i="55"/>
  <c r="K15" i="55"/>
  <c r="C15" i="55"/>
  <c r="K19" i="3" s="1"/>
  <c r="M15" i="55"/>
  <c r="R15" i="55"/>
  <c r="E19" i="55"/>
  <c r="M19" i="55"/>
  <c r="U19" i="55"/>
  <c r="G539" i="23" s="1"/>
  <c r="U22" i="55"/>
  <c r="G542" i="23" s="1"/>
  <c r="Q22" i="55"/>
  <c r="M22" i="55"/>
  <c r="E22" i="55"/>
  <c r="T22" i="55"/>
  <c r="P22" i="55"/>
  <c r="L22" i="55"/>
  <c r="AP542" i="23" s="1"/>
  <c r="D22" i="55"/>
  <c r="R22" i="55"/>
  <c r="Q23" i="55"/>
  <c r="E27" i="55"/>
  <c r="M27" i="55"/>
  <c r="U27" i="55"/>
  <c r="G547" i="23" s="1"/>
  <c r="S82" i="55"/>
  <c r="O82" i="55"/>
  <c r="K82" i="55"/>
  <c r="C82" i="55"/>
  <c r="K54" i="3" s="1"/>
  <c r="V82" i="55"/>
  <c r="Q82" i="55"/>
  <c r="L82" i="55"/>
  <c r="AP601" i="23" s="1"/>
  <c r="U82" i="55"/>
  <c r="G601" i="23" s="1"/>
  <c r="P82" i="55"/>
  <c r="E82" i="55"/>
  <c r="T82" i="55"/>
  <c r="N82" i="55"/>
  <c r="AK601" i="23" s="1"/>
  <c r="D82" i="55"/>
  <c r="U139" i="55"/>
  <c r="G657" i="23" s="1"/>
  <c r="Q139" i="55"/>
  <c r="M139" i="55"/>
  <c r="E139" i="55"/>
  <c r="T139" i="55"/>
  <c r="P139" i="55"/>
  <c r="L139" i="55"/>
  <c r="AP657" i="23" s="1"/>
  <c r="D139" i="55"/>
  <c r="S139" i="55"/>
  <c r="O139" i="55"/>
  <c r="K139" i="55"/>
  <c r="C139" i="55"/>
  <c r="K79" i="3" s="1"/>
  <c r="N139" i="55"/>
  <c r="AK657" i="23" s="1"/>
  <c r="V139" i="55"/>
  <c r="T23" i="55"/>
  <c r="P23" i="55"/>
  <c r="L23" i="55"/>
  <c r="AP543" i="23" s="1"/>
  <c r="D23" i="55"/>
  <c r="S23" i="55"/>
  <c r="O23" i="55"/>
  <c r="K23" i="55"/>
  <c r="C23" i="55"/>
  <c r="K27" i="3" s="1"/>
  <c r="R23" i="55"/>
  <c r="U80" i="55"/>
  <c r="G599" i="23" s="1"/>
  <c r="Q80" i="55"/>
  <c r="M80" i="55"/>
  <c r="E80" i="55"/>
  <c r="T80" i="55"/>
  <c r="P80" i="55"/>
  <c r="L80" i="55"/>
  <c r="AP599" i="23" s="1"/>
  <c r="D80" i="55"/>
  <c r="S80" i="55"/>
  <c r="O80" i="55"/>
  <c r="K80" i="55"/>
  <c r="C80" i="55"/>
  <c r="K52" i="3" s="1"/>
  <c r="R80" i="55"/>
  <c r="U147" i="55"/>
  <c r="G665" i="23" s="1"/>
  <c r="Q147" i="55"/>
  <c r="M147" i="55"/>
  <c r="E147" i="55"/>
  <c r="T147" i="55"/>
  <c r="P147" i="55"/>
  <c r="L147" i="55"/>
  <c r="AP665" i="23" s="1"/>
  <c r="D147" i="55"/>
  <c r="S147" i="55"/>
  <c r="O147" i="55"/>
  <c r="K147" i="55"/>
  <c r="C147" i="55"/>
  <c r="K87" i="3" s="1"/>
  <c r="N147" i="55"/>
  <c r="AK665" i="23" s="1"/>
  <c r="V147" i="55"/>
  <c r="AA196" i="55"/>
  <c r="AB196" i="55" s="1"/>
  <c r="AC196" i="55" s="1"/>
  <c r="AD196" i="55" s="1"/>
  <c r="AE196" i="55" s="1"/>
  <c r="AF196" i="55" s="1"/>
  <c r="AH196" i="55" s="1"/>
  <c r="W196" i="55"/>
  <c r="X196" i="55" s="1"/>
  <c r="Y196" i="55" s="1"/>
  <c r="F196" i="55"/>
  <c r="G196" i="55" s="1"/>
  <c r="H196" i="55" s="1"/>
  <c r="I196" i="55" s="1"/>
  <c r="J196" i="55" s="1"/>
  <c r="K196" i="55" s="1"/>
  <c r="I191" i="55"/>
  <c r="H708" i="23" s="1"/>
  <c r="U203" i="55"/>
  <c r="G720" i="23" s="1"/>
  <c r="Q203" i="55"/>
  <c r="M203" i="55"/>
  <c r="E203" i="55"/>
  <c r="T203" i="55"/>
  <c r="P203" i="55"/>
  <c r="L203" i="55"/>
  <c r="AP720" i="23" s="1"/>
  <c r="D203" i="55"/>
  <c r="O203" i="55"/>
  <c r="V203" i="55"/>
  <c r="N203" i="55"/>
  <c r="AK720" i="23" s="1"/>
  <c r="S203" i="55"/>
  <c r="K203" i="55"/>
  <c r="C203" i="55"/>
  <c r="K111" i="3" s="1"/>
  <c r="R203" i="55"/>
  <c r="N16" i="55"/>
  <c r="AK536" i="23" s="1"/>
  <c r="R16" i="55"/>
  <c r="V16" i="55"/>
  <c r="N20" i="55"/>
  <c r="AK540" i="23" s="1"/>
  <c r="R20" i="55"/>
  <c r="V20" i="55"/>
  <c r="E21" i="55"/>
  <c r="M21" i="55"/>
  <c r="Q21" i="55"/>
  <c r="U21" i="55"/>
  <c r="G541" i="23" s="1"/>
  <c r="N24" i="55"/>
  <c r="AK544" i="23" s="1"/>
  <c r="R24" i="55"/>
  <c r="V24" i="55"/>
  <c r="E25" i="55"/>
  <c r="M25" i="55"/>
  <c r="Q25" i="55"/>
  <c r="U25" i="55"/>
  <c r="G545" i="23" s="1"/>
  <c r="N28" i="55"/>
  <c r="AK548" i="23" s="1"/>
  <c r="R28" i="55"/>
  <c r="V28" i="55"/>
  <c r="E29" i="55"/>
  <c r="M29" i="55"/>
  <c r="Q29" i="55"/>
  <c r="U29" i="55"/>
  <c r="G549" i="23" s="1"/>
  <c r="D30" i="55"/>
  <c r="L30" i="55"/>
  <c r="AP550" i="23" s="1"/>
  <c r="P30" i="55"/>
  <c r="T30" i="55"/>
  <c r="N73" i="55"/>
  <c r="AK592" i="23" s="1"/>
  <c r="R73" i="55"/>
  <c r="E100" i="55" s="1"/>
  <c r="H620" i="23" s="1"/>
  <c r="V73" i="55"/>
  <c r="E74" i="55"/>
  <c r="M74" i="55"/>
  <c r="Q74" i="55"/>
  <c r="U74" i="55"/>
  <c r="G593" i="23" s="1"/>
  <c r="D75" i="55"/>
  <c r="L75" i="55"/>
  <c r="AP594" i="23" s="1"/>
  <c r="P75" i="55"/>
  <c r="T75" i="55"/>
  <c r="N77" i="55"/>
  <c r="AK596" i="23" s="1"/>
  <c r="R77" i="55"/>
  <c r="V77" i="55"/>
  <c r="E78" i="55"/>
  <c r="M78" i="55"/>
  <c r="Q78" i="55"/>
  <c r="U78" i="55"/>
  <c r="G597" i="23" s="1"/>
  <c r="D79" i="55"/>
  <c r="L79" i="55"/>
  <c r="AP598" i="23" s="1"/>
  <c r="P79" i="55"/>
  <c r="T79" i="55"/>
  <c r="E81" i="55"/>
  <c r="O81" i="55"/>
  <c r="U81" i="55"/>
  <c r="G600" i="23" s="1"/>
  <c r="U85" i="55"/>
  <c r="G604" i="23" s="1"/>
  <c r="Q85" i="55"/>
  <c r="M85" i="55"/>
  <c r="E85" i="55"/>
  <c r="T85" i="55"/>
  <c r="P85" i="55"/>
  <c r="L85" i="55"/>
  <c r="AP604" i="23" s="1"/>
  <c r="D85" i="55"/>
  <c r="R85" i="55"/>
  <c r="Q86" i="55"/>
  <c r="N89" i="55"/>
  <c r="AK608" i="23" s="1"/>
  <c r="V89" i="55"/>
  <c r="N21" i="55"/>
  <c r="AK541" i="23" s="1"/>
  <c r="R21" i="55"/>
  <c r="V21" i="55"/>
  <c r="N25" i="55"/>
  <c r="AK545" i="23" s="1"/>
  <c r="R25" i="55"/>
  <c r="V25" i="55"/>
  <c r="N29" i="55"/>
  <c r="AK549" i="23" s="1"/>
  <c r="R29" i="55"/>
  <c r="V29" i="55"/>
  <c r="E30" i="55"/>
  <c r="M30" i="55"/>
  <c r="Q30" i="55"/>
  <c r="U30" i="55"/>
  <c r="G550" i="23" s="1"/>
  <c r="K67" i="55"/>
  <c r="H103" i="55" s="1"/>
  <c r="W72" i="55"/>
  <c r="X72" i="55" s="1"/>
  <c r="Y72" i="55" s="1"/>
  <c r="N74" i="55"/>
  <c r="AK593" i="23" s="1"/>
  <c r="R74" i="55"/>
  <c r="V74" i="55"/>
  <c r="E75" i="55"/>
  <c r="M75" i="55"/>
  <c r="Q75" i="55"/>
  <c r="U75" i="55"/>
  <c r="G594" i="23" s="1"/>
  <c r="N78" i="55"/>
  <c r="AK597" i="23" s="1"/>
  <c r="R78" i="55"/>
  <c r="V78" i="55"/>
  <c r="E79" i="55"/>
  <c r="M79" i="55"/>
  <c r="Q79" i="55"/>
  <c r="U79" i="55"/>
  <c r="G598" i="23" s="1"/>
  <c r="K81" i="55"/>
  <c r="Q81" i="55"/>
  <c r="T86" i="55"/>
  <c r="P86" i="55"/>
  <c r="L86" i="55"/>
  <c r="AP605" i="23" s="1"/>
  <c r="D86" i="55"/>
  <c r="S86" i="55"/>
  <c r="O86" i="55"/>
  <c r="K86" i="55"/>
  <c r="C86" i="55"/>
  <c r="K58" i="3" s="1"/>
  <c r="R86" i="55"/>
  <c r="O89" i="55"/>
  <c r="U143" i="55"/>
  <c r="G661" i="23" s="1"/>
  <c r="Q143" i="55"/>
  <c r="M143" i="55"/>
  <c r="E143" i="55"/>
  <c r="T143" i="55"/>
  <c r="P143" i="55"/>
  <c r="L143" i="55"/>
  <c r="AP661" i="23" s="1"/>
  <c r="D143" i="55"/>
  <c r="S143" i="55"/>
  <c r="O143" i="55"/>
  <c r="K143" i="55"/>
  <c r="C143" i="55"/>
  <c r="K83" i="3" s="1"/>
  <c r="R143" i="55"/>
  <c r="U151" i="55"/>
  <c r="G669" i="23" s="1"/>
  <c r="Q151" i="55"/>
  <c r="M151" i="55"/>
  <c r="E151" i="55"/>
  <c r="T151" i="55"/>
  <c r="P151" i="55"/>
  <c r="L151" i="55"/>
  <c r="AP669" i="23" s="1"/>
  <c r="D151" i="55"/>
  <c r="S151" i="55"/>
  <c r="O151" i="55"/>
  <c r="K151" i="55"/>
  <c r="C151" i="55"/>
  <c r="K91" i="3" s="1"/>
  <c r="R151" i="55"/>
  <c r="N30" i="55"/>
  <c r="AK550" i="23" s="1"/>
  <c r="R30" i="55"/>
  <c r="V30" i="55"/>
  <c r="N75" i="55"/>
  <c r="AK594" i="23" s="1"/>
  <c r="R75" i="55"/>
  <c r="V75" i="55"/>
  <c r="N79" i="55"/>
  <c r="AK598" i="23" s="1"/>
  <c r="R79" i="55"/>
  <c r="V79" i="55"/>
  <c r="T81" i="55"/>
  <c r="P81" i="55"/>
  <c r="L81" i="55"/>
  <c r="AP600" i="23" s="1"/>
  <c r="D81" i="55"/>
  <c r="M81" i="55"/>
  <c r="R81" i="55"/>
  <c r="U89" i="55"/>
  <c r="G608" i="23" s="1"/>
  <c r="Q89" i="55"/>
  <c r="M89" i="55"/>
  <c r="E89" i="55"/>
  <c r="T89" i="55"/>
  <c r="P89" i="55"/>
  <c r="L89" i="55"/>
  <c r="AP608" i="23" s="1"/>
  <c r="D89" i="55"/>
  <c r="R89" i="55"/>
  <c r="U135" i="55"/>
  <c r="G653" i="23" s="1"/>
  <c r="Q135" i="55"/>
  <c r="M135" i="55"/>
  <c r="E135" i="55"/>
  <c r="T135" i="55"/>
  <c r="E164" i="55" s="1"/>
  <c r="H683" i="23" s="1"/>
  <c r="P135" i="55"/>
  <c r="L135" i="55"/>
  <c r="AP653" i="23" s="1"/>
  <c r="D135" i="55"/>
  <c r="S135" i="55"/>
  <c r="O135" i="55"/>
  <c r="K135" i="55"/>
  <c r="C135" i="55"/>
  <c r="K75" i="3" s="1"/>
  <c r="R135" i="55"/>
  <c r="E162" i="55" s="1"/>
  <c r="H681" i="23" s="1"/>
  <c r="N83" i="55"/>
  <c r="AK602" i="23" s="1"/>
  <c r="R83" i="55"/>
  <c r="V83" i="55"/>
  <c r="E84" i="55"/>
  <c r="M84" i="55"/>
  <c r="Q84" i="55"/>
  <c r="U84" i="55"/>
  <c r="G603" i="23" s="1"/>
  <c r="N87" i="55"/>
  <c r="AK606" i="23" s="1"/>
  <c r="R87" i="55"/>
  <c r="V87" i="55"/>
  <c r="E88" i="55"/>
  <c r="M88" i="55"/>
  <c r="Q88" i="55"/>
  <c r="U88" i="55"/>
  <c r="G607" i="23" s="1"/>
  <c r="N91" i="55"/>
  <c r="AK610" i="23" s="1"/>
  <c r="R91" i="55"/>
  <c r="V91" i="55"/>
  <c r="E92" i="55"/>
  <c r="M92" i="55"/>
  <c r="Q92" i="55"/>
  <c r="U92" i="55"/>
  <c r="G611" i="23" s="1"/>
  <c r="W134" i="55"/>
  <c r="X134" i="55" s="1"/>
  <c r="Y134" i="55" s="1"/>
  <c r="AA134" i="55"/>
  <c r="AB134" i="55" s="1"/>
  <c r="AC134" i="55" s="1"/>
  <c r="AD134" i="55" s="1"/>
  <c r="AE134" i="55" s="1"/>
  <c r="AF134" i="55" s="1"/>
  <c r="AH134" i="55" s="1"/>
  <c r="N136" i="55"/>
  <c r="AK654" i="23" s="1"/>
  <c r="R136" i="55"/>
  <c r="V136" i="55"/>
  <c r="M137" i="55"/>
  <c r="Q137" i="55"/>
  <c r="U137" i="55"/>
  <c r="G655" i="23" s="1"/>
  <c r="D138" i="55"/>
  <c r="L138" i="55"/>
  <c r="AP656" i="23" s="1"/>
  <c r="P138" i="55"/>
  <c r="T138" i="55"/>
  <c r="N140" i="55"/>
  <c r="AK658" i="23" s="1"/>
  <c r="R140" i="55"/>
  <c r="V140" i="55"/>
  <c r="D142" i="55"/>
  <c r="L142" i="55"/>
  <c r="AP660" i="23" s="1"/>
  <c r="P142" i="55"/>
  <c r="T142" i="55"/>
  <c r="N144" i="55"/>
  <c r="AK662" i="23" s="1"/>
  <c r="R144" i="55"/>
  <c r="V144" i="55"/>
  <c r="D146" i="55"/>
  <c r="L146" i="55"/>
  <c r="AP664" i="23" s="1"/>
  <c r="P146" i="55"/>
  <c r="T146" i="55"/>
  <c r="N148" i="55"/>
  <c r="AK666" i="23" s="1"/>
  <c r="R148" i="55"/>
  <c r="V148" i="55"/>
  <c r="D150" i="55"/>
  <c r="L150" i="55"/>
  <c r="AP668" i="23" s="1"/>
  <c r="P150" i="55"/>
  <c r="T150" i="55"/>
  <c r="N152" i="55"/>
  <c r="AK670" i="23" s="1"/>
  <c r="R152" i="55"/>
  <c r="V152" i="55"/>
  <c r="E154" i="55"/>
  <c r="O154" i="55"/>
  <c r="U154" i="55"/>
  <c r="G672" i="23" s="1"/>
  <c r="N200" i="55"/>
  <c r="AK717" i="23" s="1"/>
  <c r="V200" i="55"/>
  <c r="T204" i="55"/>
  <c r="P204" i="55"/>
  <c r="L204" i="55"/>
  <c r="AP721" i="23" s="1"/>
  <c r="D204" i="55"/>
  <c r="S204" i="55"/>
  <c r="O204" i="55"/>
  <c r="K204" i="55"/>
  <c r="C204" i="55"/>
  <c r="K112" i="3" s="1"/>
  <c r="R204" i="55"/>
  <c r="U208" i="55"/>
  <c r="G725" i="23" s="1"/>
  <c r="Q208" i="55"/>
  <c r="M208" i="55"/>
  <c r="E208" i="55"/>
  <c r="V208" i="55"/>
  <c r="P208" i="55"/>
  <c r="K208" i="55"/>
  <c r="T208" i="55"/>
  <c r="O208" i="55"/>
  <c r="D208" i="55"/>
  <c r="S208" i="55"/>
  <c r="N208" i="55"/>
  <c r="AK725" i="23" s="1"/>
  <c r="C208" i="55"/>
  <c r="K116" i="3" s="1"/>
  <c r="U212" i="55"/>
  <c r="G729" i="23" s="1"/>
  <c r="Q212" i="55"/>
  <c r="M212" i="55"/>
  <c r="E212" i="55"/>
  <c r="V212" i="55"/>
  <c r="P212" i="55"/>
  <c r="K212" i="55"/>
  <c r="T212" i="55"/>
  <c r="O212" i="55"/>
  <c r="D212" i="55"/>
  <c r="S212" i="55"/>
  <c r="N212" i="55"/>
  <c r="AK729" i="23" s="1"/>
  <c r="C212" i="55"/>
  <c r="K120" i="3" s="1"/>
  <c r="N84" i="55"/>
  <c r="AK603" i="23" s="1"/>
  <c r="R84" i="55"/>
  <c r="V84" i="55"/>
  <c r="N88" i="55"/>
  <c r="AK607" i="23" s="1"/>
  <c r="R88" i="55"/>
  <c r="V88" i="55"/>
  <c r="N92" i="55"/>
  <c r="AK611" i="23" s="1"/>
  <c r="R92" i="55"/>
  <c r="V92" i="55"/>
  <c r="C136" i="55"/>
  <c r="K76" i="3" s="1"/>
  <c r="K136" i="55"/>
  <c r="O136" i="55"/>
  <c r="S136" i="55"/>
  <c r="N137" i="55"/>
  <c r="AK655" i="23" s="1"/>
  <c r="R137" i="55"/>
  <c r="V137" i="55"/>
  <c r="E138" i="55"/>
  <c r="M138" i="55"/>
  <c r="Q138" i="55"/>
  <c r="U138" i="55"/>
  <c r="G656" i="23" s="1"/>
  <c r="C140" i="55"/>
  <c r="K80" i="3" s="1"/>
  <c r="K140" i="55"/>
  <c r="O140" i="55"/>
  <c r="S140" i="55"/>
  <c r="N141" i="55"/>
  <c r="AK659" i="23" s="1"/>
  <c r="R141" i="55"/>
  <c r="V141" i="55"/>
  <c r="E142" i="55"/>
  <c r="M142" i="55"/>
  <c r="Q142" i="55"/>
  <c r="U142" i="55"/>
  <c r="G660" i="23" s="1"/>
  <c r="C144" i="55"/>
  <c r="K84" i="3" s="1"/>
  <c r="K144" i="55"/>
  <c r="O144" i="55"/>
  <c r="S144" i="55"/>
  <c r="N145" i="55"/>
  <c r="AK663" i="23" s="1"/>
  <c r="R145" i="55"/>
  <c r="V145" i="55"/>
  <c r="E146" i="55"/>
  <c r="M146" i="55"/>
  <c r="Q146" i="55"/>
  <c r="U146" i="55"/>
  <c r="G664" i="23" s="1"/>
  <c r="C148" i="55"/>
  <c r="K88" i="3" s="1"/>
  <c r="K148" i="55"/>
  <c r="O148" i="55"/>
  <c r="S148" i="55"/>
  <c r="N149" i="55"/>
  <c r="AK667" i="23" s="1"/>
  <c r="R149" i="55"/>
  <c r="V149" i="55"/>
  <c r="E150" i="55"/>
  <c r="M150" i="55"/>
  <c r="Q150" i="55"/>
  <c r="U150" i="55"/>
  <c r="G668" i="23" s="1"/>
  <c r="C152" i="55"/>
  <c r="K92" i="3" s="1"/>
  <c r="K152" i="55"/>
  <c r="O152" i="55"/>
  <c r="S152" i="55"/>
  <c r="N153" i="55"/>
  <c r="AK671" i="23" s="1"/>
  <c r="R153" i="55"/>
  <c r="V153" i="55"/>
  <c r="K154" i="55"/>
  <c r="Q154" i="55"/>
  <c r="U199" i="55"/>
  <c r="G716" i="23" s="1"/>
  <c r="Q199" i="55"/>
  <c r="M199" i="55"/>
  <c r="E199" i="55"/>
  <c r="T199" i="55"/>
  <c r="P199" i="55"/>
  <c r="L199" i="55"/>
  <c r="AP716" i="23" s="1"/>
  <c r="D199" i="55"/>
  <c r="R199" i="55"/>
  <c r="Q200" i="55"/>
  <c r="E204" i="55"/>
  <c r="M204" i="55"/>
  <c r="U204" i="55"/>
  <c r="G721" i="23" s="1"/>
  <c r="T259" i="55"/>
  <c r="E288" i="55" s="1"/>
  <c r="H805" i="23" s="1"/>
  <c r="P259" i="55"/>
  <c r="L259" i="55"/>
  <c r="AP775" i="23" s="1"/>
  <c r="D259" i="55"/>
  <c r="S259" i="55"/>
  <c r="O259" i="55"/>
  <c r="K259" i="55"/>
  <c r="C259" i="55"/>
  <c r="K135" i="3" s="1"/>
  <c r="Q259" i="55"/>
  <c r="N259" i="55"/>
  <c r="AK775" i="23" s="1"/>
  <c r="U259" i="55"/>
  <c r="G775" i="23" s="1"/>
  <c r="M259" i="55"/>
  <c r="E259" i="55"/>
  <c r="N138" i="55"/>
  <c r="AK656" i="23" s="1"/>
  <c r="R138" i="55"/>
  <c r="V138" i="55"/>
  <c r="N142" i="55"/>
  <c r="AK660" i="23" s="1"/>
  <c r="R142" i="55"/>
  <c r="V142" i="55"/>
  <c r="N146" i="55"/>
  <c r="AK664" i="23" s="1"/>
  <c r="R146" i="55"/>
  <c r="V146" i="55"/>
  <c r="N150" i="55"/>
  <c r="AK668" i="23" s="1"/>
  <c r="R150" i="55"/>
  <c r="V150" i="55"/>
  <c r="T154" i="55"/>
  <c r="P154" i="55"/>
  <c r="L154" i="55"/>
  <c r="AP672" i="23" s="1"/>
  <c r="D154" i="55"/>
  <c r="M154" i="55"/>
  <c r="R154" i="55"/>
  <c r="T200" i="55"/>
  <c r="P200" i="55"/>
  <c r="L200" i="55"/>
  <c r="AP717" i="23" s="1"/>
  <c r="D200" i="55"/>
  <c r="S200" i="55"/>
  <c r="O200" i="55"/>
  <c r="K200" i="55"/>
  <c r="C200" i="55"/>
  <c r="R200" i="55"/>
  <c r="T274" i="55"/>
  <c r="P274" i="55"/>
  <c r="L274" i="55"/>
  <c r="AP790" i="23" s="1"/>
  <c r="D274" i="55"/>
  <c r="S274" i="55"/>
  <c r="O274" i="55"/>
  <c r="K274" i="55"/>
  <c r="C274" i="55"/>
  <c r="K150" i="3" s="1"/>
  <c r="Q274" i="55"/>
  <c r="V274" i="55"/>
  <c r="N274" i="55"/>
  <c r="AK790" i="23" s="1"/>
  <c r="U274" i="55"/>
  <c r="G790" i="23" s="1"/>
  <c r="M274" i="55"/>
  <c r="E274" i="55"/>
  <c r="R274" i="55"/>
  <c r="N197" i="55"/>
  <c r="AK714" i="23" s="1"/>
  <c r="R197" i="55"/>
  <c r="E224" i="55" s="1"/>
  <c r="H742" i="23" s="1"/>
  <c r="V197" i="55"/>
  <c r="E198" i="55"/>
  <c r="M198" i="55"/>
  <c r="Q198" i="55"/>
  <c r="U198" i="55"/>
  <c r="G715" i="23" s="1"/>
  <c r="N201" i="55"/>
  <c r="AK718" i="23" s="1"/>
  <c r="R201" i="55"/>
  <c r="V201" i="55"/>
  <c r="E202" i="55"/>
  <c r="M202" i="55"/>
  <c r="Q202" i="55"/>
  <c r="U202" i="55"/>
  <c r="G719" i="23" s="1"/>
  <c r="N205" i="55"/>
  <c r="AK722" i="23" s="1"/>
  <c r="R205" i="55"/>
  <c r="V205" i="55"/>
  <c r="E206" i="55"/>
  <c r="M206" i="55"/>
  <c r="Q206" i="55"/>
  <c r="U206" i="55"/>
  <c r="G723" i="23" s="1"/>
  <c r="D207" i="55"/>
  <c r="L207" i="55"/>
  <c r="AP724" i="23" s="1"/>
  <c r="P207" i="55"/>
  <c r="T207" i="55"/>
  <c r="T209" i="55"/>
  <c r="P209" i="55"/>
  <c r="L209" i="55"/>
  <c r="AP726" i="23" s="1"/>
  <c r="D209" i="55"/>
  <c r="M209" i="55"/>
  <c r="R209" i="55"/>
  <c r="L210" i="55"/>
  <c r="AP727" i="23" s="1"/>
  <c r="Q210" i="55"/>
  <c r="T213" i="55"/>
  <c r="P213" i="55"/>
  <c r="L213" i="55"/>
  <c r="AP730" i="23" s="1"/>
  <c r="D213" i="55"/>
  <c r="M213" i="55"/>
  <c r="R213" i="55"/>
  <c r="L214" i="55"/>
  <c r="AP731" i="23" s="1"/>
  <c r="Q214" i="55"/>
  <c r="V262" i="55"/>
  <c r="R262" i="55"/>
  <c r="U262" i="55"/>
  <c r="G778" i="23" s="1"/>
  <c r="Q262" i="55"/>
  <c r="M262" i="55"/>
  <c r="E262" i="55"/>
  <c r="T262" i="55"/>
  <c r="P262" i="55"/>
  <c r="L262" i="55"/>
  <c r="AP778" i="23" s="1"/>
  <c r="D262" i="55"/>
  <c r="S262" i="55"/>
  <c r="U263" i="55"/>
  <c r="G779" i="23" s="1"/>
  <c r="Q263" i="55"/>
  <c r="M263" i="55"/>
  <c r="E263" i="55"/>
  <c r="T263" i="55"/>
  <c r="P263" i="55"/>
  <c r="L263" i="55"/>
  <c r="AP779" i="23" s="1"/>
  <c r="D263" i="55"/>
  <c r="S263" i="55"/>
  <c r="O263" i="55"/>
  <c r="K263" i="55"/>
  <c r="C263" i="55"/>
  <c r="K139" i="3" s="1"/>
  <c r="R263" i="55"/>
  <c r="N198" i="55"/>
  <c r="AK715" i="23" s="1"/>
  <c r="R198" i="55"/>
  <c r="V198" i="55"/>
  <c r="N202" i="55"/>
  <c r="AK719" i="23" s="1"/>
  <c r="R202" i="55"/>
  <c r="V202" i="55"/>
  <c r="N206" i="55"/>
  <c r="AK723" i="23" s="1"/>
  <c r="R206" i="55"/>
  <c r="V206" i="55"/>
  <c r="E207" i="55"/>
  <c r="M207" i="55"/>
  <c r="Q207" i="55"/>
  <c r="S210" i="55"/>
  <c r="O210" i="55"/>
  <c r="K210" i="55"/>
  <c r="C210" i="55"/>
  <c r="K118" i="3" s="1"/>
  <c r="M210" i="55"/>
  <c r="R210" i="55"/>
  <c r="S214" i="55"/>
  <c r="O214" i="55"/>
  <c r="K214" i="55"/>
  <c r="C214" i="55"/>
  <c r="K122" i="3" s="1"/>
  <c r="M214" i="55"/>
  <c r="R214" i="55"/>
  <c r="T269" i="55"/>
  <c r="P269" i="55"/>
  <c r="L269" i="55"/>
  <c r="AP785" i="23" s="1"/>
  <c r="D269" i="55"/>
  <c r="V269" i="55"/>
  <c r="Q269" i="55"/>
  <c r="K269" i="55"/>
  <c r="U269" i="55"/>
  <c r="G785" i="23" s="1"/>
  <c r="O269" i="55"/>
  <c r="E269" i="55"/>
  <c r="S269" i="55"/>
  <c r="N269" i="55"/>
  <c r="AK785" i="23" s="1"/>
  <c r="C269" i="55"/>
  <c r="K145" i="3" s="1"/>
  <c r="V207" i="55"/>
  <c r="N207" i="55"/>
  <c r="AK724" i="23" s="1"/>
  <c r="R207" i="55"/>
  <c r="U267" i="55"/>
  <c r="G783" i="23" s="1"/>
  <c r="Q267" i="55"/>
  <c r="M267" i="55"/>
  <c r="E267" i="55"/>
  <c r="T267" i="55"/>
  <c r="P267" i="55"/>
  <c r="L267" i="55"/>
  <c r="AP783" i="23" s="1"/>
  <c r="D267" i="55"/>
  <c r="S267" i="55"/>
  <c r="O267" i="55"/>
  <c r="K267" i="55"/>
  <c r="C267" i="55"/>
  <c r="K143" i="3" s="1"/>
  <c r="R267" i="55"/>
  <c r="N211" i="55"/>
  <c r="AK728" i="23" s="1"/>
  <c r="R211" i="55"/>
  <c r="V211" i="55"/>
  <c r="N215" i="55"/>
  <c r="AK732" i="23" s="1"/>
  <c r="R215" i="55"/>
  <c r="V215" i="55"/>
  <c r="E216" i="55"/>
  <c r="M216" i="55"/>
  <c r="Q216" i="55"/>
  <c r="U216" i="55"/>
  <c r="G733" i="23" s="1"/>
  <c r="W258" i="55"/>
  <c r="X258" i="55" s="1"/>
  <c r="Y258" i="55" s="1"/>
  <c r="AA258" i="55"/>
  <c r="AB258" i="55" s="1"/>
  <c r="AC258" i="55" s="1"/>
  <c r="AD258" i="55" s="1"/>
  <c r="AE258" i="55" s="1"/>
  <c r="AF258" i="55" s="1"/>
  <c r="AH258" i="55" s="1"/>
  <c r="N260" i="55"/>
  <c r="AK776" i="23" s="1"/>
  <c r="R260" i="55"/>
  <c r="V260" i="55"/>
  <c r="E261" i="55"/>
  <c r="M261" i="55"/>
  <c r="Q261" i="55"/>
  <c r="U261" i="55"/>
  <c r="G777" i="23" s="1"/>
  <c r="N264" i="55"/>
  <c r="AK780" i="23" s="1"/>
  <c r="R264" i="55"/>
  <c r="V264" i="55"/>
  <c r="E265" i="55"/>
  <c r="M265" i="55"/>
  <c r="Q265" i="55"/>
  <c r="U265" i="55"/>
  <c r="G781" i="23" s="1"/>
  <c r="D266" i="55"/>
  <c r="L266" i="55"/>
  <c r="AP782" i="23" s="1"/>
  <c r="P266" i="55"/>
  <c r="T266" i="55"/>
  <c r="D268" i="55"/>
  <c r="O268" i="55"/>
  <c r="T268" i="55"/>
  <c r="T270" i="55"/>
  <c r="P270" i="55"/>
  <c r="L270" i="55"/>
  <c r="AP786" i="23" s="1"/>
  <c r="S270" i="55"/>
  <c r="O270" i="55"/>
  <c r="K270" i="55"/>
  <c r="C270" i="55"/>
  <c r="K146" i="3" s="1"/>
  <c r="Q270" i="55"/>
  <c r="N273" i="55"/>
  <c r="AK789" i="23" s="1"/>
  <c r="V273" i="55"/>
  <c r="U277" i="55"/>
  <c r="G793" i="23" s="1"/>
  <c r="Q277" i="55"/>
  <c r="M277" i="55"/>
  <c r="E277" i="55"/>
  <c r="T277" i="55"/>
  <c r="P277" i="55"/>
  <c r="L277" i="55"/>
  <c r="AP793" i="23" s="1"/>
  <c r="D277" i="55"/>
  <c r="R277" i="55"/>
  <c r="Q278" i="55"/>
  <c r="R328" i="55"/>
  <c r="N216" i="55"/>
  <c r="AK733" i="23" s="1"/>
  <c r="R216" i="55"/>
  <c r="V216" i="55"/>
  <c r="N261" i="55"/>
  <c r="AK777" i="23" s="1"/>
  <c r="R261" i="55"/>
  <c r="V261" i="55"/>
  <c r="N265" i="55"/>
  <c r="AK781" i="23" s="1"/>
  <c r="R265" i="55"/>
  <c r="V265" i="55"/>
  <c r="E266" i="55"/>
  <c r="M266" i="55"/>
  <c r="Q266" i="55"/>
  <c r="U266" i="55"/>
  <c r="G782" i="23" s="1"/>
  <c r="K268" i="55"/>
  <c r="P268" i="55"/>
  <c r="O273" i="55"/>
  <c r="T278" i="55"/>
  <c r="P278" i="55"/>
  <c r="L278" i="55"/>
  <c r="AP794" i="23" s="1"/>
  <c r="D278" i="55"/>
  <c r="S278" i="55"/>
  <c r="O278" i="55"/>
  <c r="K278" i="55"/>
  <c r="C278" i="55"/>
  <c r="K154" i="3" s="1"/>
  <c r="R278" i="55"/>
  <c r="AA320" i="55"/>
  <c r="AB320" i="55" s="1"/>
  <c r="AC320" i="55" s="1"/>
  <c r="AD320" i="55" s="1"/>
  <c r="AE320" i="55" s="1"/>
  <c r="AF320" i="55" s="1"/>
  <c r="AH320" i="55" s="1"/>
  <c r="W320" i="55"/>
  <c r="X320" i="55" s="1"/>
  <c r="Y320" i="55" s="1"/>
  <c r="F320" i="55"/>
  <c r="G320" i="55" s="1"/>
  <c r="H320" i="55" s="1"/>
  <c r="I320" i="55" s="1"/>
  <c r="J320" i="55" s="1"/>
  <c r="K320" i="55" s="1"/>
  <c r="I315" i="55"/>
  <c r="H830" i="23" s="1"/>
  <c r="N266" i="55"/>
  <c r="AK782" i="23" s="1"/>
  <c r="R266" i="55"/>
  <c r="V266" i="55"/>
  <c r="U268" i="55"/>
  <c r="G784" i="23" s="1"/>
  <c r="Q268" i="55"/>
  <c r="M268" i="55"/>
  <c r="E268" i="55"/>
  <c r="L268" i="55"/>
  <c r="AP784" i="23" s="1"/>
  <c r="R268" i="55"/>
  <c r="U273" i="55"/>
  <c r="G789" i="23" s="1"/>
  <c r="Q273" i="55"/>
  <c r="M273" i="55"/>
  <c r="E273" i="55"/>
  <c r="T273" i="55"/>
  <c r="P273" i="55"/>
  <c r="L273" i="55"/>
  <c r="AP789" i="23" s="1"/>
  <c r="D273" i="55"/>
  <c r="R273" i="55"/>
  <c r="U328" i="55"/>
  <c r="G843" i="23" s="1"/>
  <c r="Q328" i="55"/>
  <c r="M328" i="55"/>
  <c r="E328" i="55"/>
  <c r="T328" i="55"/>
  <c r="P328" i="55"/>
  <c r="L328" i="55"/>
  <c r="AP843" i="23" s="1"/>
  <c r="D328" i="55"/>
  <c r="O328" i="55"/>
  <c r="V328" i="55"/>
  <c r="N328" i="55"/>
  <c r="AK843" i="23" s="1"/>
  <c r="S328" i="55"/>
  <c r="K328" i="55"/>
  <c r="C328" i="55"/>
  <c r="K172" i="3" s="1"/>
  <c r="N271" i="55"/>
  <c r="AK787" i="23" s="1"/>
  <c r="R271" i="55"/>
  <c r="V271" i="55"/>
  <c r="E272" i="55"/>
  <c r="M272" i="55"/>
  <c r="Q272" i="55"/>
  <c r="U272" i="55"/>
  <c r="G788" i="23" s="1"/>
  <c r="N275" i="55"/>
  <c r="AK791" i="23" s="1"/>
  <c r="R275" i="55"/>
  <c r="V275" i="55"/>
  <c r="E276" i="55"/>
  <c r="M276" i="55"/>
  <c r="Q276" i="55"/>
  <c r="U276" i="55"/>
  <c r="G792" i="23" s="1"/>
  <c r="D322" i="55"/>
  <c r="L322" i="55"/>
  <c r="AP837" i="23" s="1"/>
  <c r="P322" i="55"/>
  <c r="T322" i="55"/>
  <c r="U323" i="55"/>
  <c r="G838" i="23" s="1"/>
  <c r="Q323" i="55"/>
  <c r="M323" i="55"/>
  <c r="E323" i="55"/>
  <c r="L323" i="55"/>
  <c r="AP838" i="23" s="1"/>
  <c r="R323" i="55"/>
  <c r="E325" i="55"/>
  <c r="P325" i="55"/>
  <c r="V325" i="55"/>
  <c r="T329" i="55"/>
  <c r="P329" i="55"/>
  <c r="L329" i="55"/>
  <c r="AP844" i="23" s="1"/>
  <c r="D329" i="55"/>
  <c r="S329" i="55"/>
  <c r="O329" i="55"/>
  <c r="K329" i="55"/>
  <c r="C329" i="55"/>
  <c r="K173" i="3" s="1"/>
  <c r="R329" i="55"/>
  <c r="U333" i="55"/>
  <c r="G848" i="23" s="1"/>
  <c r="Q333" i="55"/>
  <c r="M333" i="55"/>
  <c r="E333" i="55"/>
  <c r="T333" i="55"/>
  <c r="P333" i="55"/>
  <c r="L333" i="55"/>
  <c r="AP848" i="23" s="1"/>
  <c r="D333" i="55"/>
  <c r="S333" i="55"/>
  <c r="O333" i="55"/>
  <c r="K333" i="55"/>
  <c r="C333" i="55"/>
  <c r="K177" i="3" s="1"/>
  <c r="R333" i="55"/>
  <c r="N272" i="55"/>
  <c r="AK788" i="23" s="1"/>
  <c r="R272" i="55"/>
  <c r="V272" i="55"/>
  <c r="N276" i="55"/>
  <c r="AK792" i="23" s="1"/>
  <c r="R276" i="55"/>
  <c r="V276" i="55"/>
  <c r="N321" i="55"/>
  <c r="AK836" i="23" s="1"/>
  <c r="R321" i="55"/>
  <c r="E348" i="55" s="1"/>
  <c r="H864" i="23" s="1"/>
  <c r="E322" i="55"/>
  <c r="M322" i="55"/>
  <c r="Q322" i="55"/>
  <c r="U322" i="55"/>
  <c r="G837" i="23" s="1"/>
  <c r="C323" i="55"/>
  <c r="N323" i="55"/>
  <c r="AK838" i="23" s="1"/>
  <c r="S323" i="55"/>
  <c r="T324" i="55"/>
  <c r="P324" i="55"/>
  <c r="L324" i="55"/>
  <c r="AP839" i="23" s="1"/>
  <c r="D324" i="55"/>
  <c r="M324" i="55"/>
  <c r="R324" i="55"/>
  <c r="L325" i="55"/>
  <c r="AP840" i="23" s="1"/>
  <c r="Q325" i="55"/>
  <c r="E329" i="55"/>
  <c r="M329" i="55"/>
  <c r="U329" i="55"/>
  <c r="G844" i="23" s="1"/>
  <c r="V333" i="55"/>
  <c r="N322" i="55"/>
  <c r="AK837" i="23" s="1"/>
  <c r="R322" i="55"/>
  <c r="V322" i="55"/>
  <c r="T325" i="55"/>
  <c r="S325" i="55"/>
  <c r="O325" i="55"/>
  <c r="K325" i="55"/>
  <c r="C325" i="55"/>
  <c r="K169" i="3" s="1"/>
  <c r="M325" i="55"/>
  <c r="R325" i="55"/>
  <c r="N326" i="55"/>
  <c r="AK841" i="23" s="1"/>
  <c r="R326" i="55"/>
  <c r="V326" i="55"/>
  <c r="E327" i="55"/>
  <c r="M327" i="55"/>
  <c r="Q327" i="55"/>
  <c r="U327" i="55"/>
  <c r="G842" i="23" s="1"/>
  <c r="N330" i="55"/>
  <c r="AK845" i="23" s="1"/>
  <c r="R330" i="55"/>
  <c r="V330" i="55"/>
  <c r="E331" i="55"/>
  <c r="M331" i="55"/>
  <c r="Q331" i="55"/>
  <c r="U331" i="55"/>
  <c r="G846" i="23" s="1"/>
  <c r="D332" i="55"/>
  <c r="L332" i="55"/>
  <c r="AP847" i="23" s="1"/>
  <c r="P332" i="55"/>
  <c r="T332" i="55"/>
  <c r="N334" i="55"/>
  <c r="AK849" i="23" s="1"/>
  <c r="R334" i="55"/>
  <c r="V334" i="55"/>
  <c r="E335" i="55"/>
  <c r="P335" i="55"/>
  <c r="U335" i="55"/>
  <c r="G850" i="23" s="1"/>
  <c r="N327" i="55"/>
  <c r="AK842" i="23" s="1"/>
  <c r="R327" i="55"/>
  <c r="V327" i="55"/>
  <c r="N331" i="55"/>
  <c r="AK846" i="23" s="1"/>
  <c r="R331" i="55"/>
  <c r="V331" i="55"/>
  <c r="E332" i="55"/>
  <c r="M332" i="55"/>
  <c r="Q332" i="55"/>
  <c r="U332" i="55"/>
  <c r="G847" i="23" s="1"/>
  <c r="S335" i="55"/>
  <c r="O335" i="55"/>
  <c r="K335" i="55"/>
  <c r="L335" i="55"/>
  <c r="AP850" i="23" s="1"/>
  <c r="Q335" i="55"/>
  <c r="V335" i="55"/>
  <c r="N332" i="55"/>
  <c r="AK847" i="23" s="1"/>
  <c r="R332" i="55"/>
  <c r="V332" i="55"/>
  <c r="U339" i="55"/>
  <c r="G854" i="23" s="1"/>
  <c r="Q339" i="55"/>
  <c r="M339" i="55"/>
  <c r="E339" i="55"/>
  <c r="T339" i="55"/>
  <c r="P339" i="55"/>
  <c r="L339" i="55"/>
  <c r="AP854" i="23" s="1"/>
  <c r="D339" i="55"/>
  <c r="S339" i="55"/>
  <c r="O339" i="55"/>
  <c r="K339" i="55"/>
  <c r="C339" i="55"/>
  <c r="K183" i="3" s="1"/>
  <c r="R339" i="55"/>
  <c r="N336" i="55"/>
  <c r="AK851" i="23" s="1"/>
  <c r="R336" i="55"/>
  <c r="V336" i="55"/>
  <c r="E337" i="55"/>
  <c r="M337" i="55"/>
  <c r="Q337" i="55"/>
  <c r="U337" i="55"/>
  <c r="G852" i="23" s="1"/>
  <c r="D338" i="55"/>
  <c r="L338" i="55"/>
  <c r="AP853" i="23" s="1"/>
  <c r="P338" i="55"/>
  <c r="T338" i="55"/>
  <c r="N340" i="55"/>
  <c r="AK855" i="23" s="1"/>
  <c r="R340" i="55"/>
  <c r="V340" i="55"/>
  <c r="N337" i="55"/>
  <c r="AK852" i="23" s="1"/>
  <c r="R337" i="55"/>
  <c r="V337" i="55"/>
  <c r="E338" i="55"/>
  <c r="M338" i="55"/>
  <c r="Q338" i="55"/>
  <c r="U338" i="55"/>
  <c r="G853" i="23" s="1"/>
  <c r="N338" i="55"/>
  <c r="AK853" i="23" s="1"/>
  <c r="R338" i="55"/>
  <c r="V338" i="55"/>
  <c r="J45" i="3" l="1"/>
  <c r="J165" i="3"/>
  <c r="J32" i="3"/>
  <c r="B535" i="23"/>
  <c r="AG320" i="55"/>
  <c r="AG258" i="55"/>
  <c r="AG196" i="55"/>
  <c r="AG134" i="55"/>
  <c r="AG72" i="55"/>
  <c r="O14" i="33"/>
  <c r="AG10" i="55"/>
  <c r="AP802" i="23"/>
  <c r="AC812" i="23" s="1"/>
  <c r="AP680" i="23"/>
  <c r="AC690" i="23" s="1"/>
  <c r="J85" i="3"/>
  <c r="B717" i="23"/>
  <c r="J117" i="3"/>
  <c r="B606" i="23"/>
  <c r="J16" i="3"/>
  <c r="J154" i="3"/>
  <c r="J184" i="3"/>
  <c r="K253" i="55"/>
  <c r="H289" i="55" s="1"/>
  <c r="K289" i="55" s="1"/>
  <c r="S289" i="55" s="1"/>
  <c r="AP806" i="23" s="1"/>
  <c r="AB813" i="23" s="1"/>
  <c r="K129" i="55"/>
  <c r="H165" i="55" s="1"/>
  <c r="K165" i="55" s="1"/>
  <c r="S165" i="55" s="1"/>
  <c r="AP684" i="23" s="1"/>
  <c r="AB691" i="23" s="1"/>
  <c r="O39" i="55"/>
  <c r="Q39" i="55" s="1"/>
  <c r="S39" i="55" s="1"/>
  <c r="K191" i="55"/>
  <c r="H227" i="55" s="1"/>
  <c r="K227" i="55" s="1"/>
  <c r="S227" i="55" s="1"/>
  <c r="AP745" i="23" s="1"/>
  <c r="AB752" i="23" s="1"/>
  <c r="J168" i="3"/>
  <c r="J27" i="3"/>
  <c r="K315" i="55"/>
  <c r="H351" i="55" s="1"/>
  <c r="K351" i="55" s="1"/>
  <c r="S351" i="55" s="1"/>
  <c r="AP867" i="23" s="1"/>
  <c r="AB874" i="23" s="1"/>
  <c r="J121" i="3"/>
  <c r="H622" i="23"/>
  <c r="AG621" i="23"/>
  <c r="S101" i="55"/>
  <c r="T101" i="55"/>
  <c r="K103" i="55"/>
  <c r="S103" i="55" s="1"/>
  <c r="AP623" i="23" s="1"/>
  <c r="AB630" i="23" s="1"/>
  <c r="AG865" i="23"/>
  <c r="S349" i="55"/>
  <c r="AG802" i="23"/>
  <c r="S285" i="55"/>
  <c r="O560" i="23"/>
  <c r="O621" i="23"/>
  <c r="T349" i="55"/>
  <c r="J15" i="3"/>
  <c r="J109" i="3"/>
  <c r="AG741" i="23"/>
  <c r="S223" i="55"/>
  <c r="AG619" i="23"/>
  <c r="S99" i="55"/>
  <c r="O743" i="23"/>
  <c r="T99" i="55"/>
  <c r="O865" i="23"/>
  <c r="T223" i="55"/>
  <c r="AG680" i="23"/>
  <c r="S161" i="55"/>
  <c r="AG863" i="23"/>
  <c r="S347" i="55"/>
  <c r="T37" i="55"/>
  <c r="T347" i="55"/>
  <c r="AG558" i="23"/>
  <c r="B786" i="23"/>
  <c r="I98" i="55"/>
  <c r="B850" i="23"/>
  <c r="J179" i="3"/>
  <c r="E315" i="55"/>
  <c r="J158" i="3" s="1"/>
  <c r="K167" i="3"/>
  <c r="B792" i="23"/>
  <c r="J152" i="3"/>
  <c r="B788" i="23"/>
  <c r="J148" i="3"/>
  <c r="B843" i="23"/>
  <c r="J172" i="3"/>
  <c r="B789" i="23"/>
  <c r="J149" i="3"/>
  <c r="B784" i="23"/>
  <c r="J144" i="3"/>
  <c r="B793" i="23"/>
  <c r="J153" i="3"/>
  <c r="B783" i="23"/>
  <c r="J143" i="3"/>
  <c r="B779" i="23"/>
  <c r="J139" i="3"/>
  <c r="E191" i="55"/>
  <c r="J98" i="3" s="1"/>
  <c r="K108" i="3"/>
  <c r="B668" i="23"/>
  <c r="J90" i="3"/>
  <c r="B664" i="23"/>
  <c r="J86" i="3"/>
  <c r="B660" i="23"/>
  <c r="J82" i="3"/>
  <c r="B656" i="23"/>
  <c r="J78" i="3"/>
  <c r="B653" i="23"/>
  <c r="J75" i="3"/>
  <c r="B604" i="23"/>
  <c r="J57" i="3"/>
  <c r="B600" i="23"/>
  <c r="J53" i="3"/>
  <c r="B542" i="23"/>
  <c r="J26" i="3"/>
  <c r="B595" i="23"/>
  <c r="J48" i="3"/>
  <c r="B533" i="23"/>
  <c r="J17" i="3"/>
  <c r="B537" i="23"/>
  <c r="J21" i="3"/>
  <c r="B776" i="23"/>
  <c r="J136" i="3"/>
  <c r="B780" i="23"/>
  <c r="J140" i="3"/>
  <c r="B671" i="23"/>
  <c r="J93" i="3"/>
  <c r="B728" i="23"/>
  <c r="J119" i="3"/>
  <c r="B670" i="23"/>
  <c r="J92" i="3"/>
  <c r="B596" i="23"/>
  <c r="J49" i="3"/>
  <c r="B782" i="23"/>
  <c r="J142" i="3"/>
  <c r="B724" i="23"/>
  <c r="J115" i="3"/>
  <c r="B790" i="23"/>
  <c r="J150" i="3"/>
  <c r="B721" i="23"/>
  <c r="J112" i="3"/>
  <c r="B729" i="23"/>
  <c r="J120" i="3"/>
  <c r="B672" i="23"/>
  <c r="J94" i="3"/>
  <c r="B611" i="23"/>
  <c r="J64" i="3"/>
  <c r="B607" i="23"/>
  <c r="J60" i="3"/>
  <c r="B603" i="23"/>
  <c r="J56" i="3"/>
  <c r="B669" i="23"/>
  <c r="J91" i="3"/>
  <c r="B661" i="23"/>
  <c r="J83" i="3"/>
  <c r="B598" i="23"/>
  <c r="J51" i="3"/>
  <c r="B594" i="23"/>
  <c r="J47" i="3"/>
  <c r="B549" i="23"/>
  <c r="J33" i="3"/>
  <c r="B545" i="23"/>
  <c r="J29" i="3"/>
  <c r="B541" i="23"/>
  <c r="J25" i="3"/>
  <c r="B665" i="23"/>
  <c r="J87" i="3"/>
  <c r="B599" i="23"/>
  <c r="J52" i="3"/>
  <c r="B601" i="23"/>
  <c r="J54" i="3"/>
  <c r="D67" i="55"/>
  <c r="B851" i="23"/>
  <c r="J180" i="3"/>
  <c r="O225" i="55"/>
  <c r="Q225" i="55" s="1"/>
  <c r="S225" i="55" s="1"/>
  <c r="H744" i="23"/>
  <c r="B845" i="23"/>
  <c r="J174" i="3"/>
  <c r="B732" i="23"/>
  <c r="J123" i="3"/>
  <c r="B847" i="23"/>
  <c r="J176" i="3"/>
  <c r="B846" i="23"/>
  <c r="J175" i="3"/>
  <c r="J171" i="3"/>
  <c r="B842" i="23"/>
  <c r="B837" i="23"/>
  <c r="J166" i="3"/>
  <c r="B853" i="23"/>
  <c r="J182" i="3"/>
  <c r="B852" i="23"/>
  <c r="J181" i="3"/>
  <c r="B844" i="23"/>
  <c r="J173" i="3"/>
  <c r="B840" i="23"/>
  <c r="J169" i="3"/>
  <c r="B838" i="23"/>
  <c r="J167" i="3"/>
  <c r="B733" i="23"/>
  <c r="J124" i="3"/>
  <c r="B723" i="23"/>
  <c r="J114" i="3"/>
  <c r="B719" i="23"/>
  <c r="J110" i="3"/>
  <c r="B715" i="23"/>
  <c r="J106" i="3"/>
  <c r="B775" i="23"/>
  <c r="J135" i="3"/>
  <c r="B716" i="23"/>
  <c r="J107" i="3"/>
  <c r="B725" i="23"/>
  <c r="J116" i="3"/>
  <c r="J61" i="3"/>
  <c r="B608" i="23"/>
  <c r="B597" i="23"/>
  <c r="J50" i="3"/>
  <c r="B720" i="23"/>
  <c r="J111" i="3"/>
  <c r="B546" i="23"/>
  <c r="J30" i="3"/>
  <c r="B791" i="23"/>
  <c r="J151" i="3"/>
  <c r="B722" i="23"/>
  <c r="J113" i="3"/>
  <c r="B849" i="23"/>
  <c r="J178" i="3"/>
  <c r="B602" i="23"/>
  <c r="J55" i="3"/>
  <c r="B667" i="23"/>
  <c r="J89" i="3"/>
  <c r="B666" i="23"/>
  <c r="J88" i="3"/>
  <c r="B536" i="23"/>
  <c r="J20" i="3"/>
  <c r="B854" i="23"/>
  <c r="J183" i="3"/>
  <c r="B848" i="23"/>
  <c r="J177" i="3"/>
  <c r="B781" i="23"/>
  <c r="J141" i="3"/>
  <c r="J137" i="3"/>
  <c r="B777" i="23"/>
  <c r="B785" i="23"/>
  <c r="J145" i="3"/>
  <c r="B778" i="23"/>
  <c r="J138" i="3"/>
  <c r="B550" i="23"/>
  <c r="J34" i="3"/>
  <c r="B593" i="23"/>
  <c r="J46" i="3"/>
  <c r="B657" i="23"/>
  <c r="J79" i="3"/>
  <c r="B547" i="23"/>
  <c r="J31" i="3"/>
  <c r="B539" i="23"/>
  <c r="J23" i="3"/>
  <c r="B609" i="23"/>
  <c r="J62" i="3"/>
  <c r="B538" i="23"/>
  <c r="J22" i="3"/>
  <c r="B841" i="23"/>
  <c r="J170" i="3"/>
  <c r="J147" i="3"/>
  <c r="B787" i="23"/>
  <c r="B714" i="23"/>
  <c r="J105" i="3"/>
  <c r="B534" i="23"/>
  <c r="J18" i="3"/>
  <c r="B540" i="23"/>
  <c r="J24" i="3"/>
  <c r="I346" i="55"/>
  <c r="J315" i="55"/>
  <c r="O287" i="55"/>
  <c r="Q287" i="55" s="1"/>
  <c r="T287" i="55" s="1"/>
  <c r="E129" i="55"/>
  <c r="J68" i="3" s="1"/>
  <c r="D129" i="55"/>
  <c r="I160" i="55"/>
  <c r="J129" i="55"/>
  <c r="I36" i="55"/>
  <c r="J253" i="55"/>
  <c r="J191" i="55"/>
  <c r="J67" i="55"/>
  <c r="D191" i="55"/>
  <c r="I222" i="55"/>
  <c r="E67" i="55"/>
  <c r="J38" i="3" s="1"/>
  <c r="J5" i="55"/>
  <c r="K5" i="55"/>
  <c r="H41" i="55" s="1"/>
  <c r="K41" i="55" s="1"/>
  <c r="S41" i="55" s="1"/>
  <c r="D315" i="55"/>
  <c r="D253" i="55"/>
  <c r="E253" i="55"/>
  <c r="J128" i="3" s="1"/>
  <c r="I284" i="55"/>
  <c r="O163" i="55"/>
  <c r="Q163" i="55" s="1"/>
  <c r="H98" i="55"/>
  <c r="E5" i="55"/>
  <c r="J8" i="3" s="1"/>
  <c r="D5" i="55"/>
  <c r="C129" i="21"/>
  <c r="B129" i="21" s="1"/>
  <c r="F129" i="21"/>
  <c r="G129" i="21" s="1"/>
  <c r="D69" i="24" s="1"/>
  <c r="H129" i="21"/>
  <c r="I171" i="21" s="1"/>
  <c r="L171" i="21" s="1"/>
  <c r="Q171" i="21" s="1"/>
  <c r="I129" i="21"/>
  <c r="B135" i="21"/>
  <c r="B136" i="21"/>
  <c r="B137" i="21"/>
  <c r="B138" i="21"/>
  <c r="B139" i="21"/>
  <c r="B140" i="21"/>
  <c r="B141" i="21"/>
  <c r="B142" i="21"/>
  <c r="B143" i="21"/>
  <c r="B144" i="21"/>
  <c r="B145" i="21"/>
  <c r="B146" i="21"/>
  <c r="B147" i="21"/>
  <c r="B148" i="21"/>
  <c r="B149" i="21"/>
  <c r="B150" i="21"/>
  <c r="B151" i="21"/>
  <c r="B152" i="21"/>
  <c r="B153" i="21"/>
  <c r="B154" i="21"/>
  <c r="Y159" i="21"/>
  <c r="X159" i="21"/>
  <c r="Y160" i="21"/>
  <c r="H161" i="21"/>
  <c r="L161" i="21" s="1"/>
  <c r="Z161" i="21"/>
  <c r="H162" i="21"/>
  <c r="Z162" i="21"/>
  <c r="H163" i="21"/>
  <c r="L163" i="21" s="1"/>
  <c r="Z163" i="21"/>
  <c r="H164" i="21"/>
  <c r="L164" i="21" s="1"/>
  <c r="Z164" i="21"/>
  <c r="X165" i="21"/>
  <c r="Z166" i="21"/>
  <c r="C191" i="21"/>
  <c r="B191" i="21" s="1"/>
  <c r="F191" i="21"/>
  <c r="G191" i="21" s="1"/>
  <c r="D97" i="24" s="1"/>
  <c r="H191" i="21"/>
  <c r="I233" i="21" s="1"/>
  <c r="L233" i="21" s="1"/>
  <c r="Q233" i="21" s="1"/>
  <c r="I191" i="21"/>
  <c r="B197" i="21"/>
  <c r="B198" i="21"/>
  <c r="B199" i="21"/>
  <c r="B200" i="21"/>
  <c r="B201" i="21"/>
  <c r="B202" i="21"/>
  <c r="B203" i="21"/>
  <c r="B204" i="21"/>
  <c r="B205" i="21"/>
  <c r="B206" i="21"/>
  <c r="B207" i="21"/>
  <c r="B208" i="21"/>
  <c r="B209" i="21"/>
  <c r="B210" i="21"/>
  <c r="B211" i="21"/>
  <c r="B212" i="21"/>
  <c r="B213" i="21"/>
  <c r="B214" i="21"/>
  <c r="B215" i="21"/>
  <c r="B216" i="21"/>
  <c r="Y221" i="21"/>
  <c r="X221" i="21"/>
  <c r="Y222" i="21"/>
  <c r="H223" i="21"/>
  <c r="L223" i="21" s="1"/>
  <c r="Z223" i="21"/>
  <c r="H224" i="21"/>
  <c r="L224" i="21" s="1"/>
  <c r="Z224" i="21"/>
  <c r="H225" i="21"/>
  <c r="L225" i="21" s="1"/>
  <c r="Z225" i="21"/>
  <c r="H226" i="21"/>
  <c r="L226" i="21" s="1"/>
  <c r="Z226" i="21"/>
  <c r="X227" i="21"/>
  <c r="Z228" i="21"/>
  <c r="C253" i="21"/>
  <c r="B253" i="21" s="1"/>
  <c r="F253" i="21"/>
  <c r="G253" i="21" s="1"/>
  <c r="D125" i="24" s="1"/>
  <c r="H253" i="21"/>
  <c r="I295" i="21" s="1"/>
  <c r="L295" i="21" s="1"/>
  <c r="Q295" i="21" s="1"/>
  <c r="I253" i="21"/>
  <c r="B259" i="21"/>
  <c r="B260" i="21"/>
  <c r="B261" i="21"/>
  <c r="B262" i="21"/>
  <c r="B263" i="21"/>
  <c r="B264" i="21"/>
  <c r="B265" i="21"/>
  <c r="B266" i="21"/>
  <c r="B267" i="21"/>
  <c r="B268" i="21"/>
  <c r="B269" i="21"/>
  <c r="B270" i="21"/>
  <c r="B271" i="21"/>
  <c r="B272" i="21"/>
  <c r="B273" i="21"/>
  <c r="B274" i="21"/>
  <c r="B275" i="21"/>
  <c r="B276" i="21"/>
  <c r="B277" i="21"/>
  <c r="B278" i="21"/>
  <c r="Y283" i="21"/>
  <c r="X283" i="21"/>
  <c r="Y284" i="21"/>
  <c r="H285" i="21"/>
  <c r="L285" i="21" s="1"/>
  <c r="Z285" i="21"/>
  <c r="H286" i="21"/>
  <c r="Z286" i="21"/>
  <c r="H287" i="21"/>
  <c r="L287" i="21" s="1"/>
  <c r="Z287" i="21"/>
  <c r="H288" i="21"/>
  <c r="L288" i="21" s="1"/>
  <c r="Z288" i="21"/>
  <c r="X289" i="21"/>
  <c r="Z290" i="21"/>
  <c r="C315" i="21"/>
  <c r="B315" i="21" s="1"/>
  <c r="F315" i="21"/>
  <c r="G315" i="21" s="1"/>
  <c r="D153" i="24" s="1"/>
  <c r="H315" i="21"/>
  <c r="I357" i="21" s="1"/>
  <c r="L357" i="21" s="1"/>
  <c r="Q357" i="21" s="1"/>
  <c r="I315" i="21"/>
  <c r="B321" i="21"/>
  <c r="B322" i="21"/>
  <c r="B323" i="21"/>
  <c r="B324" i="21"/>
  <c r="B325" i="21"/>
  <c r="B326" i="21"/>
  <c r="B327" i="21"/>
  <c r="B328" i="21"/>
  <c r="B329" i="21"/>
  <c r="B330" i="21"/>
  <c r="B331" i="21"/>
  <c r="B332" i="21"/>
  <c r="B333" i="21"/>
  <c r="B334" i="21"/>
  <c r="B335" i="21"/>
  <c r="B336" i="21"/>
  <c r="B337" i="21"/>
  <c r="B338" i="21"/>
  <c r="B339" i="21"/>
  <c r="B340" i="21"/>
  <c r="Y345" i="21"/>
  <c r="X345" i="21"/>
  <c r="Y346" i="21"/>
  <c r="H347" i="21"/>
  <c r="L347" i="21" s="1"/>
  <c r="Z347" i="21"/>
  <c r="H348" i="21"/>
  <c r="L348" i="21" s="1"/>
  <c r="Z348" i="21"/>
  <c r="H349" i="21"/>
  <c r="L349" i="21" s="1"/>
  <c r="Z349" i="21"/>
  <c r="H350" i="21"/>
  <c r="L350" i="21" s="1"/>
  <c r="Z350" i="21"/>
  <c r="X351" i="21"/>
  <c r="Z352" i="21"/>
  <c r="D148" i="11" l="1"/>
  <c r="D121" i="11"/>
  <c r="D94" i="11"/>
  <c r="D67" i="11"/>
  <c r="W161" i="55"/>
  <c r="Y337" i="21"/>
  <c r="W337" i="21"/>
  <c r="X337" i="21"/>
  <c r="AG337" i="21"/>
  <c r="Y333" i="21"/>
  <c r="W333" i="21"/>
  <c r="X333" i="21"/>
  <c r="AG333" i="21"/>
  <c r="Y329" i="21"/>
  <c r="X329" i="21"/>
  <c r="W329" i="21"/>
  <c r="AG329" i="21"/>
  <c r="Y325" i="21"/>
  <c r="W325" i="21"/>
  <c r="X325" i="21"/>
  <c r="AG325" i="21"/>
  <c r="X321" i="21"/>
  <c r="Y321" i="21"/>
  <c r="W321" i="21"/>
  <c r="AG321" i="21"/>
  <c r="V321" i="21"/>
  <c r="W276" i="21"/>
  <c r="X276" i="21"/>
  <c r="Y276" i="21"/>
  <c r="AG276" i="21"/>
  <c r="W272" i="21"/>
  <c r="X272" i="21"/>
  <c r="Y272" i="21"/>
  <c r="AG272" i="21"/>
  <c r="W268" i="21"/>
  <c r="X268" i="21"/>
  <c r="Y268" i="21"/>
  <c r="AG268" i="21"/>
  <c r="W264" i="21"/>
  <c r="X264" i="21"/>
  <c r="Y264" i="21"/>
  <c r="AG264" i="21"/>
  <c r="W260" i="21"/>
  <c r="X260" i="21"/>
  <c r="Y260" i="21"/>
  <c r="AG260" i="21"/>
  <c r="Y215" i="21"/>
  <c r="W215" i="21"/>
  <c r="X215" i="21"/>
  <c r="AG215" i="21"/>
  <c r="Y211" i="21"/>
  <c r="W211" i="21"/>
  <c r="X211" i="21"/>
  <c r="AG211" i="21"/>
  <c r="Y207" i="21"/>
  <c r="X207" i="21"/>
  <c r="W207" i="21"/>
  <c r="AG207" i="21"/>
  <c r="Y203" i="21"/>
  <c r="W203" i="21"/>
  <c r="X203" i="21"/>
  <c r="AG203" i="21"/>
  <c r="Y199" i="21"/>
  <c r="W199" i="21"/>
  <c r="X199" i="21"/>
  <c r="AG199" i="21"/>
  <c r="Y154" i="21"/>
  <c r="W154" i="21"/>
  <c r="X154" i="21"/>
  <c r="AG154" i="21"/>
  <c r="Y150" i="21"/>
  <c r="W150" i="21"/>
  <c r="X150" i="21"/>
  <c r="AG150" i="21"/>
  <c r="Y146" i="21"/>
  <c r="W146" i="21"/>
  <c r="X146" i="21"/>
  <c r="AG146" i="21"/>
  <c r="Y142" i="21"/>
  <c r="W142" i="21"/>
  <c r="X142" i="21"/>
  <c r="AG142" i="21"/>
  <c r="Y138" i="21"/>
  <c r="W138" i="21"/>
  <c r="X138" i="21"/>
  <c r="AG138" i="21"/>
  <c r="H170" i="21"/>
  <c r="I170" i="21"/>
  <c r="X340" i="21"/>
  <c r="Y340" i="21"/>
  <c r="W340" i="21"/>
  <c r="AG340" i="21"/>
  <c r="X336" i="21"/>
  <c r="Y336" i="21"/>
  <c r="W336" i="21"/>
  <c r="AG336" i="21"/>
  <c r="X332" i="21"/>
  <c r="Y332" i="21"/>
  <c r="W332" i="21"/>
  <c r="AG332" i="21"/>
  <c r="X328" i="21"/>
  <c r="Y328" i="21"/>
  <c r="W328" i="21"/>
  <c r="AG328" i="21"/>
  <c r="X324" i="21"/>
  <c r="Y324" i="21"/>
  <c r="W324" i="21"/>
  <c r="AG324" i="21"/>
  <c r="H356" i="21"/>
  <c r="I356" i="21"/>
  <c r="W275" i="21"/>
  <c r="X275" i="21"/>
  <c r="Y275" i="21"/>
  <c r="AG275" i="21"/>
  <c r="W271" i="21"/>
  <c r="X271" i="21"/>
  <c r="Y271" i="21"/>
  <c r="AG271" i="21"/>
  <c r="W267" i="21"/>
  <c r="X267" i="21"/>
  <c r="Y267" i="21"/>
  <c r="AG267" i="21"/>
  <c r="W263" i="21"/>
  <c r="X263" i="21"/>
  <c r="Y263" i="21"/>
  <c r="AG263" i="21"/>
  <c r="X259" i="21"/>
  <c r="Y259" i="21"/>
  <c r="W259" i="21"/>
  <c r="AG259" i="21"/>
  <c r="V259" i="21"/>
  <c r="Y214" i="21"/>
  <c r="W214" i="21"/>
  <c r="X214" i="21"/>
  <c r="AG214" i="21"/>
  <c r="Y210" i="21"/>
  <c r="W210" i="21"/>
  <c r="X210" i="21"/>
  <c r="AG210" i="21"/>
  <c r="Y206" i="21"/>
  <c r="W206" i="21"/>
  <c r="X206" i="21"/>
  <c r="AG206" i="21"/>
  <c r="Y202" i="21"/>
  <c r="W202" i="21"/>
  <c r="X202" i="21"/>
  <c r="AG202" i="21"/>
  <c r="Y198" i="21"/>
  <c r="W198" i="21"/>
  <c r="X198" i="21"/>
  <c r="AG198" i="21"/>
  <c r="Y153" i="21"/>
  <c r="W153" i="21"/>
  <c r="X153" i="21"/>
  <c r="AG153" i="21"/>
  <c r="Y149" i="21"/>
  <c r="W149" i="21"/>
  <c r="X149" i="21"/>
  <c r="AG149" i="21"/>
  <c r="Y145" i="21"/>
  <c r="W145" i="21"/>
  <c r="X145" i="21"/>
  <c r="AG145" i="21"/>
  <c r="Y141" i="21"/>
  <c r="W141" i="21"/>
  <c r="X141" i="21"/>
  <c r="AG141" i="21"/>
  <c r="Y137" i="21"/>
  <c r="X137" i="21"/>
  <c r="W137" i="21"/>
  <c r="AG137" i="21"/>
  <c r="W339" i="21"/>
  <c r="X339" i="21"/>
  <c r="Y339" i="21"/>
  <c r="AG339" i="21"/>
  <c r="W335" i="21"/>
  <c r="X335" i="21"/>
  <c r="Y335" i="21"/>
  <c r="AG335" i="21"/>
  <c r="W331" i="21"/>
  <c r="X331" i="21"/>
  <c r="Y331" i="21"/>
  <c r="AG331" i="21"/>
  <c r="W327" i="21"/>
  <c r="X327" i="21"/>
  <c r="Y327" i="21"/>
  <c r="AG327" i="21"/>
  <c r="W323" i="21"/>
  <c r="X323" i="21"/>
  <c r="Y323" i="21"/>
  <c r="AG323" i="21"/>
  <c r="W278" i="21"/>
  <c r="X278" i="21"/>
  <c r="Y278" i="21"/>
  <c r="AG278" i="21"/>
  <c r="W274" i="21"/>
  <c r="X274" i="21"/>
  <c r="Y274" i="21"/>
  <c r="AG274" i="21"/>
  <c r="W270" i="21"/>
  <c r="X270" i="21"/>
  <c r="Y270" i="21"/>
  <c r="AG270" i="21"/>
  <c r="W266" i="21"/>
  <c r="X266" i="21"/>
  <c r="Y266" i="21"/>
  <c r="AG266" i="21"/>
  <c r="W262" i="21"/>
  <c r="X262" i="21"/>
  <c r="Y262" i="21"/>
  <c r="AG262" i="21"/>
  <c r="I294" i="21"/>
  <c r="H294" i="21"/>
  <c r="Y213" i="21"/>
  <c r="X213" i="21"/>
  <c r="W213" i="21"/>
  <c r="AG213" i="21"/>
  <c r="Y209" i="21"/>
  <c r="W209" i="21"/>
  <c r="X209" i="21"/>
  <c r="AG209" i="21"/>
  <c r="Y205" i="21"/>
  <c r="W205" i="21"/>
  <c r="X205" i="21"/>
  <c r="AG205" i="21"/>
  <c r="Y201" i="21"/>
  <c r="X201" i="21"/>
  <c r="W201" i="21"/>
  <c r="AG201" i="21"/>
  <c r="Y197" i="21"/>
  <c r="W197" i="21"/>
  <c r="X197" i="21"/>
  <c r="AG197" i="21"/>
  <c r="Y152" i="21"/>
  <c r="W152" i="21"/>
  <c r="X152" i="21"/>
  <c r="AG152" i="21"/>
  <c r="Y148" i="21"/>
  <c r="W148" i="21"/>
  <c r="X148" i="21"/>
  <c r="AG148" i="21"/>
  <c r="Y144" i="21"/>
  <c r="W144" i="21"/>
  <c r="X144" i="21"/>
  <c r="AG144" i="21"/>
  <c r="Y140" i="21"/>
  <c r="W140" i="21"/>
  <c r="X140" i="21"/>
  <c r="AG140" i="21"/>
  <c r="Y136" i="21"/>
  <c r="W136" i="21"/>
  <c r="X136" i="21"/>
  <c r="AG136" i="21"/>
  <c r="W338" i="21"/>
  <c r="X338" i="21"/>
  <c r="Y338" i="21"/>
  <c r="AG338" i="21"/>
  <c r="W334" i="21"/>
  <c r="X334" i="21"/>
  <c r="Y334" i="21"/>
  <c r="AG334" i="21"/>
  <c r="W330" i="21"/>
  <c r="X330" i="21"/>
  <c r="Y330" i="21"/>
  <c r="AG330" i="21"/>
  <c r="W326" i="21"/>
  <c r="X326" i="21"/>
  <c r="Y326" i="21"/>
  <c r="AG326" i="21"/>
  <c r="W322" i="21"/>
  <c r="X322" i="21"/>
  <c r="Y322" i="21"/>
  <c r="AG322" i="21"/>
  <c r="W277" i="21"/>
  <c r="X277" i="21"/>
  <c r="Y277" i="21"/>
  <c r="AG277" i="21"/>
  <c r="W273" i="21"/>
  <c r="X273" i="21"/>
  <c r="Y273" i="21"/>
  <c r="AG273" i="21"/>
  <c r="W269" i="21"/>
  <c r="X269" i="21"/>
  <c r="Y269" i="21"/>
  <c r="AG269" i="21"/>
  <c r="W265" i="21"/>
  <c r="X265" i="21"/>
  <c r="Y265" i="21"/>
  <c r="AG265" i="21"/>
  <c r="W261" i="21"/>
  <c r="X261" i="21"/>
  <c r="Y261" i="21"/>
  <c r="AG261" i="21"/>
  <c r="Y216" i="21"/>
  <c r="W216" i="21"/>
  <c r="X216" i="21"/>
  <c r="AG216" i="21"/>
  <c r="Y212" i="21"/>
  <c r="W212" i="21"/>
  <c r="X212" i="21"/>
  <c r="AG212" i="21"/>
  <c r="Y208" i="21"/>
  <c r="W208" i="21"/>
  <c r="X208" i="21"/>
  <c r="AG208" i="21"/>
  <c r="Y204" i="21"/>
  <c r="W204" i="21"/>
  <c r="X204" i="21"/>
  <c r="AG204" i="21"/>
  <c r="Y200" i="21"/>
  <c r="W200" i="21"/>
  <c r="X200" i="21"/>
  <c r="AG200" i="21"/>
  <c r="H232" i="21"/>
  <c r="I232" i="21"/>
  <c r="Y151" i="21"/>
  <c r="W151" i="21"/>
  <c r="X151" i="21"/>
  <c r="AG151" i="21"/>
  <c r="Y147" i="21"/>
  <c r="W147" i="21"/>
  <c r="X147" i="21"/>
  <c r="AG147" i="21"/>
  <c r="Y143" i="21"/>
  <c r="W143" i="21"/>
  <c r="X143" i="21"/>
  <c r="AG143" i="21"/>
  <c r="Y139" i="21"/>
  <c r="W139" i="21"/>
  <c r="X139" i="21"/>
  <c r="AG139" i="21"/>
  <c r="Y135" i="21"/>
  <c r="W135" i="21"/>
  <c r="X135" i="21"/>
  <c r="AG135" i="21"/>
  <c r="Q5" i="55"/>
  <c r="E335" i="21"/>
  <c r="C327" i="21"/>
  <c r="C171" i="3" s="1"/>
  <c r="E330" i="21"/>
  <c r="E296" i="55"/>
  <c r="E295" i="55"/>
  <c r="W289" i="55"/>
  <c r="AP820" i="23" s="1"/>
  <c r="D339" i="21"/>
  <c r="C331" i="21"/>
  <c r="C175" i="3" s="1"/>
  <c r="G323" i="21"/>
  <c r="E358" i="55"/>
  <c r="E357" i="55"/>
  <c r="W351" i="55"/>
  <c r="AP881" i="23" s="1"/>
  <c r="E334" i="21"/>
  <c r="D337" i="21"/>
  <c r="D333" i="21"/>
  <c r="E329" i="21"/>
  <c r="E325" i="21"/>
  <c r="AP863" i="23"/>
  <c r="AC873" i="23" s="1"/>
  <c r="W347" i="55"/>
  <c r="V881" i="23" s="1"/>
  <c r="AP619" i="23"/>
  <c r="AC629" i="23" s="1"/>
  <c r="W99" i="55"/>
  <c r="AP865" i="23"/>
  <c r="H874" i="23" s="1"/>
  <c r="W349" i="55"/>
  <c r="AF881" i="23" s="1"/>
  <c r="AP621" i="23"/>
  <c r="H630" i="23" s="1"/>
  <c r="W101" i="55"/>
  <c r="E234" i="55"/>
  <c r="E233" i="55"/>
  <c r="W227" i="55"/>
  <c r="AP759" i="23" s="1"/>
  <c r="AP741" i="23"/>
  <c r="AC751" i="23" s="1"/>
  <c r="W223" i="55"/>
  <c r="V759" i="23" s="1"/>
  <c r="D338" i="21"/>
  <c r="E326" i="21"/>
  <c r="E129" i="33" s="1"/>
  <c r="T340" i="21"/>
  <c r="F336" i="21"/>
  <c r="F332" i="21"/>
  <c r="J328" i="21"/>
  <c r="F324" i="21"/>
  <c r="E47" i="55"/>
  <c r="E48" i="55"/>
  <c r="W41" i="55"/>
  <c r="V637" i="23"/>
  <c r="E109" i="55"/>
  <c r="E110" i="55"/>
  <c r="W103" i="55"/>
  <c r="AP637" i="23" s="1"/>
  <c r="E172" i="55"/>
  <c r="E171" i="55"/>
  <c r="W165" i="55"/>
  <c r="AP698" i="23" s="1"/>
  <c r="AP558" i="23"/>
  <c r="AC568" i="23" s="1"/>
  <c r="W37" i="55"/>
  <c r="V576" i="23" s="1"/>
  <c r="W285" i="55"/>
  <c r="G345" i="55"/>
  <c r="H160" i="55"/>
  <c r="K160" i="55" s="1"/>
  <c r="H346" i="55"/>
  <c r="J221" i="55"/>
  <c r="H284" i="55"/>
  <c r="K284" i="55" s="1"/>
  <c r="S284" i="55" s="1"/>
  <c r="W284" i="55" s="1"/>
  <c r="AG560" i="23"/>
  <c r="T39" i="55"/>
  <c r="J277" i="21"/>
  <c r="J273" i="21"/>
  <c r="R269" i="21"/>
  <c r="I261" i="21"/>
  <c r="E276" i="21"/>
  <c r="B422" i="23" s="1"/>
  <c r="G272" i="21"/>
  <c r="C268" i="21"/>
  <c r="C144" i="3" s="1"/>
  <c r="F264" i="21"/>
  <c r="J260" i="21"/>
  <c r="J275" i="21"/>
  <c r="N271" i="21"/>
  <c r="L267" i="21"/>
  <c r="F263" i="21"/>
  <c r="G274" i="21"/>
  <c r="C270" i="21"/>
  <c r="C146" i="3" s="1"/>
  <c r="E266" i="21"/>
  <c r="B142" i="3" s="1"/>
  <c r="G262" i="21"/>
  <c r="V204" i="21"/>
  <c r="S215" i="21"/>
  <c r="L211" i="21"/>
  <c r="AP358" i="23" s="1"/>
  <c r="R207" i="21"/>
  <c r="E203" i="21"/>
  <c r="R199" i="21"/>
  <c r="C214" i="21"/>
  <c r="J210" i="21"/>
  <c r="E206" i="21"/>
  <c r="E198" i="21"/>
  <c r="J216" i="21"/>
  <c r="R208" i="21"/>
  <c r="F200" i="21"/>
  <c r="R213" i="21"/>
  <c r="I209" i="21"/>
  <c r="J205" i="21"/>
  <c r="C201" i="21"/>
  <c r="C151" i="21"/>
  <c r="F147" i="21"/>
  <c r="G143" i="21"/>
  <c r="C139" i="21"/>
  <c r="C79" i="3" s="1"/>
  <c r="C154" i="21"/>
  <c r="J150" i="21"/>
  <c r="C146" i="21"/>
  <c r="C86" i="3" s="1"/>
  <c r="G142" i="21"/>
  <c r="P138" i="21"/>
  <c r="F153" i="21"/>
  <c r="F149" i="21"/>
  <c r="F145" i="21"/>
  <c r="U137" i="21"/>
  <c r="V152" i="21"/>
  <c r="I140" i="21"/>
  <c r="I136" i="21"/>
  <c r="H222" i="55"/>
  <c r="K222" i="55" s="1"/>
  <c r="K346" i="55"/>
  <c r="S346" i="55" s="1"/>
  <c r="W346" i="55" s="1"/>
  <c r="AG682" i="23"/>
  <c r="S163" i="55"/>
  <c r="T163" i="55"/>
  <c r="O745" i="23"/>
  <c r="O806" i="23"/>
  <c r="T225" i="55"/>
  <c r="W225" i="55" s="1"/>
  <c r="AG804" i="23"/>
  <c r="S287" i="55"/>
  <c r="W287" i="55" s="1"/>
  <c r="K98" i="55"/>
  <c r="S98" i="55" s="1"/>
  <c r="AP618" i="23" s="1"/>
  <c r="V629" i="23" s="1"/>
  <c r="O684" i="23"/>
  <c r="O867" i="23"/>
  <c r="O623" i="23"/>
  <c r="O562" i="23"/>
  <c r="H345" i="55"/>
  <c r="I345" i="55"/>
  <c r="J345" i="55"/>
  <c r="O285" i="21"/>
  <c r="Q285" i="21" s="1"/>
  <c r="S285" i="21" s="1"/>
  <c r="L286" i="21"/>
  <c r="O433" i="23" s="1"/>
  <c r="O161" i="21"/>
  <c r="Q161" i="21" s="1"/>
  <c r="S161" i="21" s="1"/>
  <c r="L162" i="21"/>
  <c r="O311" i="23" s="1"/>
  <c r="R136" i="21"/>
  <c r="V154" i="21"/>
  <c r="J264" i="21"/>
  <c r="U261" i="21"/>
  <c r="R326" i="21"/>
  <c r="J206" i="21"/>
  <c r="R154" i="21"/>
  <c r="T206" i="21"/>
  <c r="N154" i="21"/>
  <c r="AK302" i="23" s="1"/>
  <c r="AF637" i="23"/>
  <c r="H221" i="55"/>
  <c r="I221" i="55"/>
  <c r="G221" i="55"/>
  <c r="AG743" i="23"/>
  <c r="AP562" i="23"/>
  <c r="AB569" i="23" s="1"/>
  <c r="X99" i="55"/>
  <c r="Y99" i="55"/>
  <c r="H36" i="55"/>
  <c r="E39" i="55"/>
  <c r="H560" i="23" s="1"/>
  <c r="E37" i="55"/>
  <c r="H558" i="23" s="1"/>
  <c r="E36" i="55"/>
  <c r="H557" i="23" s="1"/>
  <c r="H42" i="55"/>
  <c r="K42" i="55" s="1"/>
  <c r="S42" i="55" s="1"/>
  <c r="W42" i="55" s="1"/>
  <c r="E35" i="55"/>
  <c r="H556" i="23" s="1"/>
  <c r="N5" i="55"/>
  <c r="F48" i="55" s="1"/>
  <c r="M5" i="55"/>
  <c r="D48" i="55" s="1"/>
  <c r="L5" i="55"/>
  <c r="C48" i="55" s="1"/>
  <c r="AP804" i="23"/>
  <c r="H813" i="23" s="1"/>
  <c r="G283" i="55"/>
  <c r="J283" i="55"/>
  <c r="H283" i="55"/>
  <c r="I283" i="55"/>
  <c r="E101" i="55"/>
  <c r="H621" i="23" s="1"/>
  <c r="E99" i="55"/>
  <c r="H619" i="23" s="1"/>
  <c r="L67" i="55"/>
  <c r="C110" i="55" s="1"/>
  <c r="H104" i="55"/>
  <c r="E97" i="55"/>
  <c r="H617" i="23" s="1"/>
  <c r="N67" i="55"/>
  <c r="F110" i="55" s="1"/>
  <c r="E98" i="55"/>
  <c r="H618" i="23" s="1"/>
  <c r="M67" i="55"/>
  <c r="D110" i="55" s="1"/>
  <c r="E225" i="55"/>
  <c r="H743" i="23" s="1"/>
  <c r="E223" i="55"/>
  <c r="H741" i="23" s="1"/>
  <c r="H228" i="55"/>
  <c r="E221" i="55"/>
  <c r="H739" i="23" s="1"/>
  <c r="E222" i="55"/>
  <c r="H740" i="23" s="1"/>
  <c r="N191" i="55"/>
  <c r="F234" i="55" s="1"/>
  <c r="M191" i="55"/>
  <c r="D234" i="55" s="1"/>
  <c r="L191" i="55"/>
  <c r="C234" i="55" s="1"/>
  <c r="E160" i="55"/>
  <c r="H679" i="23" s="1"/>
  <c r="E163" i="55"/>
  <c r="H682" i="23" s="1"/>
  <c r="M129" i="55"/>
  <c r="D172" i="55" s="1"/>
  <c r="G172" i="55" s="1"/>
  <c r="L129" i="55"/>
  <c r="C172" i="55" s="1"/>
  <c r="E161" i="55"/>
  <c r="H680" i="23" s="1"/>
  <c r="H166" i="55"/>
  <c r="E159" i="55"/>
  <c r="H678" i="23" s="1"/>
  <c r="N129" i="55"/>
  <c r="F172" i="55" s="1"/>
  <c r="V698" i="23"/>
  <c r="E346" i="55"/>
  <c r="H862" i="23" s="1"/>
  <c r="H352" i="55"/>
  <c r="E345" i="55"/>
  <c r="H861" i="23" s="1"/>
  <c r="E349" i="55"/>
  <c r="H865" i="23" s="1"/>
  <c r="E347" i="55"/>
  <c r="H863" i="23" s="1"/>
  <c r="N315" i="55"/>
  <c r="F358" i="55" s="1"/>
  <c r="M315" i="55"/>
  <c r="D358" i="55" s="1"/>
  <c r="L315" i="55"/>
  <c r="C358" i="55" s="1"/>
  <c r="I97" i="55"/>
  <c r="H97" i="55"/>
  <c r="J97" i="55"/>
  <c r="G97" i="55"/>
  <c r="I35" i="55"/>
  <c r="H35" i="55"/>
  <c r="G35" i="55"/>
  <c r="J35" i="55"/>
  <c r="E284" i="55"/>
  <c r="H801" i="23" s="1"/>
  <c r="H290" i="55"/>
  <c r="E283" i="55"/>
  <c r="H800" i="23" s="1"/>
  <c r="E285" i="55"/>
  <c r="H802" i="23" s="1"/>
  <c r="L253" i="55"/>
  <c r="C296" i="55" s="1"/>
  <c r="E287" i="55"/>
  <c r="H804" i="23" s="1"/>
  <c r="N253" i="55"/>
  <c r="F296" i="55" s="1"/>
  <c r="M253" i="55"/>
  <c r="D296" i="55" s="1"/>
  <c r="V820" i="23"/>
  <c r="G159" i="55"/>
  <c r="J159" i="55"/>
  <c r="I159" i="55"/>
  <c r="H159" i="55"/>
  <c r="J379" i="21"/>
  <c r="K379" i="21" s="1"/>
  <c r="O379" i="21" s="1"/>
  <c r="I154" i="21"/>
  <c r="J380" i="21"/>
  <c r="K380" i="21" s="1"/>
  <c r="O380" i="21" s="1"/>
  <c r="D334" i="21"/>
  <c r="J321" i="21"/>
  <c r="J378" i="21"/>
  <c r="K378" i="21" s="1"/>
  <c r="O378" i="21" s="1"/>
  <c r="J377" i="21"/>
  <c r="K377" i="21" s="1"/>
  <c r="O377" i="21" s="1"/>
  <c r="R275" i="21"/>
  <c r="P214" i="21"/>
  <c r="G214" i="21"/>
  <c r="O206" i="21"/>
  <c r="J154" i="21"/>
  <c r="R153" i="21"/>
  <c r="K214" i="21"/>
  <c r="P145" i="21"/>
  <c r="U142" i="21"/>
  <c r="O214" i="21"/>
  <c r="S214" i="21"/>
  <c r="H214" i="21"/>
  <c r="F259" i="21"/>
  <c r="D321" i="21"/>
  <c r="M379" i="21"/>
  <c r="N206" i="21"/>
  <c r="C197" i="21"/>
  <c r="T334" i="21"/>
  <c r="T327" i="21"/>
  <c r="R321" i="21"/>
  <c r="E348" i="21" s="1"/>
  <c r="J315" i="21"/>
  <c r="L315" i="21" s="1"/>
  <c r="H351" i="21" s="1"/>
  <c r="M380" i="21"/>
  <c r="K215" i="21"/>
  <c r="T214" i="21"/>
  <c r="L214" i="21"/>
  <c r="AP361" i="23" s="1"/>
  <c r="D214" i="21"/>
  <c r="R206" i="21"/>
  <c r="L206" i="21"/>
  <c r="AP353" i="23" s="1"/>
  <c r="F206" i="21"/>
  <c r="R205" i="21"/>
  <c r="L199" i="21"/>
  <c r="F196" i="21"/>
  <c r="G196" i="21" s="1"/>
  <c r="H196" i="21" s="1"/>
  <c r="I196" i="21" s="1"/>
  <c r="J196" i="21" s="1"/>
  <c r="K196" i="21" s="1"/>
  <c r="M378" i="21"/>
  <c r="Q154" i="21"/>
  <c r="F154" i="21"/>
  <c r="U146" i="21"/>
  <c r="N135" i="21"/>
  <c r="S206" i="21"/>
  <c r="G206" i="21"/>
  <c r="R334" i="21"/>
  <c r="G327" i="21"/>
  <c r="N321" i="21"/>
  <c r="Q264" i="21"/>
  <c r="V206" i="21"/>
  <c r="P206" i="21"/>
  <c r="K206" i="21"/>
  <c r="D206" i="21"/>
  <c r="I205" i="21"/>
  <c r="L146" i="21"/>
  <c r="AP294" i="23" s="1"/>
  <c r="F134" i="21"/>
  <c r="G134" i="21" s="1"/>
  <c r="H134" i="21" s="1"/>
  <c r="I134" i="21" s="1"/>
  <c r="J134" i="21" s="1"/>
  <c r="K134" i="21" s="1"/>
  <c r="M377" i="21"/>
  <c r="J266" i="21"/>
  <c r="F338" i="21"/>
  <c r="L334" i="21"/>
  <c r="O327" i="21"/>
  <c r="S321" i="21"/>
  <c r="F321" i="21"/>
  <c r="V272" i="21"/>
  <c r="Q266" i="21"/>
  <c r="I266" i="21"/>
  <c r="K264" i="21"/>
  <c r="O263" i="21"/>
  <c r="E201" i="21"/>
  <c r="Q197" i="21"/>
  <c r="R146" i="21"/>
  <c r="J146" i="21"/>
  <c r="S272" i="21"/>
  <c r="V266" i="21"/>
  <c r="N266" i="21"/>
  <c r="AK412" i="23" s="1"/>
  <c r="F266" i="21"/>
  <c r="N197" i="21"/>
  <c r="J149" i="21"/>
  <c r="Q146" i="21"/>
  <c r="F146" i="21"/>
  <c r="R266" i="21"/>
  <c r="C272" i="21"/>
  <c r="C148" i="3" s="1"/>
  <c r="L270" i="21"/>
  <c r="AP416" i="23" s="1"/>
  <c r="U266" i="21"/>
  <c r="M266" i="21"/>
  <c r="F197" i="21"/>
  <c r="M146" i="21"/>
  <c r="E146" i="21"/>
  <c r="S139" i="21"/>
  <c r="L139" i="21"/>
  <c r="AP287" i="23" s="1"/>
  <c r="O339" i="21"/>
  <c r="K321" i="21"/>
  <c r="C321" i="21"/>
  <c r="T142" i="21"/>
  <c r="R139" i="21"/>
  <c r="J139" i="21"/>
  <c r="R339" i="21"/>
  <c r="J339" i="21"/>
  <c r="R264" i="21"/>
  <c r="E264" i="21"/>
  <c r="D94" i="30" s="1"/>
  <c r="R260" i="21"/>
  <c r="V214" i="21"/>
  <c r="R214" i="21"/>
  <c r="N214" i="21"/>
  <c r="J214" i="21"/>
  <c r="F214" i="21"/>
  <c r="V210" i="21"/>
  <c r="F208" i="21"/>
  <c r="H206" i="21"/>
  <c r="C206" i="21"/>
  <c r="V197" i="21"/>
  <c r="J197" i="21"/>
  <c r="L142" i="21"/>
  <c r="V139" i="21"/>
  <c r="O139" i="21"/>
  <c r="H139" i="21"/>
  <c r="H138" i="21"/>
  <c r="G339" i="21"/>
  <c r="H327" i="21"/>
  <c r="K323" i="21"/>
  <c r="O321" i="21"/>
  <c r="G321" i="21"/>
  <c r="J274" i="21"/>
  <c r="U214" i="21"/>
  <c r="G361" i="23" s="1"/>
  <c r="Q214" i="21"/>
  <c r="M214" i="21"/>
  <c r="I214" i="21"/>
  <c r="E214" i="21"/>
  <c r="N201" i="21"/>
  <c r="R197" i="21"/>
  <c r="E224" i="21" s="1"/>
  <c r="I197" i="21"/>
  <c r="N149" i="21"/>
  <c r="AK297" i="23" s="1"/>
  <c r="C142" i="21"/>
  <c r="T139" i="21"/>
  <c r="N139" i="21"/>
  <c r="G139" i="21"/>
  <c r="O198" i="21"/>
  <c r="I145" i="21"/>
  <c r="P275" i="21"/>
  <c r="S270" i="21"/>
  <c r="H270" i="21"/>
  <c r="O268" i="21"/>
  <c r="R261" i="21"/>
  <c r="F210" i="21"/>
  <c r="T198" i="21"/>
  <c r="N198" i="21"/>
  <c r="AK345" i="23" s="1"/>
  <c r="G198" i="21"/>
  <c r="U145" i="21"/>
  <c r="G293" i="23" s="1"/>
  <c r="N145" i="21"/>
  <c r="H145" i="21"/>
  <c r="V322" i="21"/>
  <c r="U321" i="21"/>
  <c r="Q321" i="21"/>
  <c r="M321" i="21"/>
  <c r="I321" i="21"/>
  <c r="E321" i="21"/>
  <c r="B165" i="3" s="1"/>
  <c r="H275" i="21"/>
  <c r="T274" i="21"/>
  <c r="N272" i="21"/>
  <c r="AK418" i="23" s="1"/>
  <c r="R270" i="21"/>
  <c r="G270" i="21"/>
  <c r="J268" i="21"/>
  <c r="V267" i="21"/>
  <c r="L262" i="21"/>
  <c r="E261" i="21"/>
  <c r="E104" i="33" s="1"/>
  <c r="R201" i="21"/>
  <c r="S198" i="21"/>
  <c r="L198" i="21"/>
  <c r="D198" i="21"/>
  <c r="R152" i="21"/>
  <c r="S151" i="21"/>
  <c r="V146" i="21"/>
  <c r="P146" i="21"/>
  <c r="H146" i="21"/>
  <c r="T145" i="21"/>
  <c r="M145" i="21"/>
  <c r="E145" i="21"/>
  <c r="M142" i="21"/>
  <c r="H137" i="21"/>
  <c r="R268" i="21"/>
  <c r="H198" i="21"/>
  <c r="J336" i="21"/>
  <c r="N327" i="21"/>
  <c r="R325" i="21"/>
  <c r="O323" i="21"/>
  <c r="F322" i="21"/>
  <c r="T321" i="21"/>
  <c r="E350" i="21" s="1"/>
  <c r="O349" i="21" s="1"/>
  <c r="Q349" i="21" s="1"/>
  <c r="S349" i="21" s="1"/>
  <c r="P321" i="21"/>
  <c r="L321" i="21"/>
  <c r="H321" i="21"/>
  <c r="D275" i="21"/>
  <c r="N274" i="21"/>
  <c r="K272" i="21"/>
  <c r="N270" i="21"/>
  <c r="U268" i="21"/>
  <c r="G414" i="23" s="1"/>
  <c r="I268" i="21"/>
  <c r="D267" i="21"/>
  <c r="M213" i="21"/>
  <c r="R198" i="21"/>
  <c r="J198" i="21"/>
  <c r="C198" i="21"/>
  <c r="F152" i="21"/>
  <c r="R145" i="21"/>
  <c r="J145" i="21"/>
  <c r="D145" i="21"/>
  <c r="I263" i="21"/>
  <c r="L203" i="21"/>
  <c r="L151" i="21"/>
  <c r="AP299" i="23" s="1"/>
  <c r="V339" i="21"/>
  <c r="N339" i="21"/>
  <c r="F339" i="21"/>
  <c r="O333" i="21"/>
  <c r="I333" i="21"/>
  <c r="L330" i="21"/>
  <c r="Q329" i="21"/>
  <c r="S327" i="21"/>
  <c r="L327" i="21"/>
  <c r="D327" i="21"/>
  <c r="M325" i="21"/>
  <c r="N324" i="21"/>
  <c r="AK469" i="23" s="1"/>
  <c r="U263" i="21"/>
  <c r="G409" i="23" s="1"/>
  <c r="N263" i="21"/>
  <c r="G263" i="21"/>
  <c r="V203" i="21"/>
  <c r="K203" i="21"/>
  <c r="Q151" i="21"/>
  <c r="K151" i="21"/>
  <c r="L147" i="21"/>
  <c r="AP295" i="23" s="1"/>
  <c r="S140" i="21"/>
  <c r="N136" i="21"/>
  <c r="R333" i="21"/>
  <c r="J333" i="21"/>
  <c r="P147" i="21"/>
  <c r="S339" i="21"/>
  <c r="K339" i="21"/>
  <c r="C339" i="21"/>
  <c r="C183" i="3" s="1"/>
  <c r="U333" i="21"/>
  <c r="N333" i="21"/>
  <c r="AK478" i="23" s="1"/>
  <c r="E333" i="21"/>
  <c r="B478" i="23" s="1"/>
  <c r="D330" i="21"/>
  <c r="J329" i="21"/>
  <c r="R327" i="21"/>
  <c r="J327" i="21"/>
  <c r="C325" i="21"/>
  <c r="C169" i="3" s="1"/>
  <c r="J324" i="21"/>
  <c r="L275" i="21"/>
  <c r="C274" i="21"/>
  <c r="C150" i="3" s="1"/>
  <c r="R272" i="21"/>
  <c r="I272" i="21"/>
  <c r="G268" i="21"/>
  <c r="N267" i="21"/>
  <c r="V264" i="21"/>
  <c r="O264" i="21"/>
  <c r="G264" i="21"/>
  <c r="S263" i="21"/>
  <c r="M263" i="21"/>
  <c r="E263" i="21"/>
  <c r="D93" i="30" s="1"/>
  <c r="M261" i="21"/>
  <c r="T215" i="21"/>
  <c r="R210" i="21"/>
  <c r="R209" i="21"/>
  <c r="V208" i="21"/>
  <c r="Q205" i="21"/>
  <c r="R203" i="21"/>
  <c r="G203" i="21"/>
  <c r="M201" i="21"/>
  <c r="G199" i="21"/>
  <c r="U197" i="21"/>
  <c r="G344" i="23" s="1"/>
  <c r="M197" i="21"/>
  <c r="E197" i="21"/>
  <c r="U151" i="21"/>
  <c r="G299" i="23" s="1"/>
  <c r="P151" i="21"/>
  <c r="H151" i="21"/>
  <c r="T147" i="21"/>
  <c r="K147" i="21"/>
  <c r="T146" i="21"/>
  <c r="N146" i="21"/>
  <c r="I146" i="21"/>
  <c r="D146" i="21"/>
  <c r="Q142" i="21"/>
  <c r="I142" i="21"/>
  <c r="R140" i="21"/>
  <c r="D139" i="21"/>
  <c r="J136" i="21"/>
  <c r="P335" i="21"/>
  <c r="S333" i="21"/>
  <c r="M333" i="21"/>
  <c r="C333" i="21"/>
  <c r="C177" i="3" s="1"/>
  <c r="N331" i="21"/>
  <c r="AK476" i="23" s="1"/>
  <c r="AA320" i="21"/>
  <c r="AB320" i="21" s="1"/>
  <c r="AC320" i="21" s="1"/>
  <c r="AD320" i="21" s="1"/>
  <c r="AE320" i="21" s="1"/>
  <c r="AF320" i="21" s="1"/>
  <c r="AH320" i="21" s="1"/>
  <c r="Q272" i="21"/>
  <c r="D271" i="21"/>
  <c r="U264" i="21"/>
  <c r="M264" i="21"/>
  <c r="R263" i="21"/>
  <c r="J263" i="21"/>
  <c r="C263" i="21"/>
  <c r="C139" i="3" s="1"/>
  <c r="J261" i="21"/>
  <c r="L215" i="21"/>
  <c r="AP362" i="23" s="1"/>
  <c r="Q209" i="21"/>
  <c r="J208" i="21"/>
  <c r="P203" i="21"/>
  <c r="F203" i="21"/>
  <c r="V201" i="21"/>
  <c r="F201" i="21"/>
  <c r="T151" i="21"/>
  <c r="O151" i="21"/>
  <c r="F151" i="21"/>
  <c r="S147" i="21"/>
  <c r="H147" i="21"/>
  <c r="P142" i="21"/>
  <c r="J140" i="21"/>
  <c r="V136" i="21"/>
  <c r="F136" i="21"/>
  <c r="C148" i="21"/>
  <c r="E148" i="21"/>
  <c r="B88" i="3" s="1"/>
  <c r="J148" i="21"/>
  <c r="P148" i="21"/>
  <c r="U148" i="21"/>
  <c r="F148" i="21"/>
  <c r="L148" i="21"/>
  <c r="AP296" i="23" s="1"/>
  <c r="Q148" i="21"/>
  <c r="V148" i="21"/>
  <c r="C144" i="21"/>
  <c r="E144" i="21"/>
  <c r="M144" i="21"/>
  <c r="S144" i="21"/>
  <c r="G144" i="21"/>
  <c r="N144" i="21"/>
  <c r="U144" i="21"/>
  <c r="V335" i="21"/>
  <c r="R332" i="21"/>
  <c r="V329" i="21"/>
  <c r="O329" i="21"/>
  <c r="G329" i="21"/>
  <c r="P326" i="21"/>
  <c r="H326" i="21"/>
  <c r="W320" i="21"/>
  <c r="X320" i="21" s="1"/>
  <c r="Y320" i="21" s="1"/>
  <c r="K276" i="21"/>
  <c r="E270" i="21"/>
  <c r="I270" i="21"/>
  <c r="M270" i="21"/>
  <c r="Q270" i="21"/>
  <c r="U270" i="21"/>
  <c r="G416" i="23" s="1"/>
  <c r="E267" i="21"/>
  <c r="B413" i="23" s="1"/>
  <c r="H267" i="21"/>
  <c r="P267" i="21"/>
  <c r="O259" i="21"/>
  <c r="P211" i="21"/>
  <c r="I148" i="21"/>
  <c r="R138" i="21"/>
  <c r="C137" i="21"/>
  <c r="C77" i="3" s="1"/>
  <c r="D137" i="21"/>
  <c r="L137" i="21"/>
  <c r="R137" i="21"/>
  <c r="F137" i="21"/>
  <c r="M137" i="21"/>
  <c r="T137" i="21"/>
  <c r="N332" i="21"/>
  <c r="V331" i="21"/>
  <c r="F320" i="21"/>
  <c r="G320" i="21" s="1"/>
  <c r="H320" i="21" s="1"/>
  <c r="I320" i="21" s="1"/>
  <c r="J320" i="21" s="1"/>
  <c r="K320" i="21" s="1"/>
  <c r="J276" i="21"/>
  <c r="S274" i="21"/>
  <c r="H274" i="21"/>
  <c r="V270" i="21"/>
  <c r="P270" i="21"/>
  <c r="K270" i="21"/>
  <c r="F270" i="21"/>
  <c r="N268" i="21"/>
  <c r="T267" i="21"/>
  <c r="J267" i="21"/>
  <c r="D264" i="21"/>
  <c r="C264" i="21"/>
  <c r="C140" i="3" s="1"/>
  <c r="I264" i="21"/>
  <c r="N264" i="21"/>
  <c r="S264" i="21"/>
  <c r="J152" i="21"/>
  <c r="N152" i="21"/>
  <c r="R148" i="21"/>
  <c r="H148" i="21"/>
  <c r="O147" i="21"/>
  <c r="J144" i="21"/>
  <c r="D142" i="21"/>
  <c r="E142" i="21"/>
  <c r="J142" i="21"/>
  <c r="N142" i="21"/>
  <c r="AK290" i="23" s="1"/>
  <c r="R142" i="21"/>
  <c r="V142" i="21"/>
  <c r="F142" i="21"/>
  <c r="K142" i="21"/>
  <c r="O142" i="21"/>
  <c r="S142" i="21"/>
  <c r="N137" i="21"/>
  <c r="AK285" i="23" s="1"/>
  <c r="H335" i="21"/>
  <c r="J326" i="21"/>
  <c r="Q276" i="21"/>
  <c r="F269" i="21"/>
  <c r="G211" i="21"/>
  <c r="R211" i="21"/>
  <c r="K211" i="21"/>
  <c r="V211" i="21"/>
  <c r="M148" i="21"/>
  <c r="R144" i="21"/>
  <c r="O335" i="21"/>
  <c r="G335" i="21"/>
  <c r="J334" i="21"/>
  <c r="O223" i="21"/>
  <c r="Q223" i="21" s="1"/>
  <c r="S223" i="21" s="1"/>
  <c r="O372" i="23"/>
  <c r="G207" i="21"/>
  <c r="L207" i="21"/>
  <c r="J200" i="21"/>
  <c r="R200" i="21"/>
  <c r="T148" i="21"/>
  <c r="O144" i="21"/>
  <c r="E138" i="21"/>
  <c r="D138" i="21"/>
  <c r="L138" i="21"/>
  <c r="AP286" i="23" s="1"/>
  <c r="T138" i="21"/>
  <c r="F138" i="21"/>
  <c r="N138" i="21"/>
  <c r="V138" i="21"/>
  <c r="Q137" i="21"/>
  <c r="L340" i="21"/>
  <c r="U339" i="21"/>
  <c r="Q339" i="21"/>
  <c r="M339" i="21"/>
  <c r="I339" i="21"/>
  <c r="E339" i="21"/>
  <c r="B484" i="23" s="1"/>
  <c r="T335" i="21"/>
  <c r="L335" i="21"/>
  <c r="D335" i="21"/>
  <c r="P334" i="21"/>
  <c r="H334" i="21"/>
  <c r="U329" i="21"/>
  <c r="M329" i="21"/>
  <c r="F329" i="21"/>
  <c r="R328" i="21"/>
  <c r="V326" i="21"/>
  <c r="N326" i="21"/>
  <c r="F326" i="21"/>
  <c r="J325" i="21"/>
  <c r="D340" i="21"/>
  <c r="T339" i="21"/>
  <c r="P339" i="21"/>
  <c r="L339" i="21"/>
  <c r="AP484" i="23" s="1"/>
  <c r="H339" i="21"/>
  <c r="P338" i="21"/>
  <c r="S335" i="21"/>
  <c r="K335" i="21"/>
  <c r="C335" i="21"/>
  <c r="C179" i="3" s="1"/>
  <c r="V334" i="21"/>
  <c r="N334" i="21"/>
  <c r="F334" i="21"/>
  <c r="J332" i="21"/>
  <c r="R331" i="21"/>
  <c r="T330" i="21"/>
  <c r="R329" i="21"/>
  <c r="K329" i="21"/>
  <c r="T326" i="21"/>
  <c r="L326" i="21"/>
  <c r="AP471" i="23" s="1"/>
  <c r="D326" i="21"/>
  <c r="S325" i="21"/>
  <c r="R324" i="21"/>
  <c r="S323" i="21"/>
  <c r="R276" i="21"/>
  <c r="T275" i="21"/>
  <c r="O274" i="21"/>
  <c r="D274" i="21"/>
  <c r="F272" i="21"/>
  <c r="M272" i="21"/>
  <c r="T270" i="21"/>
  <c r="O270" i="21"/>
  <c r="J270" i="21"/>
  <c r="D270" i="21"/>
  <c r="J269" i="21"/>
  <c r="D268" i="21"/>
  <c r="E268" i="21"/>
  <c r="B414" i="23" s="1"/>
  <c r="M268" i="21"/>
  <c r="S268" i="21"/>
  <c r="R267" i="21"/>
  <c r="F267" i="21"/>
  <c r="R262" i="21"/>
  <c r="F211" i="21"/>
  <c r="C205" i="21"/>
  <c r="E205" i="21"/>
  <c r="M205" i="21"/>
  <c r="U205" i="21"/>
  <c r="G352" i="23" s="1"/>
  <c r="F205" i="21"/>
  <c r="N205" i="21"/>
  <c r="V205" i="21"/>
  <c r="J191" i="21"/>
  <c r="L191" i="21" s="1"/>
  <c r="H227" i="21" s="1"/>
  <c r="K227" i="21" s="1"/>
  <c r="N148" i="21"/>
  <c r="D148" i="21"/>
  <c r="C147" i="21"/>
  <c r="D147" i="21"/>
  <c r="I147" i="21"/>
  <c r="M147" i="21"/>
  <c r="Q147" i="21"/>
  <c r="U147" i="21"/>
  <c r="E147" i="21"/>
  <c r="J147" i="21"/>
  <c r="N147" i="21"/>
  <c r="R147" i="21"/>
  <c r="V147" i="21"/>
  <c r="I144" i="21"/>
  <c r="E140" i="21"/>
  <c r="E63" i="33" s="1"/>
  <c r="C140" i="21"/>
  <c r="N140" i="21"/>
  <c r="U140" i="21"/>
  <c r="G140" i="21"/>
  <c r="O140" i="21"/>
  <c r="J138" i="21"/>
  <c r="V137" i="21"/>
  <c r="I137" i="21"/>
  <c r="U201" i="21"/>
  <c r="J201" i="21"/>
  <c r="V198" i="21"/>
  <c r="P198" i="21"/>
  <c r="K198" i="21"/>
  <c r="F198" i="21"/>
  <c r="R149" i="21"/>
  <c r="V145" i="21"/>
  <c r="Q145" i="21"/>
  <c r="L145" i="21"/>
  <c r="AP293" i="23" s="1"/>
  <c r="R337" i="21"/>
  <c r="D278" i="21"/>
  <c r="H278" i="21"/>
  <c r="L278" i="21"/>
  <c r="P278" i="21"/>
  <c r="T278" i="21"/>
  <c r="Q331" i="21"/>
  <c r="E331" i="21"/>
  <c r="B175" i="3" s="1"/>
  <c r="J330" i="21"/>
  <c r="M337" i="21"/>
  <c r="G337" i="21"/>
  <c r="J331" i="21"/>
  <c r="F331" i="21"/>
  <c r="R278" i="21"/>
  <c r="C202" i="21"/>
  <c r="G202" i="21"/>
  <c r="K202" i="21"/>
  <c r="O202" i="21"/>
  <c r="S202" i="21"/>
  <c r="D202" i="21"/>
  <c r="H202" i="21"/>
  <c r="L202" i="21"/>
  <c r="AP349" i="23" s="1"/>
  <c r="P202" i="21"/>
  <c r="T202" i="21"/>
  <c r="E202" i="21"/>
  <c r="I202" i="21"/>
  <c r="M202" i="21"/>
  <c r="Q202" i="21"/>
  <c r="U202" i="21"/>
  <c r="J202" i="21"/>
  <c r="N202" i="21"/>
  <c r="Q337" i="21"/>
  <c r="K337" i="21"/>
  <c r="U331" i="21"/>
  <c r="G476" i="23" s="1"/>
  <c r="I331" i="21"/>
  <c r="R330" i="21"/>
  <c r="D322" i="21"/>
  <c r="N322" i="21"/>
  <c r="V278" i="21"/>
  <c r="K278" i="21"/>
  <c r="F273" i="21"/>
  <c r="E271" i="21"/>
  <c r="D101" i="30" s="1"/>
  <c r="H271" i="21"/>
  <c r="P271" i="21"/>
  <c r="F265" i="21"/>
  <c r="J265" i="21"/>
  <c r="R265" i="21"/>
  <c r="V202" i="21"/>
  <c r="C150" i="21"/>
  <c r="C90" i="3" s="1"/>
  <c r="E150" i="21"/>
  <c r="M150" i="21"/>
  <c r="U150" i="21"/>
  <c r="G298" i="23" s="1"/>
  <c r="F150" i="21"/>
  <c r="N150" i="21"/>
  <c r="AK298" i="23" s="1"/>
  <c r="V150" i="21"/>
  <c r="I150" i="21"/>
  <c r="Q150" i="21"/>
  <c r="R150" i="21"/>
  <c r="V338" i="21"/>
  <c r="J337" i="21"/>
  <c r="L331" i="21"/>
  <c r="AP476" i="23" s="1"/>
  <c r="D331" i="21"/>
  <c r="D325" i="21"/>
  <c r="F325" i="21"/>
  <c r="K325" i="21"/>
  <c r="Q325" i="21"/>
  <c r="V325" i="21"/>
  <c r="R322" i="21"/>
  <c r="O278" i="21"/>
  <c r="R274" i="21"/>
  <c r="L274" i="21"/>
  <c r="AP420" i="23" s="1"/>
  <c r="T271" i="21"/>
  <c r="J271" i="21"/>
  <c r="Q261" i="21"/>
  <c r="F216" i="21"/>
  <c r="R216" i="21"/>
  <c r="R202" i="21"/>
  <c r="M278" i="21"/>
  <c r="G278" i="21"/>
  <c r="N338" i="21"/>
  <c r="V337" i="21"/>
  <c r="F337" i="21"/>
  <c r="M331" i="21"/>
  <c r="Q278" i="21"/>
  <c r="F278" i="21"/>
  <c r="D276" i="21"/>
  <c r="C276" i="21"/>
  <c r="C152" i="3" s="1"/>
  <c r="I276" i="21"/>
  <c r="N276" i="21"/>
  <c r="S276" i="21"/>
  <c r="V271" i="21"/>
  <c r="L271" i="21"/>
  <c r="AP417" i="23" s="1"/>
  <c r="C261" i="21"/>
  <c r="C137" i="3" s="1"/>
  <c r="G261" i="21"/>
  <c r="K261" i="21"/>
  <c r="O261" i="21"/>
  <c r="S261" i="21"/>
  <c r="D261" i="21"/>
  <c r="H261" i="21"/>
  <c r="L261" i="21"/>
  <c r="P261" i="21"/>
  <c r="T261" i="21"/>
  <c r="J259" i="21"/>
  <c r="R259" i="21"/>
  <c r="E286" i="21" s="1"/>
  <c r="K259" i="21"/>
  <c r="S259" i="21"/>
  <c r="J338" i="21"/>
  <c r="U337" i="21"/>
  <c r="G482" i="23" s="1"/>
  <c r="O337" i="21"/>
  <c r="E337" i="21"/>
  <c r="D125" i="30" s="1"/>
  <c r="R336" i="21"/>
  <c r="R335" i="21"/>
  <c r="N335" i="21"/>
  <c r="AK480" i="23" s="1"/>
  <c r="J335" i="21"/>
  <c r="F335" i="21"/>
  <c r="G333" i="21"/>
  <c r="T331" i="21"/>
  <c r="P331" i="21"/>
  <c r="H331" i="21"/>
  <c r="P330" i="21"/>
  <c r="H330" i="21"/>
  <c r="E327" i="21"/>
  <c r="B472" i="23" s="1"/>
  <c r="I327" i="21"/>
  <c r="M327" i="21"/>
  <c r="Q327" i="21"/>
  <c r="U327" i="21"/>
  <c r="O325" i="21"/>
  <c r="I325" i="21"/>
  <c r="U278" i="21"/>
  <c r="J278" i="21"/>
  <c r="E278" i="21"/>
  <c r="V276" i="21"/>
  <c r="O276" i="21"/>
  <c r="G276" i="21"/>
  <c r="E274" i="21"/>
  <c r="B420" i="23" s="1"/>
  <c r="I274" i="21"/>
  <c r="M274" i="21"/>
  <c r="Q274" i="21"/>
  <c r="U274" i="21"/>
  <c r="G420" i="23" s="1"/>
  <c r="R338" i="21"/>
  <c r="H338" i="21"/>
  <c r="S337" i="21"/>
  <c r="N337" i="21"/>
  <c r="I337" i="21"/>
  <c r="C337" i="21"/>
  <c r="C181" i="3" s="1"/>
  <c r="N336" i="21"/>
  <c r="AK481" i="23" s="1"/>
  <c r="U335" i="21"/>
  <c r="Q335" i="21"/>
  <c r="M335" i="21"/>
  <c r="I335" i="21"/>
  <c r="V333" i="21"/>
  <c r="Q333" i="21"/>
  <c r="K333" i="21"/>
  <c r="F333" i="21"/>
  <c r="S331" i="21"/>
  <c r="O331" i="21"/>
  <c r="K331" i="21"/>
  <c r="G331" i="21"/>
  <c r="V330" i="21"/>
  <c r="N330" i="21"/>
  <c r="F330" i="21"/>
  <c r="D329" i="21"/>
  <c r="C329" i="21"/>
  <c r="C173" i="3" s="1"/>
  <c r="I329" i="21"/>
  <c r="N329" i="21"/>
  <c r="S329" i="21"/>
  <c r="F328" i="21"/>
  <c r="N328" i="21"/>
  <c r="AK473" i="23" s="1"/>
  <c r="V327" i="21"/>
  <c r="P327" i="21"/>
  <c r="K327" i="21"/>
  <c r="F327" i="21"/>
  <c r="U325" i="21"/>
  <c r="N325" i="21"/>
  <c r="AK470" i="23" s="1"/>
  <c r="G325" i="21"/>
  <c r="J322" i="21"/>
  <c r="S278" i="21"/>
  <c r="N278" i="21"/>
  <c r="I278" i="21"/>
  <c r="C278" i="21"/>
  <c r="C154" i="3" s="1"/>
  <c r="F277" i="21"/>
  <c r="R277" i="21"/>
  <c r="U276" i="21"/>
  <c r="M276" i="21"/>
  <c r="F276" i="21"/>
  <c r="E275" i="21"/>
  <c r="D105" i="30" s="1"/>
  <c r="F275" i="21"/>
  <c r="N275" i="21"/>
  <c r="V275" i="21"/>
  <c r="V274" i="21"/>
  <c r="P274" i="21"/>
  <c r="K274" i="21"/>
  <c r="F274" i="21"/>
  <c r="R273" i="21"/>
  <c r="D272" i="21"/>
  <c r="E272" i="21"/>
  <c r="E115" i="33" s="1"/>
  <c r="J272" i="21"/>
  <c r="O272" i="21"/>
  <c r="U272" i="21"/>
  <c r="G418" i="23" s="1"/>
  <c r="R271" i="21"/>
  <c r="F271" i="21"/>
  <c r="C266" i="21"/>
  <c r="C142" i="3" s="1"/>
  <c r="G266" i="21"/>
  <c r="K266" i="21"/>
  <c r="O266" i="21"/>
  <c r="S266" i="21"/>
  <c r="D266" i="21"/>
  <c r="H266" i="21"/>
  <c r="L266" i="21"/>
  <c r="P266" i="21"/>
  <c r="T266" i="21"/>
  <c r="V261" i="21"/>
  <c r="N261" i="21"/>
  <c r="AK407" i="23" s="1"/>
  <c r="F261" i="21"/>
  <c r="N259" i="21"/>
  <c r="F215" i="21"/>
  <c r="O215" i="21"/>
  <c r="G215" i="21"/>
  <c r="P215" i="21"/>
  <c r="F213" i="21"/>
  <c r="Q213" i="21"/>
  <c r="H213" i="21"/>
  <c r="V213" i="21"/>
  <c r="L213" i="21"/>
  <c r="F204" i="21"/>
  <c r="J204" i="21"/>
  <c r="R204" i="21"/>
  <c r="F202" i="21"/>
  <c r="C210" i="21"/>
  <c r="G210" i="21"/>
  <c r="K210" i="21"/>
  <c r="O210" i="21"/>
  <c r="S210" i="21"/>
  <c r="D210" i="21"/>
  <c r="H210" i="21"/>
  <c r="L210" i="21"/>
  <c r="P210" i="21"/>
  <c r="T210" i="21"/>
  <c r="E210" i="21"/>
  <c r="I210" i="21"/>
  <c r="M210" i="21"/>
  <c r="Q210" i="21"/>
  <c r="U210" i="21"/>
  <c r="C135" i="21"/>
  <c r="F135" i="21"/>
  <c r="O135" i="21"/>
  <c r="G135" i="21"/>
  <c r="R135" i="21"/>
  <c r="E162" i="21" s="1"/>
  <c r="J135" i="21"/>
  <c r="V135" i="21"/>
  <c r="V268" i="21"/>
  <c r="Q268" i="21"/>
  <c r="K268" i="21"/>
  <c r="F268" i="21"/>
  <c r="V263" i="21"/>
  <c r="Q263" i="21"/>
  <c r="K263" i="21"/>
  <c r="E211" i="21"/>
  <c r="C211" i="21"/>
  <c r="C119" i="3" s="1"/>
  <c r="H211" i="21"/>
  <c r="N211" i="21"/>
  <c r="S211" i="21"/>
  <c r="D211" i="21"/>
  <c r="J211" i="21"/>
  <c r="O211" i="21"/>
  <c r="T211" i="21"/>
  <c r="N210" i="21"/>
  <c r="E207" i="21"/>
  <c r="B354" i="23" s="1"/>
  <c r="C207" i="21"/>
  <c r="H207" i="21"/>
  <c r="N207" i="21"/>
  <c r="AK354" i="23" s="1"/>
  <c r="S207" i="21"/>
  <c r="D207" i="21"/>
  <c r="J207" i="21"/>
  <c r="O207" i="21"/>
  <c r="T207" i="21"/>
  <c r="F207" i="21"/>
  <c r="K207" i="21"/>
  <c r="P207" i="21"/>
  <c r="V207" i="21"/>
  <c r="E199" i="21"/>
  <c r="C199" i="21"/>
  <c r="H199" i="21"/>
  <c r="N199" i="21"/>
  <c r="AK346" i="23" s="1"/>
  <c r="S199" i="21"/>
  <c r="D199" i="21"/>
  <c r="J199" i="21"/>
  <c r="O199" i="21"/>
  <c r="T199" i="21"/>
  <c r="F199" i="21"/>
  <c r="K199" i="21"/>
  <c r="P199" i="21"/>
  <c r="V199" i="21"/>
  <c r="C152" i="21"/>
  <c r="G152" i="21"/>
  <c r="K152" i="21"/>
  <c r="O152" i="21"/>
  <c r="S152" i="21"/>
  <c r="D152" i="21"/>
  <c r="H152" i="21"/>
  <c r="L152" i="21"/>
  <c r="AP300" i="23" s="1"/>
  <c r="P152" i="21"/>
  <c r="T152" i="21"/>
  <c r="E152" i="21"/>
  <c r="I152" i="21"/>
  <c r="M152" i="21"/>
  <c r="Q152" i="21"/>
  <c r="U152" i="21"/>
  <c r="H141" i="21"/>
  <c r="M141" i="21"/>
  <c r="R141" i="21"/>
  <c r="J209" i="21"/>
  <c r="T203" i="21"/>
  <c r="O203" i="21"/>
  <c r="J203" i="21"/>
  <c r="D203" i="21"/>
  <c r="U154" i="21"/>
  <c r="G302" i="23" s="1"/>
  <c r="M154" i="21"/>
  <c r="E154" i="21"/>
  <c r="N153" i="21"/>
  <c r="AK301" i="23" s="1"/>
  <c r="V151" i="21"/>
  <c r="R151" i="21"/>
  <c r="N151" i="21"/>
  <c r="J151" i="21"/>
  <c r="E151" i="21"/>
  <c r="S148" i="21"/>
  <c r="O148" i="21"/>
  <c r="K148" i="21"/>
  <c r="G148" i="21"/>
  <c r="S146" i="21"/>
  <c r="O146" i="21"/>
  <c r="K146" i="21"/>
  <c r="G146" i="21"/>
  <c r="V144" i="21"/>
  <c r="Q144" i="21"/>
  <c r="K144" i="21"/>
  <c r="F144" i="21"/>
  <c r="H142" i="21"/>
  <c r="M140" i="21"/>
  <c r="S138" i="21"/>
  <c r="O138" i="21"/>
  <c r="K138" i="21"/>
  <c r="G138" i="21"/>
  <c r="C138" i="21"/>
  <c r="U136" i="21"/>
  <c r="M136" i="21"/>
  <c r="E136" i="21"/>
  <c r="W134" i="21"/>
  <c r="X134" i="21" s="1"/>
  <c r="Y134" i="21" s="1"/>
  <c r="U206" i="21"/>
  <c r="Q206" i="21"/>
  <c r="M206" i="21"/>
  <c r="I206" i="21"/>
  <c r="S203" i="21"/>
  <c r="N203" i="21"/>
  <c r="H203" i="21"/>
  <c r="C203" i="21"/>
  <c r="Q201" i="21"/>
  <c r="I201" i="21"/>
  <c r="V200" i="21"/>
  <c r="U198" i="21"/>
  <c r="Q198" i="21"/>
  <c r="M198" i="21"/>
  <c r="I198" i="21"/>
  <c r="J153" i="21"/>
  <c r="M151" i="21"/>
  <c r="I151" i="21"/>
  <c r="D151" i="21"/>
  <c r="J129" i="21"/>
  <c r="L129" i="21" s="1"/>
  <c r="H165" i="21" s="1"/>
  <c r="K165" i="21" s="1"/>
  <c r="P139" i="21"/>
  <c r="K139" i="21"/>
  <c r="F139" i="21"/>
  <c r="U138" i="21"/>
  <c r="G286" i="23" s="1"/>
  <c r="Q138" i="21"/>
  <c r="M138" i="21"/>
  <c r="I138" i="21"/>
  <c r="P137" i="21"/>
  <c r="J137" i="21"/>
  <c r="E137" i="21"/>
  <c r="Q136" i="21"/>
  <c r="C340" i="21"/>
  <c r="C184" i="3" s="1"/>
  <c r="G340" i="21"/>
  <c r="K340" i="21"/>
  <c r="O340" i="21"/>
  <c r="S340" i="21"/>
  <c r="E340" i="21"/>
  <c r="B485" i="23" s="1"/>
  <c r="I340" i="21"/>
  <c r="M340" i="21"/>
  <c r="Q340" i="21"/>
  <c r="U340" i="21"/>
  <c r="J340" i="21"/>
  <c r="O347" i="21"/>
  <c r="Q347" i="21" s="1"/>
  <c r="P340" i="21"/>
  <c r="H340" i="21"/>
  <c r="T338" i="21"/>
  <c r="L338" i="21"/>
  <c r="AP483" i="23" s="1"/>
  <c r="V336" i="21"/>
  <c r="V332" i="21"/>
  <c r="V328" i="21"/>
  <c r="V324" i="21"/>
  <c r="R340" i="21"/>
  <c r="V340" i="21"/>
  <c r="N340" i="21"/>
  <c r="F340" i="21"/>
  <c r="E338" i="21"/>
  <c r="B483" i="23" s="1"/>
  <c r="I338" i="21"/>
  <c r="M338" i="21"/>
  <c r="Q338" i="21"/>
  <c r="U338" i="21"/>
  <c r="G483" i="23" s="1"/>
  <c r="C338" i="21"/>
  <c r="C182" i="3" s="1"/>
  <c r="G338" i="21"/>
  <c r="K338" i="21"/>
  <c r="O338" i="21"/>
  <c r="S338" i="21"/>
  <c r="C336" i="21"/>
  <c r="C180" i="3" s="1"/>
  <c r="G336" i="21"/>
  <c r="K336" i="21"/>
  <c r="O336" i="21"/>
  <c r="S336" i="21"/>
  <c r="D336" i="21"/>
  <c r="H336" i="21"/>
  <c r="L336" i="21"/>
  <c r="P336" i="21"/>
  <c r="T336" i="21"/>
  <c r="E336" i="21"/>
  <c r="B481" i="23" s="1"/>
  <c r="I336" i="21"/>
  <c r="M336" i="21"/>
  <c r="Q336" i="21"/>
  <c r="U336" i="21"/>
  <c r="C332" i="21"/>
  <c r="C176" i="3" s="1"/>
  <c r="G332" i="21"/>
  <c r="K332" i="21"/>
  <c r="O332" i="21"/>
  <c r="S332" i="21"/>
  <c r="D332" i="21"/>
  <c r="H332" i="21"/>
  <c r="L332" i="21"/>
  <c r="AP477" i="23" s="1"/>
  <c r="P332" i="21"/>
  <c r="T332" i="21"/>
  <c r="E332" i="21"/>
  <c r="I332" i="21"/>
  <c r="M332" i="21"/>
  <c r="Q332" i="21"/>
  <c r="U332" i="21"/>
  <c r="G477" i="23" s="1"/>
  <c r="C328" i="21"/>
  <c r="C172" i="3" s="1"/>
  <c r="G328" i="21"/>
  <c r="K328" i="21"/>
  <c r="O328" i="21"/>
  <c r="S328" i="21"/>
  <c r="D328" i="21"/>
  <c r="H328" i="21"/>
  <c r="L328" i="21"/>
  <c r="P328" i="21"/>
  <c r="T328" i="21"/>
  <c r="E328" i="21"/>
  <c r="E131" i="33" s="1"/>
  <c r="I328" i="21"/>
  <c r="M328" i="21"/>
  <c r="Q328" i="21"/>
  <c r="U328" i="21"/>
  <c r="G473" i="23" s="1"/>
  <c r="C324" i="21"/>
  <c r="G324" i="21"/>
  <c r="K324" i="21"/>
  <c r="O324" i="21"/>
  <c r="S324" i="21"/>
  <c r="D324" i="21"/>
  <c r="H324" i="21"/>
  <c r="L324" i="21"/>
  <c r="P324" i="21"/>
  <c r="T324" i="21"/>
  <c r="E324" i="21"/>
  <c r="E127" i="33" s="1"/>
  <c r="I324" i="21"/>
  <c r="M324" i="21"/>
  <c r="Q324" i="21"/>
  <c r="U324" i="21"/>
  <c r="G469" i="23" s="1"/>
  <c r="D323" i="21"/>
  <c r="C323" i="21"/>
  <c r="C167" i="3" s="1"/>
  <c r="H323" i="21"/>
  <c r="L323" i="21"/>
  <c r="P323" i="21"/>
  <c r="T323" i="21"/>
  <c r="E323" i="21"/>
  <c r="D111" i="30" s="1"/>
  <c r="I323" i="21"/>
  <c r="M323" i="21"/>
  <c r="Q323" i="21"/>
  <c r="U323" i="21"/>
  <c r="F323" i="21"/>
  <c r="J323" i="21"/>
  <c r="N323" i="21"/>
  <c r="R323" i="21"/>
  <c r="V323" i="21"/>
  <c r="T337" i="21"/>
  <c r="P337" i="21"/>
  <c r="L337" i="21"/>
  <c r="H337" i="21"/>
  <c r="S334" i="21"/>
  <c r="O334" i="21"/>
  <c r="K334" i="21"/>
  <c r="G334" i="21"/>
  <c r="C334" i="21"/>
  <c r="C178" i="3" s="1"/>
  <c r="T333" i="21"/>
  <c r="P333" i="21"/>
  <c r="L333" i="21"/>
  <c r="H333" i="21"/>
  <c r="S330" i="21"/>
  <c r="O330" i="21"/>
  <c r="K330" i="21"/>
  <c r="G330" i="21"/>
  <c r="C330" i="21"/>
  <c r="C174" i="3" s="1"/>
  <c r="T329" i="21"/>
  <c r="P329" i="21"/>
  <c r="L329" i="21"/>
  <c r="H329" i="21"/>
  <c r="S326" i="21"/>
  <c r="O326" i="21"/>
  <c r="K326" i="21"/>
  <c r="G326" i="21"/>
  <c r="C326" i="21"/>
  <c r="C170" i="3" s="1"/>
  <c r="T325" i="21"/>
  <c r="P325" i="21"/>
  <c r="L325" i="21"/>
  <c r="H325" i="21"/>
  <c r="T322" i="21"/>
  <c r="L322" i="21"/>
  <c r="V277" i="21"/>
  <c r="V273" i="21"/>
  <c r="V269" i="21"/>
  <c r="V265" i="21"/>
  <c r="E322" i="21"/>
  <c r="B467" i="23" s="1"/>
  <c r="I322" i="21"/>
  <c r="M322" i="21"/>
  <c r="Q322" i="21"/>
  <c r="U322" i="21"/>
  <c r="G467" i="23" s="1"/>
  <c r="C322" i="21"/>
  <c r="C166" i="3" s="1"/>
  <c r="G322" i="21"/>
  <c r="K322" i="21"/>
  <c r="O322" i="21"/>
  <c r="S322" i="21"/>
  <c r="C277" i="21"/>
  <c r="C153" i="3" s="1"/>
  <c r="G277" i="21"/>
  <c r="K277" i="21"/>
  <c r="O277" i="21"/>
  <c r="S277" i="21"/>
  <c r="D277" i="21"/>
  <c r="H277" i="21"/>
  <c r="L277" i="21"/>
  <c r="P277" i="21"/>
  <c r="T277" i="21"/>
  <c r="E277" i="21"/>
  <c r="B423" i="23" s="1"/>
  <c r="I277" i="21"/>
  <c r="M277" i="21"/>
  <c r="Q277" i="21"/>
  <c r="U277" i="21"/>
  <c r="G423" i="23" s="1"/>
  <c r="C273" i="21"/>
  <c r="C149" i="3" s="1"/>
  <c r="G273" i="21"/>
  <c r="K273" i="21"/>
  <c r="O273" i="21"/>
  <c r="S273" i="21"/>
  <c r="D273" i="21"/>
  <c r="H273" i="21"/>
  <c r="L273" i="21"/>
  <c r="P273" i="21"/>
  <c r="T273" i="21"/>
  <c r="E273" i="21"/>
  <c r="I273" i="21"/>
  <c r="M273" i="21"/>
  <c r="Q273" i="21"/>
  <c r="U273" i="21"/>
  <c r="G419" i="23" s="1"/>
  <c r="C269" i="21"/>
  <c r="C145" i="3" s="1"/>
  <c r="G269" i="21"/>
  <c r="K269" i="21"/>
  <c r="O269" i="21"/>
  <c r="S269" i="21"/>
  <c r="D269" i="21"/>
  <c r="H269" i="21"/>
  <c r="L269" i="21"/>
  <c r="P269" i="21"/>
  <c r="T269" i="21"/>
  <c r="E269" i="21"/>
  <c r="B145" i="3" s="1"/>
  <c r="I269" i="21"/>
  <c r="M269" i="21"/>
  <c r="Q269" i="21"/>
  <c r="U269" i="21"/>
  <c r="G415" i="23" s="1"/>
  <c r="C265" i="21"/>
  <c r="C141" i="3" s="1"/>
  <c r="G265" i="21"/>
  <c r="K265" i="21"/>
  <c r="O265" i="21"/>
  <c r="S265" i="21"/>
  <c r="D265" i="21"/>
  <c r="H265" i="21"/>
  <c r="L265" i="21"/>
  <c r="P265" i="21"/>
  <c r="T265" i="21"/>
  <c r="E265" i="21"/>
  <c r="B411" i="23" s="1"/>
  <c r="I265" i="21"/>
  <c r="M265" i="21"/>
  <c r="Q265" i="21"/>
  <c r="U265" i="21"/>
  <c r="C260" i="21"/>
  <c r="C136" i="3" s="1"/>
  <c r="G260" i="21"/>
  <c r="K260" i="21"/>
  <c r="O260" i="21"/>
  <c r="S260" i="21"/>
  <c r="D260" i="21"/>
  <c r="H260" i="21"/>
  <c r="L260" i="21"/>
  <c r="AP406" i="23" s="1"/>
  <c r="P260" i="21"/>
  <c r="T260" i="21"/>
  <c r="E260" i="21"/>
  <c r="E103" i="33" s="1"/>
  <c r="M260" i="21"/>
  <c r="U260" i="21"/>
  <c r="F260" i="21"/>
  <c r="N260" i="21"/>
  <c r="V260" i="21"/>
  <c r="I260" i="21"/>
  <c r="Q260" i="21"/>
  <c r="D212" i="21"/>
  <c r="H212" i="21"/>
  <c r="L212" i="21"/>
  <c r="P212" i="21"/>
  <c r="T212" i="21"/>
  <c r="E212" i="21"/>
  <c r="J212" i="21"/>
  <c r="O212" i="21"/>
  <c r="U212" i="21"/>
  <c r="F212" i="21"/>
  <c r="K212" i="21"/>
  <c r="Q212" i="21"/>
  <c r="V212" i="21"/>
  <c r="C212" i="21"/>
  <c r="C120" i="3" s="1"/>
  <c r="I212" i="21"/>
  <c r="N212" i="21"/>
  <c r="AK359" i="23" s="1"/>
  <c r="S212" i="21"/>
  <c r="G212" i="21"/>
  <c r="M212" i="21"/>
  <c r="R212" i="21"/>
  <c r="U334" i="21"/>
  <c r="Q334" i="21"/>
  <c r="M334" i="21"/>
  <c r="I334" i="21"/>
  <c r="U330" i="21"/>
  <c r="Q330" i="21"/>
  <c r="M330" i="21"/>
  <c r="I330" i="21"/>
  <c r="U326" i="21"/>
  <c r="G471" i="23" s="1"/>
  <c r="Q326" i="21"/>
  <c r="M326" i="21"/>
  <c r="I326" i="21"/>
  <c r="P322" i="21"/>
  <c r="H322" i="21"/>
  <c r="N277" i="21"/>
  <c r="AK423" i="23" s="1"/>
  <c r="N273" i="21"/>
  <c r="AK419" i="23" s="1"/>
  <c r="N269" i="21"/>
  <c r="AK415" i="23" s="1"/>
  <c r="N265" i="21"/>
  <c r="E262" i="21"/>
  <c r="B408" i="23" s="1"/>
  <c r="I262" i="21"/>
  <c r="M262" i="21"/>
  <c r="Q262" i="21"/>
  <c r="U262" i="21"/>
  <c r="G408" i="23" s="1"/>
  <c r="C262" i="21"/>
  <c r="C138" i="3" s="1"/>
  <c r="H262" i="21"/>
  <c r="N262" i="21"/>
  <c r="S262" i="21"/>
  <c r="D262" i="21"/>
  <c r="J262" i="21"/>
  <c r="O262" i="21"/>
  <c r="T262" i="21"/>
  <c r="F262" i="21"/>
  <c r="K262" i="21"/>
  <c r="P262" i="21"/>
  <c r="V262" i="21"/>
  <c r="S275" i="21"/>
  <c r="O275" i="21"/>
  <c r="K275" i="21"/>
  <c r="G275" i="21"/>
  <c r="C275" i="21"/>
  <c r="C151" i="3" s="1"/>
  <c r="S271" i="21"/>
  <c r="O271" i="21"/>
  <c r="K271" i="21"/>
  <c r="G271" i="21"/>
  <c r="C271" i="21"/>
  <c r="C147" i="3" s="1"/>
  <c r="S267" i="21"/>
  <c r="O267" i="21"/>
  <c r="K267" i="21"/>
  <c r="G267" i="21"/>
  <c r="C267" i="21"/>
  <c r="C143" i="3" s="1"/>
  <c r="V216" i="21"/>
  <c r="F258" i="21"/>
  <c r="G258" i="21" s="1"/>
  <c r="H258" i="21" s="1"/>
  <c r="I258" i="21" s="1"/>
  <c r="J258" i="21" s="1"/>
  <c r="K258" i="21" s="1"/>
  <c r="J253" i="21"/>
  <c r="L253" i="21" s="1"/>
  <c r="H289" i="21" s="1"/>
  <c r="K289" i="21" s="1"/>
  <c r="W258" i="21"/>
  <c r="X258" i="21" s="1"/>
  <c r="Y258" i="21" s="1"/>
  <c r="AA258" i="21"/>
  <c r="AB258" i="21" s="1"/>
  <c r="AC258" i="21" s="1"/>
  <c r="AD258" i="21" s="1"/>
  <c r="AE258" i="21" s="1"/>
  <c r="AF258" i="21" s="1"/>
  <c r="AH258" i="21" s="1"/>
  <c r="D216" i="21"/>
  <c r="H216" i="21"/>
  <c r="L216" i="21"/>
  <c r="P216" i="21"/>
  <c r="T216" i="21"/>
  <c r="E216" i="21"/>
  <c r="I216" i="21"/>
  <c r="M216" i="21"/>
  <c r="Q216" i="21"/>
  <c r="U216" i="21"/>
  <c r="C216" i="21"/>
  <c r="G216" i="21"/>
  <c r="K216" i="21"/>
  <c r="O216" i="21"/>
  <c r="S216" i="21"/>
  <c r="T276" i="21"/>
  <c r="P276" i="21"/>
  <c r="L276" i="21"/>
  <c r="H276" i="21"/>
  <c r="U275" i="21"/>
  <c r="Q275" i="21"/>
  <c r="M275" i="21"/>
  <c r="I275" i="21"/>
  <c r="T272" i="21"/>
  <c r="P272" i="21"/>
  <c r="L272" i="21"/>
  <c r="H272" i="21"/>
  <c r="U271" i="21"/>
  <c r="Q271" i="21"/>
  <c r="M271" i="21"/>
  <c r="I271" i="21"/>
  <c r="T268" i="21"/>
  <c r="P268" i="21"/>
  <c r="L268" i="21"/>
  <c r="AP414" i="23" s="1"/>
  <c r="H268" i="21"/>
  <c r="U267" i="21"/>
  <c r="G413" i="23" s="1"/>
  <c r="Q267" i="21"/>
  <c r="M267" i="21"/>
  <c r="I267" i="21"/>
  <c r="T264" i="21"/>
  <c r="P264" i="21"/>
  <c r="L264" i="21"/>
  <c r="AP410" i="23" s="1"/>
  <c r="H264" i="21"/>
  <c r="D263" i="21"/>
  <c r="H263" i="21"/>
  <c r="L263" i="21"/>
  <c r="AP409" i="23" s="1"/>
  <c r="P263" i="21"/>
  <c r="T263" i="21"/>
  <c r="D259" i="21"/>
  <c r="H259" i="21"/>
  <c r="L259" i="21"/>
  <c r="AP405" i="23" s="1"/>
  <c r="P259" i="21"/>
  <c r="T259" i="21"/>
  <c r="E288" i="21" s="1"/>
  <c r="O287" i="21" s="1"/>
  <c r="Q287" i="21" s="1"/>
  <c r="S287" i="21" s="1"/>
  <c r="E259" i="21"/>
  <c r="B405" i="23" s="1"/>
  <c r="I259" i="21"/>
  <c r="M259" i="21"/>
  <c r="Q259" i="21"/>
  <c r="U259" i="21"/>
  <c r="G405" i="23" s="1"/>
  <c r="C259" i="21"/>
  <c r="C135" i="3" s="1"/>
  <c r="G259" i="21"/>
  <c r="N216" i="21"/>
  <c r="E215" i="21"/>
  <c r="I215" i="21"/>
  <c r="C213" i="21"/>
  <c r="G213" i="21"/>
  <c r="K213" i="21"/>
  <c r="O213" i="21"/>
  <c r="S213" i="21"/>
  <c r="C209" i="21"/>
  <c r="G209" i="21"/>
  <c r="K209" i="21"/>
  <c r="O209" i="21"/>
  <c r="S209" i="21"/>
  <c r="D209" i="21"/>
  <c r="H209" i="21"/>
  <c r="L209" i="21"/>
  <c r="AP356" i="23" s="1"/>
  <c r="P209" i="21"/>
  <c r="T209" i="21"/>
  <c r="V215" i="21"/>
  <c r="R215" i="21"/>
  <c r="N215" i="21"/>
  <c r="J215" i="21"/>
  <c r="D215" i="21"/>
  <c r="U213" i="21"/>
  <c r="P213" i="21"/>
  <c r="J213" i="21"/>
  <c r="E213" i="21"/>
  <c r="V209" i="21"/>
  <c r="N209" i="21"/>
  <c r="F209" i="21"/>
  <c r="C208" i="21"/>
  <c r="C116" i="3" s="1"/>
  <c r="G208" i="21"/>
  <c r="K208" i="21"/>
  <c r="O208" i="21"/>
  <c r="S208" i="21"/>
  <c r="D208" i="21"/>
  <c r="H208" i="21"/>
  <c r="L208" i="21"/>
  <c r="P208" i="21"/>
  <c r="T208" i="21"/>
  <c r="E208" i="21"/>
  <c r="I208" i="21"/>
  <c r="M208" i="21"/>
  <c r="Q208" i="21"/>
  <c r="U208" i="21"/>
  <c r="C204" i="21"/>
  <c r="G204" i="21"/>
  <c r="K204" i="21"/>
  <c r="O204" i="21"/>
  <c r="S204" i="21"/>
  <c r="D204" i="21"/>
  <c r="H204" i="21"/>
  <c r="L204" i="21"/>
  <c r="P204" i="21"/>
  <c r="T204" i="21"/>
  <c r="E204" i="21"/>
  <c r="I204" i="21"/>
  <c r="M204" i="21"/>
  <c r="Q204" i="21"/>
  <c r="U204" i="21"/>
  <c r="C200" i="21"/>
  <c r="G200" i="21"/>
  <c r="K200" i="21"/>
  <c r="O200" i="21"/>
  <c r="S200" i="21"/>
  <c r="D200" i="21"/>
  <c r="H200" i="21"/>
  <c r="L200" i="21"/>
  <c r="P200" i="21"/>
  <c r="T200" i="21"/>
  <c r="E200" i="21"/>
  <c r="I200" i="21"/>
  <c r="M200" i="21"/>
  <c r="Q200" i="21"/>
  <c r="U200" i="21"/>
  <c r="G347" i="23" s="1"/>
  <c r="U215" i="21"/>
  <c r="G362" i="23" s="1"/>
  <c r="Q215" i="21"/>
  <c r="M215" i="21"/>
  <c r="H215" i="21"/>
  <c r="C215" i="21"/>
  <c r="C123" i="3" s="1"/>
  <c r="T213" i="21"/>
  <c r="N213" i="21"/>
  <c r="AK360" i="23" s="1"/>
  <c r="I213" i="21"/>
  <c r="D213" i="21"/>
  <c r="U209" i="21"/>
  <c r="G356" i="23" s="1"/>
  <c r="M209" i="21"/>
  <c r="E209" i="21"/>
  <c r="N208" i="21"/>
  <c r="N204" i="21"/>
  <c r="N200" i="21"/>
  <c r="T205" i="21"/>
  <c r="P205" i="21"/>
  <c r="L205" i="21"/>
  <c r="AP352" i="23" s="1"/>
  <c r="H205" i="21"/>
  <c r="D205" i="21"/>
  <c r="T201" i="21"/>
  <c r="P201" i="21"/>
  <c r="L201" i="21"/>
  <c r="H201" i="21"/>
  <c r="D201" i="21"/>
  <c r="T197" i="21"/>
  <c r="E226" i="21" s="1"/>
  <c r="O225" i="21" s="1"/>
  <c r="Q225" i="21" s="1"/>
  <c r="S225" i="21" s="1"/>
  <c r="P197" i="21"/>
  <c r="L197" i="21"/>
  <c r="AP344" i="23" s="1"/>
  <c r="H197" i="21"/>
  <c r="D197" i="21"/>
  <c r="E143" i="21"/>
  <c r="I143" i="21"/>
  <c r="M143" i="21"/>
  <c r="Q143" i="21"/>
  <c r="U143" i="21"/>
  <c r="C143" i="21"/>
  <c r="H143" i="21"/>
  <c r="N143" i="21"/>
  <c r="S143" i="21"/>
  <c r="D143" i="21"/>
  <c r="J143" i="21"/>
  <c r="O143" i="21"/>
  <c r="T143" i="21"/>
  <c r="F143" i="21"/>
  <c r="K143" i="21"/>
  <c r="P143" i="21"/>
  <c r="V143" i="21"/>
  <c r="U211" i="21"/>
  <c r="G358" i="23" s="1"/>
  <c r="Q211" i="21"/>
  <c r="M211" i="21"/>
  <c r="I211" i="21"/>
  <c r="U207" i="21"/>
  <c r="Q207" i="21"/>
  <c r="M207" i="21"/>
  <c r="I207" i="21"/>
  <c r="S205" i="21"/>
  <c r="O205" i="21"/>
  <c r="K205" i="21"/>
  <c r="G205" i="21"/>
  <c r="U203" i="21"/>
  <c r="Q203" i="21"/>
  <c r="M203" i="21"/>
  <c r="I203" i="21"/>
  <c r="S201" i="21"/>
  <c r="O201" i="21"/>
  <c r="K201" i="21"/>
  <c r="G201" i="21"/>
  <c r="U199" i="21"/>
  <c r="Q199" i="21"/>
  <c r="M199" i="21"/>
  <c r="I199" i="21"/>
  <c r="S197" i="21"/>
  <c r="O197" i="21"/>
  <c r="K197" i="21"/>
  <c r="G197" i="21"/>
  <c r="AA196" i="21"/>
  <c r="AB196" i="21" s="1"/>
  <c r="AC196" i="21" s="1"/>
  <c r="AD196" i="21" s="1"/>
  <c r="AE196" i="21" s="1"/>
  <c r="AF196" i="21" s="1"/>
  <c r="AH196" i="21" s="1"/>
  <c r="W196" i="21"/>
  <c r="X196" i="21" s="1"/>
  <c r="Y196" i="21" s="1"/>
  <c r="V153" i="21"/>
  <c r="V149" i="21"/>
  <c r="R143" i="21"/>
  <c r="C141" i="21"/>
  <c r="G141" i="21"/>
  <c r="K141" i="21"/>
  <c r="O141" i="21"/>
  <c r="S141" i="21"/>
  <c r="D141" i="21"/>
  <c r="I141" i="21"/>
  <c r="N141" i="21"/>
  <c r="T141" i="21"/>
  <c r="E141" i="21"/>
  <c r="B289" i="23" s="1"/>
  <c r="J141" i="21"/>
  <c r="P141" i="21"/>
  <c r="U141" i="21"/>
  <c r="G289" i="23" s="1"/>
  <c r="F141" i="21"/>
  <c r="L141" i="21"/>
  <c r="AP289" i="23" s="1"/>
  <c r="Q141" i="21"/>
  <c r="V141" i="21"/>
  <c r="C153" i="21"/>
  <c r="C93" i="3" s="1"/>
  <c r="G153" i="21"/>
  <c r="K153" i="21"/>
  <c r="O153" i="21"/>
  <c r="S153" i="21"/>
  <c r="D153" i="21"/>
  <c r="H153" i="21"/>
  <c r="L153" i="21"/>
  <c r="P153" i="21"/>
  <c r="T153" i="21"/>
  <c r="E153" i="21"/>
  <c r="I153" i="21"/>
  <c r="M153" i="21"/>
  <c r="Q153" i="21"/>
  <c r="U153" i="21"/>
  <c r="G301" i="23" s="1"/>
  <c r="C149" i="21"/>
  <c r="G149" i="21"/>
  <c r="K149" i="21"/>
  <c r="O149" i="21"/>
  <c r="S149" i="21"/>
  <c r="D149" i="21"/>
  <c r="H149" i="21"/>
  <c r="L149" i="21"/>
  <c r="P149" i="21"/>
  <c r="T149" i="21"/>
  <c r="E149" i="21"/>
  <c r="D63" i="30" s="1"/>
  <c r="I149" i="21"/>
  <c r="M149" i="21"/>
  <c r="Q149" i="21"/>
  <c r="U149" i="21"/>
  <c r="G297" i="23" s="1"/>
  <c r="L143" i="21"/>
  <c r="T154" i="21"/>
  <c r="P154" i="21"/>
  <c r="L154" i="21"/>
  <c r="H154" i="21"/>
  <c r="D154" i="21"/>
  <c r="G151" i="21"/>
  <c r="T150" i="21"/>
  <c r="P150" i="21"/>
  <c r="L150" i="21"/>
  <c r="H150" i="21"/>
  <c r="D150" i="21"/>
  <c r="G147" i="21"/>
  <c r="D140" i="21"/>
  <c r="H140" i="21"/>
  <c r="L140" i="21"/>
  <c r="P140" i="21"/>
  <c r="T140" i="21"/>
  <c r="S154" i="21"/>
  <c r="O154" i="21"/>
  <c r="K154" i="21"/>
  <c r="G154" i="21"/>
  <c r="S150" i="21"/>
  <c r="O150" i="21"/>
  <c r="K150" i="21"/>
  <c r="G150" i="21"/>
  <c r="C145" i="21"/>
  <c r="C85" i="3" s="1"/>
  <c r="G145" i="21"/>
  <c r="K145" i="21"/>
  <c r="O145" i="21"/>
  <c r="S145" i="21"/>
  <c r="V140" i="21"/>
  <c r="Q140" i="21"/>
  <c r="K140" i="21"/>
  <c r="F140" i="21"/>
  <c r="E139" i="21"/>
  <c r="I139" i="21"/>
  <c r="M139" i="21"/>
  <c r="Q139" i="21"/>
  <c r="U139" i="21"/>
  <c r="C136" i="21"/>
  <c r="G136" i="21"/>
  <c r="K136" i="21"/>
  <c r="O136" i="21"/>
  <c r="S136" i="21"/>
  <c r="D136" i="21"/>
  <c r="H136" i="21"/>
  <c r="L136" i="21"/>
  <c r="P136" i="21"/>
  <c r="T136" i="21"/>
  <c r="S135" i="21"/>
  <c r="K135" i="21"/>
  <c r="AA134" i="21"/>
  <c r="AB134" i="21" s="1"/>
  <c r="AC134" i="21" s="1"/>
  <c r="AD134" i="21" s="1"/>
  <c r="AE134" i="21" s="1"/>
  <c r="AF134" i="21" s="1"/>
  <c r="AH134" i="21" s="1"/>
  <c r="D144" i="21"/>
  <c r="H144" i="21"/>
  <c r="L144" i="21"/>
  <c r="P144" i="21"/>
  <c r="T144" i="21"/>
  <c r="D135" i="21"/>
  <c r="H135" i="21"/>
  <c r="L135" i="21"/>
  <c r="P135" i="21"/>
  <c r="T135" i="21"/>
  <c r="E164" i="21" s="1"/>
  <c r="O163" i="21" s="1"/>
  <c r="Q163" i="21" s="1"/>
  <c r="S163" i="21" s="1"/>
  <c r="E135" i="21"/>
  <c r="I135" i="21"/>
  <c r="M135" i="21"/>
  <c r="Q135" i="21"/>
  <c r="U135" i="21"/>
  <c r="S137" i="21"/>
  <c r="O137" i="21"/>
  <c r="K137" i="21"/>
  <c r="G137" i="21"/>
  <c r="E128" i="33"/>
  <c r="L357" i="23"/>
  <c r="B338" i="23"/>
  <c r="C98" i="3"/>
  <c r="B399" i="23"/>
  <c r="L402" i="23"/>
  <c r="L404" i="23"/>
  <c r="Q404" i="23" s="1"/>
  <c r="V404" i="23" s="1"/>
  <c r="AA404" i="23" s="1"/>
  <c r="AF404" i="23" s="1"/>
  <c r="L405" i="23"/>
  <c r="Q405" i="23"/>
  <c r="V405" i="23"/>
  <c r="AA405" i="23"/>
  <c r="AF405" i="23"/>
  <c r="L406" i="23"/>
  <c r="Q406" i="23"/>
  <c r="V406" i="23"/>
  <c r="AA406" i="23"/>
  <c r="AF406" i="23"/>
  <c r="L407" i="23"/>
  <c r="Q407" i="23"/>
  <c r="V407" i="23"/>
  <c r="AA407" i="23"/>
  <c r="AF407" i="23"/>
  <c r="L408" i="23"/>
  <c r="Q408" i="23"/>
  <c r="V408" i="23"/>
  <c r="AA408" i="23"/>
  <c r="AF408" i="23"/>
  <c r="L409" i="23"/>
  <c r="Q409" i="23"/>
  <c r="V409" i="23"/>
  <c r="AA409" i="23"/>
  <c r="AF409" i="23"/>
  <c r="L410" i="23"/>
  <c r="Q410" i="23"/>
  <c r="V410" i="23"/>
  <c r="AA410" i="23"/>
  <c r="AF410" i="23"/>
  <c r="L411" i="23"/>
  <c r="Q411" i="23"/>
  <c r="V411" i="23"/>
  <c r="AA411" i="23"/>
  <c r="AF411" i="23"/>
  <c r="L412" i="23"/>
  <c r="Q412" i="23"/>
  <c r="V412" i="23"/>
  <c r="AA412" i="23"/>
  <c r="AF412" i="23"/>
  <c r="L413" i="23"/>
  <c r="Q413" i="23"/>
  <c r="V413" i="23"/>
  <c r="AA413" i="23"/>
  <c r="AF413" i="23"/>
  <c r="L414" i="23"/>
  <c r="Q414" i="23"/>
  <c r="V414" i="23"/>
  <c r="AA414" i="23"/>
  <c r="AF414" i="23"/>
  <c r="L415" i="23"/>
  <c r="Q415" i="23"/>
  <c r="V415" i="23"/>
  <c r="AA415" i="23"/>
  <c r="AF415" i="23"/>
  <c r="L416" i="23"/>
  <c r="Q416" i="23"/>
  <c r="V416" i="23"/>
  <c r="AA416" i="23"/>
  <c r="AF416" i="23"/>
  <c r="L417" i="23"/>
  <c r="Q417" i="23"/>
  <c r="V417" i="23"/>
  <c r="AA417" i="23"/>
  <c r="AF417" i="23"/>
  <c r="L418" i="23"/>
  <c r="Q418" i="23"/>
  <c r="V418" i="23"/>
  <c r="AA418" i="23"/>
  <c r="AF418" i="23"/>
  <c r="L419" i="23"/>
  <c r="Q419" i="23"/>
  <c r="V419" i="23"/>
  <c r="AA419" i="23"/>
  <c r="AF419" i="23"/>
  <c r="L420" i="23"/>
  <c r="Q420" i="23"/>
  <c r="V420" i="23"/>
  <c r="AA420" i="23"/>
  <c r="AF420" i="23"/>
  <c r="L421" i="23"/>
  <c r="Q421" i="23"/>
  <c r="V421" i="23"/>
  <c r="AA421" i="23"/>
  <c r="AF421" i="23"/>
  <c r="L422" i="23"/>
  <c r="Q422" i="23"/>
  <c r="V422" i="23"/>
  <c r="AA422" i="23"/>
  <c r="AF422" i="23"/>
  <c r="L423" i="23"/>
  <c r="Q423" i="23"/>
  <c r="V423" i="23"/>
  <c r="AA423" i="23"/>
  <c r="AF423" i="23"/>
  <c r="L424" i="23"/>
  <c r="Q424" i="23"/>
  <c r="V424" i="23"/>
  <c r="AA424" i="23"/>
  <c r="AF424" i="23"/>
  <c r="M430" i="23"/>
  <c r="Z430" i="23"/>
  <c r="AB430" i="23"/>
  <c r="AG430" i="23"/>
  <c r="BA430" i="23"/>
  <c r="BC430" i="23"/>
  <c r="L451" i="23" s="1"/>
  <c r="M431" i="23"/>
  <c r="V431" i="23"/>
  <c r="AB431" i="23"/>
  <c r="AG431" i="23"/>
  <c r="AW431" i="23"/>
  <c r="BC431" i="23"/>
  <c r="Q451" i="23" s="1"/>
  <c r="M432" i="23"/>
  <c r="O432" i="23"/>
  <c r="X432" i="23"/>
  <c r="AB432" i="23"/>
  <c r="BC432" i="23"/>
  <c r="V451" i="23" s="1"/>
  <c r="M433" i="23"/>
  <c r="V433" i="23"/>
  <c r="AB433" i="23"/>
  <c r="BC433" i="23"/>
  <c r="AA451" i="23" s="1"/>
  <c r="M434" i="23"/>
  <c r="O434" i="23"/>
  <c r="X434" i="23"/>
  <c r="AB434" i="23"/>
  <c r="BC434" i="23"/>
  <c r="AF451" i="23" s="1"/>
  <c r="M435" i="23"/>
  <c r="O435" i="23"/>
  <c r="V435" i="23"/>
  <c r="AB435" i="23"/>
  <c r="BC435" i="23"/>
  <c r="AK451" i="23" s="1"/>
  <c r="H436" i="23"/>
  <c r="M436" i="23"/>
  <c r="V436" i="23"/>
  <c r="AB436" i="23"/>
  <c r="AG436" i="23"/>
  <c r="AW436" i="23"/>
  <c r="BC436" i="23"/>
  <c r="AP451" i="23" s="1"/>
  <c r="H437" i="23"/>
  <c r="M437" i="23"/>
  <c r="V437" i="23"/>
  <c r="AB437" i="23"/>
  <c r="AG437" i="23"/>
  <c r="AW437" i="23"/>
  <c r="BC437" i="23"/>
  <c r="AU451" i="23" s="1"/>
  <c r="M438" i="23"/>
  <c r="BA438" i="23"/>
  <c r="Q446" i="23" s="1"/>
  <c r="X454" i="23" s="1"/>
  <c r="AL454" i="23" s="1"/>
  <c r="AZ454" i="23" s="1"/>
  <c r="B460" i="23"/>
  <c r="L463" i="23"/>
  <c r="L465" i="23"/>
  <c r="Q465" i="23" s="1"/>
  <c r="V465" i="23" s="1"/>
  <c r="AA465" i="23" s="1"/>
  <c r="AF465" i="23" s="1"/>
  <c r="L466" i="23"/>
  <c r="Q466" i="23"/>
  <c r="V466" i="23"/>
  <c r="AA466" i="23"/>
  <c r="AF466" i="23"/>
  <c r="L467" i="23"/>
  <c r="Q467" i="23"/>
  <c r="V467" i="23"/>
  <c r="AA467" i="23"/>
  <c r="AF467" i="23"/>
  <c r="L468" i="23"/>
  <c r="Q468" i="23"/>
  <c r="V468" i="23"/>
  <c r="AA468" i="23"/>
  <c r="AF468" i="23"/>
  <c r="L469" i="23"/>
  <c r="Q469" i="23"/>
  <c r="V469" i="23"/>
  <c r="AA469" i="23"/>
  <c r="AF469" i="23"/>
  <c r="B470" i="23"/>
  <c r="L470" i="23"/>
  <c r="Q470" i="23"/>
  <c r="V470" i="23"/>
  <c r="AA470" i="23"/>
  <c r="AF470" i="23"/>
  <c r="L471" i="23"/>
  <c r="Q471" i="23"/>
  <c r="V471" i="23"/>
  <c r="AA471" i="23"/>
  <c r="AF471" i="23"/>
  <c r="L472" i="23"/>
  <c r="Q472" i="23"/>
  <c r="V472" i="23"/>
  <c r="AA472" i="23"/>
  <c r="AF472" i="23"/>
  <c r="L473" i="23"/>
  <c r="Q473" i="23"/>
  <c r="V473" i="23"/>
  <c r="AA473" i="23"/>
  <c r="AF473" i="23"/>
  <c r="L474" i="23"/>
  <c r="Q474" i="23"/>
  <c r="V474" i="23"/>
  <c r="AA474" i="23"/>
  <c r="AF474" i="23"/>
  <c r="L475" i="23"/>
  <c r="Q475" i="23"/>
  <c r="V475" i="23"/>
  <c r="AA475" i="23"/>
  <c r="AF475" i="23"/>
  <c r="L476" i="23"/>
  <c r="Q476" i="23"/>
  <c r="V476" i="23"/>
  <c r="AA476" i="23"/>
  <c r="AF476" i="23"/>
  <c r="L477" i="23"/>
  <c r="Q477" i="23"/>
  <c r="V477" i="23"/>
  <c r="AA477" i="23"/>
  <c r="AF477" i="23"/>
  <c r="L478" i="23"/>
  <c r="Q478" i="23"/>
  <c r="V478" i="23"/>
  <c r="AA478" i="23"/>
  <c r="AF478" i="23"/>
  <c r="B479" i="23"/>
  <c r="L479" i="23"/>
  <c r="Q479" i="23"/>
  <c r="V479" i="23"/>
  <c r="AA479" i="23"/>
  <c r="AF479" i="23"/>
  <c r="B480" i="23"/>
  <c r="L480" i="23"/>
  <c r="Q480" i="23"/>
  <c r="V480" i="23"/>
  <c r="AA480" i="23"/>
  <c r="AF480" i="23"/>
  <c r="L481" i="23"/>
  <c r="Q481" i="23"/>
  <c r="V481" i="23"/>
  <c r="AA481" i="23"/>
  <c r="AF481" i="23"/>
  <c r="L482" i="23"/>
  <c r="Q482" i="23"/>
  <c r="V482" i="23"/>
  <c r="AA482" i="23"/>
  <c r="AF482" i="23"/>
  <c r="L483" i="23"/>
  <c r="Q483" i="23"/>
  <c r="V483" i="23"/>
  <c r="AA483" i="23"/>
  <c r="AF483" i="23"/>
  <c r="L484" i="23"/>
  <c r="Q484" i="23"/>
  <c r="V484" i="23"/>
  <c r="AA484" i="23"/>
  <c r="AF484" i="23"/>
  <c r="L485" i="23"/>
  <c r="Q485" i="23"/>
  <c r="V485" i="23"/>
  <c r="AA485" i="23"/>
  <c r="AF485" i="23"/>
  <c r="M491" i="23"/>
  <c r="Z491" i="23"/>
  <c r="AB491" i="23"/>
  <c r="AG491" i="23"/>
  <c r="BA491" i="23"/>
  <c r="BC491" i="23"/>
  <c r="L512" i="23" s="1"/>
  <c r="M492" i="23"/>
  <c r="V492" i="23"/>
  <c r="AB492" i="23"/>
  <c r="AG492" i="23"/>
  <c r="AW492" i="23"/>
  <c r="BC492" i="23"/>
  <c r="Q512" i="23" s="1"/>
  <c r="M493" i="23"/>
  <c r="O493" i="23"/>
  <c r="X493" i="23"/>
  <c r="AB493" i="23"/>
  <c r="BC493" i="23"/>
  <c r="V512" i="23" s="1"/>
  <c r="M494" i="23"/>
  <c r="O494" i="23"/>
  <c r="V494" i="23"/>
  <c r="AB494" i="23"/>
  <c r="BC494" i="23"/>
  <c r="AA512" i="23" s="1"/>
  <c r="M495" i="23"/>
  <c r="O495" i="23"/>
  <c r="X495" i="23"/>
  <c r="AB495" i="23"/>
  <c r="BC495" i="23"/>
  <c r="AF512" i="23" s="1"/>
  <c r="M496" i="23"/>
  <c r="O496" i="23"/>
  <c r="V496" i="23"/>
  <c r="AB496" i="23"/>
  <c r="BC496" i="23"/>
  <c r="AK512" i="23" s="1"/>
  <c r="H497" i="23"/>
  <c r="M497" i="23"/>
  <c r="V497" i="23"/>
  <c r="AB497" i="23"/>
  <c r="AG497" i="23"/>
  <c r="AW497" i="23"/>
  <c r="BC497" i="23"/>
  <c r="AP512" i="23" s="1"/>
  <c r="H498" i="23"/>
  <c r="M498" i="23"/>
  <c r="V498" i="23"/>
  <c r="AB498" i="23"/>
  <c r="AG498" i="23"/>
  <c r="AW498" i="23"/>
  <c r="BC498" i="23"/>
  <c r="AU512" i="23" s="1"/>
  <c r="M499" i="23"/>
  <c r="BA499" i="23"/>
  <c r="Q507" i="23" s="1"/>
  <c r="X515" i="23" s="1"/>
  <c r="AL515" i="23" s="1"/>
  <c r="AZ515" i="23" s="1"/>
  <c r="L280" i="23"/>
  <c r="L282" i="23"/>
  <c r="Q282" i="23" s="1"/>
  <c r="V282" i="23" s="1"/>
  <c r="AA282" i="23" s="1"/>
  <c r="AF282" i="23" s="1"/>
  <c r="AF284" i="23"/>
  <c r="V285" i="23"/>
  <c r="AA285" i="23"/>
  <c r="Q286" i="23"/>
  <c r="Q287" i="23"/>
  <c r="L288" i="23"/>
  <c r="Q288" i="23"/>
  <c r="AF288" i="23"/>
  <c r="L289" i="23"/>
  <c r="Q289" i="23"/>
  <c r="V289" i="23"/>
  <c r="AA289" i="23"/>
  <c r="AF289" i="23"/>
  <c r="L290" i="23"/>
  <c r="Q290" i="23"/>
  <c r="V290" i="23"/>
  <c r="AA290" i="23"/>
  <c r="AF290" i="23"/>
  <c r="L292" i="23"/>
  <c r="L293" i="23"/>
  <c r="Q293" i="23"/>
  <c r="V293" i="23"/>
  <c r="AA293" i="23"/>
  <c r="AF293" i="23"/>
  <c r="L294" i="23"/>
  <c r="Q294" i="23"/>
  <c r="AF294" i="23"/>
  <c r="V295" i="23"/>
  <c r="V296" i="23"/>
  <c r="AA296" i="23"/>
  <c r="L297" i="23"/>
  <c r="Q297" i="23"/>
  <c r="V297" i="23"/>
  <c r="AA297" i="23"/>
  <c r="AF297" i="23"/>
  <c r="L298" i="23"/>
  <c r="Q298" i="23"/>
  <c r="V298" i="23"/>
  <c r="AA298" i="23"/>
  <c r="AF298" i="23"/>
  <c r="L299" i="23"/>
  <c r="Q299" i="23"/>
  <c r="V299" i="23"/>
  <c r="AA299" i="23"/>
  <c r="AF299" i="23"/>
  <c r="L300" i="23"/>
  <c r="Q300" i="23"/>
  <c r="AF300" i="23"/>
  <c r="L301" i="23"/>
  <c r="AA301" i="23"/>
  <c r="AF301" i="23"/>
  <c r="V302" i="23"/>
  <c r="AA302" i="23"/>
  <c r="M308" i="23"/>
  <c r="Z308" i="23"/>
  <c r="AB308" i="23"/>
  <c r="AG308" i="23"/>
  <c r="BA308" i="23"/>
  <c r="BC308" i="23"/>
  <c r="L329" i="23" s="1"/>
  <c r="M309" i="23"/>
  <c r="V309" i="23"/>
  <c r="AB309" i="23"/>
  <c r="AG309" i="23"/>
  <c r="AW309" i="23"/>
  <c r="BC309" i="23"/>
  <c r="Q329" i="23" s="1"/>
  <c r="M310" i="23"/>
  <c r="O310" i="23"/>
  <c r="X310" i="23"/>
  <c r="AB310" i="23"/>
  <c r="BC310" i="23"/>
  <c r="V329" i="23" s="1"/>
  <c r="M311" i="23"/>
  <c r="V311" i="23"/>
  <c r="AB311" i="23"/>
  <c r="BC311" i="23"/>
  <c r="AA329" i="23" s="1"/>
  <c r="M312" i="23"/>
  <c r="X312" i="23"/>
  <c r="AB312" i="23"/>
  <c r="BC312" i="23"/>
  <c r="AF329" i="23" s="1"/>
  <c r="M313" i="23"/>
  <c r="V313" i="23"/>
  <c r="AB313" i="23"/>
  <c r="BC313" i="23"/>
  <c r="AK329" i="23" s="1"/>
  <c r="H314" i="23"/>
  <c r="M314" i="23"/>
  <c r="V314" i="23"/>
  <c r="AB314" i="23"/>
  <c r="AG314" i="23"/>
  <c r="AW314" i="23"/>
  <c r="BC314" i="23"/>
  <c r="AP329" i="23" s="1"/>
  <c r="H315" i="23"/>
  <c r="M315" i="23"/>
  <c r="V315" i="23"/>
  <c r="AB315" i="23"/>
  <c r="AG315" i="23"/>
  <c r="AW315" i="23"/>
  <c r="BC315" i="23"/>
  <c r="AU329" i="23" s="1"/>
  <c r="M316" i="23"/>
  <c r="BA316" i="23"/>
  <c r="Q324" i="23" s="1"/>
  <c r="X332" i="23" s="1"/>
  <c r="AL332" i="23" s="1"/>
  <c r="AZ332" i="23" s="1"/>
  <c r="L341" i="23"/>
  <c r="L343" i="23"/>
  <c r="Q343" i="23"/>
  <c r="V343" i="23" s="1"/>
  <c r="AA343" i="23" s="1"/>
  <c r="AF343" i="23" s="1"/>
  <c r="AA344" i="23"/>
  <c r="L346" i="23"/>
  <c r="L347" i="23"/>
  <c r="AA347" i="23"/>
  <c r="AF347" i="23"/>
  <c r="L349" i="23"/>
  <c r="Q349" i="23"/>
  <c r="V349" i="23"/>
  <c r="AA349" i="23"/>
  <c r="AF349" i="23"/>
  <c r="Q350" i="23"/>
  <c r="L351" i="23"/>
  <c r="Q351" i="23"/>
  <c r="V351" i="23"/>
  <c r="AA351" i="23"/>
  <c r="AF351" i="23"/>
  <c r="V352" i="23"/>
  <c r="L353" i="23"/>
  <c r="Q353" i="23"/>
  <c r="V353" i="23"/>
  <c r="AA353" i="23"/>
  <c r="AF353" i="23"/>
  <c r="L354" i="23"/>
  <c r="Q354" i="23"/>
  <c r="V354" i="23"/>
  <c r="AA354" i="23"/>
  <c r="AF354" i="23"/>
  <c r="L355" i="23"/>
  <c r="Q355" i="23"/>
  <c r="V355" i="23"/>
  <c r="AA355" i="23"/>
  <c r="AF355" i="23"/>
  <c r="V356" i="23"/>
  <c r="AA356" i="23"/>
  <c r="AF357" i="23"/>
  <c r="L358" i="23"/>
  <c r="Q358" i="23"/>
  <c r="V358" i="23"/>
  <c r="AA358" i="23"/>
  <c r="AF358" i="23"/>
  <c r="L359" i="23"/>
  <c r="AA359" i="23"/>
  <c r="AF359" i="23"/>
  <c r="Q360" i="23"/>
  <c r="V360" i="23"/>
  <c r="AA360" i="23"/>
  <c r="L361" i="23"/>
  <c r="AA361" i="23"/>
  <c r="AF361" i="23"/>
  <c r="L362" i="23"/>
  <c r="Q362" i="23"/>
  <c r="AF362" i="23"/>
  <c r="L363" i="23"/>
  <c r="AA363" i="23"/>
  <c r="AF363" i="23"/>
  <c r="M369" i="23"/>
  <c r="Z369" i="23"/>
  <c r="AB369" i="23"/>
  <c r="AG369" i="23"/>
  <c r="BA369" i="23"/>
  <c r="BC369" i="23"/>
  <c r="L390" i="23" s="1"/>
  <c r="M370" i="23"/>
  <c r="V370" i="23"/>
  <c r="AB370" i="23"/>
  <c r="AG370" i="23"/>
  <c r="AW370" i="23"/>
  <c r="BC370" i="23"/>
  <c r="Q390" i="23" s="1"/>
  <c r="M371" i="23"/>
  <c r="X371" i="23"/>
  <c r="AB371" i="23"/>
  <c r="BC371" i="23"/>
  <c r="V390" i="23" s="1"/>
  <c r="M372" i="23"/>
  <c r="V372" i="23"/>
  <c r="AB372" i="23"/>
  <c r="BC372" i="23"/>
  <c r="AA390" i="23" s="1"/>
  <c r="M373" i="23"/>
  <c r="X373" i="23"/>
  <c r="AB373" i="23"/>
  <c r="BC373" i="23"/>
  <c r="AF390" i="23" s="1"/>
  <c r="M374" i="23"/>
  <c r="V374" i="23"/>
  <c r="AB374" i="23"/>
  <c r="BC374" i="23"/>
  <c r="AK390" i="23" s="1"/>
  <c r="H375" i="23"/>
  <c r="M375" i="23"/>
  <c r="V375" i="23"/>
  <c r="AB375" i="23"/>
  <c r="AG375" i="23"/>
  <c r="AW375" i="23"/>
  <c r="BC375" i="23"/>
  <c r="AP390" i="23" s="1"/>
  <c r="H376" i="23"/>
  <c r="M376" i="23"/>
  <c r="V376" i="23"/>
  <c r="AB376" i="23"/>
  <c r="AG376" i="23"/>
  <c r="AW376" i="23"/>
  <c r="BC376" i="23"/>
  <c r="AU390" i="23" s="1"/>
  <c r="M377" i="23"/>
  <c r="BA377" i="23"/>
  <c r="Q385" i="23" s="1"/>
  <c r="X393" i="23" s="1"/>
  <c r="AL393" i="23" s="1"/>
  <c r="AZ393" i="23" s="1"/>
  <c r="C128" i="3"/>
  <c r="D128" i="3"/>
  <c r="C134" i="3" s="1"/>
  <c r="D134" i="3" s="1"/>
  <c r="E134" i="3" s="1"/>
  <c r="F134" i="3" s="1"/>
  <c r="G134" i="3" s="1"/>
  <c r="H134" i="3" s="1"/>
  <c r="C158" i="3"/>
  <c r="D158" i="3"/>
  <c r="C164" i="3" s="1"/>
  <c r="D164" i="3" s="1"/>
  <c r="E164" i="3" s="1"/>
  <c r="F164" i="3" s="1"/>
  <c r="G164" i="3" s="1"/>
  <c r="H164" i="3" s="1"/>
  <c r="D132" i="3"/>
  <c r="D162" i="3"/>
  <c r="D135" i="3"/>
  <c r="E135" i="3"/>
  <c r="F135" i="3"/>
  <c r="G135" i="3"/>
  <c r="H135" i="3"/>
  <c r="D165" i="3"/>
  <c r="E165" i="3"/>
  <c r="F165" i="3"/>
  <c r="G165" i="3"/>
  <c r="H165" i="3"/>
  <c r="D136" i="3"/>
  <c r="E136" i="3"/>
  <c r="F136" i="3"/>
  <c r="G136" i="3"/>
  <c r="H136" i="3"/>
  <c r="D166" i="3"/>
  <c r="E166" i="3"/>
  <c r="F166" i="3"/>
  <c r="G166" i="3"/>
  <c r="H166" i="3"/>
  <c r="D137" i="3"/>
  <c r="E137" i="3"/>
  <c r="F137" i="3"/>
  <c r="G137" i="3"/>
  <c r="H137" i="3"/>
  <c r="D167" i="3"/>
  <c r="E167" i="3"/>
  <c r="F167" i="3"/>
  <c r="G167" i="3"/>
  <c r="H167" i="3"/>
  <c r="D138" i="3"/>
  <c r="E138" i="3"/>
  <c r="F138" i="3"/>
  <c r="G138" i="3"/>
  <c r="H138" i="3"/>
  <c r="D168" i="3"/>
  <c r="E168" i="3"/>
  <c r="F168" i="3"/>
  <c r="G168" i="3"/>
  <c r="H168" i="3"/>
  <c r="D139" i="3"/>
  <c r="E139" i="3"/>
  <c r="F139" i="3"/>
  <c r="G139" i="3"/>
  <c r="H139" i="3"/>
  <c r="D169" i="3"/>
  <c r="E169" i="3"/>
  <c r="F169" i="3"/>
  <c r="G169" i="3"/>
  <c r="H169" i="3"/>
  <c r="D140" i="3"/>
  <c r="E140" i="3"/>
  <c r="F140" i="3"/>
  <c r="G140" i="3"/>
  <c r="H140" i="3"/>
  <c r="D170" i="3"/>
  <c r="E170" i="3"/>
  <c r="F170" i="3"/>
  <c r="G170" i="3"/>
  <c r="H170" i="3"/>
  <c r="D141" i="3"/>
  <c r="E141" i="3"/>
  <c r="F141" i="3"/>
  <c r="G141" i="3"/>
  <c r="H141" i="3"/>
  <c r="D171" i="3"/>
  <c r="E171" i="3"/>
  <c r="F171" i="3"/>
  <c r="G171" i="3"/>
  <c r="H171" i="3"/>
  <c r="D142" i="3"/>
  <c r="E142" i="3"/>
  <c r="F142" i="3"/>
  <c r="G142" i="3"/>
  <c r="H142" i="3"/>
  <c r="D172" i="3"/>
  <c r="E172" i="3"/>
  <c r="F172" i="3"/>
  <c r="G172" i="3"/>
  <c r="H172" i="3"/>
  <c r="D143" i="3"/>
  <c r="E143" i="3"/>
  <c r="F143" i="3"/>
  <c r="G143" i="3"/>
  <c r="H143" i="3"/>
  <c r="D173" i="3"/>
  <c r="E173" i="3"/>
  <c r="F173" i="3"/>
  <c r="G173" i="3"/>
  <c r="H173" i="3"/>
  <c r="D144" i="3"/>
  <c r="E144" i="3"/>
  <c r="F144" i="3"/>
  <c r="G144" i="3"/>
  <c r="H144" i="3"/>
  <c r="D174" i="3"/>
  <c r="E174" i="3"/>
  <c r="F174" i="3"/>
  <c r="G174" i="3"/>
  <c r="H174" i="3"/>
  <c r="D145" i="3"/>
  <c r="E145" i="3"/>
  <c r="F145" i="3"/>
  <c r="G145" i="3"/>
  <c r="H145" i="3"/>
  <c r="D175" i="3"/>
  <c r="E175" i="3"/>
  <c r="F175" i="3"/>
  <c r="G175" i="3"/>
  <c r="H175" i="3"/>
  <c r="D146" i="3"/>
  <c r="E146" i="3"/>
  <c r="F146" i="3"/>
  <c r="G146" i="3"/>
  <c r="H146" i="3"/>
  <c r="D176" i="3"/>
  <c r="E176" i="3"/>
  <c r="F176" i="3"/>
  <c r="G176" i="3"/>
  <c r="H176" i="3"/>
  <c r="D147" i="3"/>
  <c r="E147" i="3"/>
  <c r="F147" i="3"/>
  <c r="G147" i="3"/>
  <c r="H147" i="3"/>
  <c r="D177" i="3"/>
  <c r="E177" i="3"/>
  <c r="F177" i="3"/>
  <c r="G177" i="3"/>
  <c r="H177" i="3"/>
  <c r="D148" i="3"/>
  <c r="E148" i="3"/>
  <c r="F148" i="3"/>
  <c r="G148" i="3"/>
  <c r="H148" i="3"/>
  <c r="B178" i="3"/>
  <c r="D178" i="3"/>
  <c r="E178" i="3"/>
  <c r="F178" i="3"/>
  <c r="G178" i="3"/>
  <c r="H178" i="3"/>
  <c r="D149" i="3"/>
  <c r="E149" i="3"/>
  <c r="F149" i="3"/>
  <c r="G149" i="3"/>
  <c r="H149" i="3"/>
  <c r="B179" i="3"/>
  <c r="D179" i="3"/>
  <c r="E179" i="3"/>
  <c r="F179" i="3"/>
  <c r="G179" i="3"/>
  <c r="H179" i="3"/>
  <c r="D150" i="3"/>
  <c r="E150" i="3"/>
  <c r="F150" i="3"/>
  <c r="G150" i="3"/>
  <c r="H150" i="3"/>
  <c r="D180" i="3"/>
  <c r="E180" i="3"/>
  <c r="F180" i="3"/>
  <c r="G180" i="3"/>
  <c r="H180" i="3"/>
  <c r="D151" i="3"/>
  <c r="E151" i="3"/>
  <c r="F151" i="3"/>
  <c r="G151" i="3"/>
  <c r="H151" i="3"/>
  <c r="D181" i="3"/>
  <c r="E181" i="3"/>
  <c r="F181" i="3"/>
  <c r="G181" i="3"/>
  <c r="H181" i="3"/>
  <c r="D152" i="3"/>
  <c r="E152" i="3"/>
  <c r="F152" i="3"/>
  <c r="G152" i="3"/>
  <c r="H152" i="3"/>
  <c r="D182" i="3"/>
  <c r="E182" i="3"/>
  <c r="F182" i="3"/>
  <c r="G182" i="3"/>
  <c r="H182" i="3"/>
  <c r="D153" i="3"/>
  <c r="E153" i="3"/>
  <c r="F153" i="3"/>
  <c r="G153" i="3"/>
  <c r="H153" i="3"/>
  <c r="D183" i="3"/>
  <c r="E183" i="3"/>
  <c r="F183" i="3"/>
  <c r="G183" i="3"/>
  <c r="H183" i="3"/>
  <c r="D154" i="3"/>
  <c r="E154" i="3"/>
  <c r="F154" i="3"/>
  <c r="G154" i="3"/>
  <c r="H154" i="3"/>
  <c r="D184" i="3"/>
  <c r="E184" i="3"/>
  <c r="F184" i="3"/>
  <c r="G184" i="3"/>
  <c r="H184" i="3"/>
  <c r="C68" i="3"/>
  <c r="D98" i="3"/>
  <c r="C104" i="3" s="1"/>
  <c r="D104" i="3" s="1"/>
  <c r="E104" i="3" s="1"/>
  <c r="F104" i="3" s="1"/>
  <c r="G104" i="3" s="1"/>
  <c r="H104" i="3" s="1"/>
  <c r="D72" i="3"/>
  <c r="D102" i="3"/>
  <c r="D105" i="3"/>
  <c r="E105" i="3"/>
  <c r="F105" i="3"/>
  <c r="G105" i="3"/>
  <c r="H105" i="3"/>
  <c r="D76" i="3"/>
  <c r="E76" i="3"/>
  <c r="F76" i="3"/>
  <c r="G76" i="3"/>
  <c r="H76" i="3"/>
  <c r="D106" i="3"/>
  <c r="G106" i="3"/>
  <c r="H106" i="3"/>
  <c r="D77" i="3"/>
  <c r="E77" i="3"/>
  <c r="H77" i="3"/>
  <c r="E107" i="3"/>
  <c r="D78" i="3"/>
  <c r="G78" i="3"/>
  <c r="H78" i="3"/>
  <c r="E108" i="3"/>
  <c r="F108" i="3"/>
  <c r="D79" i="3"/>
  <c r="E79" i="3"/>
  <c r="H79" i="3"/>
  <c r="G109" i="3"/>
  <c r="D80" i="3"/>
  <c r="E80" i="3"/>
  <c r="F80" i="3"/>
  <c r="G80" i="3"/>
  <c r="H80" i="3"/>
  <c r="D110" i="3"/>
  <c r="E110" i="3"/>
  <c r="F110" i="3"/>
  <c r="G110" i="3"/>
  <c r="H110" i="3"/>
  <c r="D81" i="3"/>
  <c r="E81" i="3"/>
  <c r="F81" i="3"/>
  <c r="G81" i="3"/>
  <c r="H81" i="3"/>
  <c r="G111" i="3"/>
  <c r="D82" i="3"/>
  <c r="E82" i="3"/>
  <c r="F82" i="3"/>
  <c r="G82" i="3"/>
  <c r="H82" i="3"/>
  <c r="D112" i="3"/>
  <c r="E112" i="3"/>
  <c r="F112" i="3"/>
  <c r="G112" i="3"/>
  <c r="H112" i="3"/>
  <c r="D113" i="3"/>
  <c r="E113" i="3"/>
  <c r="H113" i="3"/>
  <c r="F84" i="3"/>
  <c r="D114" i="3"/>
  <c r="E114" i="3"/>
  <c r="F114" i="3"/>
  <c r="G114" i="3"/>
  <c r="H114" i="3"/>
  <c r="D85" i="3"/>
  <c r="E85" i="3"/>
  <c r="F85" i="3"/>
  <c r="G85" i="3"/>
  <c r="H85" i="3"/>
  <c r="D115" i="3"/>
  <c r="E115" i="3"/>
  <c r="F115" i="3"/>
  <c r="G115" i="3"/>
  <c r="H115" i="3"/>
  <c r="F86" i="3"/>
  <c r="G86" i="3"/>
  <c r="D116" i="3"/>
  <c r="E116" i="3"/>
  <c r="F116" i="3"/>
  <c r="G116" i="3"/>
  <c r="H116" i="3"/>
  <c r="D87" i="3"/>
  <c r="H87" i="3"/>
  <c r="D117" i="3"/>
  <c r="E117" i="3"/>
  <c r="F117" i="3"/>
  <c r="G117" i="3"/>
  <c r="H117" i="3"/>
  <c r="D88" i="3"/>
  <c r="G88" i="3"/>
  <c r="H88" i="3"/>
  <c r="D89" i="3"/>
  <c r="E89" i="3"/>
  <c r="F89" i="3"/>
  <c r="G89" i="3"/>
  <c r="H89" i="3"/>
  <c r="D119" i="3"/>
  <c r="E119" i="3"/>
  <c r="F119" i="3"/>
  <c r="G119" i="3"/>
  <c r="H119" i="3"/>
  <c r="D90" i="3"/>
  <c r="E90" i="3"/>
  <c r="F90" i="3"/>
  <c r="G90" i="3"/>
  <c r="H90" i="3"/>
  <c r="D120" i="3"/>
  <c r="E120" i="3"/>
  <c r="H120" i="3"/>
  <c r="D91" i="3"/>
  <c r="E91" i="3"/>
  <c r="F91" i="3"/>
  <c r="G91" i="3"/>
  <c r="H91" i="3"/>
  <c r="D121" i="3"/>
  <c r="E121" i="3"/>
  <c r="F121" i="3"/>
  <c r="G121" i="3"/>
  <c r="H121" i="3"/>
  <c r="D92" i="3"/>
  <c r="E92" i="3"/>
  <c r="H92" i="3"/>
  <c r="D122" i="3"/>
  <c r="G122" i="3"/>
  <c r="H122" i="3"/>
  <c r="E93" i="3"/>
  <c r="F93" i="3"/>
  <c r="F123" i="3"/>
  <c r="G123" i="3"/>
  <c r="E94" i="3"/>
  <c r="F94" i="3"/>
  <c r="D124" i="3"/>
  <c r="G124" i="3"/>
  <c r="H124" i="3"/>
  <c r="A89" i="30"/>
  <c r="A90" i="30"/>
  <c r="A91" i="30"/>
  <c r="A92" i="30"/>
  <c r="A93" i="30"/>
  <c r="A94" i="30"/>
  <c r="A95" i="30"/>
  <c r="A96" i="30"/>
  <c r="A97" i="30"/>
  <c r="A98" i="30"/>
  <c r="A99" i="30"/>
  <c r="A100" i="30"/>
  <c r="A101" i="30"/>
  <c r="A102" i="30"/>
  <c r="A103" i="30"/>
  <c r="A104" i="30"/>
  <c r="A105" i="30"/>
  <c r="A106" i="30"/>
  <c r="A107" i="30"/>
  <c r="A108" i="30"/>
  <c r="A109" i="30"/>
  <c r="A110" i="30"/>
  <c r="A111" i="30"/>
  <c r="A112" i="30"/>
  <c r="A113" i="30"/>
  <c r="D113" i="30"/>
  <c r="A114" i="30"/>
  <c r="A115" i="30"/>
  <c r="A116" i="30"/>
  <c r="A117" i="30"/>
  <c r="A118" i="30"/>
  <c r="A119" i="30"/>
  <c r="A120" i="30"/>
  <c r="A121" i="30"/>
  <c r="A122" i="30"/>
  <c r="D122" i="30"/>
  <c r="A123" i="30"/>
  <c r="D123" i="30"/>
  <c r="A124" i="30"/>
  <c r="A125" i="30"/>
  <c r="A126" i="30"/>
  <c r="A127" i="30"/>
  <c r="A128" i="30"/>
  <c r="A50" i="30"/>
  <c r="A51" i="30"/>
  <c r="A53" i="30"/>
  <c r="A54" i="30"/>
  <c r="A55" i="30"/>
  <c r="A56" i="30"/>
  <c r="A58" i="30"/>
  <c r="A59" i="30"/>
  <c r="A60" i="30"/>
  <c r="A63" i="30"/>
  <c r="A64" i="30"/>
  <c r="A65" i="30"/>
  <c r="A67" i="30"/>
  <c r="A69" i="30"/>
  <c r="A70" i="30"/>
  <c r="A72" i="30"/>
  <c r="A74" i="30"/>
  <c r="A76" i="30"/>
  <c r="A78" i="30"/>
  <c r="A79" i="30"/>
  <c r="A80" i="30"/>
  <c r="A81" i="30"/>
  <c r="A83" i="30"/>
  <c r="A85" i="30"/>
  <c r="A86" i="30"/>
  <c r="A88" i="30"/>
  <c r="A101" i="33"/>
  <c r="A102" i="33"/>
  <c r="A122" i="33" s="1"/>
  <c r="G102" i="33"/>
  <c r="A103" i="33"/>
  <c r="G103" i="33"/>
  <c r="A104" i="33"/>
  <c r="G104" i="33"/>
  <c r="A105" i="33"/>
  <c r="G105" i="33"/>
  <c r="A106" i="33"/>
  <c r="G106" i="33"/>
  <c r="A107" i="33"/>
  <c r="G107" i="33"/>
  <c r="A108" i="33"/>
  <c r="G108" i="33"/>
  <c r="A109" i="33"/>
  <c r="E109" i="33"/>
  <c r="G109" i="33"/>
  <c r="A110" i="33"/>
  <c r="G110" i="33"/>
  <c r="A111" i="33"/>
  <c r="G111" i="33"/>
  <c r="A112" i="33"/>
  <c r="G112" i="33"/>
  <c r="A113" i="33"/>
  <c r="G113" i="33"/>
  <c r="A114" i="33"/>
  <c r="G114" i="33"/>
  <c r="A115" i="33"/>
  <c r="G115" i="33"/>
  <c r="A116" i="33"/>
  <c r="G116" i="33"/>
  <c r="A117" i="33"/>
  <c r="G117" i="33"/>
  <c r="A118" i="33"/>
  <c r="G118" i="33"/>
  <c r="A119" i="33"/>
  <c r="G119" i="33"/>
  <c r="A120" i="33"/>
  <c r="G120" i="33"/>
  <c r="A121" i="33"/>
  <c r="G121" i="33"/>
  <c r="A123" i="33"/>
  <c r="A124" i="33"/>
  <c r="A144" i="33" s="1"/>
  <c r="G124" i="33"/>
  <c r="A125" i="33"/>
  <c r="G125" i="33"/>
  <c r="A126" i="33"/>
  <c r="G126" i="33"/>
  <c r="A127" i="33"/>
  <c r="G127" i="33"/>
  <c r="A128" i="33"/>
  <c r="G128" i="33"/>
  <c r="A129" i="33"/>
  <c r="G129" i="33"/>
  <c r="A130" i="33"/>
  <c r="G130" i="33"/>
  <c r="A131" i="33"/>
  <c r="G131" i="33"/>
  <c r="A132" i="33"/>
  <c r="G132" i="33"/>
  <c r="A133" i="33"/>
  <c r="G133" i="33"/>
  <c r="A134" i="33"/>
  <c r="G134" i="33"/>
  <c r="A135" i="33"/>
  <c r="G135" i="33"/>
  <c r="A136" i="33"/>
  <c r="G136" i="33"/>
  <c r="A137" i="33"/>
  <c r="E137" i="33"/>
  <c r="G137" i="33"/>
  <c r="A138" i="33"/>
  <c r="E138" i="33"/>
  <c r="G138" i="33"/>
  <c r="A139" i="33"/>
  <c r="G139" i="33"/>
  <c r="A140" i="33"/>
  <c r="G140" i="33"/>
  <c r="A141" i="33"/>
  <c r="G141" i="33"/>
  <c r="A142" i="33"/>
  <c r="G142" i="33"/>
  <c r="A143" i="33"/>
  <c r="G143" i="33"/>
  <c r="A59" i="33"/>
  <c r="G59" i="33"/>
  <c r="A60" i="33"/>
  <c r="A61" i="33"/>
  <c r="G61" i="33"/>
  <c r="A63" i="33"/>
  <c r="A64" i="33"/>
  <c r="G64" i="33"/>
  <c r="A65" i="33"/>
  <c r="G66" i="33"/>
  <c r="G67" i="33"/>
  <c r="A68" i="33"/>
  <c r="G68" i="33"/>
  <c r="A69" i="33"/>
  <c r="A71" i="33"/>
  <c r="G71" i="33"/>
  <c r="A72" i="33"/>
  <c r="G72" i="33"/>
  <c r="A73" i="33"/>
  <c r="A74" i="33"/>
  <c r="G74" i="33"/>
  <c r="A75" i="33"/>
  <c r="A76" i="33"/>
  <c r="G76" i="33"/>
  <c r="A79" i="33"/>
  <c r="A80" i="33"/>
  <c r="A100" i="33" s="1"/>
  <c r="G80" i="33"/>
  <c r="G81" i="33"/>
  <c r="G82" i="33"/>
  <c r="A83" i="33"/>
  <c r="G83" i="33"/>
  <c r="G84" i="33"/>
  <c r="A85" i="33"/>
  <c r="G85" i="33"/>
  <c r="G86" i="33"/>
  <c r="A87" i="33"/>
  <c r="G87" i="33"/>
  <c r="A88" i="33"/>
  <c r="G88" i="33"/>
  <c r="A89" i="33"/>
  <c r="G89" i="33"/>
  <c r="A90" i="33"/>
  <c r="G90" i="33"/>
  <c r="A91" i="33"/>
  <c r="G91" i="33"/>
  <c r="A92" i="33"/>
  <c r="G92" i="33"/>
  <c r="G93" i="33"/>
  <c r="A94" i="33"/>
  <c r="G94" i="33"/>
  <c r="A95" i="33"/>
  <c r="G95" i="33"/>
  <c r="A96" i="33"/>
  <c r="G96" i="33"/>
  <c r="A97" i="33"/>
  <c r="G97" i="33"/>
  <c r="A98" i="33"/>
  <c r="G98" i="33"/>
  <c r="A99" i="33"/>
  <c r="G99" i="33"/>
  <c r="A119" i="11"/>
  <c r="D123" i="11"/>
  <c r="E123" i="11" s="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6" i="11"/>
  <c r="A147" i="11" s="1"/>
  <c r="A148" i="11" s="1"/>
  <c r="A149" i="11" s="1"/>
  <c r="A150" i="11" s="1"/>
  <c r="D150" i="11"/>
  <c r="E150" i="11" s="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D69" i="11"/>
  <c r="E69" i="11" s="1"/>
  <c r="A71" i="11"/>
  <c r="A72" i="11"/>
  <c r="A73" i="11"/>
  <c r="A74" i="11"/>
  <c r="A75" i="11"/>
  <c r="A76" i="11"/>
  <c r="A77" i="11"/>
  <c r="A80" i="11"/>
  <c r="A81" i="11"/>
  <c r="A82" i="11"/>
  <c r="A83" i="11"/>
  <c r="A84" i="11"/>
  <c r="A85" i="11"/>
  <c r="A86" i="11"/>
  <c r="A87" i="11"/>
  <c r="A88" i="11"/>
  <c r="A89" i="11"/>
  <c r="A92" i="11"/>
  <c r="A93" i="11" s="1"/>
  <c r="D96" i="11"/>
  <c r="E96" i="11" s="1"/>
  <c r="A97" i="11"/>
  <c r="A98" i="11"/>
  <c r="A99" i="11"/>
  <c r="A100" i="11"/>
  <c r="A102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P413" i="23"/>
  <c r="O374" i="23"/>
  <c r="O373" i="23"/>
  <c r="O313" i="23"/>
  <c r="O312" i="23"/>
  <c r="A94" i="11" l="1"/>
  <c r="A95" i="11" s="1"/>
  <c r="A96" i="11" s="1"/>
  <c r="A118" i="11"/>
  <c r="E89" i="33"/>
  <c r="B475" i="23"/>
  <c r="D78" i="30"/>
  <c r="B114" i="3"/>
  <c r="B152" i="3"/>
  <c r="E119" i="33"/>
  <c r="G358" i="55"/>
  <c r="D106" i="30"/>
  <c r="G234" i="55"/>
  <c r="A120" i="11"/>
  <c r="A144" i="11"/>
  <c r="E132" i="33"/>
  <c r="B474" i="23"/>
  <c r="B471" i="23"/>
  <c r="AG310" i="23"/>
  <c r="D117" i="30"/>
  <c r="D114" i="30"/>
  <c r="B173" i="3"/>
  <c r="B170" i="3"/>
  <c r="G48" i="55"/>
  <c r="D96" i="30"/>
  <c r="B412" i="23"/>
  <c r="G110" i="55"/>
  <c r="W98" i="55"/>
  <c r="Q637" i="23" s="1"/>
  <c r="AP560" i="23"/>
  <c r="H569" i="23" s="1"/>
  <c r="W39" i="55"/>
  <c r="G296" i="55"/>
  <c r="AP682" i="23"/>
  <c r="H691" i="23" s="1"/>
  <c r="W163" i="55"/>
  <c r="K345" i="55"/>
  <c r="O861" i="23" s="1"/>
  <c r="O862" i="23"/>
  <c r="X347" i="55"/>
  <c r="Y347" i="55"/>
  <c r="K221" i="55"/>
  <c r="O739" i="23" s="1"/>
  <c r="L221" i="55"/>
  <c r="T739" i="23" s="1"/>
  <c r="S160" i="55"/>
  <c r="W160" i="55" s="1"/>
  <c r="Q698" i="23" s="1"/>
  <c r="O679" i="23"/>
  <c r="X349" i="55"/>
  <c r="S222" i="55"/>
  <c r="O740" i="23"/>
  <c r="Y349" i="55"/>
  <c r="AG432" i="23"/>
  <c r="K351" i="21"/>
  <c r="S351" i="21" s="1"/>
  <c r="S347" i="21"/>
  <c r="T347" i="21"/>
  <c r="T349" i="21"/>
  <c r="O801" i="23"/>
  <c r="O618" i="23"/>
  <c r="K352" i="55"/>
  <c r="S352" i="55" s="1"/>
  <c r="K166" i="55"/>
  <c r="S166" i="55" s="1"/>
  <c r="K290" i="55"/>
  <c r="S290" i="55" s="1"/>
  <c r="K228" i="55"/>
  <c r="S228" i="55" s="1"/>
  <c r="K104" i="55"/>
  <c r="S104" i="55" s="1"/>
  <c r="Y101" i="55"/>
  <c r="K36" i="55"/>
  <c r="S36" i="55" s="1"/>
  <c r="W36" i="55" s="1"/>
  <c r="L345" i="55"/>
  <c r="T345" i="55" s="1"/>
  <c r="AU861" i="23" s="1"/>
  <c r="M873" i="23" s="1"/>
  <c r="S289" i="21"/>
  <c r="T285" i="21"/>
  <c r="T287" i="21"/>
  <c r="T225" i="21"/>
  <c r="S227" i="21"/>
  <c r="T161" i="21"/>
  <c r="T223" i="21"/>
  <c r="S165" i="21"/>
  <c r="T163" i="21"/>
  <c r="D109" i="30"/>
  <c r="B416" i="23"/>
  <c r="B407" i="23"/>
  <c r="AP862" i="23"/>
  <c r="V873" i="23" s="1"/>
  <c r="AP801" i="23"/>
  <c r="V812" i="23" s="1"/>
  <c r="AP679" i="23"/>
  <c r="V690" i="23" s="1"/>
  <c r="X101" i="55"/>
  <c r="AP743" i="23"/>
  <c r="H752" i="23" s="1"/>
  <c r="L159" i="55"/>
  <c r="T678" i="23" s="1"/>
  <c r="L97" i="55"/>
  <c r="K283" i="55"/>
  <c r="O800" i="23" s="1"/>
  <c r="K159" i="55"/>
  <c r="L283" i="55"/>
  <c r="T800" i="23" s="1"/>
  <c r="Y227" i="55"/>
  <c r="O226" i="55"/>
  <c r="Q226" i="55" s="1"/>
  <c r="X37" i="55"/>
  <c r="Y37" i="55"/>
  <c r="O38" i="55"/>
  <c r="Q38" i="55" s="1"/>
  <c r="X223" i="55"/>
  <c r="Y223" i="55"/>
  <c r="Y285" i="55"/>
  <c r="X285" i="55"/>
  <c r="O288" i="55"/>
  <c r="Q288" i="55" s="1"/>
  <c r="E291" i="55"/>
  <c r="H808" i="23" s="1"/>
  <c r="K35" i="55"/>
  <c r="O556" i="23" s="1"/>
  <c r="K97" i="55"/>
  <c r="O617" i="23" s="1"/>
  <c r="O348" i="55"/>
  <c r="Q348" i="55" s="1"/>
  <c r="Y161" i="55"/>
  <c r="X161" i="55"/>
  <c r="O162" i="55"/>
  <c r="Q162" i="55" s="1"/>
  <c r="E229" i="55"/>
  <c r="H747" i="23" s="1"/>
  <c r="Y103" i="55"/>
  <c r="Y165" i="55"/>
  <c r="E43" i="55"/>
  <c r="H564" i="23" s="1"/>
  <c r="O40" i="55"/>
  <c r="Q40" i="55" s="1"/>
  <c r="O286" i="55"/>
  <c r="Q286" i="55" s="1"/>
  <c r="O164" i="55"/>
  <c r="Q164" i="55" s="1"/>
  <c r="E353" i="55"/>
  <c r="H869" i="23" s="1"/>
  <c r="O100" i="55"/>
  <c r="Q100" i="55" s="1"/>
  <c r="Y351" i="55"/>
  <c r="L35" i="55"/>
  <c r="T556" i="23" s="1"/>
  <c r="O350" i="55"/>
  <c r="Q350" i="55" s="1"/>
  <c r="E167" i="55"/>
  <c r="H686" i="23" s="1"/>
  <c r="O224" i="55"/>
  <c r="Q224" i="55" s="1"/>
  <c r="E105" i="55"/>
  <c r="H625" i="23" s="1"/>
  <c r="O102" i="55"/>
  <c r="Q102" i="55" s="1"/>
  <c r="Y289" i="55"/>
  <c r="AF820" i="23"/>
  <c r="AF698" i="23"/>
  <c r="AP576" i="23"/>
  <c r="E143" i="33"/>
  <c r="D126" i="30"/>
  <c r="B136" i="3"/>
  <c r="B406" i="23"/>
  <c r="E118" i="33"/>
  <c r="AG371" i="23"/>
  <c r="E110" i="33"/>
  <c r="E105" i="33"/>
  <c r="D97" i="30"/>
  <c r="D91" i="30"/>
  <c r="B137" i="3"/>
  <c r="B143" i="3"/>
  <c r="E107" i="33"/>
  <c r="B410" i="23"/>
  <c r="B140" i="3"/>
  <c r="B171" i="3"/>
  <c r="E113" i="33"/>
  <c r="B180" i="3"/>
  <c r="D98" i="30"/>
  <c r="E124" i="33"/>
  <c r="E121" i="33"/>
  <c r="D124" i="30"/>
  <c r="D104" i="30"/>
  <c r="B182" i="3"/>
  <c r="B466" i="23"/>
  <c r="D89" i="30"/>
  <c r="B135" i="3"/>
  <c r="H496" i="23"/>
  <c r="E111" i="33"/>
  <c r="E102" i="33"/>
  <c r="D119" i="30"/>
  <c r="D102" i="30"/>
  <c r="B144" i="3"/>
  <c r="B167" i="3"/>
  <c r="E125" i="33"/>
  <c r="D116" i="30"/>
  <c r="D90" i="30"/>
  <c r="B166" i="3"/>
  <c r="B482" i="23"/>
  <c r="E141" i="33"/>
  <c r="D127" i="30"/>
  <c r="D110" i="30"/>
  <c r="B153" i="3"/>
  <c r="B172" i="3"/>
  <c r="B473" i="23"/>
  <c r="B424" i="23"/>
  <c r="E139" i="33"/>
  <c r="E120" i="33"/>
  <c r="E117" i="33"/>
  <c r="D107" i="30"/>
  <c r="B183" i="3"/>
  <c r="B150" i="3"/>
  <c r="H399" i="23"/>
  <c r="B148" i="3"/>
  <c r="B418" i="23"/>
  <c r="D95" i="30"/>
  <c r="AG373" i="23"/>
  <c r="E90" i="33"/>
  <c r="B176" i="3"/>
  <c r="D129" i="21"/>
  <c r="AG493" i="23"/>
  <c r="B296" i="23"/>
  <c r="D115" i="30"/>
  <c r="D128" i="30"/>
  <c r="B184" i="3"/>
  <c r="B151" i="3"/>
  <c r="B421" i="23"/>
  <c r="H277" i="23"/>
  <c r="E130" i="33"/>
  <c r="H338" i="23"/>
  <c r="E315" i="21"/>
  <c r="H345" i="21" s="1"/>
  <c r="D112" i="30"/>
  <c r="D191" i="21"/>
  <c r="C168" i="3"/>
  <c r="K191" i="21"/>
  <c r="E191" i="21"/>
  <c r="J221" i="21" s="1"/>
  <c r="K315" i="21"/>
  <c r="B477" i="23"/>
  <c r="E135" i="33"/>
  <c r="D120" i="30"/>
  <c r="B168" i="3"/>
  <c r="B469" i="23"/>
  <c r="K129" i="21"/>
  <c r="I160" i="21"/>
  <c r="H160" i="21"/>
  <c r="E129" i="21"/>
  <c r="H222" i="21"/>
  <c r="I222" i="21"/>
  <c r="K253" i="21"/>
  <c r="I284" i="21"/>
  <c r="H284" i="21"/>
  <c r="D315" i="21"/>
  <c r="D99" i="30"/>
  <c r="B415" i="23"/>
  <c r="E112" i="33"/>
  <c r="E253" i="21"/>
  <c r="D253" i="21"/>
  <c r="H346" i="21"/>
  <c r="I346" i="21"/>
  <c r="AA350" i="23"/>
  <c r="E111" i="3"/>
  <c r="C111" i="3"/>
  <c r="L350" i="23"/>
  <c r="AF350" i="23"/>
  <c r="F111" i="3"/>
  <c r="B177" i="3"/>
  <c r="E136" i="33"/>
  <c r="AP348" i="23"/>
  <c r="A101" i="11"/>
  <c r="A78" i="11"/>
  <c r="A171" i="11"/>
  <c r="A75" i="30"/>
  <c r="G118" i="3"/>
  <c r="D111" i="3"/>
  <c r="D109" i="3"/>
  <c r="AA357" i="23"/>
  <c r="V291" i="23"/>
  <c r="V286" i="23"/>
  <c r="B288" i="23"/>
  <c r="B80" i="3"/>
  <c r="D54" i="30"/>
  <c r="V294" i="23"/>
  <c r="D86" i="3"/>
  <c r="H86" i="3"/>
  <c r="AA294" i="23"/>
  <c r="E86" i="3"/>
  <c r="V300" i="23"/>
  <c r="F92" i="3"/>
  <c r="AA300" i="23"/>
  <c r="G92" i="3"/>
  <c r="A66" i="30"/>
  <c r="C107" i="3"/>
  <c r="Q347" i="23"/>
  <c r="G108" i="3"/>
  <c r="C108" i="3"/>
  <c r="V347" i="23"/>
  <c r="D108" i="3"/>
  <c r="H108" i="3"/>
  <c r="AA352" i="23"/>
  <c r="F113" i="3"/>
  <c r="G113" i="3"/>
  <c r="A77" i="30"/>
  <c r="Q361" i="23"/>
  <c r="E122" i="3"/>
  <c r="V361" i="23"/>
  <c r="F122" i="3"/>
  <c r="H435" i="23"/>
  <c r="B419" i="23"/>
  <c r="D103" i="30"/>
  <c r="E116" i="33"/>
  <c r="B149" i="3"/>
  <c r="G83" i="3"/>
  <c r="C83" i="3"/>
  <c r="Q291" i="23"/>
  <c r="D83" i="3"/>
  <c r="H83" i="3"/>
  <c r="A66" i="33"/>
  <c r="E109" i="3"/>
  <c r="AA348" i="23"/>
  <c r="F109" i="3"/>
  <c r="A84" i="33"/>
  <c r="G348" i="23"/>
  <c r="AP357" i="23"/>
  <c r="AP467" i="23"/>
  <c r="A103" i="11"/>
  <c r="A93" i="33"/>
  <c r="A57" i="30"/>
  <c r="F118" i="3"/>
  <c r="F83" i="3"/>
  <c r="H75" i="3"/>
  <c r="AF346" i="23"/>
  <c r="L285" i="23"/>
  <c r="AF285" i="23"/>
  <c r="F77" i="3"/>
  <c r="Q285" i="23"/>
  <c r="G77" i="3"/>
  <c r="F79" i="3"/>
  <c r="A62" i="33"/>
  <c r="G79" i="3"/>
  <c r="L296" i="23"/>
  <c r="AF296" i="23"/>
  <c r="E88" i="3"/>
  <c r="A62" i="30"/>
  <c r="Q296" i="23"/>
  <c r="F88" i="3"/>
  <c r="B297" i="23"/>
  <c r="B89" i="3"/>
  <c r="E72" i="33"/>
  <c r="Q301" i="23"/>
  <c r="G93" i="3"/>
  <c r="V301" i="23"/>
  <c r="D93" i="3"/>
  <c r="H93" i="3"/>
  <c r="V362" i="23"/>
  <c r="D123" i="3"/>
  <c r="H123" i="3"/>
  <c r="A87" i="30"/>
  <c r="AA362" i="23"/>
  <c r="E123" i="3"/>
  <c r="V346" i="23"/>
  <c r="G107" i="3"/>
  <c r="A71" i="30"/>
  <c r="A82" i="33"/>
  <c r="AA346" i="23"/>
  <c r="D107" i="3"/>
  <c r="H107" i="3"/>
  <c r="Q357" i="23"/>
  <c r="D118" i="3"/>
  <c r="H118" i="3"/>
  <c r="A82" i="30"/>
  <c r="V357" i="23"/>
  <c r="E118" i="3"/>
  <c r="AK350" i="23"/>
  <c r="O371" i="23"/>
  <c r="A70" i="11"/>
  <c r="A86" i="33"/>
  <c r="A73" i="30"/>
  <c r="D121" i="30"/>
  <c r="E83" i="3"/>
  <c r="H111" i="3"/>
  <c r="H109" i="3"/>
  <c r="F107" i="3"/>
  <c r="D75" i="3"/>
  <c r="V350" i="23"/>
  <c r="Q346" i="23"/>
  <c r="B277" i="23"/>
  <c r="D68" i="3"/>
  <c r="C74" i="3" s="1"/>
  <c r="D74" i="3" s="1"/>
  <c r="E74" i="3" s="1"/>
  <c r="F74" i="3" s="1"/>
  <c r="G74" i="3" s="1"/>
  <c r="H74" i="3" s="1"/>
  <c r="G58" i="33"/>
  <c r="G63" i="33"/>
  <c r="G65" i="33"/>
  <c r="G69" i="33"/>
  <c r="G73" i="33"/>
  <c r="G60" i="33"/>
  <c r="G62" i="33"/>
  <c r="G70" i="33"/>
  <c r="G75" i="33"/>
  <c r="G77" i="33"/>
  <c r="AA286" i="23"/>
  <c r="E78" i="3"/>
  <c r="C78" i="3"/>
  <c r="L286" i="23"/>
  <c r="AF286" i="23"/>
  <c r="F78" i="3"/>
  <c r="A52" i="30"/>
  <c r="L302" i="23"/>
  <c r="AF302" i="23"/>
  <c r="G94" i="3"/>
  <c r="A68" i="30"/>
  <c r="A77" i="33"/>
  <c r="C94" i="3"/>
  <c r="Q302" i="23"/>
  <c r="D94" i="3"/>
  <c r="H94" i="3"/>
  <c r="Q345" i="23"/>
  <c r="E106" i="3"/>
  <c r="V345" i="23"/>
  <c r="F106" i="3"/>
  <c r="A81" i="33"/>
  <c r="B115" i="3"/>
  <c r="D79" i="30"/>
  <c r="Q359" i="23"/>
  <c r="F120" i="3"/>
  <c r="A84" i="30"/>
  <c r="V359" i="23"/>
  <c r="G120" i="3"/>
  <c r="Q363" i="23"/>
  <c r="E124" i="3"/>
  <c r="C124" i="3"/>
  <c r="V363" i="23"/>
  <c r="F124" i="3"/>
  <c r="B174" i="3"/>
  <c r="D118" i="30"/>
  <c r="E133" i="33"/>
  <c r="C165" i="3"/>
  <c r="B181" i="3"/>
  <c r="E140" i="33"/>
  <c r="E134" i="33"/>
  <c r="B476" i="23"/>
  <c r="E59" i="33"/>
  <c r="C81" i="3"/>
  <c r="C82" i="3"/>
  <c r="C89" i="3"/>
  <c r="C91" i="3"/>
  <c r="C112" i="3"/>
  <c r="C115" i="3"/>
  <c r="E142" i="33"/>
  <c r="E126" i="33"/>
  <c r="B169" i="3"/>
  <c r="B468" i="23"/>
  <c r="E114" i="33"/>
  <c r="E106" i="33"/>
  <c r="D108" i="30"/>
  <c r="D100" i="30"/>
  <c r="D92" i="30"/>
  <c r="B147" i="3"/>
  <c r="B141" i="3"/>
  <c r="B139" i="3"/>
  <c r="B417" i="23"/>
  <c r="B409" i="23"/>
  <c r="E108" i="33"/>
  <c r="B154" i="3"/>
  <c r="B146" i="3"/>
  <c r="B138" i="3"/>
  <c r="B353" i="23"/>
  <c r="B122" i="3"/>
  <c r="B118" i="3"/>
  <c r="B110" i="3"/>
  <c r="B106" i="3"/>
  <c r="B349" i="23"/>
  <c r="H374" i="23"/>
  <c r="L344" i="23"/>
  <c r="AF344" i="23"/>
  <c r="Q344" i="23"/>
  <c r="C105" i="3"/>
  <c r="V344" i="23"/>
  <c r="L348" i="23"/>
  <c r="AF348" i="23"/>
  <c r="Q348" i="23"/>
  <c r="C109" i="3"/>
  <c r="V348" i="23"/>
  <c r="L352" i="23"/>
  <c r="AF352" i="23"/>
  <c r="Q352" i="23"/>
  <c r="C113" i="3"/>
  <c r="L356" i="23"/>
  <c r="AF356" i="23"/>
  <c r="Q356" i="23"/>
  <c r="C117" i="3"/>
  <c r="L360" i="23"/>
  <c r="AF360" i="23"/>
  <c r="C121" i="3"/>
  <c r="AF345" i="23"/>
  <c r="L345" i="23"/>
  <c r="C106" i="3"/>
  <c r="C110" i="3"/>
  <c r="C114" i="3"/>
  <c r="C118" i="3"/>
  <c r="C122" i="3"/>
  <c r="AA345" i="23"/>
  <c r="V292" i="23"/>
  <c r="C84" i="3"/>
  <c r="AA292" i="23"/>
  <c r="AA295" i="23"/>
  <c r="L295" i="23"/>
  <c r="AF295" i="23"/>
  <c r="G295" i="23"/>
  <c r="E71" i="33"/>
  <c r="A70" i="33"/>
  <c r="A58" i="33"/>
  <c r="A78" i="33" s="1"/>
  <c r="D67" i="30"/>
  <c r="D55" i="30"/>
  <c r="G87" i="3"/>
  <c r="E84" i="3"/>
  <c r="G75" i="3"/>
  <c r="B301" i="23"/>
  <c r="Q295" i="23"/>
  <c r="Q284" i="23"/>
  <c r="V283" i="23"/>
  <c r="C75" i="3"/>
  <c r="AA291" i="23"/>
  <c r="L291" i="23"/>
  <c r="AF291" i="23"/>
  <c r="C87" i="3"/>
  <c r="AA283" i="23"/>
  <c r="L283" i="23"/>
  <c r="AF283" i="23"/>
  <c r="A79" i="11"/>
  <c r="E76" i="33"/>
  <c r="A67" i="33"/>
  <c r="E64" i="33"/>
  <c r="A57" i="33"/>
  <c r="A61" i="30"/>
  <c r="A49" i="30"/>
  <c r="B93" i="3"/>
  <c r="F87" i="3"/>
  <c r="H84" i="3"/>
  <c r="D84" i="3"/>
  <c r="B81" i="3"/>
  <c r="F75" i="3"/>
  <c r="AF292" i="23"/>
  <c r="V287" i="23"/>
  <c r="L284" i="23"/>
  <c r="Q283" i="23"/>
  <c r="V288" i="23"/>
  <c r="C80" i="3"/>
  <c r="AA288" i="23"/>
  <c r="C92" i="3"/>
  <c r="AP283" i="23"/>
  <c r="A65" i="11"/>
  <c r="D62" i="30"/>
  <c r="E87" i="3"/>
  <c r="G84" i="3"/>
  <c r="E75" i="3"/>
  <c r="Q292" i="23"/>
  <c r="V284" i="23"/>
  <c r="C76" i="3"/>
  <c r="AA284" i="23"/>
  <c r="AA287" i="23"/>
  <c r="L287" i="23"/>
  <c r="AF287" i="23"/>
  <c r="C88" i="3"/>
  <c r="A117" i="11"/>
  <c r="G474" i="23"/>
  <c r="AP474" i="23"/>
  <c r="AK474" i="23"/>
  <c r="O436" i="23"/>
  <c r="G411" i="23"/>
  <c r="AP411" i="23"/>
  <c r="AK411" i="23"/>
  <c r="AG495" i="23"/>
  <c r="AK479" i="23"/>
  <c r="G479" i="23"/>
  <c r="AP479" i="23"/>
  <c r="AP408" i="23"/>
  <c r="AK408" i="23"/>
  <c r="G424" i="23"/>
  <c r="AP424" i="23"/>
  <c r="AK424" i="23"/>
  <c r="G417" i="23"/>
  <c r="AK417" i="23"/>
  <c r="AP412" i="23"/>
  <c r="G421" i="23"/>
  <c r="AK421" i="23"/>
  <c r="AP421" i="23"/>
  <c r="AP466" i="23"/>
  <c r="G466" i="23"/>
  <c r="H494" i="23"/>
  <c r="AK466" i="23"/>
  <c r="AP475" i="23"/>
  <c r="AK475" i="23"/>
  <c r="G475" i="23"/>
  <c r="G407" i="23"/>
  <c r="AP407" i="23"/>
  <c r="G412" i="23"/>
  <c r="AK405" i="23"/>
  <c r="H433" i="23"/>
  <c r="G406" i="23"/>
  <c r="AK409" i="23"/>
  <c r="G410" i="23"/>
  <c r="AK413" i="23"/>
  <c r="AP415" i="23"/>
  <c r="AP418" i="23"/>
  <c r="AP419" i="23"/>
  <c r="G422" i="23"/>
  <c r="AP422" i="23"/>
  <c r="AK422" i="23"/>
  <c r="AP423" i="23"/>
  <c r="AK406" i="23"/>
  <c r="AK410" i="23"/>
  <c r="AK414" i="23"/>
  <c r="AP470" i="23"/>
  <c r="G470" i="23"/>
  <c r="G468" i="23"/>
  <c r="AP468" i="23"/>
  <c r="G472" i="23"/>
  <c r="AP472" i="23"/>
  <c r="G478" i="23"/>
  <c r="AK416" i="23"/>
  <c r="AK420" i="23"/>
  <c r="H460" i="23"/>
  <c r="AK468" i="23"/>
  <c r="AP469" i="23"/>
  <c r="AK472" i="23"/>
  <c r="AP473" i="23"/>
  <c r="G485" i="23"/>
  <c r="AP485" i="23"/>
  <c r="AK485" i="23"/>
  <c r="AP478" i="23"/>
  <c r="AK467" i="23"/>
  <c r="AK471" i="23"/>
  <c r="AP481" i="23"/>
  <c r="G481" i="23"/>
  <c r="AP482" i="23"/>
  <c r="AK482" i="23"/>
  <c r="AK477" i="23"/>
  <c r="G480" i="23"/>
  <c r="AP480" i="23"/>
  <c r="AK483" i="23"/>
  <c r="G484" i="23"/>
  <c r="AK484" i="23"/>
  <c r="G285" i="23"/>
  <c r="AP285" i="23"/>
  <c r="AP292" i="23"/>
  <c r="AK292" i="23"/>
  <c r="G292" i="23"/>
  <c r="O314" i="23"/>
  <c r="G283" i="23"/>
  <c r="AP284" i="23"/>
  <c r="AK286" i="23"/>
  <c r="G287" i="23"/>
  <c r="AP288" i="23"/>
  <c r="G288" i="23"/>
  <c r="G290" i="23"/>
  <c r="AP290" i="23"/>
  <c r="AK291" i="23"/>
  <c r="G296" i="23"/>
  <c r="AK296" i="23"/>
  <c r="G300" i="23"/>
  <c r="AK300" i="23"/>
  <c r="AK351" i="23"/>
  <c r="AP351" i="23"/>
  <c r="G351" i="23"/>
  <c r="AK283" i="23"/>
  <c r="H311" i="23"/>
  <c r="G284" i="23"/>
  <c r="AK287" i="23"/>
  <c r="G291" i="23"/>
  <c r="AP291" i="23"/>
  <c r="AK284" i="23"/>
  <c r="AK288" i="23"/>
  <c r="AK289" i="23"/>
  <c r="AK293" i="23"/>
  <c r="G294" i="23"/>
  <c r="AP297" i="23"/>
  <c r="AP298" i="23"/>
  <c r="AP301" i="23"/>
  <c r="AP302" i="23"/>
  <c r="G349" i="23"/>
  <c r="AK349" i="23"/>
  <c r="G357" i="23"/>
  <c r="AK357" i="23"/>
  <c r="AP360" i="23"/>
  <c r="G360" i="23"/>
  <c r="AK294" i="23"/>
  <c r="AK347" i="23"/>
  <c r="AP347" i="23"/>
  <c r="AK355" i="23"/>
  <c r="AP355" i="23"/>
  <c r="G353" i="23"/>
  <c r="AK353" i="23"/>
  <c r="G355" i="23"/>
  <c r="AK295" i="23"/>
  <c r="AK299" i="23"/>
  <c r="G345" i="23"/>
  <c r="AP345" i="23"/>
  <c r="AP346" i="23"/>
  <c r="G346" i="23"/>
  <c r="AP350" i="23"/>
  <c r="G350" i="23"/>
  <c r="AP354" i="23"/>
  <c r="G354" i="23"/>
  <c r="G363" i="23"/>
  <c r="AP363" i="23"/>
  <c r="AK363" i="23"/>
  <c r="AK344" i="23"/>
  <c r="H372" i="23"/>
  <c r="AK348" i="23"/>
  <c r="AK352" i="23"/>
  <c r="AK356" i="23"/>
  <c r="G359" i="23"/>
  <c r="AP359" i="23"/>
  <c r="AK361" i="23"/>
  <c r="AK358" i="23"/>
  <c r="AK362" i="23"/>
  <c r="A145" i="11" l="1"/>
  <c r="A121" i="11"/>
  <c r="A122" i="11" s="1"/>
  <c r="A123" i="11" s="1"/>
  <c r="A66" i="11"/>
  <c r="A90" i="11"/>
  <c r="AP557" i="23"/>
  <c r="V568" i="23" s="1"/>
  <c r="W163" i="21"/>
  <c r="AP432" i="23"/>
  <c r="AC442" i="23" s="1"/>
  <c r="W285" i="21"/>
  <c r="Y285" i="21" s="1"/>
  <c r="AP685" i="23"/>
  <c r="AJ691" i="23" s="1"/>
  <c r="W166" i="55"/>
  <c r="AU698" i="23" s="1"/>
  <c r="AP495" i="23"/>
  <c r="H504" i="23" s="1"/>
  <c r="W349" i="21"/>
  <c r="Y349" i="21" s="1"/>
  <c r="E172" i="21"/>
  <c r="E171" i="21"/>
  <c r="W165" i="21"/>
  <c r="E358" i="21"/>
  <c r="E357" i="21"/>
  <c r="W351" i="21"/>
  <c r="Y165" i="21"/>
  <c r="AP373" i="23"/>
  <c r="H382" i="23" s="1"/>
  <c r="W225" i="21"/>
  <c r="X225" i="21" s="1"/>
  <c r="AP624" i="23"/>
  <c r="AJ630" i="23" s="1"/>
  <c r="W104" i="55"/>
  <c r="AU637" i="23" s="1"/>
  <c r="AP868" i="23"/>
  <c r="AJ874" i="23" s="1"/>
  <c r="W352" i="55"/>
  <c r="AU881" i="23" s="1"/>
  <c r="AP493" i="23"/>
  <c r="AC503" i="23" s="1"/>
  <c r="W347" i="21"/>
  <c r="Y347" i="21" s="1"/>
  <c r="AP740" i="23"/>
  <c r="V751" i="23" s="1"/>
  <c r="W222" i="55"/>
  <c r="X222" i="55" s="1"/>
  <c r="AP371" i="23"/>
  <c r="AC381" i="23" s="1"/>
  <c r="W223" i="21"/>
  <c r="Y223" i="21" s="1"/>
  <c r="AP746" i="23"/>
  <c r="AJ752" i="23" s="1"/>
  <c r="W228" i="55"/>
  <c r="AU759" i="23" s="1"/>
  <c r="Y351" i="21"/>
  <c r="E295" i="21"/>
  <c r="E296" i="21"/>
  <c r="W289" i="21"/>
  <c r="Y289" i="21" s="1"/>
  <c r="E233" i="21"/>
  <c r="E234" i="21"/>
  <c r="W227" i="21"/>
  <c r="Y227" i="21" s="1"/>
  <c r="AP310" i="23"/>
  <c r="AC320" i="23" s="1"/>
  <c r="W161" i="21"/>
  <c r="Y161" i="21" s="1"/>
  <c r="W287" i="21"/>
  <c r="Y287" i="21" s="1"/>
  <c r="AP807" i="23"/>
  <c r="AJ813" i="23" s="1"/>
  <c r="W290" i="55"/>
  <c r="AU820" i="23" s="1"/>
  <c r="S345" i="55"/>
  <c r="AP861" i="23" s="1"/>
  <c r="F873" i="23" s="1"/>
  <c r="T221" i="55"/>
  <c r="AU739" i="23" s="1"/>
  <c r="M751" i="23" s="1"/>
  <c r="S221" i="55"/>
  <c r="AP739" i="23" s="1"/>
  <c r="F751" i="23" s="1"/>
  <c r="Q759" i="23"/>
  <c r="AF576" i="23"/>
  <c r="X39" i="55"/>
  <c r="Y39" i="55"/>
  <c r="J345" i="21"/>
  <c r="I379" i="21"/>
  <c r="L379" i="21" s="1"/>
  <c r="N379" i="21" s="1"/>
  <c r="P379" i="21" s="1"/>
  <c r="K222" i="21"/>
  <c r="I378" i="21"/>
  <c r="L378" i="21" s="1"/>
  <c r="N378" i="21" s="1"/>
  <c r="P378" i="21" s="1"/>
  <c r="K284" i="21"/>
  <c r="I377" i="21"/>
  <c r="L377" i="21" s="1"/>
  <c r="N377" i="21" s="1"/>
  <c r="P377" i="21" s="1"/>
  <c r="K346" i="21"/>
  <c r="S346" i="21" s="1"/>
  <c r="W346" i="21" s="1"/>
  <c r="K160" i="21"/>
  <c r="O746" i="23"/>
  <c r="O685" i="23"/>
  <c r="O624" i="23"/>
  <c r="O807" i="23"/>
  <c r="O868" i="23"/>
  <c r="AG866" i="23"/>
  <c r="S350" i="55"/>
  <c r="T350" i="55"/>
  <c r="AG864" i="23"/>
  <c r="S348" i="55"/>
  <c r="T348" i="55"/>
  <c r="W348" i="55" s="1"/>
  <c r="AG805" i="23"/>
  <c r="S288" i="55"/>
  <c r="T288" i="55"/>
  <c r="AG803" i="23"/>
  <c r="S286" i="55"/>
  <c r="T286" i="55"/>
  <c r="AG742" i="23"/>
  <c r="S224" i="55"/>
  <c r="T224" i="55"/>
  <c r="AG744" i="23"/>
  <c r="S226" i="55"/>
  <c r="T226" i="55"/>
  <c r="AG683" i="23"/>
  <c r="S164" i="55"/>
  <c r="T164" i="55"/>
  <c r="AG681" i="23"/>
  <c r="S162" i="55"/>
  <c r="T162" i="55"/>
  <c r="AG622" i="23"/>
  <c r="T102" i="55"/>
  <c r="S102" i="55"/>
  <c r="AG620" i="23"/>
  <c r="T100" i="55"/>
  <c r="S100" i="55"/>
  <c r="S38" i="55"/>
  <c r="T38" i="55"/>
  <c r="S40" i="55"/>
  <c r="T40" i="55"/>
  <c r="Q820" i="23"/>
  <c r="O557" i="23"/>
  <c r="O563" i="23"/>
  <c r="AP563" i="23"/>
  <c r="AJ569" i="23" s="1"/>
  <c r="T861" i="23"/>
  <c r="AG561" i="23"/>
  <c r="AG559" i="23"/>
  <c r="Q881" i="23"/>
  <c r="M191" i="21"/>
  <c r="C234" i="21" s="1"/>
  <c r="AF759" i="23"/>
  <c r="X225" i="55"/>
  <c r="Y225" i="55"/>
  <c r="T159" i="55"/>
  <c r="AU678" i="23" s="1"/>
  <c r="M690" i="23" s="1"/>
  <c r="W345" i="55"/>
  <c r="T353" i="55"/>
  <c r="T283" i="55"/>
  <c r="AU800" i="23" s="1"/>
  <c r="M812" i="23" s="1"/>
  <c r="S159" i="55"/>
  <c r="AP678" i="23" s="1"/>
  <c r="F690" i="23" s="1"/>
  <c r="O678" i="23"/>
  <c r="T97" i="55"/>
  <c r="AU617" i="23" s="1"/>
  <c r="M629" i="23" s="1"/>
  <c r="T617" i="23"/>
  <c r="S283" i="55"/>
  <c r="X160" i="55"/>
  <c r="Z160" i="55"/>
  <c r="Q576" i="23"/>
  <c r="T35" i="55"/>
  <c r="AU556" i="23" s="1"/>
  <c r="M568" i="23" s="1"/>
  <c r="Z98" i="55"/>
  <c r="X98" i="55"/>
  <c r="Y41" i="55"/>
  <c r="S97" i="55"/>
  <c r="AP617" i="23" s="1"/>
  <c r="F629" i="23" s="1"/>
  <c r="Y163" i="55"/>
  <c r="X163" i="55"/>
  <c r="Y287" i="55"/>
  <c r="X287" i="55"/>
  <c r="S35" i="55"/>
  <c r="AP556" i="23" s="1"/>
  <c r="F568" i="23" s="1"/>
  <c r="N315" i="21"/>
  <c r="D358" i="21" s="1"/>
  <c r="I380" i="21"/>
  <c r="L380" i="21" s="1"/>
  <c r="N380" i="21" s="1"/>
  <c r="P380" i="21" s="1"/>
  <c r="H221" i="21"/>
  <c r="O315" i="21"/>
  <c r="F358" i="21" s="1"/>
  <c r="G221" i="21"/>
  <c r="K221" i="21" s="1"/>
  <c r="S221" i="21" s="1"/>
  <c r="S229" i="21" s="1"/>
  <c r="I221" i="21"/>
  <c r="L221" i="21" s="1"/>
  <c r="T221" i="21" s="1"/>
  <c r="W221" i="21" s="1"/>
  <c r="H228" i="21"/>
  <c r="K228" i="21" s="1"/>
  <c r="E223" i="21"/>
  <c r="O224" i="21" s="1"/>
  <c r="Q224" i="21" s="1"/>
  <c r="E221" i="21"/>
  <c r="E222" i="21"/>
  <c r="G345" i="21"/>
  <c r="O191" i="21"/>
  <c r="F234" i="21" s="1"/>
  <c r="I345" i="21"/>
  <c r="E225" i="21"/>
  <c r="O226" i="21" s="1"/>
  <c r="Q226" i="21" s="1"/>
  <c r="N191" i="21"/>
  <c r="D234" i="21" s="1"/>
  <c r="E349" i="21"/>
  <c r="O350" i="21" s="1"/>
  <c r="Q350" i="21" s="1"/>
  <c r="E347" i="21"/>
  <c r="O348" i="21" s="1"/>
  <c r="Q348" i="21" s="1"/>
  <c r="M315" i="21"/>
  <c r="C358" i="21" s="1"/>
  <c r="E346" i="21"/>
  <c r="E345" i="21"/>
  <c r="H352" i="21"/>
  <c r="K352" i="21" s="1"/>
  <c r="I283" i="21"/>
  <c r="J283" i="21"/>
  <c r="G283" i="21"/>
  <c r="H283" i="21"/>
  <c r="I159" i="21"/>
  <c r="J159" i="21"/>
  <c r="G159" i="21"/>
  <c r="H159" i="21"/>
  <c r="X287" i="21"/>
  <c r="O253" i="21"/>
  <c r="F296" i="21" s="1"/>
  <c r="N253" i="21"/>
  <c r="D296" i="21" s="1"/>
  <c r="E283" i="21"/>
  <c r="H430" i="23" s="1"/>
  <c r="H290" i="21"/>
  <c r="K290" i="21" s="1"/>
  <c r="M253" i="21"/>
  <c r="C296" i="21" s="1"/>
  <c r="E284" i="21"/>
  <c r="H431" i="23" s="1"/>
  <c r="E285" i="21"/>
  <c r="O286" i="21" s="1"/>
  <c r="Q286" i="21" s="1"/>
  <c r="E287" i="21"/>
  <c r="O288" i="21" s="1"/>
  <c r="Q288" i="21" s="1"/>
  <c r="O129" i="21"/>
  <c r="F172" i="21" s="1"/>
  <c r="M129" i="21"/>
  <c r="C172" i="21" s="1"/>
  <c r="N129" i="21"/>
  <c r="D172" i="21" s="1"/>
  <c r="E159" i="21"/>
  <c r="E160" i="21"/>
  <c r="H166" i="21"/>
  <c r="K166" i="21" s="1"/>
  <c r="E163" i="21"/>
  <c r="O164" i="21" s="1"/>
  <c r="Q164" i="21" s="1"/>
  <c r="E161" i="21"/>
  <c r="O162" i="21" s="1"/>
  <c r="Q162" i="21" s="1"/>
  <c r="D50" i="30"/>
  <c r="B119" i="3"/>
  <c r="B358" i="23"/>
  <c r="E94" i="33"/>
  <c r="D83" i="30"/>
  <c r="B293" i="23"/>
  <c r="B85" i="3"/>
  <c r="E68" i="33"/>
  <c r="D59" i="30"/>
  <c r="B357" i="23"/>
  <c r="D82" i="30"/>
  <c r="E93" i="33"/>
  <c r="B284" i="23"/>
  <c r="B76" i="3"/>
  <c r="E85" i="33"/>
  <c r="D74" i="30"/>
  <c r="B285" i="23"/>
  <c r="B77" i="3"/>
  <c r="D51" i="30"/>
  <c r="E60" i="33"/>
  <c r="AG434" i="23"/>
  <c r="B361" i="23"/>
  <c r="E97" i="33"/>
  <c r="D86" i="30"/>
  <c r="E75" i="33"/>
  <c r="B300" i="23"/>
  <c r="B92" i="3"/>
  <c r="D66" i="30"/>
  <c r="B346" i="23"/>
  <c r="D71" i="30"/>
  <c r="E82" i="33"/>
  <c r="B107" i="3"/>
  <c r="B345" i="23"/>
  <c r="E81" i="33"/>
  <c r="D70" i="30"/>
  <c r="B362" i="23"/>
  <c r="D87" i="30"/>
  <c r="B123" i="3"/>
  <c r="E98" i="33"/>
  <c r="B350" i="23"/>
  <c r="B111" i="3"/>
  <c r="D75" i="30"/>
  <c r="E86" i="33"/>
  <c r="B121" i="3"/>
  <c r="E96" i="33"/>
  <c r="D85" i="30"/>
  <c r="B360" i="23"/>
  <c r="O375" i="23"/>
  <c r="E99" i="33"/>
  <c r="B363" i="23"/>
  <c r="B124" i="3"/>
  <c r="D88" i="30"/>
  <c r="B117" i="3"/>
  <c r="E92" i="33"/>
  <c r="D81" i="30"/>
  <c r="B356" i="23"/>
  <c r="B359" i="23"/>
  <c r="B120" i="3"/>
  <c r="E95" i="33"/>
  <c r="D84" i="30"/>
  <c r="B351" i="23"/>
  <c r="E87" i="33"/>
  <c r="D76" i="30"/>
  <c r="B112" i="3"/>
  <c r="B355" i="23"/>
  <c r="E91" i="33"/>
  <c r="D80" i="30"/>
  <c r="B116" i="3"/>
  <c r="B347" i="23"/>
  <c r="B108" i="3"/>
  <c r="E83" i="33"/>
  <c r="D72" i="30"/>
  <c r="B113" i="3"/>
  <c r="E88" i="33"/>
  <c r="B352" i="23"/>
  <c r="D77" i="30"/>
  <c r="B348" i="23"/>
  <c r="B109" i="3"/>
  <c r="E84" i="33"/>
  <c r="D73" i="30"/>
  <c r="B344" i="23"/>
  <c r="B105" i="3"/>
  <c r="E80" i="33"/>
  <c r="D69" i="30"/>
  <c r="B292" i="23"/>
  <c r="D58" i="30"/>
  <c r="E67" i="33"/>
  <c r="B84" i="3"/>
  <c r="B83" i="3"/>
  <c r="B291" i="23"/>
  <c r="D57" i="30"/>
  <c r="E66" i="33"/>
  <c r="D60" i="30"/>
  <c r="E69" i="33"/>
  <c r="B294" i="23"/>
  <c r="B86" i="3"/>
  <c r="D64" i="30"/>
  <c r="E73" i="33"/>
  <c r="B298" i="23"/>
  <c r="B90" i="3"/>
  <c r="B299" i="23"/>
  <c r="B91" i="3"/>
  <c r="D65" i="30"/>
  <c r="E74" i="33"/>
  <c r="H313" i="23"/>
  <c r="D68" i="30"/>
  <c r="E77" i="33"/>
  <c r="B94" i="3"/>
  <c r="B302" i="23"/>
  <c r="B283" i="23"/>
  <c r="B75" i="3"/>
  <c r="D49" i="30"/>
  <c r="E58" i="33"/>
  <c r="B295" i="23"/>
  <c r="B87" i="3"/>
  <c r="D61" i="30"/>
  <c r="E70" i="33"/>
  <c r="D56" i="30"/>
  <c r="E65" i="33"/>
  <c r="B290" i="23"/>
  <c r="B82" i="3"/>
  <c r="D52" i="30"/>
  <c r="E61" i="33"/>
  <c r="B286" i="23"/>
  <c r="B78" i="3"/>
  <c r="B79" i="3"/>
  <c r="D53" i="30"/>
  <c r="B287" i="23"/>
  <c r="E62" i="33"/>
  <c r="AP436" i="23"/>
  <c r="AB443" i="23" s="1"/>
  <c r="O497" i="23"/>
  <c r="AP314" i="23"/>
  <c r="AB321" i="23" s="1"/>
  <c r="A67" i="11" l="1"/>
  <c r="A68" i="11" s="1"/>
  <c r="A69" i="11" s="1"/>
  <c r="A91" i="11"/>
  <c r="G358" i="21"/>
  <c r="G296" i="21"/>
  <c r="G172" i="21"/>
  <c r="G234" i="21"/>
  <c r="Z346" i="21"/>
  <c r="AP864" i="23"/>
  <c r="AM873" i="23" s="1"/>
  <c r="S353" i="55"/>
  <c r="L881" i="23"/>
  <c r="W353" i="55"/>
  <c r="L880" i="23" s="1"/>
  <c r="AP866" i="23"/>
  <c r="R874" i="23" s="1"/>
  <c r="W350" i="55"/>
  <c r="AK881" i="23" s="1"/>
  <c r="AP805" i="23"/>
  <c r="R813" i="23" s="1"/>
  <c r="W288" i="55"/>
  <c r="AK820" i="23" s="1"/>
  <c r="AP803" i="23"/>
  <c r="AM812" i="23" s="1"/>
  <c r="W286" i="55"/>
  <c r="AA820" i="23" s="1"/>
  <c r="AP742" i="23"/>
  <c r="AM751" i="23" s="1"/>
  <c r="W224" i="55"/>
  <c r="AA759" i="23" s="1"/>
  <c r="AP744" i="23"/>
  <c r="R752" i="23" s="1"/>
  <c r="W226" i="55"/>
  <c r="AK759" i="23" s="1"/>
  <c r="AP683" i="23"/>
  <c r="R691" i="23" s="1"/>
  <c r="W164" i="55"/>
  <c r="AK698" i="23" s="1"/>
  <c r="AP681" i="23"/>
  <c r="AM690" i="23" s="1"/>
  <c r="W162" i="55"/>
  <c r="AA698" i="23" s="1"/>
  <c r="AP620" i="23"/>
  <c r="AM629" i="23" s="1"/>
  <c r="W100" i="55"/>
  <c r="AA637" i="23" s="1"/>
  <c r="AP622" i="23"/>
  <c r="R630" i="23" s="1"/>
  <c r="W102" i="55"/>
  <c r="AK637" i="23" s="1"/>
  <c r="AP559" i="23"/>
  <c r="AM568" i="23" s="1"/>
  <c r="W38" i="55"/>
  <c r="AA576" i="23" s="1"/>
  <c r="AP561" i="23"/>
  <c r="R569" i="23" s="1"/>
  <c r="W40" i="55"/>
  <c r="AK576" i="23" s="1"/>
  <c r="Z221" i="21"/>
  <c r="Z229" i="21" s="1"/>
  <c r="F238" i="21" s="1"/>
  <c r="W229" i="21"/>
  <c r="Z222" i="55"/>
  <c r="T229" i="55"/>
  <c r="W221" i="55"/>
  <c r="K345" i="21"/>
  <c r="S345" i="21" s="1"/>
  <c r="S353" i="21" s="1"/>
  <c r="S229" i="55"/>
  <c r="L345" i="21"/>
  <c r="T345" i="21" s="1"/>
  <c r="T353" i="21" s="1"/>
  <c r="Z346" i="55"/>
  <c r="Y225" i="21"/>
  <c r="AF389" i="23"/>
  <c r="AU869" i="23"/>
  <c r="M875" i="23" s="1"/>
  <c r="K877" i="23" s="1"/>
  <c r="R885" i="23" s="1"/>
  <c r="X346" i="55"/>
  <c r="Z284" i="55"/>
  <c r="X284" i="55"/>
  <c r="S352" i="21"/>
  <c r="W352" i="21" s="1"/>
  <c r="S350" i="21"/>
  <c r="T350" i="21"/>
  <c r="W350" i="21" s="1"/>
  <c r="S348" i="21"/>
  <c r="T348" i="21"/>
  <c r="S284" i="21"/>
  <c r="W284" i="21" s="1"/>
  <c r="S290" i="21"/>
  <c r="W290" i="21" s="1"/>
  <c r="T286" i="21"/>
  <c r="W286" i="21" s="1"/>
  <c r="S286" i="21"/>
  <c r="T288" i="21"/>
  <c r="W288" i="21" s="1"/>
  <c r="S288" i="21"/>
  <c r="S222" i="21"/>
  <c r="W222" i="21" s="1"/>
  <c r="S228" i="21"/>
  <c r="W228" i="21" s="1"/>
  <c r="S226" i="21"/>
  <c r="T226" i="21"/>
  <c r="W226" i="21" s="1"/>
  <c r="S224" i="21"/>
  <c r="T224" i="21"/>
  <c r="W224" i="21" s="1"/>
  <c r="S166" i="21"/>
  <c r="W166" i="21" s="1"/>
  <c r="S160" i="21"/>
  <c r="W160" i="21" s="1"/>
  <c r="S164" i="21"/>
  <c r="T164" i="21"/>
  <c r="W164" i="21" s="1"/>
  <c r="S162" i="21"/>
  <c r="T162" i="21"/>
  <c r="W162" i="21" s="1"/>
  <c r="X161" i="21"/>
  <c r="X285" i="21"/>
  <c r="T167" i="55"/>
  <c r="Z345" i="55"/>
  <c r="Z353" i="55" s="1"/>
  <c r="F362" i="55" s="1"/>
  <c r="W159" i="55"/>
  <c r="T105" i="55"/>
  <c r="S167" i="55"/>
  <c r="T291" i="55"/>
  <c r="W283" i="55"/>
  <c r="W97" i="55"/>
  <c r="S291" i="55"/>
  <c r="AP800" i="23"/>
  <c r="F812" i="23" s="1"/>
  <c r="Y228" i="55"/>
  <c r="X228" i="55"/>
  <c r="Z36" i="55"/>
  <c r="X36" i="55"/>
  <c r="AA881" i="23"/>
  <c r="Y352" i="55"/>
  <c r="X352" i="55"/>
  <c r="Y104" i="55"/>
  <c r="X104" i="55"/>
  <c r="X166" i="55"/>
  <c r="Y166" i="55"/>
  <c r="S105" i="55"/>
  <c r="S43" i="55"/>
  <c r="AU576" i="23"/>
  <c r="W35" i="55"/>
  <c r="T43" i="55"/>
  <c r="X290" i="55"/>
  <c r="Y290" i="55"/>
  <c r="V450" i="23"/>
  <c r="X223" i="21"/>
  <c r="X346" i="21"/>
  <c r="E229" i="21"/>
  <c r="T229" i="21"/>
  <c r="X347" i="21"/>
  <c r="X349" i="21"/>
  <c r="H434" i="23"/>
  <c r="K283" i="21"/>
  <c r="S283" i="21" s="1"/>
  <c r="S291" i="21" s="1"/>
  <c r="L159" i="21"/>
  <c r="T159" i="21" s="1"/>
  <c r="T167" i="21" s="1"/>
  <c r="H432" i="23"/>
  <c r="E353" i="21"/>
  <c r="L283" i="21"/>
  <c r="T283" i="21" s="1"/>
  <c r="W283" i="21" s="1"/>
  <c r="E167" i="21"/>
  <c r="Y163" i="21"/>
  <c r="X163" i="21"/>
  <c r="E291" i="21"/>
  <c r="H438" i="23" s="1"/>
  <c r="K159" i="21"/>
  <c r="S159" i="21" s="1"/>
  <c r="S167" i="21" s="1"/>
  <c r="AP434" i="23"/>
  <c r="H443" i="23" s="1"/>
  <c r="B158" i="3"/>
  <c r="B128" i="3"/>
  <c r="O370" i="23"/>
  <c r="AP375" i="23"/>
  <c r="AB382" i="23" s="1"/>
  <c r="B98" i="3"/>
  <c r="B68" i="3"/>
  <c r="O309" i="23"/>
  <c r="AG312" i="23"/>
  <c r="O437" i="23"/>
  <c r="AP497" i="23"/>
  <c r="AB504" i="23" s="1"/>
  <c r="O492" i="23"/>
  <c r="AG433" i="23"/>
  <c r="O431" i="23"/>
  <c r="AP450" i="23"/>
  <c r="H495" i="23"/>
  <c r="H493" i="23"/>
  <c r="H492" i="23"/>
  <c r="O498" i="23"/>
  <c r="H491" i="23"/>
  <c r="V511" i="23"/>
  <c r="AG435" i="23"/>
  <c r="AF511" i="23"/>
  <c r="H373" i="23"/>
  <c r="H371" i="23"/>
  <c r="H370" i="23"/>
  <c r="O376" i="23"/>
  <c r="H369" i="23"/>
  <c r="V389" i="23"/>
  <c r="AP328" i="23"/>
  <c r="H308" i="23"/>
  <c r="H312" i="23"/>
  <c r="H310" i="23"/>
  <c r="H309" i="23"/>
  <c r="V328" i="23"/>
  <c r="C67" i="21"/>
  <c r="B67" i="21" s="1"/>
  <c r="F67" i="21"/>
  <c r="G67" i="21" s="1"/>
  <c r="D41" i="24" s="1"/>
  <c r="H67" i="21"/>
  <c r="I109" i="21" s="1"/>
  <c r="L109" i="21" s="1"/>
  <c r="Q109" i="21" s="1"/>
  <c r="I67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Y97" i="21"/>
  <c r="X97" i="21"/>
  <c r="Y98" i="21"/>
  <c r="H99" i="21"/>
  <c r="L99" i="21" s="1"/>
  <c r="Z99" i="21"/>
  <c r="H100" i="21"/>
  <c r="Z100" i="21"/>
  <c r="H101" i="21"/>
  <c r="L101" i="21" s="1"/>
  <c r="Z101" i="21"/>
  <c r="H102" i="21"/>
  <c r="L102" i="21" s="1"/>
  <c r="Z102" i="21"/>
  <c r="X103" i="21"/>
  <c r="Z104" i="21"/>
  <c r="L219" i="23"/>
  <c r="L221" i="23"/>
  <c r="Q221" i="23" s="1"/>
  <c r="V221" i="23" s="1"/>
  <c r="AA221" i="23" s="1"/>
  <c r="AF221" i="23" s="1"/>
  <c r="M247" i="23"/>
  <c r="Z247" i="23"/>
  <c r="AB247" i="23"/>
  <c r="AG247" i="23"/>
  <c r="BA247" i="23"/>
  <c r="BC247" i="23"/>
  <c r="L268" i="23" s="1"/>
  <c r="M248" i="23"/>
  <c r="V248" i="23"/>
  <c r="AB248" i="23"/>
  <c r="AG248" i="23"/>
  <c r="AW248" i="23"/>
  <c r="BC248" i="23"/>
  <c r="Q268" i="23" s="1"/>
  <c r="M249" i="23"/>
  <c r="X249" i="23"/>
  <c r="AB249" i="23"/>
  <c r="BC249" i="23"/>
  <c r="V268" i="23" s="1"/>
  <c r="M250" i="23"/>
  <c r="V250" i="23"/>
  <c r="AB250" i="23"/>
  <c r="BC250" i="23"/>
  <c r="AA268" i="23" s="1"/>
  <c r="M251" i="23"/>
  <c r="X251" i="23"/>
  <c r="AB251" i="23"/>
  <c r="BC251" i="23"/>
  <c r="AF268" i="23" s="1"/>
  <c r="M252" i="23"/>
  <c r="V252" i="23"/>
  <c r="AB252" i="23"/>
  <c r="BC252" i="23"/>
  <c r="AK268" i="23" s="1"/>
  <c r="H253" i="23"/>
  <c r="M253" i="23"/>
  <c r="V253" i="23"/>
  <c r="AB253" i="23"/>
  <c r="AG253" i="23"/>
  <c r="AW253" i="23"/>
  <c r="BC253" i="23"/>
  <c r="AP268" i="23" s="1"/>
  <c r="H254" i="23"/>
  <c r="M254" i="23"/>
  <c r="V254" i="23"/>
  <c r="AB254" i="23"/>
  <c r="AG254" i="23"/>
  <c r="AW254" i="23"/>
  <c r="BC254" i="23"/>
  <c r="AU268" i="23" s="1"/>
  <c r="M255" i="23"/>
  <c r="BA255" i="23"/>
  <c r="Q263" i="23" s="1"/>
  <c r="X271" i="23" s="1"/>
  <c r="AL271" i="23" s="1"/>
  <c r="AZ271" i="23" s="1"/>
  <c r="D40" i="11" l="1"/>
  <c r="Y92" i="21"/>
  <c r="W92" i="21"/>
  <c r="X92" i="21"/>
  <c r="AG92" i="21"/>
  <c r="Y88" i="21"/>
  <c r="W88" i="21"/>
  <c r="X88" i="21"/>
  <c r="AG88" i="21"/>
  <c r="Y84" i="21"/>
  <c r="W84" i="21"/>
  <c r="X84" i="21"/>
  <c r="AG84" i="21"/>
  <c r="Y80" i="21"/>
  <c r="W80" i="21"/>
  <c r="X80" i="21"/>
  <c r="AG80" i="21"/>
  <c r="Y76" i="21"/>
  <c r="W76" i="21"/>
  <c r="X76" i="21"/>
  <c r="AG76" i="21"/>
  <c r="I108" i="21"/>
  <c r="H108" i="21"/>
  <c r="Y91" i="21"/>
  <c r="W91" i="21"/>
  <c r="X91" i="21"/>
  <c r="AG91" i="21"/>
  <c r="Y87" i="21"/>
  <c r="W87" i="21"/>
  <c r="X87" i="21"/>
  <c r="AG87" i="21"/>
  <c r="Y83" i="21"/>
  <c r="W83" i="21"/>
  <c r="X83" i="21"/>
  <c r="AG83" i="21"/>
  <c r="Y79" i="21"/>
  <c r="W79" i="21"/>
  <c r="X79" i="21"/>
  <c r="AG79" i="21"/>
  <c r="Y75" i="21"/>
  <c r="W75" i="21"/>
  <c r="X75" i="21"/>
  <c r="AG75" i="21"/>
  <c r="Y90" i="21"/>
  <c r="W90" i="21"/>
  <c r="X90" i="21"/>
  <c r="AG90" i="21"/>
  <c r="Y86" i="21"/>
  <c r="W86" i="21"/>
  <c r="X86" i="21"/>
  <c r="AG86" i="21"/>
  <c r="Y82" i="21"/>
  <c r="W82" i="21"/>
  <c r="X82" i="21"/>
  <c r="AG82" i="21"/>
  <c r="Y78" i="21"/>
  <c r="W78" i="21"/>
  <c r="X78" i="21"/>
  <c r="AG78" i="21"/>
  <c r="Y74" i="21"/>
  <c r="W74" i="21"/>
  <c r="X74" i="21"/>
  <c r="AG74" i="21"/>
  <c r="Y89" i="21"/>
  <c r="X89" i="21"/>
  <c r="W89" i="21"/>
  <c r="AG89" i="21"/>
  <c r="Y85" i="21"/>
  <c r="W85" i="21"/>
  <c r="X85" i="21"/>
  <c r="AG85" i="21"/>
  <c r="Y81" i="21"/>
  <c r="W81" i="21"/>
  <c r="X81" i="21"/>
  <c r="AG81" i="21"/>
  <c r="Y77" i="21"/>
  <c r="W77" i="21"/>
  <c r="X77" i="21"/>
  <c r="AG77" i="21"/>
  <c r="Y73" i="21"/>
  <c r="W73" i="21"/>
  <c r="X73" i="21"/>
  <c r="AG73" i="21"/>
  <c r="AP869" i="23"/>
  <c r="F875" i="23" s="1"/>
  <c r="F877" i="23" s="1"/>
  <c r="M885" i="23" s="1"/>
  <c r="AP808" i="23"/>
  <c r="F814" i="23" s="1"/>
  <c r="F816" i="23" s="1"/>
  <c r="M824" i="23" s="1"/>
  <c r="AP747" i="23"/>
  <c r="F753" i="23" s="1"/>
  <c r="F755" i="23" s="1"/>
  <c r="M763" i="23" s="1"/>
  <c r="AU747" i="23"/>
  <c r="M753" i="23" s="1"/>
  <c r="K755" i="23" s="1"/>
  <c r="R763" i="23" s="1"/>
  <c r="AP686" i="23"/>
  <c r="F692" i="23" s="1"/>
  <c r="F694" i="23" s="1"/>
  <c r="M702" i="23" s="1"/>
  <c r="AP625" i="23"/>
  <c r="F631" i="23" s="1"/>
  <c r="F633" i="23" s="1"/>
  <c r="M641" i="23" s="1"/>
  <c r="AP564" i="23"/>
  <c r="F570" i="23" s="1"/>
  <c r="F572" i="23" s="1"/>
  <c r="M580" i="23" s="1"/>
  <c r="L820" i="23"/>
  <c r="W291" i="55"/>
  <c r="L819" i="23" s="1"/>
  <c r="L759" i="23"/>
  <c r="W229" i="55"/>
  <c r="L758" i="23" s="1"/>
  <c r="L698" i="23"/>
  <c r="W167" i="55"/>
  <c r="L697" i="23" s="1"/>
  <c r="L637" i="23"/>
  <c r="W105" i="55"/>
  <c r="L636" i="23" s="1"/>
  <c r="L576" i="23"/>
  <c r="W43" i="55"/>
  <c r="L575" i="23" s="1"/>
  <c r="W348" i="21"/>
  <c r="X348" i="21" s="1"/>
  <c r="X353" i="21" s="1"/>
  <c r="V353" i="21" s="1"/>
  <c r="Z283" i="21"/>
  <c r="Z291" i="21" s="1"/>
  <c r="F300" i="21" s="1"/>
  <c r="W291" i="21"/>
  <c r="Z221" i="55"/>
  <c r="Z229" i="55" s="1"/>
  <c r="F238" i="55" s="1"/>
  <c r="W345" i="21"/>
  <c r="F88" i="21"/>
  <c r="C76" i="21"/>
  <c r="C48" i="3" s="1"/>
  <c r="C90" i="21"/>
  <c r="C62" i="3" s="1"/>
  <c r="C86" i="21"/>
  <c r="C58" i="3" s="1"/>
  <c r="E82" i="21"/>
  <c r="E78" i="21"/>
  <c r="B227" i="23" s="1"/>
  <c r="F74" i="21"/>
  <c r="G92" i="21"/>
  <c r="E84" i="21"/>
  <c r="E80" i="21"/>
  <c r="B52" i="3" s="1"/>
  <c r="C91" i="21"/>
  <c r="C63" i="3" s="1"/>
  <c r="C87" i="21"/>
  <c r="C59" i="3" s="1"/>
  <c r="C83" i="21"/>
  <c r="C79" i="21"/>
  <c r="C51" i="3" s="1"/>
  <c r="C75" i="21"/>
  <c r="C47" i="3" s="1"/>
  <c r="E89" i="21"/>
  <c r="B238" i="23" s="1"/>
  <c r="I85" i="21"/>
  <c r="Q230" i="23"/>
  <c r="F77" i="21"/>
  <c r="AU808" i="23"/>
  <c r="M814" i="23" s="1"/>
  <c r="K816" i="23" s="1"/>
  <c r="R824" i="23" s="1"/>
  <c r="AU686" i="23"/>
  <c r="M692" i="23" s="1"/>
  <c r="K694" i="23" s="1"/>
  <c r="R702" i="23" s="1"/>
  <c r="AU625" i="23"/>
  <c r="M631" i="23" s="1"/>
  <c r="K633" i="23" s="1"/>
  <c r="R641" i="23" s="1"/>
  <c r="Y352" i="21"/>
  <c r="X352" i="21"/>
  <c r="Y290" i="21"/>
  <c r="X290" i="21"/>
  <c r="AU564" i="23"/>
  <c r="M570" i="23" s="1"/>
  <c r="K572" i="23" s="1"/>
  <c r="R580" i="23" s="1"/>
  <c r="Y350" i="21"/>
  <c r="X350" i="21"/>
  <c r="Z284" i="21"/>
  <c r="X284" i="21"/>
  <c r="Y288" i="21"/>
  <c r="X288" i="21"/>
  <c r="Y286" i="21"/>
  <c r="X286" i="21"/>
  <c r="X228" i="21"/>
  <c r="Y228" i="21"/>
  <c r="X222" i="21"/>
  <c r="Z222" i="21"/>
  <c r="Y226" i="21"/>
  <c r="X226" i="21"/>
  <c r="X224" i="21"/>
  <c r="X229" i="21" s="1"/>
  <c r="V229" i="21" s="1"/>
  <c r="Y224" i="21"/>
  <c r="Z160" i="21"/>
  <c r="X160" i="21"/>
  <c r="X166" i="21"/>
  <c r="Y166" i="21"/>
  <c r="Y162" i="21"/>
  <c r="X162" i="21"/>
  <c r="X167" i="21" s="1"/>
  <c r="V167" i="21" s="1"/>
  <c r="Y164" i="21"/>
  <c r="X164" i="21"/>
  <c r="O99" i="21"/>
  <c r="Q99" i="21" s="1"/>
  <c r="T99" i="21" s="1"/>
  <c r="L100" i="21"/>
  <c r="V237" i="23"/>
  <c r="Q233" i="23"/>
  <c r="AF228" i="23"/>
  <c r="J376" i="21"/>
  <c r="K376" i="21" s="1"/>
  <c r="O376" i="21" s="1"/>
  <c r="Z159" i="55"/>
  <c r="Z97" i="55"/>
  <c r="Z105" i="55" s="1"/>
  <c r="F114" i="55" s="1"/>
  <c r="Z283" i="55"/>
  <c r="Z291" i="55" s="1"/>
  <c r="F300" i="55" s="1"/>
  <c r="Y224" i="55"/>
  <c r="X224" i="55"/>
  <c r="X348" i="55"/>
  <c r="X353" i="55" s="1"/>
  <c r="V353" i="55" s="1"/>
  <c r="Y348" i="55"/>
  <c r="X350" i="55"/>
  <c r="Y350" i="55"/>
  <c r="Y42" i="55"/>
  <c r="X42" i="55"/>
  <c r="Z35" i="55"/>
  <c r="Y40" i="55"/>
  <c r="X40" i="55"/>
  <c r="Y102" i="55"/>
  <c r="X102" i="55"/>
  <c r="Y100" i="55"/>
  <c r="X100" i="55"/>
  <c r="X288" i="55"/>
  <c r="Y288" i="55"/>
  <c r="Y38" i="55"/>
  <c r="X38" i="55"/>
  <c r="X162" i="55"/>
  <c r="Y162" i="55"/>
  <c r="Y164" i="55"/>
  <c r="X164" i="55"/>
  <c r="Y226" i="55"/>
  <c r="X226" i="55"/>
  <c r="X286" i="55"/>
  <c r="Y286" i="55"/>
  <c r="V223" i="23"/>
  <c r="V225" i="23"/>
  <c r="Q236" i="23"/>
  <c r="R87" i="21"/>
  <c r="N84" i="21"/>
  <c r="AK233" i="23" s="1"/>
  <c r="A35" i="33"/>
  <c r="AA232" i="23"/>
  <c r="AF226" i="23"/>
  <c r="F72" i="21"/>
  <c r="G72" i="21" s="1"/>
  <c r="H72" i="21" s="1"/>
  <c r="I72" i="21" s="1"/>
  <c r="J72" i="21" s="1"/>
  <c r="K72" i="21" s="1"/>
  <c r="M376" i="21"/>
  <c r="AA235" i="23"/>
  <c r="AF231" i="23"/>
  <c r="Q226" i="23"/>
  <c r="AA222" i="23"/>
  <c r="R77" i="21"/>
  <c r="AF240" i="23"/>
  <c r="V234" i="23"/>
  <c r="L231" i="23"/>
  <c r="L226" i="23"/>
  <c r="C77" i="21"/>
  <c r="C49" i="3" s="1"/>
  <c r="L240" i="23"/>
  <c r="N91" i="21"/>
  <c r="AK240" i="23" s="1"/>
  <c r="AA240" i="23"/>
  <c r="V233" i="23"/>
  <c r="D91" i="21"/>
  <c r="R84" i="21"/>
  <c r="C84" i="21"/>
  <c r="C56" i="3" s="1"/>
  <c r="J81" i="21"/>
  <c r="L84" i="21"/>
  <c r="AP233" i="23" s="1"/>
  <c r="R91" i="21"/>
  <c r="G84" i="21"/>
  <c r="P87" i="21"/>
  <c r="N79" i="21"/>
  <c r="AK228" i="23" s="1"/>
  <c r="U74" i="21"/>
  <c r="G223" i="23" s="1"/>
  <c r="AA228" i="23"/>
  <c r="L228" i="23"/>
  <c r="J87" i="21"/>
  <c r="E85" i="21"/>
  <c r="S84" i="21"/>
  <c r="H84" i="21"/>
  <c r="M79" i="21"/>
  <c r="S77" i="21"/>
  <c r="M74" i="21"/>
  <c r="V236" i="23"/>
  <c r="AA223" i="23"/>
  <c r="V87" i="21"/>
  <c r="D87" i="21"/>
  <c r="D79" i="21"/>
  <c r="E74" i="21"/>
  <c r="B46" i="3" s="1"/>
  <c r="T291" i="21"/>
  <c r="M86" i="21"/>
  <c r="P76" i="21"/>
  <c r="I76" i="21"/>
  <c r="Q239" i="23"/>
  <c r="AF241" i="23"/>
  <c r="V240" i="23"/>
  <c r="V238" i="23"/>
  <c r="Q235" i="23"/>
  <c r="AF233" i="23"/>
  <c r="L233" i="23"/>
  <c r="V230" i="23"/>
  <c r="V228" i="23"/>
  <c r="AA226" i="23"/>
  <c r="AF225" i="23"/>
  <c r="L225" i="23"/>
  <c r="M91" i="21"/>
  <c r="R90" i="21"/>
  <c r="R86" i="21"/>
  <c r="H86" i="21"/>
  <c r="V84" i="21"/>
  <c r="P84" i="21"/>
  <c r="K84" i="21"/>
  <c r="F84" i="21"/>
  <c r="T80" i="21"/>
  <c r="T79" i="21"/>
  <c r="I79" i="21"/>
  <c r="K77" i="21"/>
  <c r="T76" i="21"/>
  <c r="M76" i="21"/>
  <c r="E76" i="21"/>
  <c r="B225" i="23" s="1"/>
  <c r="V235" i="23"/>
  <c r="Q225" i="23"/>
  <c r="T86" i="21"/>
  <c r="I86" i="21"/>
  <c r="U76" i="21"/>
  <c r="G225" i="23" s="1"/>
  <c r="N76" i="21"/>
  <c r="AK225" i="23" s="1"/>
  <c r="H76" i="21"/>
  <c r="L241" i="23"/>
  <c r="Q240" i="23"/>
  <c r="AF235" i="23"/>
  <c r="L235" i="23"/>
  <c r="AA233" i="23"/>
  <c r="Q228" i="23"/>
  <c r="V226" i="23"/>
  <c r="AA225" i="23"/>
  <c r="V224" i="23"/>
  <c r="H91" i="21"/>
  <c r="M90" i="21"/>
  <c r="N86" i="21"/>
  <c r="AK235" i="23" s="1"/>
  <c r="D86" i="21"/>
  <c r="T84" i="21"/>
  <c r="O84" i="21"/>
  <c r="J84" i="21"/>
  <c r="D84" i="21"/>
  <c r="R79" i="21"/>
  <c r="H79" i="21"/>
  <c r="J77" i="21"/>
  <c r="R76" i="21"/>
  <c r="J76" i="21"/>
  <c r="D76" i="21"/>
  <c r="V92" i="21"/>
  <c r="K92" i="21"/>
  <c r="AA231" i="23"/>
  <c r="I87" i="21"/>
  <c r="N75" i="21"/>
  <c r="AK224" i="23" s="1"/>
  <c r="V241" i="23"/>
  <c r="AF236" i="23"/>
  <c r="L236" i="23"/>
  <c r="Q234" i="23"/>
  <c r="V231" i="23"/>
  <c r="AF224" i="23"/>
  <c r="L224" i="23"/>
  <c r="Q223" i="23"/>
  <c r="R92" i="21"/>
  <c r="F92" i="21"/>
  <c r="U87" i="21"/>
  <c r="G236" i="23" s="1"/>
  <c r="N87" i="21"/>
  <c r="AK236" i="23" s="1"/>
  <c r="H87" i="21"/>
  <c r="N82" i="21"/>
  <c r="AK231" i="23" s="1"/>
  <c r="M75" i="21"/>
  <c r="Q74" i="21"/>
  <c r="I74" i="21"/>
  <c r="AA241" i="23"/>
  <c r="V227" i="23"/>
  <c r="Q224" i="23"/>
  <c r="S92" i="21"/>
  <c r="J92" i="21"/>
  <c r="R82" i="21"/>
  <c r="R74" i="21"/>
  <c r="J74" i="21"/>
  <c r="W159" i="21"/>
  <c r="W167" i="21" s="1"/>
  <c r="Q241" i="23"/>
  <c r="AA236" i="23"/>
  <c r="Q231" i="23"/>
  <c r="Q229" i="23"/>
  <c r="AA224" i="23"/>
  <c r="AF223" i="23"/>
  <c r="L223" i="23"/>
  <c r="N92" i="21"/>
  <c r="AK241" i="23" s="1"/>
  <c r="C92" i="21"/>
  <c r="C64" i="3" s="1"/>
  <c r="T91" i="21"/>
  <c r="I91" i="21"/>
  <c r="T87" i="21"/>
  <c r="M87" i="21"/>
  <c r="E87" i="21"/>
  <c r="D43" i="30" s="1"/>
  <c r="U84" i="21"/>
  <c r="G233" i="23" s="1"/>
  <c r="Q84" i="21"/>
  <c r="M84" i="21"/>
  <c r="I84" i="21"/>
  <c r="J82" i="21"/>
  <c r="V76" i="21"/>
  <c r="Q76" i="21"/>
  <c r="L76" i="21"/>
  <c r="AP225" i="23" s="1"/>
  <c r="F76" i="21"/>
  <c r="D75" i="21"/>
  <c r="V74" i="21"/>
  <c r="N74" i="21"/>
  <c r="AK223" i="23" s="1"/>
  <c r="L80" i="21"/>
  <c r="AP229" i="23" s="1"/>
  <c r="AF239" i="23"/>
  <c r="L239" i="23"/>
  <c r="V232" i="23"/>
  <c r="AF229" i="23"/>
  <c r="L229" i="23"/>
  <c r="V222" i="23"/>
  <c r="V90" i="21"/>
  <c r="Q90" i="21"/>
  <c r="L90" i="21"/>
  <c r="AP239" i="23" s="1"/>
  <c r="F90" i="21"/>
  <c r="T83" i="21"/>
  <c r="I83" i="21"/>
  <c r="S80" i="21"/>
  <c r="O80" i="21"/>
  <c r="K80" i="21"/>
  <c r="F80" i="21"/>
  <c r="W72" i="21"/>
  <c r="X72" i="21" s="1"/>
  <c r="Y72" i="21" s="1"/>
  <c r="AA239" i="23"/>
  <c r="Q232" i="23"/>
  <c r="AA229" i="23"/>
  <c r="Q222" i="23"/>
  <c r="B216" i="23"/>
  <c r="V91" i="21"/>
  <c r="Q91" i="21"/>
  <c r="L91" i="21"/>
  <c r="AP240" i="23" s="1"/>
  <c r="F91" i="21"/>
  <c r="U90" i="21"/>
  <c r="G239" i="23" s="1"/>
  <c r="P90" i="21"/>
  <c r="J90" i="21"/>
  <c r="E90" i="21"/>
  <c r="B62" i="3" s="1"/>
  <c r="V86" i="21"/>
  <c r="Q86" i="21"/>
  <c r="L86" i="21"/>
  <c r="AP235" i="23" s="1"/>
  <c r="F86" i="21"/>
  <c r="U85" i="21"/>
  <c r="G234" i="23" s="1"/>
  <c r="R83" i="21"/>
  <c r="H83" i="21"/>
  <c r="V82" i="21"/>
  <c r="I82" i="21"/>
  <c r="V80" i="21"/>
  <c r="R80" i="21"/>
  <c r="N80" i="21"/>
  <c r="AK229" i="23" s="1"/>
  <c r="J80" i="21"/>
  <c r="D80" i="21"/>
  <c r="S76" i="21"/>
  <c r="O76" i="21"/>
  <c r="K76" i="21"/>
  <c r="G76" i="21"/>
  <c r="T75" i="21"/>
  <c r="I75" i="21"/>
  <c r="H90" i="21"/>
  <c r="M83" i="21"/>
  <c r="P80" i="21"/>
  <c r="G80" i="21"/>
  <c r="V239" i="23"/>
  <c r="AF232" i="23"/>
  <c r="L232" i="23"/>
  <c r="V229" i="23"/>
  <c r="O92" i="21"/>
  <c r="U91" i="21"/>
  <c r="G240" i="23" s="1"/>
  <c r="P91" i="21"/>
  <c r="J91" i="21"/>
  <c r="E91" i="21"/>
  <c r="B63" i="3" s="1"/>
  <c r="T90" i="21"/>
  <c r="N90" i="21"/>
  <c r="AK239" i="23" s="1"/>
  <c r="I90" i="21"/>
  <c r="D90" i="21"/>
  <c r="Q87" i="21"/>
  <c r="L87" i="21"/>
  <c r="AP236" i="23" s="1"/>
  <c r="F87" i="21"/>
  <c r="U86" i="21"/>
  <c r="G235" i="23" s="1"/>
  <c r="P86" i="21"/>
  <c r="J86" i="21"/>
  <c r="E86" i="21"/>
  <c r="B235" i="23" s="1"/>
  <c r="R85" i="21"/>
  <c r="N83" i="21"/>
  <c r="AK232" i="23" s="1"/>
  <c r="D83" i="21"/>
  <c r="U80" i="21"/>
  <c r="G229" i="23" s="1"/>
  <c r="Q80" i="21"/>
  <c r="M80" i="21"/>
  <c r="H80" i="21"/>
  <c r="C80" i="21"/>
  <c r="C52" i="3" s="1"/>
  <c r="R75" i="21"/>
  <c r="H75" i="21"/>
  <c r="J73" i="21"/>
  <c r="J67" i="21"/>
  <c r="Q238" i="23"/>
  <c r="V89" i="21"/>
  <c r="J89" i="21"/>
  <c r="M78" i="21"/>
  <c r="N89" i="21"/>
  <c r="AK238" i="23" s="1"/>
  <c r="Q227" i="23"/>
  <c r="AF238" i="23"/>
  <c r="L238" i="23"/>
  <c r="AF227" i="23"/>
  <c r="L227" i="23"/>
  <c r="S91" i="21"/>
  <c r="O91" i="21"/>
  <c r="K91" i="21"/>
  <c r="G91" i="21"/>
  <c r="R89" i="21"/>
  <c r="I89" i="21"/>
  <c r="S87" i="21"/>
  <c r="O87" i="21"/>
  <c r="K87" i="21"/>
  <c r="G87" i="21"/>
  <c r="M85" i="21"/>
  <c r="V83" i="21"/>
  <c r="Q83" i="21"/>
  <c r="L83" i="21"/>
  <c r="AP232" i="23" s="1"/>
  <c r="F83" i="21"/>
  <c r="Q82" i="21"/>
  <c r="F82" i="21"/>
  <c r="V79" i="21"/>
  <c r="Q79" i="21"/>
  <c r="L79" i="21"/>
  <c r="AP228" i="23" s="1"/>
  <c r="F79" i="21"/>
  <c r="J78" i="21"/>
  <c r="O77" i="21"/>
  <c r="G77" i="21"/>
  <c r="V75" i="21"/>
  <c r="Q75" i="21"/>
  <c r="L75" i="21"/>
  <c r="AP224" i="23" s="1"/>
  <c r="F75" i="21"/>
  <c r="R78" i="21"/>
  <c r="AA238" i="23"/>
  <c r="AA227" i="23"/>
  <c r="Q89" i="21"/>
  <c r="F89" i="21"/>
  <c r="J85" i="21"/>
  <c r="B233" i="23"/>
  <c r="B56" i="3"/>
  <c r="U83" i="21"/>
  <c r="G232" i="23" s="1"/>
  <c r="P83" i="21"/>
  <c r="J83" i="21"/>
  <c r="E83" i="21"/>
  <c r="B231" i="23"/>
  <c r="B54" i="3"/>
  <c r="I80" i="21"/>
  <c r="U79" i="21"/>
  <c r="G228" i="23" s="1"/>
  <c r="P79" i="21"/>
  <c r="J79" i="21"/>
  <c r="E79" i="21"/>
  <c r="D35" i="30" s="1"/>
  <c r="U78" i="21"/>
  <c r="G227" i="23" s="1"/>
  <c r="V77" i="21"/>
  <c r="N77" i="21"/>
  <c r="AK226" i="23" s="1"/>
  <c r="U75" i="21"/>
  <c r="G224" i="23" s="1"/>
  <c r="P75" i="21"/>
  <c r="J75" i="21"/>
  <c r="E75" i="21"/>
  <c r="D31" i="30" s="1"/>
  <c r="R73" i="21"/>
  <c r="E100" i="21" s="1"/>
  <c r="H250" i="23" s="1"/>
  <c r="AP370" i="23"/>
  <c r="V381" i="23" s="1"/>
  <c r="AF450" i="23"/>
  <c r="AP309" i="23"/>
  <c r="V320" i="23" s="1"/>
  <c r="AP389" i="23"/>
  <c r="AP312" i="23"/>
  <c r="H321" i="23" s="1"/>
  <c r="T430" i="23"/>
  <c r="AP435" i="23"/>
  <c r="R443" i="23" s="1"/>
  <c r="AP433" i="23"/>
  <c r="AM442" i="23" s="1"/>
  <c r="AP437" i="23"/>
  <c r="AJ443" i="23" s="1"/>
  <c r="AG494" i="23"/>
  <c r="AP431" i="23"/>
  <c r="V442" i="23" s="1"/>
  <c r="AP492" i="23"/>
  <c r="V503" i="23" s="1"/>
  <c r="T491" i="23"/>
  <c r="AG496" i="23"/>
  <c r="O430" i="23"/>
  <c r="O491" i="23"/>
  <c r="H499" i="23"/>
  <c r="AP498" i="23"/>
  <c r="AJ504" i="23" s="1"/>
  <c r="AP511" i="23"/>
  <c r="H377" i="23"/>
  <c r="AG311" i="23"/>
  <c r="Q328" i="23"/>
  <c r="T369" i="23"/>
  <c r="AG372" i="23"/>
  <c r="H316" i="23"/>
  <c r="AG313" i="23"/>
  <c r="O369" i="23"/>
  <c r="T308" i="23"/>
  <c r="AG374" i="23"/>
  <c r="O315" i="23"/>
  <c r="Q389" i="23"/>
  <c r="O308" i="23"/>
  <c r="AP376" i="23"/>
  <c r="AJ382" i="23" s="1"/>
  <c r="O251" i="23"/>
  <c r="O249" i="23"/>
  <c r="R88" i="21"/>
  <c r="J88" i="21"/>
  <c r="Q237" i="23"/>
  <c r="G88" i="21"/>
  <c r="D81" i="21"/>
  <c r="H81" i="21"/>
  <c r="L81" i="21"/>
  <c r="AP230" i="23" s="1"/>
  <c r="P81" i="21"/>
  <c r="T81" i="21"/>
  <c r="E81" i="21"/>
  <c r="D37" i="30" s="1"/>
  <c r="I81" i="21"/>
  <c r="M81" i="21"/>
  <c r="Q81" i="21"/>
  <c r="U81" i="21"/>
  <c r="G230" i="23" s="1"/>
  <c r="C81" i="21"/>
  <c r="C53" i="3" s="1"/>
  <c r="K81" i="21"/>
  <c r="S81" i="21"/>
  <c r="F81" i="21"/>
  <c r="N81" i="21"/>
  <c r="AK230" i="23" s="1"/>
  <c r="V81" i="21"/>
  <c r="G81" i="21"/>
  <c r="O81" i="21"/>
  <c r="L237" i="23"/>
  <c r="L230" i="23"/>
  <c r="D92" i="21"/>
  <c r="H92" i="21"/>
  <c r="L92" i="21"/>
  <c r="AP241" i="23" s="1"/>
  <c r="P92" i="21"/>
  <c r="T92" i="21"/>
  <c r="E92" i="21"/>
  <c r="I92" i="21"/>
  <c r="M92" i="21"/>
  <c r="Q92" i="21"/>
  <c r="U92" i="21"/>
  <c r="G241" i="23" s="1"/>
  <c r="U89" i="21"/>
  <c r="G238" i="23" s="1"/>
  <c r="M89" i="21"/>
  <c r="V88" i="21"/>
  <c r="N88" i="21"/>
  <c r="AK237" i="23" s="1"/>
  <c r="Q85" i="21"/>
  <c r="D73" i="21"/>
  <c r="H73" i="21"/>
  <c r="L73" i="21"/>
  <c r="P73" i="21"/>
  <c r="T73" i="21"/>
  <c r="E102" i="21" s="1"/>
  <c r="E73" i="21"/>
  <c r="I73" i="21"/>
  <c r="M73" i="21"/>
  <c r="Q73" i="21"/>
  <c r="U73" i="21"/>
  <c r="C73" i="21"/>
  <c r="C45" i="3" s="1"/>
  <c r="K73" i="21"/>
  <c r="S73" i="21"/>
  <c r="F73" i="21"/>
  <c r="N73" i="21"/>
  <c r="AK222" i="23" s="1"/>
  <c r="V73" i="21"/>
  <c r="L222" i="23"/>
  <c r="AF222" i="23"/>
  <c r="G73" i="21"/>
  <c r="O73" i="21"/>
  <c r="D88" i="21"/>
  <c r="H88" i="21"/>
  <c r="L88" i="21"/>
  <c r="AP237" i="23" s="1"/>
  <c r="P88" i="21"/>
  <c r="T88" i="21"/>
  <c r="E88" i="21"/>
  <c r="I88" i="21"/>
  <c r="M88" i="21"/>
  <c r="Q88" i="21"/>
  <c r="U88" i="21"/>
  <c r="G237" i="23" s="1"/>
  <c r="O88" i="21"/>
  <c r="C85" i="21"/>
  <c r="C57" i="3" s="1"/>
  <c r="G85" i="21"/>
  <c r="K85" i="21"/>
  <c r="O85" i="21"/>
  <c r="S85" i="21"/>
  <c r="D85" i="21"/>
  <c r="H85" i="21"/>
  <c r="L85" i="21"/>
  <c r="AP234" i="23" s="1"/>
  <c r="P85" i="21"/>
  <c r="T85" i="21"/>
  <c r="AF237" i="23"/>
  <c r="AF234" i="23"/>
  <c r="L234" i="23"/>
  <c r="AF230" i="23"/>
  <c r="O252" i="23"/>
  <c r="AA237" i="23"/>
  <c r="AA234" i="23"/>
  <c r="AA230" i="23"/>
  <c r="C89" i="21"/>
  <c r="C61" i="3" s="1"/>
  <c r="G89" i="21"/>
  <c r="K89" i="21"/>
  <c r="O89" i="21"/>
  <c r="S89" i="21"/>
  <c r="D89" i="21"/>
  <c r="H89" i="21"/>
  <c r="L89" i="21"/>
  <c r="AP238" i="23" s="1"/>
  <c r="P89" i="21"/>
  <c r="T89" i="21"/>
  <c r="S88" i="21"/>
  <c r="K88" i="21"/>
  <c r="C88" i="21"/>
  <c r="C60" i="3" s="1"/>
  <c r="V85" i="21"/>
  <c r="N85" i="21"/>
  <c r="AK234" i="23" s="1"/>
  <c r="F85" i="21"/>
  <c r="R81" i="21"/>
  <c r="C78" i="21"/>
  <c r="C50" i="3" s="1"/>
  <c r="G78" i="21"/>
  <c r="K78" i="21"/>
  <c r="O78" i="21"/>
  <c r="S78" i="21"/>
  <c r="D78" i="21"/>
  <c r="H78" i="21"/>
  <c r="L78" i="21"/>
  <c r="AP227" i="23" s="1"/>
  <c r="P78" i="21"/>
  <c r="T78" i="21"/>
  <c r="S90" i="21"/>
  <c r="O90" i="21"/>
  <c r="K90" i="21"/>
  <c r="G90" i="21"/>
  <c r="S86" i="21"/>
  <c r="O86" i="21"/>
  <c r="K86" i="21"/>
  <c r="G86" i="21"/>
  <c r="U82" i="21"/>
  <c r="G231" i="23" s="1"/>
  <c r="M82" i="21"/>
  <c r="Q78" i="21"/>
  <c r="I78" i="21"/>
  <c r="D77" i="21"/>
  <c r="H77" i="21"/>
  <c r="L77" i="21"/>
  <c r="AP226" i="23" s="1"/>
  <c r="P77" i="21"/>
  <c r="T77" i="21"/>
  <c r="E77" i="21"/>
  <c r="D33" i="30" s="1"/>
  <c r="I77" i="21"/>
  <c r="M77" i="21"/>
  <c r="Q77" i="21"/>
  <c r="U77" i="21"/>
  <c r="G226" i="23" s="1"/>
  <c r="C82" i="21"/>
  <c r="C54" i="3" s="1"/>
  <c r="G82" i="21"/>
  <c r="K82" i="21"/>
  <c r="O82" i="21"/>
  <c r="S82" i="21"/>
  <c r="D82" i="21"/>
  <c r="H82" i="21"/>
  <c r="L82" i="21"/>
  <c r="AP231" i="23" s="1"/>
  <c r="P82" i="21"/>
  <c r="T82" i="21"/>
  <c r="V78" i="21"/>
  <c r="N78" i="21"/>
  <c r="AK227" i="23" s="1"/>
  <c r="F78" i="21"/>
  <c r="C74" i="21"/>
  <c r="C46" i="3" s="1"/>
  <c r="G74" i="21"/>
  <c r="K74" i="21"/>
  <c r="O74" i="21"/>
  <c r="S74" i="21"/>
  <c r="D74" i="21"/>
  <c r="H74" i="21"/>
  <c r="L74" i="21"/>
  <c r="AP223" i="23" s="1"/>
  <c r="P74" i="21"/>
  <c r="T74" i="21"/>
  <c r="AA72" i="21"/>
  <c r="AB72" i="21" s="1"/>
  <c r="AC72" i="21" s="1"/>
  <c r="AD72" i="21" s="1"/>
  <c r="AE72" i="21" s="1"/>
  <c r="AF72" i="21" s="1"/>
  <c r="AH72" i="21" s="1"/>
  <c r="S83" i="21"/>
  <c r="O83" i="21"/>
  <c r="K83" i="21"/>
  <c r="G83" i="21"/>
  <c r="S79" i="21"/>
  <c r="O79" i="21"/>
  <c r="K79" i="21"/>
  <c r="G79" i="21"/>
  <c r="S75" i="21"/>
  <c r="O75" i="21"/>
  <c r="K75" i="21"/>
  <c r="G75" i="21"/>
  <c r="C38" i="3"/>
  <c r="D38" i="3"/>
  <c r="C44" i="3" s="1"/>
  <c r="D44" i="3" s="1"/>
  <c r="E44" i="3" s="1"/>
  <c r="F44" i="3" s="1"/>
  <c r="G44" i="3" s="1"/>
  <c r="H44" i="3" s="1"/>
  <c r="D42" i="3"/>
  <c r="D45" i="3"/>
  <c r="E45" i="3"/>
  <c r="F45" i="3"/>
  <c r="G45" i="3"/>
  <c r="H45" i="3"/>
  <c r="D46" i="3"/>
  <c r="E46" i="3"/>
  <c r="F46" i="3"/>
  <c r="G46" i="3"/>
  <c r="H46" i="3"/>
  <c r="D47" i="3"/>
  <c r="E47" i="3"/>
  <c r="F47" i="3"/>
  <c r="G47" i="3"/>
  <c r="H47" i="3"/>
  <c r="D48" i="3"/>
  <c r="E48" i="3"/>
  <c r="F48" i="3"/>
  <c r="G48" i="3"/>
  <c r="H48" i="3"/>
  <c r="D49" i="3"/>
  <c r="E49" i="3"/>
  <c r="F49" i="3"/>
  <c r="G49" i="3"/>
  <c r="H49" i="3"/>
  <c r="D50" i="3"/>
  <c r="E50" i="3"/>
  <c r="F50" i="3"/>
  <c r="G50" i="3"/>
  <c r="H50" i="3"/>
  <c r="D51" i="3"/>
  <c r="E51" i="3"/>
  <c r="F51" i="3"/>
  <c r="G51" i="3"/>
  <c r="H51" i="3"/>
  <c r="D52" i="3"/>
  <c r="E52" i="3"/>
  <c r="F52" i="3"/>
  <c r="G52" i="3"/>
  <c r="H52" i="3"/>
  <c r="D53" i="3"/>
  <c r="E53" i="3"/>
  <c r="F53" i="3"/>
  <c r="G53" i="3"/>
  <c r="H53" i="3"/>
  <c r="D54" i="3"/>
  <c r="E54" i="3"/>
  <c r="F54" i="3"/>
  <c r="G54" i="3"/>
  <c r="H54" i="3"/>
  <c r="C55" i="3"/>
  <c r="D55" i="3"/>
  <c r="E55" i="3"/>
  <c r="F55" i="3"/>
  <c r="G55" i="3"/>
  <c r="H55" i="3"/>
  <c r="D56" i="3"/>
  <c r="E56" i="3"/>
  <c r="F56" i="3"/>
  <c r="G56" i="3"/>
  <c r="H56" i="3"/>
  <c r="D57" i="3"/>
  <c r="E57" i="3"/>
  <c r="F57" i="3"/>
  <c r="G57" i="3"/>
  <c r="H57" i="3"/>
  <c r="D58" i="3"/>
  <c r="E58" i="3"/>
  <c r="F58" i="3"/>
  <c r="G58" i="3"/>
  <c r="H58" i="3"/>
  <c r="D59" i="3"/>
  <c r="E59" i="3"/>
  <c r="F59" i="3"/>
  <c r="G59" i="3"/>
  <c r="H59" i="3"/>
  <c r="D60" i="3"/>
  <c r="E60" i="3"/>
  <c r="F60" i="3"/>
  <c r="G60" i="3"/>
  <c r="H60" i="3"/>
  <c r="D61" i="3"/>
  <c r="E61" i="3"/>
  <c r="F61" i="3"/>
  <c r="G61" i="3"/>
  <c r="H61" i="3"/>
  <c r="D62" i="3"/>
  <c r="E62" i="3"/>
  <c r="F62" i="3"/>
  <c r="G62" i="3"/>
  <c r="H62" i="3"/>
  <c r="D63" i="3"/>
  <c r="E63" i="3"/>
  <c r="F63" i="3"/>
  <c r="G63" i="3"/>
  <c r="H63" i="3"/>
  <c r="D64" i="3"/>
  <c r="E64" i="3"/>
  <c r="F64" i="3"/>
  <c r="G64" i="3"/>
  <c r="H64" i="3"/>
  <c r="A29" i="30"/>
  <c r="A30" i="30"/>
  <c r="A31" i="30"/>
  <c r="A32" i="30"/>
  <c r="A33" i="30"/>
  <c r="A34" i="30"/>
  <c r="A35" i="30"/>
  <c r="A36" i="30"/>
  <c r="A37" i="30"/>
  <c r="A38" i="30"/>
  <c r="D38" i="30"/>
  <c r="A39" i="30"/>
  <c r="A40" i="30"/>
  <c r="D40" i="30"/>
  <c r="A41" i="30"/>
  <c r="A42" i="30"/>
  <c r="A43" i="30"/>
  <c r="A44" i="30"/>
  <c r="A45" i="30"/>
  <c r="A46" i="30"/>
  <c r="A47" i="30"/>
  <c r="A48" i="30"/>
  <c r="A36" i="33"/>
  <c r="A56" i="33" s="1"/>
  <c r="G36" i="33"/>
  <c r="A37" i="33"/>
  <c r="G37" i="33"/>
  <c r="A38" i="33"/>
  <c r="G38" i="33"/>
  <c r="A39" i="33"/>
  <c r="G39" i="33"/>
  <c r="A40" i="33"/>
  <c r="G40" i="33"/>
  <c r="A41" i="33"/>
  <c r="G41" i="33"/>
  <c r="A42" i="33"/>
  <c r="G42" i="33"/>
  <c r="A43" i="33"/>
  <c r="G43" i="33"/>
  <c r="A44" i="33"/>
  <c r="G44" i="33"/>
  <c r="A45" i="33"/>
  <c r="E45" i="33"/>
  <c r="G45" i="33"/>
  <c r="A46" i="33"/>
  <c r="G46" i="33"/>
  <c r="A47" i="33"/>
  <c r="E47" i="33"/>
  <c r="G47" i="33"/>
  <c r="A48" i="33"/>
  <c r="G48" i="33"/>
  <c r="A49" i="33"/>
  <c r="G49" i="33"/>
  <c r="A50" i="33"/>
  <c r="G50" i="33"/>
  <c r="A51" i="33"/>
  <c r="G51" i="33"/>
  <c r="A52" i="33"/>
  <c r="G52" i="33"/>
  <c r="A53" i="33"/>
  <c r="G53" i="33"/>
  <c r="A54" i="33"/>
  <c r="G54" i="33"/>
  <c r="A55" i="33"/>
  <c r="G55" i="33"/>
  <c r="A38" i="11"/>
  <c r="A39" i="11" s="1"/>
  <c r="D42" i="11"/>
  <c r="E42" i="11" s="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40" i="11" l="1"/>
  <c r="A41" i="11" s="1"/>
  <c r="A42" i="11" s="1"/>
  <c r="A64" i="11"/>
  <c r="X291" i="21"/>
  <c r="V291" i="21" s="1"/>
  <c r="E41" i="33"/>
  <c r="B229" i="23"/>
  <c r="Z345" i="21"/>
  <c r="Z353" i="21" s="1"/>
  <c r="F362" i="21" s="1"/>
  <c r="W353" i="21"/>
  <c r="Y348" i="21"/>
  <c r="C365" i="21" s="1"/>
  <c r="Z159" i="21"/>
  <c r="Z167" i="21" s="1"/>
  <c r="F176" i="21" s="1"/>
  <c r="E43" i="33"/>
  <c r="D45" i="30"/>
  <c r="D36" i="30"/>
  <c r="B61" i="3"/>
  <c r="B50" i="3"/>
  <c r="E52" i="33"/>
  <c r="D34" i="30"/>
  <c r="B223" i="23"/>
  <c r="C178" i="21"/>
  <c r="F178" i="21" s="1"/>
  <c r="F180" i="21" s="1"/>
  <c r="C180" i="21"/>
  <c r="C182" i="21"/>
  <c r="C184" i="21"/>
  <c r="C177" i="21"/>
  <c r="E178" i="21" s="1"/>
  <c r="E180" i="21" s="1"/>
  <c r="C179" i="21"/>
  <c r="C181" i="21"/>
  <c r="C183" i="21"/>
  <c r="E51" i="33"/>
  <c r="C304" i="21"/>
  <c r="C306" i="21"/>
  <c r="C301" i="21"/>
  <c r="E302" i="21" s="1"/>
  <c r="E304" i="21" s="1"/>
  <c r="C305" i="21"/>
  <c r="C302" i="21"/>
  <c r="F302" i="21" s="1"/>
  <c r="F304" i="21" s="1"/>
  <c r="C308" i="21"/>
  <c r="C303" i="21"/>
  <c r="C307" i="21"/>
  <c r="C240" i="21"/>
  <c r="F240" i="21" s="1"/>
  <c r="F242" i="21" s="1"/>
  <c r="C244" i="21"/>
  <c r="C239" i="21"/>
  <c r="E240" i="21" s="1"/>
  <c r="E242" i="21" s="1"/>
  <c r="C243" i="21"/>
  <c r="C242" i="21"/>
  <c r="C246" i="21"/>
  <c r="C241" i="21"/>
  <c r="C245" i="21"/>
  <c r="D30" i="30"/>
  <c r="E37" i="33"/>
  <c r="E53" i="33"/>
  <c r="E44" i="33"/>
  <c r="D47" i="30"/>
  <c r="BC869" i="23"/>
  <c r="AZ880" i="23" s="1"/>
  <c r="X291" i="55"/>
  <c r="V291" i="55" s="1"/>
  <c r="BC808" i="23" s="1"/>
  <c r="AZ819" i="23" s="1"/>
  <c r="X229" i="55"/>
  <c r="V229" i="55" s="1"/>
  <c r="BC747" i="23" s="1"/>
  <c r="AZ758" i="23" s="1"/>
  <c r="X167" i="55"/>
  <c r="V167" i="55" s="1"/>
  <c r="BC686" i="23" s="1"/>
  <c r="AZ697" i="23" s="1"/>
  <c r="X105" i="55"/>
  <c r="V105" i="55" s="1"/>
  <c r="BC625" i="23" s="1"/>
  <c r="AZ636" i="23" s="1"/>
  <c r="X43" i="55"/>
  <c r="V43" i="55" s="1"/>
  <c r="BC564" i="23" s="1"/>
  <c r="AZ575" i="23" s="1"/>
  <c r="Y291" i="21"/>
  <c r="E300" i="21" s="1"/>
  <c r="G300" i="21" s="1"/>
  <c r="Y167" i="21"/>
  <c r="E176" i="21" s="1"/>
  <c r="Y229" i="21"/>
  <c r="E238" i="21" s="1"/>
  <c r="G238" i="21" s="1"/>
  <c r="D46" i="30"/>
  <c r="B239" i="23"/>
  <c r="AG249" i="23"/>
  <c r="S99" i="21"/>
  <c r="B48" i="3"/>
  <c r="D42" i="30"/>
  <c r="B58" i="3"/>
  <c r="D32" i="30"/>
  <c r="Z167" i="55"/>
  <c r="F176" i="55" s="1"/>
  <c r="C183" i="55"/>
  <c r="C179" i="55"/>
  <c r="C181" i="55"/>
  <c r="C182" i="55"/>
  <c r="Y167" i="55"/>
  <c r="E176" i="55" s="1"/>
  <c r="C184" i="55"/>
  <c r="C180" i="55"/>
  <c r="C178" i="55"/>
  <c r="F178" i="55" s="1"/>
  <c r="F180" i="55" s="1"/>
  <c r="C177" i="55"/>
  <c r="E178" i="55" s="1"/>
  <c r="E180" i="55" s="1"/>
  <c r="C60" i="55"/>
  <c r="Y43" i="55"/>
  <c r="E52" i="55" s="1"/>
  <c r="C53" i="55"/>
  <c r="E54" i="55" s="1"/>
  <c r="E56" i="55" s="1"/>
  <c r="C58" i="55"/>
  <c r="C55" i="55"/>
  <c r="C57" i="55"/>
  <c r="C56" i="55"/>
  <c r="C59" i="55"/>
  <c r="C54" i="55"/>
  <c r="F54" i="55" s="1"/>
  <c r="F56" i="55" s="1"/>
  <c r="C302" i="55"/>
  <c r="F302" i="55" s="1"/>
  <c r="F304" i="55" s="1"/>
  <c r="C303" i="55"/>
  <c r="Y291" i="55"/>
  <c r="E300" i="55" s="1"/>
  <c r="G300" i="55" s="1"/>
  <c r="C308" i="55"/>
  <c r="C306" i="55"/>
  <c r="C304" i="55"/>
  <c r="C305" i="55"/>
  <c r="C301" i="55"/>
  <c r="E302" i="55" s="1"/>
  <c r="E304" i="55" s="1"/>
  <c r="C307" i="55"/>
  <c r="C117" i="55"/>
  <c r="Y105" i="55"/>
  <c r="C121" i="55"/>
  <c r="C118" i="55"/>
  <c r="C115" i="55"/>
  <c r="E116" i="55" s="1"/>
  <c r="E118" i="55" s="1"/>
  <c r="C116" i="55"/>
  <c r="F116" i="55" s="1"/>
  <c r="F118" i="55" s="1"/>
  <c r="C120" i="55"/>
  <c r="C122" i="55"/>
  <c r="C119" i="55"/>
  <c r="Z43" i="55"/>
  <c r="F52" i="55" s="1"/>
  <c r="C365" i="55"/>
  <c r="Y353" i="55"/>
  <c r="E362" i="55" s="1"/>
  <c r="G362" i="55" s="1"/>
  <c r="C369" i="55"/>
  <c r="C368" i="55"/>
  <c r="C370" i="55"/>
  <c r="C366" i="55"/>
  <c r="C367" i="55"/>
  <c r="C364" i="55"/>
  <c r="F364" i="55" s="1"/>
  <c r="F366" i="55" s="1"/>
  <c r="C363" i="55"/>
  <c r="E364" i="55" s="1"/>
  <c r="E366" i="55" s="1"/>
  <c r="Y229" i="55"/>
  <c r="E238" i="55" s="1"/>
  <c r="G238" i="55" s="1"/>
  <c r="C239" i="55"/>
  <c r="E240" i="55" s="1"/>
  <c r="E242" i="55" s="1"/>
  <c r="C240" i="55"/>
  <c r="F240" i="55" s="1"/>
  <c r="F242" i="55" s="1"/>
  <c r="C242" i="55"/>
  <c r="C246" i="55"/>
  <c r="C243" i="55"/>
  <c r="C244" i="55"/>
  <c r="C241" i="55"/>
  <c r="C245" i="55"/>
  <c r="E49" i="33"/>
  <c r="B240" i="23"/>
  <c r="E48" i="33"/>
  <c r="E39" i="33"/>
  <c r="B57" i="3"/>
  <c r="E55" i="33"/>
  <c r="D48" i="30"/>
  <c r="D41" i="30"/>
  <c r="B234" i="23"/>
  <c r="B236" i="23"/>
  <c r="B59" i="3"/>
  <c r="E54" i="33"/>
  <c r="E50" i="33"/>
  <c r="E38" i="33"/>
  <c r="L67" i="21"/>
  <c r="H103" i="21" s="1"/>
  <c r="H216" i="23"/>
  <c r="B232" i="23"/>
  <c r="B55" i="3"/>
  <c r="E46" i="33"/>
  <c r="E42" i="33"/>
  <c r="D39" i="30"/>
  <c r="D44" i="30"/>
  <c r="B237" i="23"/>
  <c r="B60" i="3"/>
  <c r="D29" i="30"/>
  <c r="B222" i="23"/>
  <c r="B45" i="3"/>
  <c r="B228" i="23"/>
  <c r="B51" i="3"/>
  <c r="B230" i="23"/>
  <c r="B53" i="3"/>
  <c r="B224" i="23"/>
  <c r="B47" i="3"/>
  <c r="B226" i="23"/>
  <c r="B49" i="3"/>
  <c r="E40" i="33"/>
  <c r="B241" i="23"/>
  <c r="B64" i="3"/>
  <c r="AF328" i="23"/>
  <c r="AU430" i="23"/>
  <c r="M442" i="23" s="1"/>
  <c r="Q450" i="23"/>
  <c r="AA450" i="23"/>
  <c r="AP496" i="23"/>
  <c r="R504" i="23" s="1"/>
  <c r="AU450" i="23"/>
  <c r="AP430" i="23"/>
  <c r="F442" i="23" s="1"/>
  <c r="AU491" i="23"/>
  <c r="M503" i="23" s="1"/>
  <c r="AU511" i="23"/>
  <c r="AP491" i="23"/>
  <c r="F503" i="23" s="1"/>
  <c r="Q511" i="23"/>
  <c r="AP494" i="23"/>
  <c r="AM503" i="23" s="1"/>
  <c r="AK450" i="23"/>
  <c r="AP372" i="23"/>
  <c r="AM381" i="23" s="1"/>
  <c r="AP374" i="23"/>
  <c r="R382" i="23" s="1"/>
  <c r="AP313" i="23"/>
  <c r="R321" i="23" s="1"/>
  <c r="AU369" i="23"/>
  <c r="M381" i="23" s="1"/>
  <c r="AP311" i="23"/>
  <c r="AM320" i="23" s="1"/>
  <c r="AU389" i="23"/>
  <c r="AU308" i="23"/>
  <c r="M320" i="23" s="1"/>
  <c r="AP308" i="23"/>
  <c r="F320" i="23" s="1"/>
  <c r="AP315" i="23"/>
  <c r="AJ321" i="23" s="1"/>
  <c r="AP369" i="23"/>
  <c r="F381" i="23" s="1"/>
  <c r="D67" i="21"/>
  <c r="E67" i="21"/>
  <c r="O101" i="21"/>
  <c r="Q101" i="21" s="1"/>
  <c r="H252" i="23"/>
  <c r="AP249" i="23"/>
  <c r="AC259" i="23" s="1"/>
  <c r="O250" i="23"/>
  <c r="K67" i="21"/>
  <c r="G222" i="23"/>
  <c r="I98" i="21"/>
  <c r="AP222" i="23"/>
  <c r="E36" i="33"/>
  <c r="A63" i="11"/>
  <c r="E110" i="21" l="1"/>
  <c r="E109" i="21"/>
  <c r="W99" i="21"/>
  <c r="Y353" i="21"/>
  <c r="E362" i="21" s="1"/>
  <c r="G362" i="21" s="1"/>
  <c r="C363" i="21"/>
  <c r="E364" i="21" s="1"/>
  <c r="E366" i="21" s="1"/>
  <c r="C370" i="21"/>
  <c r="C366" i="21"/>
  <c r="C368" i="21"/>
  <c r="C367" i="21"/>
  <c r="C364" i="21"/>
  <c r="F364" i="21" s="1"/>
  <c r="F366" i="21" s="1"/>
  <c r="C369" i="21"/>
  <c r="G176" i="55"/>
  <c r="E114" i="55"/>
  <c r="G114" i="55" s="1"/>
  <c r="G52" i="55"/>
  <c r="G180" i="21"/>
  <c r="G176" i="21"/>
  <c r="E177" i="21"/>
  <c r="G177" i="21" s="1"/>
  <c r="E239" i="21"/>
  <c r="G239" i="21" s="1"/>
  <c r="E243" i="21" s="1"/>
  <c r="D121" i="24" s="1"/>
  <c r="G242" i="21"/>
  <c r="E301" i="21"/>
  <c r="G301" i="21" s="1"/>
  <c r="E305" i="21" s="1"/>
  <c r="D149" i="24" s="1"/>
  <c r="G304" i="21"/>
  <c r="I376" i="21"/>
  <c r="L376" i="21" s="1"/>
  <c r="N376" i="21" s="1"/>
  <c r="P376" i="21" s="1"/>
  <c r="K103" i="21"/>
  <c r="S103" i="21" s="1"/>
  <c r="W103" i="21" s="1"/>
  <c r="S101" i="21"/>
  <c r="T101" i="21"/>
  <c r="G366" i="55"/>
  <c r="G304" i="55"/>
  <c r="G242" i="55"/>
  <c r="E53" i="55"/>
  <c r="G53" i="55" s="1"/>
  <c r="E239" i="55"/>
  <c r="G239" i="55" s="1"/>
  <c r="E243" i="55" s="1"/>
  <c r="E363" i="55"/>
  <c r="G363" i="55" s="1"/>
  <c r="E367" i="55" s="1"/>
  <c r="G118" i="55"/>
  <c r="E115" i="55"/>
  <c r="G115" i="55" s="1"/>
  <c r="E301" i="55"/>
  <c r="G301" i="55" s="1"/>
  <c r="E305" i="55" s="1"/>
  <c r="G56" i="55"/>
  <c r="E177" i="55"/>
  <c r="G177" i="55" s="1"/>
  <c r="G180" i="55"/>
  <c r="H98" i="21"/>
  <c r="L450" i="23"/>
  <c r="AP438" i="23"/>
  <c r="F444" i="23" s="1"/>
  <c r="F446" i="23" s="1"/>
  <c r="M454" i="23" s="1"/>
  <c r="AA511" i="23"/>
  <c r="AK511" i="23"/>
  <c r="AP499" i="23"/>
  <c r="F505" i="23" s="1"/>
  <c r="F507" i="23" s="1"/>
  <c r="M515" i="23" s="1"/>
  <c r="AU499" i="23"/>
  <c r="M505" i="23" s="1"/>
  <c r="K507" i="23" s="1"/>
  <c r="R515" i="23" s="1"/>
  <c r="L511" i="23"/>
  <c r="AP377" i="23"/>
  <c r="F383" i="23" s="1"/>
  <c r="F385" i="23" s="1"/>
  <c r="M393" i="23" s="1"/>
  <c r="AK328" i="23"/>
  <c r="AA389" i="23"/>
  <c r="AK389" i="23"/>
  <c r="AU328" i="23"/>
  <c r="AP316" i="23"/>
  <c r="F322" i="23" s="1"/>
  <c r="F324" i="23" s="1"/>
  <c r="M332" i="23" s="1"/>
  <c r="AU377" i="23"/>
  <c r="M383" i="23" s="1"/>
  <c r="K385" i="23" s="1"/>
  <c r="R393" i="23" s="1"/>
  <c r="L389" i="23"/>
  <c r="AU316" i="23"/>
  <c r="M322" i="23" s="1"/>
  <c r="K324" i="23" s="1"/>
  <c r="R332" i="23" s="1"/>
  <c r="L328" i="23"/>
  <c r="AA328" i="23"/>
  <c r="O67" i="21"/>
  <c r="F110" i="21" s="1"/>
  <c r="N67" i="21"/>
  <c r="D110" i="21" s="1"/>
  <c r="G110" i="21" s="1"/>
  <c r="E98" i="21"/>
  <c r="E99" i="21"/>
  <c r="O100" i="21" s="1"/>
  <c r="Q100" i="21" s="1"/>
  <c r="E101" i="21"/>
  <c r="O102" i="21" s="1"/>
  <c r="Q102" i="21" s="1"/>
  <c r="H104" i="21"/>
  <c r="M67" i="21"/>
  <c r="C110" i="21" s="1"/>
  <c r="E97" i="21"/>
  <c r="AG251" i="23"/>
  <c r="G97" i="21"/>
  <c r="H97" i="21"/>
  <c r="J97" i="21"/>
  <c r="I97" i="21"/>
  <c r="B38" i="3"/>
  <c r="A150" i="24" l="1"/>
  <c r="A122" i="24"/>
  <c r="W101" i="21"/>
  <c r="E57" i="55"/>
  <c r="E58" i="55" s="1"/>
  <c r="G366" i="21"/>
  <c r="E363" i="21"/>
  <c r="G363" i="21" s="1"/>
  <c r="E367" i="21" s="1"/>
  <c r="D177" i="24" s="1"/>
  <c r="E119" i="55"/>
  <c r="E120" i="55" s="1"/>
  <c r="E181" i="21"/>
  <c r="D93" i="24" s="1"/>
  <c r="E306" i="21"/>
  <c r="E149" i="24" s="1"/>
  <c r="G122" i="33"/>
  <c r="E244" i="21"/>
  <c r="E121" i="24" s="1"/>
  <c r="G100" i="33"/>
  <c r="O253" i="23"/>
  <c r="K104" i="21"/>
  <c r="S104" i="21" s="1"/>
  <c r="W104" i="21" s="1"/>
  <c r="K98" i="21"/>
  <c r="S98" i="21" s="1"/>
  <c r="W98" i="21" s="1"/>
  <c r="S102" i="21"/>
  <c r="T102" i="21"/>
  <c r="W102" i="21" s="1"/>
  <c r="T100" i="21"/>
  <c r="W100" i="21" s="1"/>
  <c r="S100" i="21"/>
  <c r="E181" i="55"/>
  <c r="E182" i="55" s="1"/>
  <c r="E306" i="55"/>
  <c r="E244" i="55"/>
  <c r="E368" i="55"/>
  <c r="AP253" i="23"/>
  <c r="AB260" i="23" s="1"/>
  <c r="L449" i="23"/>
  <c r="AU438" i="23"/>
  <c r="M444" i="23" s="1"/>
  <c r="K446" i="23" s="1"/>
  <c r="R454" i="23" s="1"/>
  <c r="BC438" i="23"/>
  <c r="AZ449" i="23" s="1"/>
  <c r="L510" i="23"/>
  <c r="BC499" i="23"/>
  <c r="AZ510" i="23" s="1"/>
  <c r="BC377" i="23"/>
  <c r="AZ388" i="23" s="1"/>
  <c r="BC316" i="23"/>
  <c r="AZ327" i="23" s="1"/>
  <c r="L327" i="23"/>
  <c r="L388" i="23"/>
  <c r="AP251" i="23"/>
  <c r="H260" i="23" s="1"/>
  <c r="K97" i="21"/>
  <c r="S97" i="21" s="1"/>
  <c r="S105" i="21" s="1"/>
  <c r="L97" i="21"/>
  <c r="T97" i="21" s="1"/>
  <c r="X99" i="21"/>
  <c r="Y99" i="21"/>
  <c r="V267" i="23"/>
  <c r="E105" i="21"/>
  <c r="H251" i="23"/>
  <c r="H249" i="23"/>
  <c r="H248" i="23"/>
  <c r="H247" i="23"/>
  <c r="A178" i="24" l="1"/>
  <c r="A94" i="24"/>
  <c r="E368" i="21"/>
  <c r="E177" i="24" s="1"/>
  <c r="D357" i="55"/>
  <c r="G357" i="55" s="1"/>
  <c r="C357" i="55"/>
  <c r="AA885" i="23" s="1"/>
  <c r="AO885" i="23" s="1"/>
  <c r="D295" i="55"/>
  <c r="G295" i="55" s="1"/>
  <c r="C295" i="55"/>
  <c r="AA824" i="23" s="1"/>
  <c r="AO824" i="23" s="1"/>
  <c r="D233" i="55"/>
  <c r="G233" i="55" s="1"/>
  <c r="C233" i="55"/>
  <c r="AA763" i="23" s="1"/>
  <c r="AO763" i="23" s="1"/>
  <c r="C171" i="55"/>
  <c r="AA702" i="23" s="1"/>
  <c r="AO702" i="23" s="1"/>
  <c r="D171" i="55"/>
  <c r="G171" i="55" s="1"/>
  <c r="D109" i="55"/>
  <c r="G109" i="55" s="1"/>
  <c r="C109" i="55"/>
  <c r="AA641" i="23" s="1"/>
  <c r="AO641" i="23" s="1"/>
  <c r="D47" i="55"/>
  <c r="G47" i="55" s="1"/>
  <c r="C47" i="55"/>
  <c r="AA580" i="23" s="1"/>
  <c r="AO580" i="23" s="1"/>
  <c r="C295" i="21"/>
  <c r="D295" i="21"/>
  <c r="G295" i="21" s="1"/>
  <c r="C233" i="21"/>
  <c r="D233" i="21"/>
  <c r="G233" i="21" s="1"/>
  <c r="I885" i="23"/>
  <c r="I824" i="23"/>
  <c r="I763" i="23"/>
  <c r="I702" i="23"/>
  <c r="I641" i="23"/>
  <c r="I580" i="23"/>
  <c r="H100" i="33"/>
  <c r="G144" i="33"/>
  <c r="O248" i="23"/>
  <c r="E182" i="21"/>
  <c r="E93" i="24" s="1"/>
  <c r="G78" i="33"/>
  <c r="O254" i="23"/>
  <c r="X100" i="21"/>
  <c r="Y100" i="21"/>
  <c r="Y102" i="21"/>
  <c r="X102" i="21"/>
  <c r="H122" i="33"/>
  <c r="Y103" i="21"/>
  <c r="AP267" i="23"/>
  <c r="T105" i="21"/>
  <c r="W97" i="21"/>
  <c r="AP248" i="23"/>
  <c r="V259" i="23" s="1"/>
  <c r="AP254" i="23"/>
  <c r="AJ260" i="23" s="1"/>
  <c r="X101" i="21"/>
  <c r="Y101" i="21"/>
  <c r="AF267" i="23"/>
  <c r="AG250" i="23"/>
  <c r="O247" i="23"/>
  <c r="AG252" i="23"/>
  <c r="H255" i="23"/>
  <c r="T247" i="23"/>
  <c r="D357" i="21" l="1"/>
  <c r="G357" i="21" s="1"/>
  <c r="H357" i="21" s="1"/>
  <c r="R357" i="21" s="1"/>
  <c r="H144" i="33"/>
  <c r="C357" i="21"/>
  <c r="H357" i="55"/>
  <c r="H295" i="21"/>
  <c r="H295" i="55"/>
  <c r="R295" i="55" s="1"/>
  <c r="H233" i="21"/>
  <c r="R233" i="21" s="1"/>
  <c r="H233" i="55"/>
  <c r="H171" i="55"/>
  <c r="H109" i="55"/>
  <c r="R109" i="55" s="1"/>
  <c r="H47" i="55"/>
  <c r="R47" i="55" s="1"/>
  <c r="AF824" i="23"/>
  <c r="AS824" i="23" s="1"/>
  <c r="C171" i="21"/>
  <c r="D171" i="21"/>
  <c r="G171" i="21" s="1"/>
  <c r="AF641" i="23"/>
  <c r="AS641" i="23" s="1"/>
  <c r="AF763" i="23"/>
  <c r="AS763" i="23" s="1"/>
  <c r="AF885" i="23"/>
  <c r="AS885" i="23" s="1"/>
  <c r="AF702" i="23"/>
  <c r="AS702" i="23" s="1"/>
  <c r="AF580" i="23"/>
  <c r="AS580" i="23" s="1"/>
  <c r="Z97" i="21"/>
  <c r="Z105" i="21" s="1"/>
  <c r="F114" i="21" s="1"/>
  <c r="W105" i="21"/>
  <c r="C116" i="21"/>
  <c r="F116" i="21" s="1"/>
  <c r="F118" i="21" s="1"/>
  <c r="C118" i="21"/>
  <c r="C119" i="21"/>
  <c r="C121" i="21"/>
  <c r="C115" i="21"/>
  <c r="E116" i="21" s="1"/>
  <c r="E118" i="21" s="1"/>
  <c r="C122" i="21"/>
  <c r="C117" i="21"/>
  <c r="C120" i="21"/>
  <c r="H78" i="33"/>
  <c r="Y105" i="21"/>
  <c r="E114" i="21" s="1"/>
  <c r="X98" i="21"/>
  <c r="X105" i="21" s="1"/>
  <c r="V105" i="21" s="1"/>
  <c r="Z98" i="21"/>
  <c r="Q267" i="23"/>
  <c r="X104" i="21"/>
  <c r="Y104" i="21"/>
  <c r="AU267" i="23"/>
  <c r="AU247" i="23"/>
  <c r="M259" i="23" s="1"/>
  <c r="AP252" i="23"/>
  <c r="R260" i="23" s="1"/>
  <c r="AP247" i="23"/>
  <c r="F259" i="23" s="1"/>
  <c r="AP250" i="23"/>
  <c r="AM259" i="23" s="1"/>
  <c r="H40" i="21"/>
  <c r="L40" i="21" s="1"/>
  <c r="H38" i="21"/>
  <c r="L38" i="21" s="1"/>
  <c r="B30" i="21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I5" i="21"/>
  <c r="H5" i="21"/>
  <c r="I47" i="21" s="1"/>
  <c r="L47" i="21" s="1"/>
  <c r="Q47" i="21" s="1"/>
  <c r="F5" i="21"/>
  <c r="C5" i="21"/>
  <c r="B5" i="21" s="1"/>
  <c r="Z42" i="21"/>
  <c r="X41" i="21"/>
  <c r="Z40" i="21"/>
  <c r="Z39" i="21"/>
  <c r="H39" i="21"/>
  <c r="L39" i="21" s="1"/>
  <c r="Z38" i="21"/>
  <c r="Z37" i="21"/>
  <c r="H37" i="21"/>
  <c r="L37" i="21" s="1"/>
  <c r="Y36" i="21"/>
  <c r="X35" i="21"/>
  <c r="Y35" i="21"/>
  <c r="G5" i="21" l="1"/>
  <c r="D13" i="24" s="1"/>
  <c r="Y12" i="21"/>
  <c r="W12" i="21"/>
  <c r="X12" i="21"/>
  <c r="AG12" i="21"/>
  <c r="Y13" i="21"/>
  <c r="W13" i="21"/>
  <c r="X13" i="21"/>
  <c r="AG13" i="21"/>
  <c r="Y17" i="21"/>
  <c r="W17" i="21"/>
  <c r="X17" i="21"/>
  <c r="AG17" i="21"/>
  <c r="Y21" i="21"/>
  <c r="W21" i="21"/>
  <c r="X21" i="21"/>
  <c r="AG21" i="21"/>
  <c r="Y25" i="21"/>
  <c r="W25" i="21"/>
  <c r="X25" i="21"/>
  <c r="AG25" i="21"/>
  <c r="Y29" i="21"/>
  <c r="W29" i="21"/>
  <c r="X29" i="21"/>
  <c r="AG29" i="21"/>
  <c r="Y16" i="21"/>
  <c r="W16" i="21"/>
  <c r="X16" i="21"/>
  <c r="AG16" i="21"/>
  <c r="Y24" i="21"/>
  <c r="W24" i="21"/>
  <c r="X24" i="21"/>
  <c r="AG24" i="21"/>
  <c r="Y28" i="21"/>
  <c r="W28" i="21"/>
  <c r="X28" i="21"/>
  <c r="AG28" i="21"/>
  <c r="I46" i="21"/>
  <c r="H46" i="21"/>
  <c r="Y14" i="21"/>
  <c r="W14" i="21"/>
  <c r="X14" i="21"/>
  <c r="AG14" i="21"/>
  <c r="Y18" i="21"/>
  <c r="W18" i="21"/>
  <c r="X18" i="21"/>
  <c r="AG18" i="21"/>
  <c r="Y22" i="21"/>
  <c r="W22" i="21"/>
  <c r="X22" i="21"/>
  <c r="AG22" i="21"/>
  <c r="Y26" i="21"/>
  <c r="W26" i="21"/>
  <c r="X26" i="21"/>
  <c r="AG26" i="21"/>
  <c r="Y30" i="21"/>
  <c r="W30" i="21"/>
  <c r="X30" i="21"/>
  <c r="AG30" i="21"/>
  <c r="Y20" i="21"/>
  <c r="W20" i="21"/>
  <c r="X20" i="21"/>
  <c r="AG20" i="21"/>
  <c r="Y11" i="21"/>
  <c r="W11" i="21"/>
  <c r="X11" i="21"/>
  <c r="AG11" i="21"/>
  <c r="Y15" i="21"/>
  <c r="W15" i="21"/>
  <c r="X15" i="21"/>
  <c r="AG15" i="21"/>
  <c r="Y19" i="21"/>
  <c r="W19" i="21"/>
  <c r="X19" i="21"/>
  <c r="AG19" i="21"/>
  <c r="Y23" i="21"/>
  <c r="W23" i="21"/>
  <c r="X23" i="21"/>
  <c r="AG23" i="21"/>
  <c r="Y27" i="21"/>
  <c r="W27" i="21"/>
  <c r="X27" i="21"/>
  <c r="AG27" i="21"/>
  <c r="J357" i="55"/>
  <c r="K357" i="55" s="1"/>
  <c r="M357" i="55" s="1"/>
  <c r="N357" i="55" s="1"/>
  <c r="R357" i="55"/>
  <c r="J357" i="21"/>
  <c r="K357" i="21" s="1"/>
  <c r="M357" i="21" s="1"/>
  <c r="N357" i="21" s="1"/>
  <c r="J295" i="21"/>
  <c r="K295" i="21" s="1"/>
  <c r="M295" i="21" s="1"/>
  <c r="J295" i="55"/>
  <c r="K295" i="55" s="1"/>
  <c r="M295" i="55" s="1"/>
  <c r="R295" i="21"/>
  <c r="J233" i="55"/>
  <c r="K233" i="55" s="1"/>
  <c r="M233" i="55" s="1"/>
  <c r="N233" i="55" s="1"/>
  <c r="R233" i="55"/>
  <c r="J233" i="21"/>
  <c r="K233" i="21" s="1"/>
  <c r="M233" i="21" s="1"/>
  <c r="N233" i="21" s="1"/>
  <c r="H171" i="21"/>
  <c r="J171" i="55"/>
  <c r="K171" i="55" s="1"/>
  <c r="M171" i="55" s="1"/>
  <c r="R171" i="55"/>
  <c r="J109" i="55"/>
  <c r="K109" i="55" s="1"/>
  <c r="M109" i="55" s="1"/>
  <c r="N109" i="55" s="1"/>
  <c r="J47" i="55"/>
  <c r="K47" i="55" s="1"/>
  <c r="M47" i="55" s="1"/>
  <c r="N47" i="55" s="1"/>
  <c r="G118" i="21"/>
  <c r="G114" i="21"/>
  <c r="E115" i="21"/>
  <c r="G115" i="21" s="1"/>
  <c r="O25" i="21"/>
  <c r="I12" i="21"/>
  <c r="F12" i="21"/>
  <c r="J12" i="21"/>
  <c r="G12" i="21"/>
  <c r="H12" i="21"/>
  <c r="I16" i="21"/>
  <c r="F16" i="21"/>
  <c r="J16" i="21"/>
  <c r="G16" i="21"/>
  <c r="H16" i="21"/>
  <c r="I20" i="21"/>
  <c r="F20" i="21"/>
  <c r="J20" i="21"/>
  <c r="G20" i="21"/>
  <c r="H20" i="21"/>
  <c r="L24" i="21"/>
  <c r="I24" i="21"/>
  <c r="F24" i="21"/>
  <c r="J24" i="21"/>
  <c r="G24" i="21"/>
  <c r="H24" i="21"/>
  <c r="O28" i="21"/>
  <c r="I28" i="21"/>
  <c r="F28" i="21"/>
  <c r="J28" i="21"/>
  <c r="G28" i="21"/>
  <c r="H28" i="21"/>
  <c r="H13" i="21"/>
  <c r="I13" i="21"/>
  <c r="F13" i="21"/>
  <c r="J13" i="21"/>
  <c r="G13" i="21"/>
  <c r="H17" i="21"/>
  <c r="I17" i="21"/>
  <c r="F17" i="21"/>
  <c r="J17" i="21"/>
  <c r="G17" i="21"/>
  <c r="H21" i="21"/>
  <c r="I21" i="21"/>
  <c r="F21" i="21"/>
  <c r="J21" i="21"/>
  <c r="G21" i="21"/>
  <c r="K25" i="21"/>
  <c r="H25" i="21"/>
  <c r="I25" i="21"/>
  <c r="F25" i="21"/>
  <c r="J25" i="21"/>
  <c r="G25" i="21"/>
  <c r="H29" i="21"/>
  <c r="I29" i="21"/>
  <c r="F29" i="21"/>
  <c r="J29" i="21"/>
  <c r="G29" i="21"/>
  <c r="G14" i="21"/>
  <c r="H14" i="21"/>
  <c r="I14" i="21"/>
  <c r="F14" i="21"/>
  <c r="J14" i="21"/>
  <c r="G18" i="21"/>
  <c r="H18" i="21"/>
  <c r="I18" i="21"/>
  <c r="F18" i="21"/>
  <c r="J18" i="21"/>
  <c r="G22" i="21"/>
  <c r="H22" i="21"/>
  <c r="I22" i="21"/>
  <c r="F22" i="21"/>
  <c r="J22" i="21"/>
  <c r="G26" i="21"/>
  <c r="H26" i="21"/>
  <c r="I26" i="21"/>
  <c r="F26" i="21"/>
  <c r="J26" i="21"/>
  <c r="G30" i="21"/>
  <c r="H30" i="21"/>
  <c r="I30" i="21"/>
  <c r="F30" i="21"/>
  <c r="J30" i="21"/>
  <c r="F11" i="21"/>
  <c r="J11" i="21"/>
  <c r="G11" i="21"/>
  <c r="H11" i="21"/>
  <c r="I11" i="21"/>
  <c r="J375" i="21"/>
  <c r="K375" i="21" s="1"/>
  <c r="O375" i="21" s="1"/>
  <c r="O15" i="21"/>
  <c r="F15" i="21"/>
  <c r="J15" i="21"/>
  <c r="G15" i="21"/>
  <c r="H15" i="21"/>
  <c r="I15" i="21"/>
  <c r="F19" i="21"/>
  <c r="J19" i="21"/>
  <c r="G19" i="21"/>
  <c r="H19" i="21"/>
  <c r="I19" i="21"/>
  <c r="F23" i="21"/>
  <c r="J23" i="21"/>
  <c r="G23" i="21"/>
  <c r="H23" i="21"/>
  <c r="I23" i="21"/>
  <c r="T27" i="21"/>
  <c r="F27" i="21"/>
  <c r="J27" i="21"/>
  <c r="G27" i="21"/>
  <c r="H27" i="21"/>
  <c r="I27" i="21"/>
  <c r="L28" i="21"/>
  <c r="K20" i="21"/>
  <c r="L20" i="21"/>
  <c r="K24" i="21"/>
  <c r="T20" i="21"/>
  <c r="O37" i="21"/>
  <c r="Q37" i="21" s="1"/>
  <c r="S37" i="21" s="1"/>
  <c r="V25" i="21"/>
  <c r="U25" i="21"/>
  <c r="D145" i="11"/>
  <c r="D150" i="24"/>
  <c r="F10" i="21"/>
  <c r="G10" i="21" s="1"/>
  <c r="H10" i="21" s="1"/>
  <c r="I10" i="21" s="1"/>
  <c r="J10" i="21" s="1"/>
  <c r="K10" i="21" s="1"/>
  <c r="G15" i="33"/>
  <c r="G19" i="33"/>
  <c r="G23" i="33"/>
  <c r="G27" i="33"/>
  <c r="G31" i="33"/>
  <c r="G17" i="33"/>
  <c r="G21" i="33"/>
  <c r="G25" i="33"/>
  <c r="G29" i="33"/>
  <c r="G33" i="33"/>
  <c r="G16" i="33"/>
  <c r="G20" i="33"/>
  <c r="G24" i="33"/>
  <c r="G28" i="33"/>
  <c r="G32" i="33"/>
  <c r="G18" i="33"/>
  <c r="G22" i="33"/>
  <c r="G26" i="33"/>
  <c r="G30" i="33"/>
  <c r="G14" i="33"/>
  <c r="E8" i="30"/>
  <c r="F8" i="30" s="1"/>
  <c r="G8" i="30" s="1"/>
  <c r="D15" i="11"/>
  <c r="E15" i="11" s="1"/>
  <c r="M29" i="21"/>
  <c r="M11" i="21"/>
  <c r="M15" i="21"/>
  <c r="M19" i="21"/>
  <c r="M23" i="21"/>
  <c r="M27" i="21"/>
  <c r="S20" i="21"/>
  <c r="M13" i="21"/>
  <c r="M17" i="21"/>
  <c r="M21" i="21"/>
  <c r="M25" i="21"/>
  <c r="AP255" i="23"/>
  <c r="F261" i="23" s="1"/>
  <c r="F263" i="23" s="1"/>
  <c r="M271" i="23" s="1"/>
  <c r="AA267" i="23"/>
  <c r="AK267" i="23"/>
  <c r="AU255" i="23"/>
  <c r="M261" i="23" s="1"/>
  <c r="K263" i="23" s="1"/>
  <c r="R271" i="23" s="1"/>
  <c r="L267" i="23"/>
  <c r="P23" i="21"/>
  <c r="T23" i="21"/>
  <c r="Q23" i="21"/>
  <c r="P15" i="21"/>
  <c r="T24" i="21"/>
  <c r="M16" i="21"/>
  <c r="M24" i="21"/>
  <c r="O13" i="21"/>
  <c r="K22" i="21"/>
  <c r="V24" i="21"/>
  <c r="E15" i="21"/>
  <c r="E23" i="21"/>
  <c r="Q22" i="21"/>
  <c r="K29" i="21"/>
  <c r="V30" i="21"/>
  <c r="D13" i="21"/>
  <c r="N17" i="21"/>
  <c r="U19" i="21"/>
  <c r="O20" i="21"/>
  <c r="U20" i="21"/>
  <c r="R21" i="21"/>
  <c r="S22" i="21"/>
  <c r="O24" i="21"/>
  <c r="Q25" i="21"/>
  <c r="T28" i="21"/>
  <c r="O29" i="21"/>
  <c r="C12" i="21"/>
  <c r="C16" i="21"/>
  <c r="D17" i="21"/>
  <c r="P17" i="21"/>
  <c r="C20" i="21"/>
  <c r="C24" i="21"/>
  <c r="D25" i="21"/>
  <c r="P25" i="21"/>
  <c r="C28" i="21"/>
  <c r="D21" i="21"/>
  <c r="N25" i="21"/>
  <c r="D29" i="21"/>
  <c r="Q20" i="21"/>
  <c r="L21" i="21"/>
  <c r="V22" i="21"/>
  <c r="R24" i="21"/>
  <c r="S25" i="21"/>
  <c r="L27" i="21"/>
  <c r="K28" i="21"/>
  <c r="S29" i="21"/>
  <c r="M12" i="21"/>
  <c r="N13" i="21"/>
  <c r="E17" i="21"/>
  <c r="M20" i="21"/>
  <c r="N21" i="21"/>
  <c r="E25" i="21"/>
  <c r="M28" i="21"/>
  <c r="N29" i="21"/>
  <c r="O27" i="21"/>
  <c r="U27" i="21"/>
  <c r="D11" i="21"/>
  <c r="N11" i="21"/>
  <c r="E13" i="21"/>
  <c r="P13" i="21"/>
  <c r="M14" i="21"/>
  <c r="C18" i="21"/>
  <c r="D19" i="21"/>
  <c r="N19" i="21"/>
  <c r="E21" i="21"/>
  <c r="P21" i="21"/>
  <c r="M22" i="21"/>
  <c r="C26" i="21"/>
  <c r="D27" i="21"/>
  <c r="N27" i="21"/>
  <c r="E29" i="21"/>
  <c r="P29" i="21"/>
  <c r="M30" i="21"/>
  <c r="E11" i="21"/>
  <c r="P11" i="21"/>
  <c r="E19" i="21"/>
  <c r="P19" i="21"/>
  <c r="E27" i="21"/>
  <c r="P27" i="21"/>
  <c r="Q27" i="21"/>
  <c r="V19" i="21"/>
  <c r="K27" i="21"/>
  <c r="S27" i="21"/>
  <c r="C14" i="21"/>
  <c r="D15" i="21"/>
  <c r="N15" i="21"/>
  <c r="M18" i="21"/>
  <c r="C22" i="21"/>
  <c r="D23" i="21"/>
  <c r="N23" i="21"/>
  <c r="M26" i="21"/>
  <c r="C30" i="21"/>
  <c r="D12" i="21"/>
  <c r="N12" i="21"/>
  <c r="D14" i="21"/>
  <c r="N14" i="21"/>
  <c r="D16" i="21"/>
  <c r="N16" i="21"/>
  <c r="D18" i="21"/>
  <c r="N18" i="21"/>
  <c r="D20" i="21"/>
  <c r="N20" i="21"/>
  <c r="D22" i="21"/>
  <c r="N22" i="21"/>
  <c r="D24" i="21"/>
  <c r="N24" i="21"/>
  <c r="D26" i="21"/>
  <c r="N26" i="21"/>
  <c r="D28" i="21"/>
  <c r="N28" i="21"/>
  <c r="D30" i="21"/>
  <c r="N30" i="21"/>
  <c r="C11" i="21"/>
  <c r="E12" i="21"/>
  <c r="P12" i="21"/>
  <c r="C13" i="21"/>
  <c r="E14" i="21"/>
  <c r="P14" i="21"/>
  <c r="C15" i="21"/>
  <c r="E16" i="21"/>
  <c r="P16" i="21"/>
  <c r="C17" i="21"/>
  <c r="E18" i="21"/>
  <c r="P18" i="21"/>
  <c r="C19" i="21"/>
  <c r="E20" i="21"/>
  <c r="P20" i="21"/>
  <c r="C21" i="21"/>
  <c r="E22" i="21"/>
  <c r="P22" i="21"/>
  <c r="C23" i="21"/>
  <c r="E24" i="21"/>
  <c r="P24" i="21"/>
  <c r="C25" i="21"/>
  <c r="E26" i="21"/>
  <c r="P26" i="21"/>
  <c r="C27" i="21"/>
  <c r="E28" i="21"/>
  <c r="P28" i="21"/>
  <c r="C29" i="21"/>
  <c r="E30" i="21"/>
  <c r="P30" i="21"/>
  <c r="T16" i="21"/>
  <c r="T14" i="21"/>
  <c r="R12" i="21"/>
  <c r="T12" i="21"/>
  <c r="S13" i="21"/>
  <c r="Q17" i="21"/>
  <c r="L17" i="21"/>
  <c r="T17" i="21"/>
  <c r="O17" i="21"/>
  <c r="S17" i="21"/>
  <c r="M375" i="21"/>
  <c r="R11" i="21"/>
  <c r="E38" i="21" s="1"/>
  <c r="J5" i="21"/>
  <c r="U15" i="21" s="1"/>
  <c r="W10" i="21"/>
  <c r="X10" i="21" s="1"/>
  <c r="Y10" i="21" s="1"/>
  <c r="AA10" i="21"/>
  <c r="AB10" i="21" s="1"/>
  <c r="AC10" i="21" s="1"/>
  <c r="AD10" i="21" s="1"/>
  <c r="AE10" i="21" s="1"/>
  <c r="AF10" i="21" s="1"/>
  <c r="AH10" i="21" s="1"/>
  <c r="L11" i="21"/>
  <c r="K11" i="21"/>
  <c r="O11" i="21"/>
  <c r="L12" i="21"/>
  <c r="Q13" i="21"/>
  <c r="Q16" i="21"/>
  <c r="O16" i="21"/>
  <c r="S16" i="21" s="1"/>
  <c r="L16" i="21"/>
  <c r="R16" i="21"/>
  <c r="S11" i="21"/>
  <c r="T11" i="21"/>
  <c r="E40" i="21" s="1"/>
  <c r="O39" i="21" s="1"/>
  <c r="Q39" i="21" s="1"/>
  <c r="S39" i="21" s="1"/>
  <c r="U12" i="21"/>
  <c r="Q12" i="21"/>
  <c r="O12" i="21"/>
  <c r="S12" i="21" s="1"/>
  <c r="S14" i="21"/>
  <c r="O14" i="21"/>
  <c r="K14" i="21"/>
  <c r="U14" i="21"/>
  <c r="Q14" i="21"/>
  <c r="R14" i="21"/>
  <c r="R17" i="21"/>
  <c r="U21" i="21"/>
  <c r="Q21" i="21"/>
  <c r="V21" i="21"/>
  <c r="K21" i="21"/>
  <c r="T21" i="21"/>
  <c r="O21" i="21"/>
  <c r="S21" i="21"/>
  <c r="U26" i="21"/>
  <c r="Q26" i="21"/>
  <c r="T26" i="21"/>
  <c r="L26" i="21"/>
  <c r="S26" i="21"/>
  <c r="O26" i="21"/>
  <c r="K26" i="21"/>
  <c r="V26" i="21"/>
  <c r="R26" i="21"/>
  <c r="R13" i="21"/>
  <c r="Q15" i="21"/>
  <c r="T15" i="21"/>
  <c r="T18" i="21"/>
  <c r="K18" i="21"/>
  <c r="R18" i="21"/>
  <c r="L19" i="21"/>
  <c r="Q19" i="21"/>
  <c r="T22" i="21"/>
  <c r="L22" i="21"/>
  <c r="R22" i="21"/>
  <c r="L23" i="21"/>
  <c r="S19" i="21"/>
  <c r="O19" i="21"/>
  <c r="K19" i="21"/>
  <c r="R19" i="21"/>
  <c r="S23" i="21"/>
  <c r="O23" i="21"/>
  <c r="K23" i="21"/>
  <c r="V23" i="21"/>
  <c r="R23" i="21"/>
  <c r="U23" i="21"/>
  <c r="T13" i="21"/>
  <c r="K15" i="21"/>
  <c r="R15" i="21"/>
  <c r="O18" i="21"/>
  <c r="U18" i="21"/>
  <c r="T19" i="21"/>
  <c r="O22" i="21"/>
  <c r="U22" i="21"/>
  <c r="R20" i="21"/>
  <c r="V20" i="21"/>
  <c r="U24" i="21"/>
  <c r="Q24" i="21"/>
  <c r="S24" i="21"/>
  <c r="T25" i="21"/>
  <c r="L25" i="21"/>
  <c r="R25" i="21"/>
  <c r="U30" i="21"/>
  <c r="Q30" i="21"/>
  <c r="T30" i="21"/>
  <c r="L30" i="21"/>
  <c r="S30" i="21"/>
  <c r="O30" i="21"/>
  <c r="K30" i="21"/>
  <c r="R30" i="21"/>
  <c r="R27" i="21"/>
  <c r="V27" i="21"/>
  <c r="Q28" i="21"/>
  <c r="U28" i="21"/>
  <c r="L29" i="21"/>
  <c r="T29" i="21"/>
  <c r="R28" i="21"/>
  <c r="V28" i="21"/>
  <c r="Q29" i="21"/>
  <c r="U29" i="21"/>
  <c r="S28" i="21"/>
  <c r="R29" i="21"/>
  <c r="V29" i="21"/>
  <c r="B157" i="23"/>
  <c r="D13" i="11" l="1"/>
  <c r="P357" i="55"/>
  <c r="O357" i="55"/>
  <c r="S357" i="55" s="1"/>
  <c r="O357" i="21"/>
  <c r="S357" i="21" s="1"/>
  <c r="P357" i="21"/>
  <c r="P295" i="55"/>
  <c r="O295" i="55"/>
  <c r="N295" i="55"/>
  <c r="O295" i="21"/>
  <c r="P295" i="21"/>
  <c r="N295" i="21"/>
  <c r="P233" i="55"/>
  <c r="O233" i="55"/>
  <c r="S233" i="55" s="1"/>
  <c r="O233" i="21"/>
  <c r="S233" i="21" s="1"/>
  <c r="P233" i="21"/>
  <c r="P171" i="55"/>
  <c r="O171" i="55"/>
  <c r="N171" i="55"/>
  <c r="J171" i="21"/>
  <c r="K171" i="21" s="1"/>
  <c r="M171" i="21" s="1"/>
  <c r="N171" i="21" s="1"/>
  <c r="R171" i="21"/>
  <c r="P109" i="55"/>
  <c r="O109" i="55"/>
  <c r="S109" i="55" s="1"/>
  <c r="P47" i="55"/>
  <c r="O47" i="55"/>
  <c r="E119" i="21"/>
  <c r="D65" i="24" s="1"/>
  <c r="T39" i="21"/>
  <c r="T37" i="21"/>
  <c r="O65" i="33"/>
  <c r="O119" i="33"/>
  <c r="O94" i="33"/>
  <c r="B25" i="23"/>
  <c r="B28" i="3"/>
  <c r="B22" i="23"/>
  <c r="B25" i="3"/>
  <c r="B26" i="23"/>
  <c r="B29" i="3"/>
  <c r="B18" i="23"/>
  <c r="B21" i="3"/>
  <c r="B31" i="23"/>
  <c r="B34" i="3"/>
  <c r="B23" i="23"/>
  <c r="B26" i="3"/>
  <c r="B15" i="23"/>
  <c r="B18" i="3"/>
  <c r="B28" i="23"/>
  <c r="B31" i="3"/>
  <c r="B20" i="23"/>
  <c r="B23" i="3"/>
  <c r="B12" i="23"/>
  <c r="B15" i="3"/>
  <c r="B14" i="23"/>
  <c r="B17" i="3"/>
  <c r="B24" i="23"/>
  <c r="B27" i="3"/>
  <c r="B17" i="23"/>
  <c r="B20" i="3"/>
  <c r="B29" i="23"/>
  <c r="B32" i="3"/>
  <c r="B21" i="23"/>
  <c r="B24" i="3"/>
  <c r="B13" i="23"/>
  <c r="B16" i="3"/>
  <c r="B16" i="23"/>
  <c r="B19" i="3"/>
  <c r="B27" i="23"/>
  <c r="B30" i="3"/>
  <c r="B19" i="23"/>
  <c r="B22" i="3"/>
  <c r="B30" i="23"/>
  <c r="B33" i="3"/>
  <c r="I454" i="23"/>
  <c r="E145" i="11"/>
  <c r="D172" i="11"/>
  <c r="D178" i="24"/>
  <c r="I393" i="23"/>
  <c r="D122" i="24"/>
  <c r="D91" i="11"/>
  <c r="D94" i="24"/>
  <c r="I515" i="23"/>
  <c r="D118" i="11"/>
  <c r="AF454" i="23"/>
  <c r="AS454" i="23" s="1"/>
  <c r="AA454" i="23"/>
  <c r="AO454" i="23" s="1"/>
  <c r="E21" i="33"/>
  <c r="D16" i="30"/>
  <c r="E32" i="33"/>
  <c r="D27" i="30"/>
  <c r="E27" i="33"/>
  <c r="D22" i="30"/>
  <c r="E24" i="33"/>
  <c r="D19" i="30"/>
  <c r="E20" i="33"/>
  <c r="D15" i="30"/>
  <c r="E17" i="33"/>
  <c r="D12" i="30"/>
  <c r="E30" i="33"/>
  <c r="D25" i="30"/>
  <c r="E14" i="33"/>
  <c r="D9" i="30"/>
  <c r="E16" i="33"/>
  <c r="D11" i="30"/>
  <c r="E26" i="33"/>
  <c r="D21" i="30"/>
  <c r="E31" i="33"/>
  <c r="D26" i="30"/>
  <c r="E23" i="33"/>
  <c r="D18" i="30"/>
  <c r="E15" i="33"/>
  <c r="D10" i="30"/>
  <c r="E18" i="33"/>
  <c r="D13" i="30"/>
  <c r="E29" i="33"/>
  <c r="D24" i="30"/>
  <c r="E19" i="33"/>
  <c r="D14" i="30"/>
  <c r="E28" i="33"/>
  <c r="D23" i="30"/>
  <c r="E33" i="33"/>
  <c r="D28" i="30"/>
  <c r="E25" i="33"/>
  <c r="D20" i="30"/>
  <c r="E22" i="33"/>
  <c r="D17" i="30"/>
  <c r="BC255" i="23"/>
  <c r="AZ266" i="23" s="1"/>
  <c r="L266" i="23"/>
  <c r="L5" i="21"/>
  <c r="H41" i="21" s="1"/>
  <c r="K41" i="21" s="1"/>
  <c r="K13" i="21"/>
  <c r="K16" i="21"/>
  <c r="U16" i="21"/>
  <c r="U17" i="21"/>
  <c r="V15" i="21"/>
  <c r="L15" i="21"/>
  <c r="E5" i="21"/>
  <c r="D5" i="21"/>
  <c r="U11" i="21"/>
  <c r="V11" i="21"/>
  <c r="K17" i="21"/>
  <c r="S18" i="21"/>
  <c r="V18" i="21" s="1"/>
  <c r="Q18" i="21"/>
  <c r="L14" i="21"/>
  <c r="K12" i="21"/>
  <c r="V14" i="21"/>
  <c r="U13" i="21"/>
  <c r="V17" i="21"/>
  <c r="S15" i="21"/>
  <c r="L13" i="21"/>
  <c r="L18" i="21"/>
  <c r="V13" i="21"/>
  <c r="V12" i="21"/>
  <c r="V16" i="21"/>
  <c r="Q11" i="21"/>
  <c r="Q173" i="23"/>
  <c r="A66" i="24" l="1"/>
  <c r="E120" i="21"/>
  <c r="E65" i="24" s="1"/>
  <c r="T357" i="21"/>
  <c r="D176" i="24" s="1"/>
  <c r="AH340" i="21"/>
  <c r="AH336" i="21"/>
  <c r="AH332" i="21"/>
  <c r="AH328" i="21"/>
  <c r="AH324" i="21"/>
  <c r="AH339" i="21"/>
  <c r="Q142" i="33" s="1"/>
  <c r="AH335" i="21"/>
  <c r="AH331" i="21"/>
  <c r="AH327" i="21"/>
  <c r="AH323" i="21"/>
  <c r="AH338" i="21"/>
  <c r="AH334" i="21"/>
  <c r="AH330" i="21"/>
  <c r="AH326" i="21"/>
  <c r="AH322" i="21"/>
  <c r="AH337" i="21"/>
  <c r="AH333" i="21"/>
  <c r="AH329" i="21"/>
  <c r="AH325" i="21"/>
  <c r="AH321" i="21"/>
  <c r="T357" i="55"/>
  <c r="AH340" i="55"/>
  <c r="AH336" i="55"/>
  <c r="AH332" i="55"/>
  <c r="AH328" i="55"/>
  <c r="AH324" i="55"/>
  <c r="AH339" i="55"/>
  <c r="AH335" i="55"/>
  <c r="AH331" i="55"/>
  <c r="AH327" i="55"/>
  <c r="AH323" i="55"/>
  <c r="AH338" i="55"/>
  <c r="AH334" i="55"/>
  <c r="AH330" i="55"/>
  <c r="AH326" i="55"/>
  <c r="AH322" i="55"/>
  <c r="AH337" i="55"/>
  <c r="AH333" i="55"/>
  <c r="AH329" i="55"/>
  <c r="AH325" i="55"/>
  <c r="AH321" i="55"/>
  <c r="T233" i="55"/>
  <c r="AH215" i="55"/>
  <c r="AH211" i="55"/>
  <c r="AH207" i="55"/>
  <c r="AH203" i="55"/>
  <c r="AH199" i="55"/>
  <c r="AH213" i="55"/>
  <c r="AH205" i="55"/>
  <c r="AH197" i="55"/>
  <c r="AH216" i="55"/>
  <c r="AH208" i="55"/>
  <c r="AH200" i="55"/>
  <c r="AH214" i="55"/>
  <c r="AH210" i="55"/>
  <c r="AH206" i="55"/>
  <c r="AH202" i="55"/>
  <c r="AH198" i="55"/>
  <c r="AH209" i="55"/>
  <c r="AH201" i="55"/>
  <c r="AH212" i="55"/>
  <c r="AH204" i="55"/>
  <c r="T233" i="21"/>
  <c r="D120" i="24" s="1"/>
  <c r="AH215" i="21"/>
  <c r="AH211" i="21"/>
  <c r="AH207" i="21"/>
  <c r="AH203" i="21"/>
  <c r="AH199" i="21"/>
  <c r="AH209" i="21"/>
  <c r="AH201" i="21"/>
  <c r="AH212" i="21"/>
  <c r="AH204" i="21"/>
  <c r="AH214" i="21"/>
  <c r="AH210" i="21"/>
  <c r="AH206" i="21"/>
  <c r="AH202" i="21"/>
  <c r="AH198" i="21"/>
  <c r="AH213" i="21"/>
  <c r="AH205" i="21"/>
  <c r="AH197" i="21"/>
  <c r="AH216" i="21"/>
  <c r="AH208" i="21"/>
  <c r="AH200" i="21"/>
  <c r="T109" i="55"/>
  <c r="AH91" i="55"/>
  <c r="AH87" i="55"/>
  <c r="AH83" i="55"/>
  <c r="AH79" i="55"/>
  <c r="AH75" i="55"/>
  <c r="AH90" i="55"/>
  <c r="AH86" i="55"/>
  <c r="AH82" i="55"/>
  <c r="AH78" i="55"/>
  <c r="AH74" i="55"/>
  <c r="AH89" i="55"/>
  <c r="AH85" i="55"/>
  <c r="AH81" i="55"/>
  <c r="AH77" i="55"/>
  <c r="AH73" i="55"/>
  <c r="AH92" i="55"/>
  <c r="AH88" i="55"/>
  <c r="AH84" i="55"/>
  <c r="AH80" i="55"/>
  <c r="AH76" i="55"/>
  <c r="S295" i="55"/>
  <c r="S295" i="21"/>
  <c r="S171" i="55"/>
  <c r="S47" i="55"/>
  <c r="O171" i="21"/>
  <c r="S171" i="21" s="1"/>
  <c r="P171" i="21"/>
  <c r="AA323" i="21"/>
  <c r="AA325" i="21"/>
  <c r="AA327" i="21"/>
  <c r="AA329" i="21"/>
  <c r="AA331" i="21"/>
  <c r="AA333" i="21"/>
  <c r="AA335" i="21"/>
  <c r="AA337" i="21"/>
  <c r="AA339" i="21"/>
  <c r="AB324" i="21"/>
  <c r="AB330" i="21"/>
  <c r="AB336" i="21"/>
  <c r="AB323" i="21"/>
  <c r="AB325" i="21"/>
  <c r="AB327" i="21"/>
  <c r="AB329" i="21"/>
  <c r="AB331" i="21"/>
  <c r="AB333" i="21"/>
  <c r="AB335" i="21"/>
  <c r="AB337" i="21"/>
  <c r="AB339" i="21"/>
  <c r="AB322" i="21"/>
  <c r="AB328" i="21"/>
  <c r="AB334" i="21"/>
  <c r="AB340" i="21"/>
  <c r="AA322" i="21"/>
  <c r="AA324" i="21"/>
  <c r="AA326" i="21"/>
  <c r="AA328" i="21"/>
  <c r="AA330" i="21"/>
  <c r="AA332" i="21"/>
  <c r="AA334" i="21"/>
  <c r="AA336" i="21"/>
  <c r="AA338" i="21"/>
  <c r="AA340" i="21"/>
  <c r="AB326" i="21"/>
  <c r="AB332" i="21"/>
  <c r="AB338" i="21"/>
  <c r="AA322" i="55"/>
  <c r="AA324" i="55"/>
  <c r="AA326" i="55"/>
  <c r="AA328" i="55"/>
  <c r="AA330" i="55"/>
  <c r="AA332" i="55"/>
  <c r="AA334" i="55"/>
  <c r="AA336" i="55"/>
  <c r="AA338" i="55"/>
  <c r="AA340" i="55"/>
  <c r="AB327" i="55"/>
  <c r="AB331" i="55"/>
  <c r="AF331" i="55" s="1"/>
  <c r="AB339" i="55"/>
  <c r="AB322" i="55"/>
  <c r="AB324" i="55"/>
  <c r="AB326" i="55"/>
  <c r="AB328" i="55"/>
  <c r="AB330" i="55"/>
  <c r="AB332" i="55"/>
  <c r="AB334" i="55"/>
  <c r="AB336" i="55"/>
  <c r="AB338" i="55"/>
  <c r="AB340" i="55"/>
  <c r="AB325" i="55"/>
  <c r="AB335" i="55"/>
  <c r="AA323" i="55"/>
  <c r="AA325" i="55"/>
  <c r="AA327" i="55"/>
  <c r="AA329" i="55"/>
  <c r="AA331" i="55"/>
  <c r="AA333" i="55"/>
  <c r="AA335" i="55"/>
  <c r="AA337" i="55"/>
  <c r="AA339" i="55"/>
  <c r="AB323" i="55"/>
  <c r="AB329" i="55"/>
  <c r="AB333" i="55"/>
  <c r="AB337" i="55"/>
  <c r="AA321" i="21"/>
  <c r="AB321" i="21"/>
  <c r="AA321" i="55"/>
  <c r="AB321" i="55"/>
  <c r="AA265" i="21"/>
  <c r="AA273" i="21"/>
  <c r="AA277" i="21"/>
  <c r="AB261" i="21"/>
  <c r="AB263" i="21"/>
  <c r="AB265" i="21"/>
  <c r="AB267" i="21"/>
  <c r="AB269" i="21"/>
  <c r="AB271" i="21"/>
  <c r="AB273" i="21"/>
  <c r="AB275" i="21"/>
  <c r="AB277" i="21"/>
  <c r="AA260" i="21"/>
  <c r="AA262" i="21"/>
  <c r="AA264" i="21"/>
  <c r="AA266" i="21"/>
  <c r="AA268" i="21"/>
  <c r="AA270" i="21"/>
  <c r="AA272" i="21"/>
  <c r="AA274" i="21"/>
  <c r="AA276" i="21"/>
  <c r="AA278" i="21"/>
  <c r="AB260" i="21"/>
  <c r="AB262" i="21"/>
  <c r="AB264" i="21"/>
  <c r="AB266" i="21"/>
  <c r="AB268" i="21"/>
  <c r="AB270" i="21"/>
  <c r="AB272" i="21"/>
  <c r="AB274" i="21"/>
  <c r="AB276" i="21"/>
  <c r="AB278" i="21"/>
  <c r="AA261" i="21"/>
  <c r="AA263" i="21"/>
  <c r="AA267" i="21"/>
  <c r="AA269" i="21"/>
  <c r="AA271" i="21"/>
  <c r="AA275" i="21"/>
  <c r="AA260" i="55"/>
  <c r="AA270" i="55"/>
  <c r="AA278" i="55"/>
  <c r="AB260" i="55"/>
  <c r="AB262" i="55"/>
  <c r="AB264" i="55"/>
  <c r="AB266" i="55"/>
  <c r="AB268" i="55"/>
  <c r="AB270" i="55"/>
  <c r="AB272" i="55"/>
  <c r="AF272" i="55" s="1"/>
  <c r="AB274" i="55"/>
  <c r="AB276" i="55"/>
  <c r="AB278" i="55"/>
  <c r="AA261" i="55"/>
  <c r="AA263" i="55"/>
  <c r="AA265" i="55"/>
  <c r="AA267" i="55"/>
  <c r="AA269" i="55"/>
  <c r="AA271" i="55"/>
  <c r="AA273" i="55"/>
  <c r="AA275" i="55"/>
  <c r="AA277" i="55"/>
  <c r="AB261" i="55"/>
  <c r="AB263" i="55"/>
  <c r="AB265" i="55"/>
  <c r="AB267" i="55"/>
  <c r="AB269" i="55"/>
  <c r="AB271" i="55"/>
  <c r="AB273" i="55"/>
  <c r="AB275" i="55"/>
  <c r="AB277" i="55"/>
  <c r="AA262" i="55"/>
  <c r="AA264" i="55"/>
  <c r="AA266" i="55"/>
  <c r="AA268" i="55"/>
  <c r="AA272" i="55"/>
  <c r="AA274" i="55"/>
  <c r="AA276" i="55"/>
  <c r="AA259" i="21"/>
  <c r="AB259" i="21"/>
  <c r="AA259" i="55"/>
  <c r="AB259" i="55"/>
  <c r="AA198" i="55"/>
  <c r="AA200" i="55"/>
  <c r="AA202" i="55"/>
  <c r="AA204" i="55"/>
  <c r="AA206" i="55"/>
  <c r="AA208" i="55"/>
  <c r="AA210" i="55"/>
  <c r="AA212" i="55"/>
  <c r="AA214" i="55"/>
  <c r="AA216" i="55"/>
  <c r="AB200" i="55"/>
  <c r="AB208" i="55"/>
  <c r="AB214" i="55"/>
  <c r="AB198" i="55"/>
  <c r="AB202" i="55"/>
  <c r="AB204" i="55"/>
  <c r="AB210" i="55"/>
  <c r="AB216" i="55"/>
  <c r="AA199" i="55"/>
  <c r="AA201" i="55"/>
  <c r="AA203" i="55"/>
  <c r="AA205" i="55"/>
  <c r="AA207" i="55"/>
  <c r="AA209" i="55"/>
  <c r="AA211" i="55"/>
  <c r="AA213" i="55"/>
  <c r="AA215" i="55"/>
  <c r="AB199" i="55"/>
  <c r="AB201" i="55"/>
  <c r="AB203" i="55"/>
  <c r="AB205" i="55"/>
  <c r="AB207" i="55"/>
  <c r="AB209" i="55"/>
  <c r="AB211" i="55"/>
  <c r="AB213" i="55"/>
  <c r="AB215" i="55"/>
  <c r="AB206" i="55"/>
  <c r="AB212" i="55"/>
  <c r="AA197" i="55"/>
  <c r="AB197" i="55"/>
  <c r="AB136" i="55"/>
  <c r="AA137" i="55"/>
  <c r="AA139" i="55"/>
  <c r="AA141" i="55"/>
  <c r="AA143" i="55"/>
  <c r="AA145" i="55"/>
  <c r="AA147" i="55"/>
  <c r="AA149" i="55"/>
  <c r="AA151" i="55"/>
  <c r="AA153" i="55"/>
  <c r="AB137" i="55"/>
  <c r="AB139" i="55"/>
  <c r="AB141" i="55"/>
  <c r="AB143" i="55"/>
  <c r="AB145" i="55"/>
  <c r="AB147" i="55"/>
  <c r="AB149" i="55"/>
  <c r="AB151" i="55"/>
  <c r="AB153" i="55"/>
  <c r="AA136" i="55"/>
  <c r="AA138" i="55"/>
  <c r="AA140" i="55"/>
  <c r="AA142" i="55"/>
  <c r="AA144" i="55"/>
  <c r="AA146" i="55"/>
  <c r="AA148" i="55"/>
  <c r="AA150" i="55"/>
  <c r="AA152" i="55"/>
  <c r="AA154" i="55"/>
  <c r="AB138" i="55"/>
  <c r="AB140" i="55"/>
  <c r="AB142" i="55"/>
  <c r="AB144" i="55"/>
  <c r="AB146" i="55"/>
  <c r="AB148" i="55"/>
  <c r="AB150" i="55"/>
  <c r="AB152" i="55"/>
  <c r="AB154" i="55"/>
  <c r="AA135" i="55"/>
  <c r="AB135" i="55"/>
  <c r="AA74" i="55"/>
  <c r="AB74" i="55"/>
  <c r="AB76" i="55"/>
  <c r="AB78" i="55"/>
  <c r="AB80" i="55"/>
  <c r="AB82" i="55"/>
  <c r="AB84" i="55"/>
  <c r="AB86" i="55"/>
  <c r="AB88" i="55"/>
  <c r="AB90" i="55"/>
  <c r="AB92" i="55"/>
  <c r="AA76" i="55"/>
  <c r="AA84" i="55"/>
  <c r="AA90" i="55"/>
  <c r="AA75" i="55"/>
  <c r="AA77" i="55"/>
  <c r="AA79" i="55"/>
  <c r="AA81" i="55"/>
  <c r="AA83" i="55"/>
  <c r="AA85" i="55"/>
  <c r="AA87" i="55"/>
  <c r="AA89" i="55"/>
  <c r="AA91" i="55"/>
  <c r="AB75" i="55"/>
  <c r="AB77" i="55"/>
  <c r="AB79" i="55"/>
  <c r="AB81" i="55"/>
  <c r="AB83" i="55"/>
  <c r="AB85" i="55"/>
  <c r="AB87" i="55"/>
  <c r="AB89" i="55"/>
  <c r="AB91" i="55"/>
  <c r="AA78" i="55"/>
  <c r="AA80" i="55"/>
  <c r="AA82" i="55"/>
  <c r="AA86" i="55"/>
  <c r="AA88" i="55"/>
  <c r="AA92" i="55"/>
  <c r="AA73" i="55"/>
  <c r="AB73" i="55"/>
  <c r="AE265" i="21"/>
  <c r="P5" i="55"/>
  <c r="D109" i="21"/>
  <c r="G109" i="21" s="1"/>
  <c r="H56" i="33"/>
  <c r="G56" i="33"/>
  <c r="S41" i="21"/>
  <c r="O69" i="33"/>
  <c r="O63" i="33"/>
  <c r="O71" i="33"/>
  <c r="O96" i="33"/>
  <c r="O89" i="33"/>
  <c r="O130" i="33"/>
  <c r="O128" i="33"/>
  <c r="O136" i="33"/>
  <c r="O88" i="33"/>
  <c r="O125" i="33"/>
  <c r="O137" i="33"/>
  <c r="O104" i="33"/>
  <c r="O107" i="33"/>
  <c r="O38" i="33"/>
  <c r="O73" i="33"/>
  <c r="O52" i="33"/>
  <c r="O116" i="33"/>
  <c r="O40" i="33"/>
  <c r="O48" i="33"/>
  <c r="O49" i="33"/>
  <c r="O62" i="33"/>
  <c r="O70" i="33"/>
  <c r="O110" i="33"/>
  <c r="O39" i="33"/>
  <c r="O113" i="33"/>
  <c r="O121" i="33"/>
  <c r="O36" i="33"/>
  <c r="O44" i="33"/>
  <c r="O45" i="33"/>
  <c r="O53" i="33"/>
  <c r="O61" i="33"/>
  <c r="O58" i="33"/>
  <c r="O66" i="33"/>
  <c r="O74" i="33"/>
  <c r="O82" i="33"/>
  <c r="O87" i="33"/>
  <c r="O141" i="33"/>
  <c r="O95" i="33"/>
  <c r="O77" i="33"/>
  <c r="O47" i="33"/>
  <c r="O118" i="33"/>
  <c r="O41" i="33"/>
  <c r="O50" i="33"/>
  <c r="O86" i="33"/>
  <c r="O90" i="33"/>
  <c r="O138" i="33"/>
  <c r="O91" i="33"/>
  <c r="O85" i="33"/>
  <c r="O84" i="33"/>
  <c r="O93" i="33"/>
  <c r="O98" i="33"/>
  <c r="O127" i="33"/>
  <c r="O135" i="33"/>
  <c r="O132" i="33"/>
  <c r="M124" i="33"/>
  <c r="N138" i="33"/>
  <c r="M127" i="33"/>
  <c r="M133" i="33"/>
  <c r="N129" i="33"/>
  <c r="N143" i="33"/>
  <c r="M128" i="33"/>
  <c r="N134" i="33"/>
  <c r="M138" i="33"/>
  <c r="N130" i="33"/>
  <c r="N139" i="33"/>
  <c r="N140" i="33"/>
  <c r="M137" i="33"/>
  <c r="N124" i="33"/>
  <c r="M129" i="33"/>
  <c r="N133" i="33"/>
  <c r="M143" i="33"/>
  <c r="M132" i="33"/>
  <c r="N137" i="33"/>
  <c r="M139" i="33"/>
  <c r="N142" i="33"/>
  <c r="M126" i="33"/>
  <c r="N131" i="33"/>
  <c r="M141" i="33"/>
  <c r="N128" i="33"/>
  <c r="N126" i="33"/>
  <c r="N135" i="33"/>
  <c r="M135" i="33"/>
  <c r="N136" i="33"/>
  <c r="M134" i="33"/>
  <c r="N132" i="33"/>
  <c r="M142" i="33"/>
  <c r="M131" i="33"/>
  <c r="N127" i="33"/>
  <c r="N141" i="33"/>
  <c r="M130" i="33"/>
  <c r="N125" i="33"/>
  <c r="M125" i="33"/>
  <c r="M140" i="33"/>
  <c r="M136" i="33"/>
  <c r="O133" i="33"/>
  <c r="O134" i="33"/>
  <c r="O143" i="33"/>
  <c r="O109" i="33"/>
  <c r="O105" i="33"/>
  <c r="O106" i="33"/>
  <c r="O120" i="33"/>
  <c r="O112" i="33"/>
  <c r="O42" i="33"/>
  <c r="O43" i="33"/>
  <c r="N36" i="33"/>
  <c r="M36" i="33"/>
  <c r="N55" i="33"/>
  <c r="N40" i="33"/>
  <c r="N51" i="33"/>
  <c r="M44" i="33"/>
  <c r="M50" i="33"/>
  <c r="M46" i="33"/>
  <c r="N37" i="33"/>
  <c r="N47" i="33"/>
  <c r="M49" i="33"/>
  <c r="N41" i="33"/>
  <c r="N50" i="33"/>
  <c r="N46" i="33"/>
  <c r="N54" i="33"/>
  <c r="M40" i="33"/>
  <c r="M54" i="33"/>
  <c r="M51" i="33"/>
  <c r="M55" i="33"/>
  <c r="N48" i="33"/>
  <c r="M37" i="33"/>
  <c r="M38" i="33"/>
  <c r="M53" i="33"/>
  <c r="N43" i="33"/>
  <c r="N45" i="33"/>
  <c r="M52" i="33"/>
  <c r="N38" i="33"/>
  <c r="M48" i="33"/>
  <c r="M45" i="33"/>
  <c r="N44" i="33"/>
  <c r="N53" i="33"/>
  <c r="M47" i="33"/>
  <c r="M39" i="33"/>
  <c r="N49" i="33"/>
  <c r="M43" i="33"/>
  <c r="N52" i="33"/>
  <c r="M42" i="33"/>
  <c r="N39" i="33"/>
  <c r="N42" i="33"/>
  <c r="M41" i="33"/>
  <c r="O60" i="33"/>
  <c r="O68" i="33"/>
  <c r="O76" i="33"/>
  <c r="M96" i="33"/>
  <c r="M92" i="33"/>
  <c r="M88" i="33"/>
  <c r="M84" i="33"/>
  <c r="N94" i="33"/>
  <c r="N90" i="33"/>
  <c r="M98" i="33"/>
  <c r="N99" i="33"/>
  <c r="M97" i="33"/>
  <c r="M87" i="33"/>
  <c r="N88" i="33"/>
  <c r="M83" i="33"/>
  <c r="N81" i="33"/>
  <c r="N80" i="33"/>
  <c r="N89" i="33"/>
  <c r="M80" i="33"/>
  <c r="N84" i="33"/>
  <c r="N85" i="33"/>
  <c r="M94" i="33"/>
  <c r="M93" i="33"/>
  <c r="N98" i="33"/>
  <c r="M82" i="33"/>
  <c r="M86" i="33"/>
  <c r="N83" i="33"/>
  <c r="N87" i="33"/>
  <c r="M90" i="33"/>
  <c r="M99" i="33"/>
  <c r="M91" i="33"/>
  <c r="N91" i="33"/>
  <c r="M81" i="33"/>
  <c r="M85" i="33"/>
  <c r="N95" i="33"/>
  <c r="M89" i="33"/>
  <c r="N96" i="33"/>
  <c r="N97" i="33"/>
  <c r="M95" i="33"/>
  <c r="N86" i="33"/>
  <c r="N93" i="33"/>
  <c r="N92" i="33"/>
  <c r="N82" i="33"/>
  <c r="O81" i="33"/>
  <c r="O83" i="33"/>
  <c r="M15" i="33"/>
  <c r="M31" i="33"/>
  <c r="M22" i="33"/>
  <c r="N14" i="33"/>
  <c r="N24" i="33"/>
  <c r="M27" i="33"/>
  <c r="M18" i="33"/>
  <c r="N31" i="33"/>
  <c r="N28" i="33"/>
  <c r="M19" i="33"/>
  <c r="M23" i="33"/>
  <c r="N27" i="33"/>
  <c r="M14" i="33"/>
  <c r="M26" i="33"/>
  <c r="N32" i="33"/>
  <c r="N23" i="33"/>
  <c r="N15" i="33"/>
  <c r="M30" i="33"/>
  <c r="N19" i="33"/>
  <c r="N16" i="33"/>
  <c r="M20" i="33"/>
  <c r="N29" i="33"/>
  <c r="N22" i="33"/>
  <c r="M21" i="33"/>
  <c r="N30" i="33"/>
  <c r="N21" i="33"/>
  <c r="M25" i="33"/>
  <c r="N33" i="33"/>
  <c r="N18" i="33"/>
  <c r="M16" i="33"/>
  <c r="N20" i="33"/>
  <c r="M29" i="33"/>
  <c r="M33" i="33"/>
  <c r="M24" i="33"/>
  <c r="N17" i="33"/>
  <c r="M28" i="33"/>
  <c r="M32" i="33"/>
  <c r="N26" i="33"/>
  <c r="N25" i="33"/>
  <c r="M17" i="33"/>
  <c r="O126" i="33"/>
  <c r="O142" i="33"/>
  <c r="O140" i="33"/>
  <c r="M121" i="33"/>
  <c r="N107" i="33"/>
  <c r="M118" i="33"/>
  <c r="M107" i="33"/>
  <c r="N114" i="33"/>
  <c r="N104" i="33"/>
  <c r="N119" i="33"/>
  <c r="N103" i="33"/>
  <c r="N111" i="33"/>
  <c r="M103" i="33"/>
  <c r="N108" i="33"/>
  <c r="M114" i="33"/>
  <c r="N118" i="33"/>
  <c r="N115" i="33"/>
  <c r="M111" i="33"/>
  <c r="N109" i="33"/>
  <c r="M112" i="33"/>
  <c r="M102" i="33"/>
  <c r="N113" i="33"/>
  <c r="M117" i="33"/>
  <c r="N121" i="33"/>
  <c r="M113" i="33"/>
  <c r="M105" i="33"/>
  <c r="M120" i="33"/>
  <c r="M109" i="33"/>
  <c r="N112" i="33"/>
  <c r="M104" i="33"/>
  <c r="N102" i="33"/>
  <c r="M108" i="33"/>
  <c r="N117" i="33"/>
  <c r="M119" i="33"/>
  <c r="M115" i="33"/>
  <c r="M110" i="33"/>
  <c r="M106" i="33"/>
  <c r="M116" i="33"/>
  <c r="N110" i="33"/>
  <c r="N106" i="33"/>
  <c r="N116" i="33"/>
  <c r="N105" i="33"/>
  <c r="N120" i="33"/>
  <c r="O103" i="33"/>
  <c r="O111" i="33"/>
  <c r="O115" i="33"/>
  <c r="O117" i="33"/>
  <c r="O114" i="33"/>
  <c r="O37" i="33"/>
  <c r="O51" i="33"/>
  <c r="O46" i="33"/>
  <c r="O54" i="33"/>
  <c r="O59" i="33"/>
  <c r="O67" i="33"/>
  <c r="O75" i="33"/>
  <c r="O92" i="33"/>
  <c r="O80" i="33"/>
  <c r="O99" i="33"/>
  <c r="O97" i="33"/>
  <c r="O131" i="33"/>
  <c r="O129" i="33"/>
  <c r="O139" i="33"/>
  <c r="O108" i="33"/>
  <c r="O55" i="33"/>
  <c r="O64" i="33"/>
  <c r="O72" i="33"/>
  <c r="M76" i="33"/>
  <c r="M72" i="33"/>
  <c r="M68" i="33"/>
  <c r="M64" i="33"/>
  <c r="N67" i="33"/>
  <c r="N59" i="33"/>
  <c r="N72" i="33"/>
  <c r="M59" i="33"/>
  <c r="N71" i="33"/>
  <c r="M77" i="33"/>
  <c r="M67" i="33"/>
  <c r="M75" i="33"/>
  <c r="N63" i="33"/>
  <c r="N60" i="33"/>
  <c r="M63" i="33"/>
  <c r="M71" i="33"/>
  <c r="N75" i="33"/>
  <c r="N68" i="33"/>
  <c r="N76" i="33"/>
  <c r="N64" i="33"/>
  <c r="M73" i="33"/>
  <c r="N73" i="33"/>
  <c r="M58" i="33"/>
  <c r="N74" i="33"/>
  <c r="N66" i="33"/>
  <c r="M62" i="33"/>
  <c r="M60" i="33"/>
  <c r="M61" i="33"/>
  <c r="N61" i="33"/>
  <c r="N70" i="33"/>
  <c r="M70" i="33"/>
  <c r="N77" i="33"/>
  <c r="M69" i="33"/>
  <c r="N69" i="33"/>
  <c r="N62" i="33"/>
  <c r="M74" i="33"/>
  <c r="M65" i="33"/>
  <c r="N65" i="33"/>
  <c r="M66" i="33"/>
  <c r="N58" i="33"/>
  <c r="I332" i="23"/>
  <c r="AF393" i="23"/>
  <c r="AS393" i="23" s="1"/>
  <c r="E172" i="11"/>
  <c r="AA393" i="23"/>
  <c r="AO393" i="23" s="1"/>
  <c r="E91" i="11"/>
  <c r="E118" i="11"/>
  <c r="AA515" i="23"/>
  <c r="AO515" i="23" s="1"/>
  <c r="AA332" i="23"/>
  <c r="AO332" i="23" s="1"/>
  <c r="I35" i="21"/>
  <c r="H35" i="21"/>
  <c r="J35" i="21"/>
  <c r="G35" i="21"/>
  <c r="H36" i="21"/>
  <c r="I36" i="21"/>
  <c r="K5" i="21"/>
  <c r="X177" i="23"/>
  <c r="R182" i="23" s="1"/>
  <c r="Y182" i="23" s="1"/>
  <c r="BC65" i="23"/>
  <c r="AU197" i="23" s="1"/>
  <c r="BC64" i="23"/>
  <c r="AW65" i="23"/>
  <c r="AW64" i="23"/>
  <c r="AG65" i="23"/>
  <c r="N180" i="23" s="1"/>
  <c r="AG64" i="23"/>
  <c r="AB65" i="23"/>
  <c r="I179" i="23" s="1"/>
  <c r="AB64" i="23"/>
  <c r="V65" i="23"/>
  <c r="V64" i="23"/>
  <c r="M65" i="23"/>
  <c r="M64" i="23"/>
  <c r="H65" i="23"/>
  <c r="H64" i="23"/>
  <c r="G45" i="23"/>
  <c r="C109" i="21" l="1"/>
  <c r="D171" i="11"/>
  <c r="D117" i="11"/>
  <c r="T295" i="55"/>
  <c r="AH278" i="55"/>
  <c r="AH274" i="55"/>
  <c r="AH270" i="55"/>
  <c r="AH266" i="55"/>
  <c r="AH262" i="55"/>
  <c r="AH276" i="55"/>
  <c r="AH268" i="55"/>
  <c r="AH260" i="55"/>
  <c r="AH271" i="55"/>
  <c r="AH263" i="55"/>
  <c r="AH277" i="55"/>
  <c r="AH273" i="55"/>
  <c r="AH269" i="55"/>
  <c r="AH265" i="55"/>
  <c r="AH261" i="55"/>
  <c r="AH272" i="55"/>
  <c r="AH264" i="55"/>
  <c r="AH275" i="55"/>
  <c r="AH267" i="55"/>
  <c r="AH259" i="55"/>
  <c r="T295" i="21"/>
  <c r="D148" i="24" s="1"/>
  <c r="AH278" i="21"/>
  <c r="Q121" i="33" s="1"/>
  <c r="AH274" i="21"/>
  <c r="Q117" i="33" s="1"/>
  <c r="AH270" i="21"/>
  <c r="Q113" i="33" s="1"/>
  <c r="AH266" i="21"/>
  <c r="Q109" i="33" s="1"/>
  <c r="AH262" i="21"/>
  <c r="Q105" i="33" s="1"/>
  <c r="AH272" i="21"/>
  <c r="Q115" i="33" s="1"/>
  <c r="AH264" i="21"/>
  <c r="Q107" i="33" s="1"/>
  <c r="AH271" i="21"/>
  <c r="Q114" i="33" s="1"/>
  <c r="AH263" i="21"/>
  <c r="Q106" i="33" s="1"/>
  <c r="AH277" i="21"/>
  <c r="Q120" i="33" s="1"/>
  <c r="AH273" i="21"/>
  <c r="AH269" i="21"/>
  <c r="Q112" i="33" s="1"/>
  <c r="AH265" i="21"/>
  <c r="AH261" i="21"/>
  <c r="Q104" i="33" s="1"/>
  <c r="AH276" i="21"/>
  <c r="Q119" i="33" s="1"/>
  <c r="AH268" i="21"/>
  <c r="Q111" i="33" s="1"/>
  <c r="AH260" i="21"/>
  <c r="Q103" i="33" s="1"/>
  <c r="AH275" i="21"/>
  <c r="Q118" i="33" s="1"/>
  <c r="AH267" i="21"/>
  <c r="Q110" i="33" s="1"/>
  <c r="AH259" i="21"/>
  <c r="Q102" i="33" s="1"/>
  <c r="T171" i="21"/>
  <c r="D92" i="24" s="1"/>
  <c r="AH153" i="21"/>
  <c r="AH149" i="21"/>
  <c r="AH145" i="21"/>
  <c r="AH141" i="21"/>
  <c r="AH137" i="21"/>
  <c r="AH152" i="21"/>
  <c r="AH148" i="21"/>
  <c r="AH144" i="21"/>
  <c r="AH140" i="21"/>
  <c r="AH136" i="21"/>
  <c r="AH151" i="21"/>
  <c r="AH147" i="21"/>
  <c r="AH143" i="21"/>
  <c r="AH139" i="21"/>
  <c r="AH135" i="21"/>
  <c r="Q58" i="33" s="1"/>
  <c r="AH154" i="21"/>
  <c r="AH150" i="21"/>
  <c r="AH146" i="21"/>
  <c r="AH142" i="21"/>
  <c r="AH138" i="21"/>
  <c r="T171" i="55"/>
  <c r="AH153" i="55"/>
  <c r="AH149" i="55"/>
  <c r="AH145" i="55"/>
  <c r="AH141" i="55"/>
  <c r="AH137" i="55"/>
  <c r="AH152" i="55"/>
  <c r="AH148" i="55"/>
  <c r="AH144" i="55"/>
  <c r="AH140" i="55"/>
  <c r="AH136" i="55"/>
  <c r="AH151" i="55"/>
  <c r="AH147" i="55"/>
  <c r="AH143" i="55"/>
  <c r="AH139" i="55"/>
  <c r="AH135" i="55"/>
  <c r="AH154" i="55"/>
  <c r="AH150" i="55"/>
  <c r="AH146" i="55"/>
  <c r="AH142" i="55"/>
  <c r="AH138" i="55"/>
  <c r="AH30" i="55"/>
  <c r="AH26" i="55"/>
  <c r="AH22" i="55"/>
  <c r="AH18" i="55"/>
  <c r="AH14" i="55"/>
  <c r="AH24" i="55"/>
  <c r="AH16" i="55"/>
  <c r="AH27" i="55"/>
  <c r="AH15" i="55"/>
  <c r="AH29" i="55"/>
  <c r="AH25" i="55"/>
  <c r="AH21" i="55"/>
  <c r="AH17" i="55"/>
  <c r="AH13" i="55"/>
  <c r="AH28" i="55"/>
  <c r="AH20" i="55"/>
  <c r="AH12" i="55"/>
  <c r="AH23" i="55"/>
  <c r="AH19" i="55"/>
  <c r="AH11" i="55"/>
  <c r="T47" i="55"/>
  <c r="H109" i="21"/>
  <c r="AF153" i="55"/>
  <c r="AF208" i="55"/>
  <c r="AA199" i="21"/>
  <c r="AA201" i="21"/>
  <c r="AA203" i="21"/>
  <c r="AA205" i="21"/>
  <c r="AA207" i="21"/>
  <c r="AA209" i="21"/>
  <c r="AA211" i="21"/>
  <c r="AA213" i="21"/>
  <c r="AA215" i="21"/>
  <c r="AB201" i="21"/>
  <c r="AB205" i="21"/>
  <c r="AB211" i="21"/>
  <c r="AB203" i="21"/>
  <c r="AB213" i="21"/>
  <c r="AA198" i="21"/>
  <c r="AA200" i="21"/>
  <c r="AA202" i="21"/>
  <c r="AA204" i="21"/>
  <c r="AA206" i="21"/>
  <c r="AA208" i="21"/>
  <c r="AA210" i="21"/>
  <c r="AA212" i="21"/>
  <c r="AA214" i="21"/>
  <c r="AA216" i="21"/>
  <c r="AB198" i="21"/>
  <c r="AB200" i="21"/>
  <c r="AB202" i="21"/>
  <c r="AB204" i="21"/>
  <c r="AB206" i="21"/>
  <c r="AB208" i="21"/>
  <c r="AB210" i="21"/>
  <c r="AB212" i="21"/>
  <c r="AB214" i="21"/>
  <c r="AB216" i="21"/>
  <c r="AB199" i="21"/>
  <c r="AB207" i="21"/>
  <c r="AB209" i="21"/>
  <c r="AB215" i="21"/>
  <c r="AA197" i="21"/>
  <c r="AB197" i="21"/>
  <c r="AA151" i="21"/>
  <c r="AB145" i="21"/>
  <c r="AB137" i="21"/>
  <c r="AB147" i="21"/>
  <c r="AB153" i="21"/>
  <c r="AA136" i="21"/>
  <c r="AA138" i="21"/>
  <c r="AA140" i="21"/>
  <c r="AA142" i="21"/>
  <c r="AA144" i="21"/>
  <c r="AA146" i="21"/>
  <c r="AA148" i="21"/>
  <c r="AA150" i="21"/>
  <c r="AA152" i="21"/>
  <c r="AA154" i="21"/>
  <c r="AB136" i="21"/>
  <c r="AB138" i="21"/>
  <c r="AB140" i="21"/>
  <c r="AB142" i="21"/>
  <c r="AB144" i="21"/>
  <c r="AB146" i="21"/>
  <c r="AB148" i="21"/>
  <c r="AB150" i="21"/>
  <c r="AB152" i="21"/>
  <c r="AB154" i="21"/>
  <c r="AA137" i="21"/>
  <c r="AA139" i="21"/>
  <c r="AA141" i="21"/>
  <c r="AA143" i="21"/>
  <c r="AA145" i="21"/>
  <c r="AA147" i="21"/>
  <c r="AA149" i="21"/>
  <c r="AA153" i="21"/>
  <c r="AB139" i="21"/>
  <c r="AB141" i="21"/>
  <c r="AB143" i="21"/>
  <c r="AB149" i="21"/>
  <c r="AB151" i="21"/>
  <c r="AA135" i="21"/>
  <c r="AB135" i="21"/>
  <c r="AF73" i="55"/>
  <c r="AD267" i="21"/>
  <c r="E136" i="24" s="1"/>
  <c r="AD272" i="21"/>
  <c r="E141" i="24" s="1"/>
  <c r="AB11" i="55"/>
  <c r="AB12" i="55"/>
  <c r="AB16" i="55"/>
  <c r="AB20" i="55"/>
  <c r="AB24" i="55"/>
  <c r="AB28" i="55"/>
  <c r="AB13" i="55"/>
  <c r="AB17" i="55"/>
  <c r="AB21" i="55"/>
  <c r="AB25" i="55"/>
  <c r="AB29" i="55"/>
  <c r="AB14" i="55"/>
  <c r="AB18" i="55"/>
  <c r="AB22" i="55"/>
  <c r="AB26" i="55"/>
  <c r="AB30" i="55"/>
  <c r="AB15" i="55"/>
  <c r="AB19" i="55"/>
  <c r="AB23" i="55"/>
  <c r="AB27" i="55"/>
  <c r="AE334" i="21"/>
  <c r="AA11" i="55"/>
  <c r="AA12" i="55"/>
  <c r="AA13" i="55"/>
  <c r="AA17" i="55"/>
  <c r="AA21" i="55"/>
  <c r="AA25" i="55"/>
  <c r="AA29" i="55"/>
  <c r="AA19" i="55"/>
  <c r="AA27" i="55"/>
  <c r="AA20" i="55"/>
  <c r="AA28" i="55"/>
  <c r="AA14" i="55"/>
  <c r="AA18" i="55"/>
  <c r="AA22" i="55"/>
  <c r="AA26" i="55"/>
  <c r="AA30" i="55"/>
  <c r="AA15" i="55"/>
  <c r="AA23" i="55"/>
  <c r="AA16" i="55"/>
  <c r="AA24" i="55"/>
  <c r="Q136" i="33"/>
  <c r="AF330" i="21"/>
  <c r="H133" i="33" s="1"/>
  <c r="AC335" i="21"/>
  <c r="AE337" i="21"/>
  <c r="AF336" i="21"/>
  <c r="H139" i="33" s="1"/>
  <c r="AC264" i="21"/>
  <c r="Q108" i="33"/>
  <c r="AD273" i="21"/>
  <c r="E142" i="24" s="1"/>
  <c r="AE278" i="21"/>
  <c r="AE322" i="21"/>
  <c r="Q131" i="33"/>
  <c r="AE324" i="21"/>
  <c r="AF340" i="21"/>
  <c r="H143" i="33" s="1"/>
  <c r="AF334" i="21"/>
  <c r="H137" i="33" s="1"/>
  <c r="AE327" i="21"/>
  <c r="AD337" i="21"/>
  <c r="E172" i="24" s="1"/>
  <c r="AC340" i="21"/>
  <c r="AC331" i="21"/>
  <c r="AD323" i="21"/>
  <c r="E158" i="24" s="1"/>
  <c r="AC333" i="21"/>
  <c r="AD331" i="21"/>
  <c r="E166" i="24" s="1"/>
  <c r="AD338" i="21"/>
  <c r="E173" i="24" s="1"/>
  <c r="AC322" i="21"/>
  <c r="AC336" i="21"/>
  <c r="AE340" i="21"/>
  <c r="AE336" i="21"/>
  <c r="AD324" i="21"/>
  <c r="E159" i="24" s="1"/>
  <c r="AE326" i="21"/>
  <c r="AC271" i="21"/>
  <c r="AE263" i="21"/>
  <c r="AD260" i="21"/>
  <c r="E129" i="24" s="1"/>
  <c r="AF265" i="21"/>
  <c r="H108" i="33" s="1"/>
  <c r="Q116" i="33"/>
  <c r="AE276" i="21"/>
  <c r="AC273" i="21"/>
  <c r="AD277" i="21"/>
  <c r="E146" i="24" s="1"/>
  <c r="AC269" i="21"/>
  <c r="AF263" i="21"/>
  <c r="H106" i="33" s="1"/>
  <c r="AF274" i="21"/>
  <c r="H117" i="33" s="1"/>
  <c r="AC263" i="21"/>
  <c r="AF276" i="21"/>
  <c r="H119" i="33" s="1"/>
  <c r="AC277" i="21"/>
  <c r="AD274" i="21"/>
  <c r="E143" i="24" s="1"/>
  <c r="AC275" i="21"/>
  <c r="AF272" i="21"/>
  <c r="H115" i="33" s="1"/>
  <c r="AF339" i="21"/>
  <c r="H142" i="33" s="1"/>
  <c r="AE333" i="21"/>
  <c r="AD333" i="21"/>
  <c r="E168" i="24" s="1"/>
  <c r="AC329" i="21"/>
  <c r="AE338" i="21"/>
  <c r="Q124" i="33"/>
  <c r="AD339" i="21"/>
  <c r="E174" i="24" s="1"/>
  <c r="AE330" i="21"/>
  <c r="AF323" i="21"/>
  <c r="H126" i="33" s="1"/>
  <c r="AF322" i="21"/>
  <c r="H125" i="33" s="1"/>
  <c r="Q137" i="33"/>
  <c r="AF337" i="21"/>
  <c r="H140" i="33" s="1"/>
  <c r="AF328" i="21"/>
  <c r="H131" i="33" s="1"/>
  <c r="Q138" i="33"/>
  <c r="Q133" i="33"/>
  <c r="AD334" i="21"/>
  <c r="E169" i="24" s="1"/>
  <c r="Q143" i="33"/>
  <c r="AD340" i="21"/>
  <c r="E175" i="24" s="1"/>
  <c r="AD326" i="21"/>
  <c r="E161" i="24" s="1"/>
  <c r="AC339" i="21"/>
  <c r="AC323" i="21"/>
  <c r="AC338" i="21"/>
  <c r="AD332" i="21"/>
  <c r="E167" i="24" s="1"/>
  <c r="AC326" i="21"/>
  <c r="AF335" i="21"/>
  <c r="H138" i="33" s="1"/>
  <c r="Q125" i="33"/>
  <c r="AF321" i="21"/>
  <c r="H124" i="33" s="1"/>
  <c r="AC325" i="21"/>
  <c r="AE339" i="21"/>
  <c r="AE325" i="21"/>
  <c r="AD327" i="21"/>
  <c r="E162" i="24" s="1"/>
  <c r="AD322" i="21"/>
  <c r="E157" i="24" s="1"/>
  <c r="AC328" i="21"/>
  <c r="AC332" i="21"/>
  <c r="AD330" i="21"/>
  <c r="E165" i="24" s="1"/>
  <c r="AD321" i="21"/>
  <c r="E156" i="24" s="1"/>
  <c r="AC324" i="21"/>
  <c r="AF327" i="21"/>
  <c r="H130" i="33" s="1"/>
  <c r="Q134" i="33"/>
  <c r="Q129" i="33"/>
  <c r="Q128" i="33"/>
  <c r="Q132" i="33"/>
  <c r="AD325" i="21"/>
  <c r="E160" i="24" s="1"/>
  <c r="AC337" i="21"/>
  <c r="Q141" i="33"/>
  <c r="AF324" i="21"/>
  <c r="H127" i="33" s="1"/>
  <c r="AD328" i="21"/>
  <c r="E163" i="24" s="1"/>
  <c r="AC334" i="21"/>
  <c r="AD329" i="21"/>
  <c r="E164" i="24" s="1"/>
  <c r="AE331" i="21"/>
  <c r="Q130" i="33"/>
  <c r="AC321" i="21"/>
  <c r="Q135" i="33"/>
  <c r="AF333" i="21"/>
  <c r="H136" i="33" s="1"/>
  <c r="AE329" i="21"/>
  <c r="AC327" i="21"/>
  <c r="AF325" i="21"/>
  <c r="H128" i="33" s="1"/>
  <c r="AD335" i="21"/>
  <c r="E170" i="24" s="1"/>
  <c r="Q127" i="33"/>
  <c r="AE321" i="21"/>
  <c r="AE328" i="21"/>
  <c r="AE332" i="21"/>
  <c r="AE335" i="21"/>
  <c r="Q140" i="33"/>
  <c r="AD336" i="21"/>
  <c r="E171" i="24" s="1"/>
  <c r="AF338" i="21"/>
  <c r="H141" i="33" s="1"/>
  <c r="AC330" i="21"/>
  <c r="Q126" i="33"/>
  <c r="AF329" i="21"/>
  <c r="H132" i="33" s="1"/>
  <c r="AF331" i="21"/>
  <c r="H134" i="33" s="1"/>
  <c r="Q139" i="33"/>
  <c r="AE323" i="21"/>
  <c r="AF332" i="21"/>
  <c r="H135" i="33" s="1"/>
  <c r="AF326" i="21"/>
  <c r="H129" i="33" s="1"/>
  <c r="AE259" i="21"/>
  <c r="AE270" i="21"/>
  <c r="AD263" i="21"/>
  <c r="E132" i="24" s="1"/>
  <c r="AC259" i="21"/>
  <c r="AE267" i="21"/>
  <c r="AC274" i="21"/>
  <c r="AF262" i="21"/>
  <c r="H105" i="33" s="1"/>
  <c r="AC272" i="21"/>
  <c r="AE261" i="21"/>
  <c r="AC267" i="21"/>
  <c r="AF261" i="21"/>
  <c r="H104" i="33" s="1"/>
  <c r="AD266" i="21"/>
  <c r="E135" i="24" s="1"/>
  <c r="AE274" i="21"/>
  <c r="AF277" i="21"/>
  <c r="H120" i="33" s="1"/>
  <c r="AF271" i="21"/>
  <c r="H114" i="33" s="1"/>
  <c r="AD271" i="21"/>
  <c r="E140" i="24" s="1"/>
  <c r="AF278" i="21"/>
  <c r="H121" i="33" s="1"/>
  <c r="AD262" i="21"/>
  <c r="E131" i="24" s="1"/>
  <c r="AC276" i="21"/>
  <c r="AC265" i="21"/>
  <c r="AE273" i="21"/>
  <c r="AC278" i="21"/>
  <c r="AE269" i="21"/>
  <c r="AD259" i="21"/>
  <c r="E128" i="24" s="1"/>
  <c r="AE275" i="21"/>
  <c r="AF259" i="21"/>
  <c r="H102" i="33" s="1"/>
  <c r="AD264" i="21"/>
  <c r="E133" i="24" s="1"/>
  <c r="AF275" i="21"/>
  <c r="H118" i="33" s="1"/>
  <c r="AD269" i="21"/>
  <c r="E138" i="24" s="1"/>
  <c r="AE272" i="21"/>
  <c r="AC270" i="21"/>
  <c r="AF273" i="21"/>
  <c r="H116" i="33" s="1"/>
  <c r="AC268" i="21"/>
  <c r="AD278" i="21"/>
  <c r="E147" i="24" s="1"/>
  <c r="AD265" i="21"/>
  <c r="E134" i="24" s="1"/>
  <c r="AC261" i="21"/>
  <c r="AC262" i="21"/>
  <c r="AF268" i="21"/>
  <c r="H111" i="33" s="1"/>
  <c r="AD261" i="21"/>
  <c r="E130" i="24" s="1"/>
  <c r="AF264" i="21"/>
  <c r="H107" i="33" s="1"/>
  <c r="AF266" i="21"/>
  <c r="H109" i="33" s="1"/>
  <c r="AF267" i="21"/>
  <c r="H110" i="33" s="1"/>
  <c r="AD268" i="21"/>
  <c r="E137" i="24" s="1"/>
  <c r="AE264" i="21"/>
  <c r="AE262" i="21"/>
  <c r="AE260" i="21"/>
  <c r="AD276" i="21"/>
  <c r="E145" i="24" s="1"/>
  <c r="AC260" i="21"/>
  <c r="AC266" i="21"/>
  <c r="AF269" i="21"/>
  <c r="H112" i="33" s="1"/>
  <c r="AD270" i="21"/>
  <c r="E139" i="24" s="1"/>
  <c r="AE277" i="21"/>
  <c r="AF260" i="21"/>
  <c r="H103" i="33" s="1"/>
  <c r="AE266" i="21"/>
  <c r="AD275" i="21"/>
  <c r="E144" i="24" s="1"/>
  <c r="AE271" i="21"/>
  <c r="AF270" i="21"/>
  <c r="H113" i="33" s="1"/>
  <c r="AE268" i="21"/>
  <c r="AG320" i="21"/>
  <c r="AG258" i="21"/>
  <c r="AG196" i="21"/>
  <c r="I375" i="21"/>
  <c r="L375" i="21" s="1"/>
  <c r="N375" i="21" s="1"/>
  <c r="P375" i="21" s="1"/>
  <c r="E47" i="21"/>
  <c r="E48" i="21"/>
  <c r="W41" i="21"/>
  <c r="Y41" i="21" s="1"/>
  <c r="W37" i="21"/>
  <c r="W39" i="21"/>
  <c r="AF203" i="55"/>
  <c r="AC199" i="55"/>
  <c r="AF322" i="55"/>
  <c r="AF215" i="55"/>
  <c r="AC143" i="55"/>
  <c r="AC149" i="55"/>
  <c r="AC210" i="55"/>
  <c r="AC198" i="55"/>
  <c r="AC197" i="55"/>
  <c r="AF209" i="55"/>
  <c r="AF206" i="55"/>
  <c r="AC208" i="55"/>
  <c r="AF199" i="55"/>
  <c r="AF207" i="55"/>
  <c r="AF198" i="55"/>
  <c r="AF214" i="55"/>
  <c r="AC204" i="55"/>
  <c r="AC200" i="55"/>
  <c r="AC203" i="55"/>
  <c r="AC202" i="55"/>
  <c r="AC201" i="55"/>
  <c r="AF211" i="55"/>
  <c r="AF212" i="55"/>
  <c r="AF202" i="55"/>
  <c r="AF213" i="55"/>
  <c r="AF197" i="55"/>
  <c r="AC209" i="55"/>
  <c r="AC214" i="55"/>
  <c r="AC211" i="55"/>
  <c r="AF204" i="55"/>
  <c r="AF216" i="55"/>
  <c r="AC207" i="55"/>
  <c r="AC212" i="55"/>
  <c r="AC213" i="55"/>
  <c r="AC215" i="55"/>
  <c r="AC216" i="55"/>
  <c r="AC206" i="55"/>
  <c r="AC205" i="55"/>
  <c r="AF201" i="55"/>
  <c r="AF200" i="55"/>
  <c r="AC323" i="55"/>
  <c r="AC338" i="55"/>
  <c r="AC331" i="55"/>
  <c r="AC329" i="55"/>
  <c r="AF339" i="55"/>
  <c r="AC335" i="55"/>
  <c r="AC328" i="55"/>
  <c r="AC334" i="55"/>
  <c r="AC326" i="55"/>
  <c r="AC336" i="55"/>
  <c r="AF329" i="55"/>
  <c r="AF334" i="55"/>
  <c r="AF330" i="55"/>
  <c r="AF336" i="55"/>
  <c r="AC339" i="55"/>
  <c r="AC327" i="55"/>
  <c r="AC332" i="55"/>
  <c r="AF324" i="55"/>
  <c r="AF323" i="55"/>
  <c r="AF261" i="55"/>
  <c r="AF338" i="55"/>
  <c r="AC325" i="55"/>
  <c r="AC333" i="55"/>
  <c r="AC324" i="55"/>
  <c r="AC322" i="55"/>
  <c r="AC337" i="55"/>
  <c r="AF210" i="55"/>
  <c r="AF205" i="55"/>
  <c r="AF325" i="55"/>
  <c r="AF321" i="55"/>
  <c r="AF335" i="55"/>
  <c r="AF332" i="55"/>
  <c r="AF328" i="55"/>
  <c r="AF274" i="55"/>
  <c r="AC273" i="55"/>
  <c r="AC263" i="55"/>
  <c r="AC277" i="55"/>
  <c r="AC321" i="55"/>
  <c r="AC330" i="55"/>
  <c r="AC340" i="55"/>
  <c r="AF333" i="55"/>
  <c r="AF327" i="55"/>
  <c r="AF326" i="55"/>
  <c r="AF340" i="55"/>
  <c r="AF337" i="55"/>
  <c r="AF278" i="55"/>
  <c r="AF271" i="55"/>
  <c r="AC274" i="55"/>
  <c r="AC259" i="55"/>
  <c r="AC264" i="55"/>
  <c r="AF268" i="55"/>
  <c r="AF276" i="55"/>
  <c r="AC268" i="55"/>
  <c r="AC267" i="55"/>
  <c r="AC269" i="55"/>
  <c r="AC262" i="55"/>
  <c r="AC261" i="55"/>
  <c r="AC275" i="55"/>
  <c r="AF270" i="55"/>
  <c r="AF267" i="55"/>
  <c r="AF260" i="55"/>
  <c r="AF277" i="55"/>
  <c r="AF263" i="55"/>
  <c r="AF269" i="55"/>
  <c r="AF266" i="55"/>
  <c r="AC270" i="55"/>
  <c r="AC272" i="55"/>
  <c r="AC266" i="55"/>
  <c r="AC265" i="55"/>
  <c r="AC271" i="55"/>
  <c r="AF273" i="55"/>
  <c r="AF259" i="55"/>
  <c r="AF275" i="55"/>
  <c r="AF262" i="55"/>
  <c r="AF265" i="55"/>
  <c r="AF264" i="55"/>
  <c r="AC278" i="55"/>
  <c r="AC276" i="55"/>
  <c r="AC260" i="55"/>
  <c r="AC135" i="55"/>
  <c r="AC152" i="55"/>
  <c r="AC153" i="55"/>
  <c r="AF148" i="55"/>
  <c r="AC141" i="55"/>
  <c r="AC140" i="55"/>
  <c r="AC145" i="55"/>
  <c r="AC150" i="55"/>
  <c r="AF147" i="55"/>
  <c r="AC139" i="55"/>
  <c r="AC146" i="55"/>
  <c r="AC142" i="55"/>
  <c r="AC136" i="55"/>
  <c r="AC148" i="55"/>
  <c r="AC154" i="55"/>
  <c r="AF146" i="55"/>
  <c r="AC147" i="55"/>
  <c r="AC151" i="55"/>
  <c r="AC137" i="55"/>
  <c r="AC138" i="55"/>
  <c r="AC144" i="55"/>
  <c r="AF140" i="55"/>
  <c r="AF139" i="55"/>
  <c r="AF144" i="55"/>
  <c r="AF141" i="55"/>
  <c r="AF135" i="55"/>
  <c r="AC76" i="55"/>
  <c r="AC91" i="55"/>
  <c r="AF87" i="55"/>
  <c r="AC78" i="55"/>
  <c r="AC81" i="55"/>
  <c r="AC85" i="55"/>
  <c r="AF78" i="55"/>
  <c r="AC75" i="55"/>
  <c r="AC79" i="55"/>
  <c r="AF82" i="55"/>
  <c r="AF136" i="55"/>
  <c r="AF145" i="55"/>
  <c r="AF151" i="55"/>
  <c r="AF138" i="55"/>
  <c r="AF150" i="55"/>
  <c r="AF152" i="55"/>
  <c r="AF154" i="55"/>
  <c r="AF143" i="55"/>
  <c r="AF137" i="55"/>
  <c r="AF142" i="55"/>
  <c r="AF149" i="55"/>
  <c r="AC82" i="55"/>
  <c r="AC84" i="55"/>
  <c r="AC92" i="55"/>
  <c r="AC73" i="55"/>
  <c r="AF89" i="55"/>
  <c r="AF79" i="55"/>
  <c r="AF81" i="55"/>
  <c r="AF75" i="55"/>
  <c r="AF76" i="55"/>
  <c r="AF84" i="55"/>
  <c r="AC90" i="55"/>
  <c r="AC80" i="55"/>
  <c r="AC88" i="55"/>
  <c r="AC89" i="55"/>
  <c r="AC83" i="55"/>
  <c r="AF92" i="55"/>
  <c r="AF83" i="55"/>
  <c r="AF77" i="55"/>
  <c r="AF74" i="55"/>
  <c r="AF91" i="55"/>
  <c r="AF88" i="55"/>
  <c r="AF90" i="55"/>
  <c r="AC86" i="55"/>
  <c r="AC74" i="55"/>
  <c r="AC77" i="55"/>
  <c r="AC87" i="55"/>
  <c r="AF86" i="55"/>
  <c r="AF80" i="55"/>
  <c r="AF85" i="55"/>
  <c r="K36" i="21"/>
  <c r="S36" i="21" s="1"/>
  <c r="W36" i="21" s="1"/>
  <c r="O124" i="33"/>
  <c r="O102" i="33"/>
  <c r="AF515" i="23"/>
  <c r="AS515" i="23" s="1"/>
  <c r="AF332" i="23"/>
  <c r="AS332" i="23" s="1"/>
  <c r="L35" i="21"/>
  <c r="T35" i="21" s="1"/>
  <c r="N5" i="21"/>
  <c r="D48" i="21" s="1"/>
  <c r="O5" i="21"/>
  <c r="F48" i="21" s="1"/>
  <c r="M5" i="21"/>
  <c r="C48" i="21" s="1"/>
  <c r="K35" i="21"/>
  <c r="S35" i="21" s="1"/>
  <c r="S43" i="21" s="1"/>
  <c r="E39" i="21"/>
  <c r="O40" i="21" s="1"/>
  <c r="Q40" i="21" s="1"/>
  <c r="T40" i="21" s="1"/>
  <c r="W40" i="21" s="1"/>
  <c r="E37" i="21"/>
  <c r="O38" i="21" s="1"/>
  <c r="Q38" i="21" s="1"/>
  <c r="T38" i="21" s="1"/>
  <c r="W38" i="21" s="1"/>
  <c r="E36" i="21"/>
  <c r="H42" i="21"/>
  <c r="K42" i="21" s="1"/>
  <c r="E35" i="21"/>
  <c r="C158" i="23"/>
  <c r="F111" i="33" l="1"/>
  <c r="D137" i="24"/>
  <c r="F133" i="33"/>
  <c r="D165" i="24"/>
  <c r="F118" i="33"/>
  <c r="D144" i="24"/>
  <c r="F106" i="33"/>
  <c r="D132" i="24"/>
  <c r="F139" i="33"/>
  <c r="D171" i="24"/>
  <c r="F136" i="33"/>
  <c r="D168" i="24"/>
  <c r="F103" i="33"/>
  <c r="D129" i="24"/>
  <c r="F104" i="33"/>
  <c r="D130" i="24"/>
  <c r="F108" i="33"/>
  <c r="D134" i="24"/>
  <c r="F115" i="33"/>
  <c r="D141" i="24"/>
  <c r="F102" i="33"/>
  <c r="D128" i="24"/>
  <c r="F135" i="33"/>
  <c r="D167" i="24"/>
  <c r="F141" i="33"/>
  <c r="D173" i="24"/>
  <c r="F116" i="33"/>
  <c r="D142" i="24"/>
  <c r="F125" i="33"/>
  <c r="D157" i="24"/>
  <c r="F138" i="33"/>
  <c r="D170" i="24"/>
  <c r="D90" i="11"/>
  <c r="F113" i="33"/>
  <c r="D139" i="24"/>
  <c r="F119" i="33"/>
  <c r="D145" i="24"/>
  <c r="F127" i="33"/>
  <c r="D159" i="24"/>
  <c r="F131" i="33"/>
  <c r="D163" i="24"/>
  <c r="F126" i="33"/>
  <c r="D158" i="24"/>
  <c r="F120" i="33"/>
  <c r="D146" i="24"/>
  <c r="F134" i="33"/>
  <c r="D166" i="24"/>
  <c r="F107" i="33"/>
  <c r="D133" i="24"/>
  <c r="D144" i="11"/>
  <c r="F105" i="33"/>
  <c r="D131" i="24"/>
  <c r="F109" i="33"/>
  <c r="D135" i="24"/>
  <c r="F121" i="33"/>
  <c r="D147" i="24"/>
  <c r="F110" i="33"/>
  <c r="D136" i="24"/>
  <c r="F117" i="33"/>
  <c r="D143" i="24"/>
  <c r="F130" i="33"/>
  <c r="D162" i="24"/>
  <c r="F124" i="33"/>
  <c r="D156" i="24"/>
  <c r="F137" i="33"/>
  <c r="D169" i="24"/>
  <c r="F140" i="33"/>
  <c r="D172" i="24"/>
  <c r="F128" i="33"/>
  <c r="D160" i="24"/>
  <c r="F129" i="33"/>
  <c r="D161" i="24"/>
  <c r="F142" i="33"/>
  <c r="D174" i="24"/>
  <c r="F132" i="33"/>
  <c r="D164" i="24"/>
  <c r="F112" i="33"/>
  <c r="D138" i="24"/>
  <c r="F114" i="33"/>
  <c r="D140" i="24"/>
  <c r="F143" i="33"/>
  <c r="D175" i="24"/>
  <c r="G48" i="21"/>
  <c r="J109" i="21"/>
  <c r="K109" i="21" s="1"/>
  <c r="M109" i="21" s="1"/>
  <c r="N109" i="21" s="1"/>
  <c r="R109" i="21"/>
  <c r="AF13" i="55"/>
  <c r="AF26" i="55"/>
  <c r="AF15" i="55"/>
  <c r="AC22" i="55"/>
  <c r="AC11" i="55"/>
  <c r="AC12" i="55"/>
  <c r="AF30" i="55"/>
  <c r="AC27" i="55"/>
  <c r="AC25" i="55"/>
  <c r="AF23" i="55"/>
  <c r="AC14" i="55"/>
  <c r="AF28" i="55"/>
  <c r="AF16" i="55"/>
  <c r="AC24" i="55"/>
  <c r="AF22" i="55"/>
  <c r="AC17" i="55"/>
  <c r="AF25" i="55"/>
  <c r="AC20" i="55"/>
  <c r="AF14" i="55"/>
  <c r="AF24" i="55"/>
  <c r="AC15" i="55"/>
  <c r="AF12" i="55"/>
  <c r="AC13" i="55"/>
  <c r="AC16" i="55"/>
  <c r="AF27" i="55"/>
  <c r="AC19" i="55"/>
  <c r="AC28" i="55"/>
  <c r="AF18" i="55"/>
  <c r="AC23" i="55"/>
  <c r="AF29" i="55"/>
  <c r="AF21" i="55"/>
  <c r="AF19" i="55"/>
  <c r="AC29" i="55"/>
  <c r="AC18" i="55"/>
  <c r="AF17" i="55"/>
  <c r="AC26" i="55"/>
  <c r="AC21" i="55"/>
  <c r="AC30" i="55"/>
  <c r="AF20" i="55"/>
  <c r="AF11" i="55"/>
  <c r="Q81" i="33"/>
  <c r="Q84" i="33"/>
  <c r="AE210" i="21"/>
  <c r="AE214" i="21"/>
  <c r="AD200" i="21"/>
  <c r="E103" i="24" s="1"/>
  <c r="Q83" i="33"/>
  <c r="Q85" i="33"/>
  <c r="AD203" i="21"/>
  <c r="E106" i="24" s="1"/>
  <c r="AE197" i="21"/>
  <c r="AD199" i="21"/>
  <c r="E102" i="24" s="1"/>
  <c r="AC205" i="21"/>
  <c r="AC204" i="21"/>
  <c r="AC203" i="21"/>
  <c r="AE215" i="21"/>
  <c r="AF206" i="21"/>
  <c r="H89" i="33" s="1"/>
  <c r="AF200" i="21"/>
  <c r="H83" i="33" s="1"/>
  <c r="Q87" i="33"/>
  <c r="AD211" i="21"/>
  <c r="E114" i="24" s="1"/>
  <c r="Q90" i="33"/>
  <c r="AF215" i="21"/>
  <c r="H98" i="33" s="1"/>
  <c r="AC206" i="21"/>
  <c r="Q92" i="33"/>
  <c r="AC211" i="21"/>
  <c r="AF216" i="21"/>
  <c r="H99" i="33" s="1"/>
  <c r="AF211" i="21"/>
  <c r="H94" i="33" s="1"/>
  <c r="Q89" i="33"/>
  <c r="AD215" i="21"/>
  <c r="E118" i="24" s="1"/>
  <c r="Q93" i="33"/>
  <c r="AD214" i="21"/>
  <c r="E117" i="24" s="1"/>
  <c r="AC215" i="21"/>
  <c r="AD201" i="21"/>
  <c r="E104" i="24" s="1"/>
  <c r="AE200" i="21"/>
  <c r="AE209" i="21"/>
  <c r="AD197" i="21"/>
  <c r="E100" i="24" s="1"/>
  <c r="AF205" i="21"/>
  <c r="H88" i="33" s="1"/>
  <c r="AD216" i="21"/>
  <c r="E119" i="24" s="1"/>
  <c r="Q82" i="33"/>
  <c r="AF207" i="21"/>
  <c r="H90" i="33" s="1"/>
  <c r="AD209" i="21"/>
  <c r="E112" i="24" s="1"/>
  <c r="AD207" i="21"/>
  <c r="E110" i="24" s="1"/>
  <c r="AC199" i="21"/>
  <c r="AC201" i="21"/>
  <c r="AE212" i="21"/>
  <c r="Q99" i="33"/>
  <c r="AD205" i="21"/>
  <c r="E108" i="24" s="1"/>
  <c r="AE206" i="21"/>
  <c r="AC208" i="21"/>
  <c r="AF197" i="21"/>
  <c r="H80" i="33" s="1"/>
  <c r="AD198" i="21"/>
  <c r="E101" i="24" s="1"/>
  <c r="AD206" i="21"/>
  <c r="E109" i="24" s="1"/>
  <c r="AE213" i="21"/>
  <c r="AD213" i="21"/>
  <c r="E116" i="24" s="1"/>
  <c r="AD210" i="21"/>
  <c r="E113" i="24" s="1"/>
  <c r="AE204" i="21"/>
  <c r="AF214" i="21"/>
  <c r="H97" i="33" s="1"/>
  <c r="AE216" i="21"/>
  <c r="Q91" i="33"/>
  <c r="Q88" i="33"/>
  <c r="AE205" i="21"/>
  <c r="Q95" i="33"/>
  <c r="AE203" i="21"/>
  <c r="AC209" i="21"/>
  <c r="AD204" i="21"/>
  <c r="E107" i="24" s="1"/>
  <c r="AD212" i="21"/>
  <c r="E115" i="24" s="1"/>
  <c r="AC214" i="21"/>
  <c r="AD202" i="21"/>
  <c r="E105" i="24" s="1"/>
  <c r="AE211" i="21"/>
  <c r="AD208" i="21"/>
  <c r="E111" i="24" s="1"/>
  <c r="AC216" i="21"/>
  <c r="AF198" i="21"/>
  <c r="H81" i="33" s="1"/>
  <c r="AE202" i="21"/>
  <c r="AF202" i="21"/>
  <c r="H85" i="33" s="1"/>
  <c r="AF201" i="21"/>
  <c r="H84" i="33" s="1"/>
  <c r="AE199" i="21"/>
  <c r="AC210" i="21"/>
  <c r="AC212" i="21"/>
  <c r="Q86" i="33"/>
  <c r="Q94" i="33"/>
  <c r="AF203" i="21"/>
  <c r="H86" i="33" s="1"/>
  <c r="AC213" i="21"/>
  <c r="Q96" i="33"/>
  <c r="AF210" i="21"/>
  <c r="H93" i="33" s="1"/>
  <c r="AC197" i="21"/>
  <c r="AE198" i="21"/>
  <c r="AF209" i="21"/>
  <c r="H92" i="33" s="1"/>
  <c r="AE208" i="21"/>
  <c r="AE201" i="21"/>
  <c r="AF208" i="21"/>
  <c r="H91" i="33" s="1"/>
  <c r="Q80" i="33"/>
  <c r="AF212" i="21"/>
  <c r="H95" i="33" s="1"/>
  <c r="AC200" i="21"/>
  <c r="AF204" i="21"/>
  <c r="H87" i="33" s="1"/>
  <c r="AC198" i="21"/>
  <c r="AF213" i="21"/>
  <c r="H96" i="33" s="1"/>
  <c r="Q98" i="33"/>
  <c r="AC202" i="21"/>
  <c r="Q97" i="33"/>
  <c r="AE207" i="21"/>
  <c r="AC207" i="21"/>
  <c r="AF199" i="21"/>
  <c r="H82" i="33" s="1"/>
  <c r="AC143" i="21"/>
  <c r="AF150" i="21"/>
  <c r="H73" i="33" s="1"/>
  <c r="AC147" i="21"/>
  <c r="AD147" i="21"/>
  <c r="E84" i="24" s="1"/>
  <c r="AD152" i="21"/>
  <c r="E89" i="24" s="1"/>
  <c r="AE136" i="21"/>
  <c r="AE154" i="21"/>
  <c r="AE137" i="21"/>
  <c r="AF145" i="21"/>
  <c r="H68" i="33" s="1"/>
  <c r="Q64" i="33"/>
  <c r="AE143" i="21"/>
  <c r="AF144" i="21"/>
  <c r="H67" i="33" s="1"/>
  <c r="AD153" i="21"/>
  <c r="E90" i="24" s="1"/>
  <c r="AF146" i="21"/>
  <c r="H69" i="33" s="1"/>
  <c r="AC138" i="21"/>
  <c r="AC139" i="21"/>
  <c r="AE138" i="21"/>
  <c r="Q71" i="33"/>
  <c r="AC153" i="21"/>
  <c r="AE147" i="21"/>
  <c r="AE144" i="21"/>
  <c r="AC141" i="21"/>
  <c r="AF138" i="21"/>
  <c r="H61" i="33" s="1"/>
  <c r="AE146" i="21"/>
  <c r="Q59" i="33"/>
  <c r="Q75" i="33"/>
  <c r="AF149" i="21"/>
  <c r="H72" i="33" s="1"/>
  <c r="AD146" i="21"/>
  <c r="E83" i="24" s="1"/>
  <c r="AE142" i="21"/>
  <c r="AF136" i="21"/>
  <c r="H59" i="33" s="1"/>
  <c r="AC150" i="21"/>
  <c r="AC145" i="21"/>
  <c r="Q65" i="33"/>
  <c r="AC135" i="21"/>
  <c r="AE135" i="21"/>
  <c r="AD138" i="21"/>
  <c r="E75" i="24" s="1"/>
  <c r="AE151" i="21"/>
  <c r="Q66" i="33"/>
  <c r="Q69" i="33"/>
  <c r="Q76" i="33"/>
  <c r="Q62" i="33"/>
  <c r="AD149" i="21"/>
  <c r="E86" i="24" s="1"/>
  <c r="AF140" i="21"/>
  <c r="H63" i="33" s="1"/>
  <c r="AD154" i="21"/>
  <c r="E91" i="24" s="1"/>
  <c r="Q68" i="33"/>
  <c r="AF142" i="21"/>
  <c r="H65" i="33" s="1"/>
  <c r="AD148" i="21"/>
  <c r="E85" i="24" s="1"/>
  <c r="AC149" i="21"/>
  <c r="AE150" i="21"/>
  <c r="Q67" i="33"/>
  <c r="AD139" i="21"/>
  <c r="E76" i="24" s="1"/>
  <c r="AE145" i="21"/>
  <c r="AD151" i="21"/>
  <c r="E88" i="24" s="1"/>
  <c r="AE149" i="21"/>
  <c r="AE140" i="21"/>
  <c r="Q70" i="33"/>
  <c r="Q61" i="33"/>
  <c r="AF143" i="21"/>
  <c r="H66" i="33" s="1"/>
  <c r="AC151" i="21"/>
  <c r="AF151" i="21"/>
  <c r="H74" i="33" s="1"/>
  <c r="AD150" i="21"/>
  <c r="E87" i="24" s="1"/>
  <c r="AF139" i="21"/>
  <c r="H62" i="33" s="1"/>
  <c r="AE141" i="21"/>
  <c r="AD142" i="21"/>
  <c r="E79" i="24" s="1"/>
  <c r="AC148" i="21"/>
  <c r="AF135" i="21"/>
  <c r="H58" i="33" s="1"/>
  <c r="AD143" i="21"/>
  <c r="E80" i="24" s="1"/>
  <c r="AE139" i="21"/>
  <c r="AF147" i="21"/>
  <c r="H70" i="33" s="1"/>
  <c r="AC136" i="21"/>
  <c r="AC137" i="21"/>
  <c r="AD140" i="21"/>
  <c r="E77" i="24" s="1"/>
  <c r="AC152" i="21"/>
  <c r="AD144" i="21"/>
  <c r="E81" i="24" s="1"/>
  <c r="AF148" i="21"/>
  <c r="H71" i="33" s="1"/>
  <c r="Q72" i="33"/>
  <c r="AC146" i="21"/>
  <c r="AF152" i="21"/>
  <c r="H75" i="33" s="1"/>
  <c r="Q77" i="33"/>
  <c r="AD136" i="21"/>
  <c r="E73" i="24" s="1"/>
  <c r="AD137" i="21"/>
  <c r="E74" i="24" s="1"/>
  <c r="AE148" i="21"/>
  <c r="AE152" i="21"/>
  <c r="AD135" i="21"/>
  <c r="E72" i="24" s="1"/>
  <c r="AF137" i="21"/>
  <c r="H60" i="33" s="1"/>
  <c r="AC142" i="21"/>
  <c r="AE153" i="21"/>
  <c r="AC140" i="21"/>
  <c r="AD141" i="21"/>
  <c r="E78" i="24" s="1"/>
  <c r="AD145" i="21"/>
  <c r="E82" i="24" s="1"/>
  <c r="AF154" i="21"/>
  <c r="H77" i="33" s="1"/>
  <c r="AC154" i="21"/>
  <c r="AC144" i="21"/>
  <c r="AF153" i="21"/>
  <c r="H76" i="33" s="1"/>
  <c r="Q74" i="33"/>
  <c r="Q60" i="33"/>
  <c r="AF141" i="21"/>
  <c r="H64" i="33" s="1"/>
  <c r="Q73" i="33"/>
  <c r="Q63" i="33"/>
  <c r="AG134" i="21"/>
  <c r="S42" i="21"/>
  <c r="W42" i="21" s="1"/>
  <c r="S38" i="21"/>
  <c r="S40" i="21"/>
  <c r="Q375" i="21"/>
  <c r="Z36" i="21"/>
  <c r="X36" i="21"/>
  <c r="Y39" i="21"/>
  <c r="X39" i="21"/>
  <c r="W35" i="21"/>
  <c r="T43" i="21"/>
  <c r="Y37" i="21"/>
  <c r="X37" i="21"/>
  <c r="E43" i="21"/>
  <c r="F67" i="33" l="1"/>
  <c r="D81" i="24"/>
  <c r="F69" i="33"/>
  <c r="D83" i="24"/>
  <c r="F75" i="33"/>
  <c r="D89" i="24"/>
  <c r="F71" i="33"/>
  <c r="D85" i="24"/>
  <c r="F66" i="33"/>
  <c r="D80" i="24"/>
  <c r="F81" i="33"/>
  <c r="D101" i="24"/>
  <c r="F99" i="33"/>
  <c r="D119" i="24"/>
  <c r="F97" i="33"/>
  <c r="D117" i="24"/>
  <c r="F82" i="33"/>
  <c r="D102" i="24"/>
  <c r="F89" i="33"/>
  <c r="D109" i="24"/>
  <c r="F86" i="33"/>
  <c r="D106" i="24"/>
  <c r="F63" i="33"/>
  <c r="D77" i="24"/>
  <c r="F72" i="33"/>
  <c r="D86" i="24"/>
  <c r="F68" i="33"/>
  <c r="D82" i="24"/>
  <c r="F62" i="33"/>
  <c r="D76" i="24"/>
  <c r="F85" i="33"/>
  <c r="D105" i="24"/>
  <c r="F96" i="33"/>
  <c r="D116" i="24"/>
  <c r="F95" i="33"/>
  <c r="D115" i="24"/>
  <c r="F87" i="33"/>
  <c r="D107" i="24"/>
  <c r="F77" i="33"/>
  <c r="D91" i="24"/>
  <c r="F60" i="33"/>
  <c r="D74" i="24"/>
  <c r="F74" i="33"/>
  <c r="D88" i="24"/>
  <c r="F73" i="33"/>
  <c r="D87" i="24"/>
  <c r="F76" i="33"/>
  <c r="D90" i="24"/>
  <c r="F61" i="33"/>
  <c r="D75" i="24"/>
  <c r="F70" i="33"/>
  <c r="D84" i="24"/>
  <c r="F90" i="33"/>
  <c r="D110" i="24"/>
  <c r="F83" i="33"/>
  <c r="D103" i="24"/>
  <c r="F80" i="33"/>
  <c r="D100" i="24"/>
  <c r="F93" i="33"/>
  <c r="D113" i="24"/>
  <c r="F91" i="33"/>
  <c r="D111" i="24"/>
  <c r="F94" i="33"/>
  <c r="D114" i="24"/>
  <c r="F88" i="33"/>
  <c r="D108" i="24"/>
  <c r="F65" i="33"/>
  <c r="D79" i="24"/>
  <c r="F59" i="33"/>
  <c r="D73" i="24"/>
  <c r="F58" i="33"/>
  <c r="D72" i="24"/>
  <c r="F64" i="33"/>
  <c r="D78" i="24"/>
  <c r="F92" i="33"/>
  <c r="D112" i="24"/>
  <c r="F84" i="33"/>
  <c r="D104" i="24"/>
  <c r="F98" i="33"/>
  <c r="D118" i="24"/>
  <c r="O109" i="21"/>
  <c r="S109" i="21" s="1"/>
  <c r="P109" i="21"/>
  <c r="Z35" i="21"/>
  <c r="Z43" i="21" s="1"/>
  <c r="F52" i="21" s="1"/>
  <c r="W43" i="21"/>
  <c r="X42" i="21"/>
  <c r="Y42" i="21"/>
  <c r="Y40" i="21"/>
  <c r="X40" i="21"/>
  <c r="Y38" i="21"/>
  <c r="C60" i="21" s="1"/>
  <c r="X38" i="21"/>
  <c r="X43" i="21" s="1"/>
  <c r="V43" i="21" s="1"/>
  <c r="A48" i="13"/>
  <c r="G89" i="30"/>
  <c r="G88" i="30"/>
  <c r="G80" i="30"/>
  <c r="G64" i="30"/>
  <c r="L70" i="33"/>
  <c r="G126" i="30"/>
  <c r="G115" i="30"/>
  <c r="G113" i="30"/>
  <c r="L127" i="33"/>
  <c r="H112" i="30"/>
  <c r="L131" i="33"/>
  <c r="H116" i="30"/>
  <c r="G100" i="30"/>
  <c r="L65" i="33"/>
  <c r="H56" i="30"/>
  <c r="G56" i="30"/>
  <c r="G81" i="30"/>
  <c r="L82" i="33"/>
  <c r="H71" i="30"/>
  <c r="H127" i="30"/>
  <c r="H94" i="30"/>
  <c r="G124" i="30"/>
  <c r="H96" i="30"/>
  <c r="G121" i="30"/>
  <c r="G127" i="30"/>
  <c r="G128" i="30"/>
  <c r="G122" i="30"/>
  <c r="G110" i="30"/>
  <c r="G111" i="30"/>
  <c r="G119" i="30"/>
  <c r="G125" i="30"/>
  <c r="H95" i="30"/>
  <c r="H107" i="30"/>
  <c r="H110" i="30"/>
  <c r="H87" i="30"/>
  <c r="H74" i="30"/>
  <c r="G82" i="30"/>
  <c r="G75" i="30"/>
  <c r="G49" i="30"/>
  <c r="G54" i="30"/>
  <c r="G52" i="30"/>
  <c r="H63" i="30"/>
  <c r="H59" i="30"/>
  <c r="H102" i="30"/>
  <c r="G101" i="30"/>
  <c r="G91" i="30"/>
  <c r="G99" i="30"/>
  <c r="G106" i="30"/>
  <c r="H117" i="30"/>
  <c r="H122" i="30"/>
  <c r="H123" i="30"/>
  <c r="G87" i="30"/>
  <c r="G86" i="30"/>
  <c r="G85" i="30"/>
  <c r="G105" i="30"/>
  <c r="H100" i="30"/>
  <c r="H88" i="30"/>
  <c r="G71" i="30"/>
  <c r="G79" i="30"/>
  <c r="H65" i="30"/>
  <c r="G93" i="30"/>
  <c r="G97" i="30"/>
  <c r="G95" i="30"/>
  <c r="G107" i="30"/>
  <c r="H109" i="30"/>
  <c r="H124" i="30"/>
  <c r="H77" i="30"/>
  <c r="H78" i="30"/>
  <c r="H86" i="30"/>
  <c r="G51" i="30"/>
  <c r="G68" i="30"/>
  <c r="H62" i="30"/>
  <c r="H64" i="30"/>
  <c r="G55" i="30"/>
  <c r="G60" i="30"/>
  <c r="G57" i="30"/>
  <c r="G58" i="30"/>
  <c r="G65" i="30"/>
  <c r="K102" i="33"/>
  <c r="K110" i="33"/>
  <c r="K106" i="33"/>
  <c r="K117" i="33"/>
  <c r="K103" i="33"/>
  <c r="K119" i="33"/>
  <c r="K113" i="33"/>
  <c r="K107" i="33"/>
  <c r="K116" i="33"/>
  <c r="K114" i="33"/>
  <c r="K120" i="33"/>
  <c r="K108" i="33"/>
  <c r="K115" i="33"/>
  <c r="K104" i="33"/>
  <c r="K121" i="33"/>
  <c r="K118" i="33"/>
  <c r="K109" i="33"/>
  <c r="K112" i="33"/>
  <c r="K105" i="33"/>
  <c r="K111" i="33"/>
  <c r="K138" i="33"/>
  <c r="K125" i="33"/>
  <c r="K142" i="33"/>
  <c r="K135" i="33"/>
  <c r="K141" i="33"/>
  <c r="K129" i="33"/>
  <c r="K128" i="33"/>
  <c r="K132" i="33"/>
  <c r="K143" i="33"/>
  <c r="K133" i="33"/>
  <c r="K131" i="33"/>
  <c r="K137" i="33"/>
  <c r="K139" i="33"/>
  <c r="K127" i="33"/>
  <c r="K130" i="33"/>
  <c r="K124" i="33"/>
  <c r="K134" i="33"/>
  <c r="K126" i="33"/>
  <c r="K140" i="33"/>
  <c r="K136" i="33"/>
  <c r="K84" i="33"/>
  <c r="K88" i="33"/>
  <c r="K94" i="33"/>
  <c r="K83" i="33"/>
  <c r="K91" i="33"/>
  <c r="K81" i="33"/>
  <c r="K92" i="33"/>
  <c r="K98" i="33"/>
  <c r="K97" i="33"/>
  <c r="K80" i="33"/>
  <c r="K85" i="33"/>
  <c r="K82" i="33"/>
  <c r="K89" i="33"/>
  <c r="K87" i="33"/>
  <c r="K95" i="33"/>
  <c r="K96" i="33"/>
  <c r="K99" i="33"/>
  <c r="K90" i="33"/>
  <c r="K93" i="33"/>
  <c r="K86" i="33"/>
  <c r="K62" i="33"/>
  <c r="K64" i="33"/>
  <c r="K68" i="33"/>
  <c r="K74" i="33"/>
  <c r="K70" i="33"/>
  <c r="K61" i="33"/>
  <c r="K69" i="33"/>
  <c r="K65" i="33"/>
  <c r="K58" i="33"/>
  <c r="K76" i="33"/>
  <c r="K71" i="33"/>
  <c r="K59" i="33"/>
  <c r="K77" i="33"/>
  <c r="K72" i="33"/>
  <c r="K63" i="33"/>
  <c r="K60" i="33"/>
  <c r="K67" i="33"/>
  <c r="K66" i="33"/>
  <c r="K73" i="33"/>
  <c r="K75" i="33"/>
  <c r="D64" i="11"/>
  <c r="D66" i="24"/>
  <c r="E9" i="33"/>
  <c r="E8" i="33"/>
  <c r="E7" i="33"/>
  <c r="E6" i="33"/>
  <c r="A4" i="33"/>
  <c r="T109" i="21" l="1"/>
  <c r="D64" i="24" s="1"/>
  <c r="AH91" i="21"/>
  <c r="AH87" i="21"/>
  <c r="AH83" i="21"/>
  <c r="AH79" i="21"/>
  <c r="AH75" i="21"/>
  <c r="AH90" i="21"/>
  <c r="AH86" i="21"/>
  <c r="AH82" i="21"/>
  <c r="AH78" i="21"/>
  <c r="AH74" i="21"/>
  <c r="AH89" i="21"/>
  <c r="AH85" i="21"/>
  <c r="AH81" i="21"/>
  <c r="AH77" i="21"/>
  <c r="AH73" i="21"/>
  <c r="AH92" i="21"/>
  <c r="AH88" i="21"/>
  <c r="AH84" i="21"/>
  <c r="AH80" i="21"/>
  <c r="AH76" i="21"/>
  <c r="C56" i="21"/>
  <c r="C58" i="21"/>
  <c r="C57" i="21"/>
  <c r="C59" i="21"/>
  <c r="Y43" i="21"/>
  <c r="E52" i="21" s="1"/>
  <c r="G52" i="21" s="1"/>
  <c r="C55" i="21"/>
  <c r="C54" i="21"/>
  <c r="F54" i="21" s="1"/>
  <c r="F56" i="21" s="1"/>
  <c r="C53" i="21"/>
  <c r="E54" i="21" s="1"/>
  <c r="E56" i="21" s="1"/>
  <c r="G74" i="30"/>
  <c r="G73" i="30"/>
  <c r="G62" i="30"/>
  <c r="G117" i="30"/>
  <c r="G112" i="30"/>
  <c r="G109" i="30"/>
  <c r="H61" i="30"/>
  <c r="G114" i="30"/>
  <c r="G118" i="30"/>
  <c r="E123" i="30"/>
  <c r="E125" i="30"/>
  <c r="E119" i="30"/>
  <c r="J141" i="33"/>
  <c r="F126" i="30"/>
  <c r="J121" i="33"/>
  <c r="F108" i="30"/>
  <c r="E100" i="30"/>
  <c r="J106" i="33"/>
  <c r="F93" i="30"/>
  <c r="E104" i="30"/>
  <c r="G90" i="30"/>
  <c r="G94" i="30"/>
  <c r="E121" i="30"/>
  <c r="J133" i="33"/>
  <c r="F118" i="30"/>
  <c r="J140" i="33"/>
  <c r="F125" i="30"/>
  <c r="J142" i="33"/>
  <c r="F127" i="30"/>
  <c r="E116" i="30"/>
  <c r="J138" i="33"/>
  <c r="F123" i="30"/>
  <c r="J124" i="33"/>
  <c r="F109" i="30"/>
  <c r="J126" i="33"/>
  <c r="F111" i="30"/>
  <c r="E128" i="30"/>
  <c r="J125" i="33"/>
  <c r="F110" i="30"/>
  <c r="J128" i="33"/>
  <c r="F113" i="30"/>
  <c r="E110" i="30"/>
  <c r="J139" i="33"/>
  <c r="F124" i="30"/>
  <c r="L141" i="33"/>
  <c r="H126" i="30"/>
  <c r="G108" i="30"/>
  <c r="E103" i="30"/>
  <c r="E102" i="30"/>
  <c r="J118" i="33"/>
  <c r="F105" i="30"/>
  <c r="J119" i="33"/>
  <c r="F106" i="30"/>
  <c r="J107" i="33"/>
  <c r="F94" i="30"/>
  <c r="J108" i="33"/>
  <c r="F95" i="30"/>
  <c r="E105" i="30"/>
  <c r="E94" i="30"/>
  <c r="J110" i="33"/>
  <c r="F97" i="30"/>
  <c r="E89" i="30"/>
  <c r="L114" i="33"/>
  <c r="H101" i="30"/>
  <c r="L143" i="33"/>
  <c r="H128" i="30"/>
  <c r="L119" i="33"/>
  <c r="H106" i="30"/>
  <c r="G123" i="30"/>
  <c r="E117" i="30"/>
  <c r="E120" i="30"/>
  <c r="L116" i="33"/>
  <c r="H103" i="30"/>
  <c r="E101" i="30"/>
  <c r="J103" i="33"/>
  <c r="F90" i="30"/>
  <c r="J116" i="33"/>
  <c r="F103" i="30"/>
  <c r="L106" i="33"/>
  <c r="H93" i="30"/>
  <c r="L134" i="33"/>
  <c r="H119" i="30"/>
  <c r="J136" i="33"/>
  <c r="F121" i="30"/>
  <c r="J137" i="33"/>
  <c r="F122" i="30"/>
  <c r="E124" i="30"/>
  <c r="E115" i="30"/>
  <c r="E114" i="30"/>
  <c r="J134" i="33"/>
  <c r="F119" i="30"/>
  <c r="L136" i="33"/>
  <c r="H121" i="30"/>
  <c r="G96" i="30"/>
  <c r="E96" i="30"/>
  <c r="E107" i="30"/>
  <c r="J104" i="33"/>
  <c r="F91" i="30"/>
  <c r="J111" i="33"/>
  <c r="F98" i="30"/>
  <c r="J112" i="33"/>
  <c r="F99" i="30"/>
  <c r="J102" i="33"/>
  <c r="F89" i="30"/>
  <c r="J117" i="33"/>
  <c r="F104" i="30"/>
  <c r="J109" i="33"/>
  <c r="F96" i="30"/>
  <c r="E95" i="30"/>
  <c r="E98" i="30"/>
  <c r="E93" i="30"/>
  <c r="E97" i="30"/>
  <c r="L103" i="33"/>
  <c r="H90" i="30"/>
  <c r="L135" i="33"/>
  <c r="H120" i="30"/>
  <c r="L104" i="33"/>
  <c r="H91" i="30"/>
  <c r="L112" i="33"/>
  <c r="H99" i="30"/>
  <c r="G102" i="30"/>
  <c r="G92" i="30"/>
  <c r="G98" i="30"/>
  <c r="E118" i="30"/>
  <c r="E109" i="30"/>
  <c r="J114" i="33"/>
  <c r="F101" i="30"/>
  <c r="J120" i="33"/>
  <c r="F107" i="30"/>
  <c r="L111" i="33"/>
  <c r="H98" i="30"/>
  <c r="L128" i="33"/>
  <c r="H113" i="30"/>
  <c r="G104" i="30"/>
  <c r="L129" i="33"/>
  <c r="H114" i="30"/>
  <c r="L102" i="33"/>
  <c r="H89" i="30"/>
  <c r="G120" i="30"/>
  <c r="L130" i="33"/>
  <c r="H115" i="30"/>
  <c r="E111" i="30"/>
  <c r="J130" i="33"/>
  <c r="F115" i="30"/>
  <c r="J143" i="33"/>
  <c r="F128" i="30"/>
  <c r="E113" i="30"/>
  <c r="J132" i="33"/>
  <c r="F117" i="30"/>
  <c r="E112" i="30"/>
  <c r="E122" i="30"/>
  <c r="J129" i="33"/>
  <c r="F114" i="30"/>
  <c r="E127" i="30"/>
  <c r="J135" i="33"/>
  <c r="F120" i="30"/>
  <c r="J131" i="33"/>
  <c r="F116" i="30"/>
  <c r="J127" i="33"/>
  <c r="F112" i="30"/>
  <c r="E126" i="30"/>
  <c r="L121" i="33"/>
  <c r="H108" i="30"/>
  <c r="J105" i="33"/>
  <c r="F92" i="30"/>
  <c r="E99" i="30"/>
  <c r="E108" i="30"/>
  <c r="E106" i="30"/>
  <c r="E92" i="30"/>
  <c r="J113" i="33"/>
  <c r="F100" i="30"/>
  <c r="E91" i="30"/>
  <c r="E90" i="30"/>
  <c r="J115" i="33"/>
  <c r="F102" i="30"/>
  <c r="L118" i="33"/>
  <c r="H105" i="30"/>
  <c r="L117" i="33"/>
  <c r="H104" i="30"/>
  <c r="L133" i="33"/>
  <c r="H118" i="30"/>
  <c r="G103" i="30"/>
  <c r="L140" i="33"/>
  <c r="H125" i="30"/>
  <c r="L126" i="33"/>
  <c r="H111" i="30"/>
  <c r="L110" i="33"/>
  <c r="H97" i="30"/>
  <c r="G116" i="30"/>
  <c r="L105" i="33"/>
  <c r="H92" i="30"/>
  <c r="E66" i="30"/>
  <c r="E64" i="30"/>
  <c r="J74" i="33"/>
  <c r="F65" i="30"/>
  <c r="L77" i="33"/>
  <c r="H68" i="30"/>
  <c r="E87" i="30"/>
  <c r="J88" i="33"/>
  <c r="F77" i="30"/>
  <c r="E83" i="30"/>
  <c r="L86" i="33"/>
  <c r="H75" i="30"/>
  <c r="J67" i="33"/>
  <c r="F58" i="30"/>
  <c r="J66" i="33"/>
  <c r="F57" i="30"/>
  <c r="J62" i="33"/>
  <c r="F53" i="30"/>
  <c r="E68" i="30"/>
  <c r="J58" i="33"/>
  <c r="F49" i="30"/>
  <c r="E54" i="30"/>
  <c r="J70" i="33"/>
  <c r="F61" i="30"/>
  <c r="E55" i="30"/>
  <c r="E49" i="30"/>
  <c r="E61" i="30"/>
  <c r="L62" i="33"/>
  <c r="H53" i="30"/>
  <c r="L75" i="33"/>
  <c r="H66" i="30"/>
  <c r="L90" i="33"/>
  <c r="H79" i="30"/>
  <c r="L61" i="33"/>
  <c r="H52" i="30"/>
  <c r="J93" i="33"/>
  <c r="F82" i="30"/>
  <c r="E79" i="30"/>
  <c r="E71" i="30"/>
  <c r="E76" i="30"/>
  <c r="J96" i="33"/>
  <c r="F85" i="30"/>
  <c r="E84" i="30"/>
  <c r="J94" i="33"/>
  <c r="F83" i="30"/>
  <c r="J97" i="33"/>
  <c r="F86" i="30"/>
  <c r="E69" i="30"/>
  <c r="E73" i="30"/>
  <c r="J98" i="33"/>
  <c r="F87" i="30"/>
  <c r="L94" i="33"/>
  <c r="H83" i="30"/>
  <c r="G53" i="30"/>
  <c r="L64" i="33"/>
  <c r="H55" i="30"/>
  <c r="G83" i="30"/>
  <c r="G78" i="30"/>
  <c r="J69" i="33"/>
  <c r="F60" i="30"/>
  <c r="J65" i="33"/>
  <c r="F56" i="30"/>
  <c r="E58" i="30"/>
  <c r="E67" i="30"/>
  <c r="E62" i="30"/>
  <c r="E56" i="30"/>
  <c r="E51" i="30"/>
  <c r="J61" i="33"/>
  <c r="F52" i="30"/>
  <c r="E50" i="30"/>
  <c r="J64" i="33"/>
  <c r="F55" i="30"/>
  <c r="E65" i="30"/>
  <c r="L87" i="33"/>
  <c r="H76" i="30"/>
  <c r="L69" i="33"/>
  <c r="H60" i="30"/>
  <c r="L81" i="33"/>
  <c r="H70" i="30"/>
  <c r="J87" i="33"/>
  <c r="F76" i="30"/>
  <c r="J81" i="33"/>
  <c r="F70" i="30"/>
  <c r="J91" i="33"/>
  <c r="F80" i="30"/>
  <c r="E75" i="30"/>
  <c r="J83" i="33"/>
  <c r="F72" i="30"/>
  <c r="E72" i="30"/>
  <c r="J90" i="33"/>
  <c r="F79" i="30"/>
  <c r="E82" i="30"/>
  <c r="J84" i="33"/>
  <c r="F73" i="30"/>
  <c r="E77" i="30"/>
  <c r="L91" i="33"/>
  <c r="H80" i="30"/>
  <c r="L95" i="33"/>
  <c r="H84" i="30"/>
  <c r="L63" i="33"/>
  <c r="H54" i="30"/>
  <c r="L59" i="33"/>
  <c r="H50" i="30"/>
  <c r="G70" i="30"/>
  <c r="G84" i="30"/>
  <c r="L84" i="33"/>
  <c r="H73" i="30"/>
  <c r="G61" i="30"/>
  <c r="J59" i="33"/>
  <c r="F50" i="30"/>
  <c r="J73" i="33"/>
  <c r="F64" i="30"/>
  <c r="J68" i="33"/>
  <c r="F59" i="30"/>
  <c r="E59" i="30"/>
  <c r="J76" i="33"/>
  <c r="F67" i="30"/>
  <c r="L93" i="33"/>
  <c r="H82" i="30"/>
  <c r="L58" i="33"/>
  <c r="H49" i="30"/>
  <c r="E88" i="30"/>
  <c r="E80" i="30"/>
  <c r="J89" i="33"/>
  <c r="F78" i="30"/>
  <c r="J95" i="33"/>
  <c r="F84" i="30"/>
  <c r="E70" i="30"/>
  <c r="E78" i="30"/>
  <c r="E74" i="30"/>
  <c r="J86" i="33"/>
  <c r="F75" i="30"/>
  <c r="J71" i="33"/>
  <c r="F62" i="30"/>
  <c r="E57" i="30"/>
  <c r="J60" i="33"/>
  <c r="F51" i="30"/>
  <c r="E63" i="30"/>
  <c r="J75" i="33"/>
  <c r="F66" i="30"/>
  <c r="E53" i="30"/>
  <c r="E60" i="30"/>
  <c r="J77" i="33"/>
  <c r="F68" i="30"/>
  <c r="J63" i="33"/>
  <c r="F54" i="30"/>
  <c r="E52" i="30"/>
  <c r="J72" i="33"/>
  <c r="F63" i="30"/>
  <c r="L80" i="33"/>
  <c r="H69" i="30"/>
  <c r="L60" i="33"/>
  <c r="H51" i="30"/>
  <c r="G67" i="30"/>
  <c r="J99" i="33"/>
  <c r="F88" i="30"/>
  <c r="J85" i="33"/>
  <c r="F74" i="30"/>
  <c r="E85" i="30"/>
  <c r="J82" i="33"/>
  <c r="F71" i="30"/>
  <c r="E86" i="30"/>
  <c r="J80" i="33"/>
  <c r="F69" i="30"/>
  <c r="J92" i="33"/>
  <c r="F81" i="30"/>
  <c r="E81" i="30"/>
  <c r="L83" i="33"/>
  <c r="H72" i="30"/>
  <c r="G66" i="30"/>
  <c r="L96" i="33"/>
  <c r="H85" i="30"/>
  <c r="G76" i="30"/>
  <c r="L76" i="33"/>
  <c r="H67" i="30"/>
  <c r="G77" i="30"/>
  <c r="G72" i="30"/>
  <c r="G69" i="30"/>
  <c r="L92" i="33"/>
  <c r="H81" i="30"/>
  <c r="G59" i="30"/>
  <c r="G50" i="30"/>
  <c r="L66" i="33"/>
  <c r="H57" i="30"/>
  <c r="L67" i="33"/>
  <c r="H58" i="30"/>
  <c r="G63" i="30"/>
  <c r="L137" i="33"/>
  <c r="L139" i="33"/>
  <c r="L125" i="33"/>
  <c r="L124" i="33"/>
  <c r="L132" i="33"/>
  <c r="L120" i="33"/>
  <c r="L142" i="33"/>
  <c r="L113" i="33"/>
  <c r="L138" i="33"/>
  <c r="L115" i="33"/>
  <c r="L108" i="33"/>
  <c r="L109" i="33"/>
  <c r="L107" i="33"/>
  <c r="L88" i="33"/>
  <c r="L68" i="33"/>
  <c r="L97" i="33"/>
  <c r="L74" i="33"/>
  <c r="L85" i="33"/>
  <c r="L73" i="33"/>
  <c r="L99" i="33"/>
  <c r="L72" i="33"/>
  <c r="L71" i="33"/>
  <c r="L89" i="33"/>
  <c r="L98" i="33"/>
  <c r="E153" i="11"/>
  <c r="E151" i="11"/>
  <c r="E166" i="11"/>
  <c r="E164" i="11"/>
  <c r="D166" i="11"/>
  <c r="D157" i="11"/>
  <c r="E170" i="11"/>
  <c r="E155" i="11"/>
  <c r="D156" i="11"/>
  <c r="E156" i="11"/>
  <c r="E162" i="11"/>
  <c r="E127" i="11"/>
  <c r="D136" i="11"/>
  <c r="E140" i="11"/>
  <c r="E143" i="11"/>
  <c r="E130" i="11"/>
  <c r="E138" i="11"/>
  <c r="D135" i="11"/>
  <c r="E125" i="11"/>
  <c r="D139" i="11"/>
  <c r="D167" i="11"/>
  <c r="D153" i="11"/>
  <c r="E163" i="11"/>
  <c r="E161" i="11"/>
  <c r="E158" i="11"/>
  <c r="D155" i="11"/>
  <c r="E159" i="11"/>
  <c r="D154" i="11"/>
  <c r="D164" i="11"/>
  <c r="D169" i="11"/>
  <c r="E169" i="11"/>
  <c r="D168" i="11"/>
  <c r="D138" i="11"/>
  <c r="D137" i="11"/>
  <c r="D140" i="11"/>
  <c r="E126" i="11"/>
  <c r="D129" i="11"/>
  <c r="E129" i="11"/>
  <c r="E135" i="11"/>
  <c r="E139" i="11"/>
  <c r="E132" i="11"/>
  <c r="D124" i="11"/>
  <c r="D159" i="11"/>
  <c r="E167" i="11"/>
  <c r="D165" i="11"/>
  <c r="E157" i="11"/>
  <c r="D160" i="11"/>
  <c r="D161" i="11"/>
  <c r="D151" i="11"/>
  <c r="D162" i="11"/>
  <c r="E152" i="11"/>
  <c r="E165" i="11"/>
  <c r="D131" i="11"/>
  <c r="D142" i="11"/>
  <c r="E134" i="11"/>
  <c r="E142" i="11"/>
  <c r="E141" i="11"/>
  <c r="D130" i="11"/>
  <c r="D133" i="11"/>
  <c r="D128" i="11"/>
  <c r="D132" i="11"/>
  <c r="D163" i="11"/>
  <c r="E154" i="11"/>
  <c r="D158" i="11"/>
  <c r="E160" i="11"/>
  <c r="D170" i="11"/>
  <c r="E168" i="11"/>
  <c r="D152" i="11"/>
  <c r="E133" i="11"/>
  <c r="D134" i="11"/>
  <c r="E131" i="11"/>
  <c r="D143" i="11"/>
  <c r="D141" i="11"/>
  <c r="D127" i="11"/>
  <c r="E137" i="11"/>
  <c r="E136" i="11"/>
  <c r="D126" i="11"/>
  <c r="D125" i="11"/>
  <c r="E128" i="11"/>
  <c r="E124" i="11"/>
  <c r="E75" i="11"/>
  <c r="E71" i="11"/>
  <c r="D76" i="11"/>
  <c r="E76" i="11"/>
  <c r="D70" i="11"/>
  <c r="E103" i="11"/>
  <c r="E107" i="11"/>
  <c r="E104" i="11"/>
  <c r="D103" i="11"/>
  <c r="D100" i="11"/>
  <c r="D110" i="11"/>
  <c r="E109" i="11"/>
  <c r="E108" i="11"/>
  <c r="E105" i="11"/>
  <c r="D105" i="11"/>
  <c r="D89" i="11"/>
  <c r="D75" i="11"/>
  <c r="E77" i="11"/>
  <c r="E86" i="11"/>
  <c r="D82" i="11"/>
  <c r="D79" i="11"/>
  <c r="D88" i="11"/>
  <c r="D83" i="11"/>
  <c r="D77" i="11"/>
  <c r="D72" i="11"/>
  <c r="E83" i="11"/>
  <c r="E81" i="11"/>
  <c r="D71" i="11"/>
  <c r="E74" i="11"/>
  <c r="D86" i="11"/>
  <c r="D113" i="11"/>
  <c r="E113" i="11"/>
  <c r="E106" i="11"/>
  <c r="E99" i="11"/>
  <c r="E98" i="11"/>
  <c r="E100" i="11"/>
  <c r="D114" i="11"/>
  <c r="D109" i="11"/>
  <c r="E87" i="11"/>
  <c r="E82" i="11"/>
  <c r="D78" i="11"/>
  <c r="E72" i="11"/>
  <c r="D84" i="11"/>
  <c r="E84" i="11"/>
  <c r="E88" i="11"/>
  <c r="D74" i="11"/>
  <c r="D81" i="11"/>
  <c r="D73" i="11"/>
  <c r="E110" i="11"/>
  <c r="D116" i="11"/>
  <c r="D108" i="11"/>
  <c r="D98" i="11"/>
  <c r="E97" i="11"/>
  <c r="D106" i="11"/>
  <c r="D102" i="11"/>
  <c r="D115" i="11"/>
  <c r="E111" i="11"/>
  <c r="E101" i="11"/>
  <c r="D111" i="11"/>
  <c r="E85" i="11"/>
  <c r="E78" i="11"/>
  <c r="E79" i="11"/>
  <c r="D87" i="11"/>
  <c r="D85" i="11"/>
  <c r="E89" i="11"/>
  <c r="E70" i="11"/>
  <c r="E73" i="11"/>
  <c r="E80" i="11"/>
  <c r="D80" i="11"/>
  <c r="D107" i="11"/>
  <c r="D99" i="11"/>
  <c r="E116" i="11"/>
  <c r="E112" i="11"/>
  <c r="D104" i="11"/>
  <c r="E102" i="11"/>
  <c r="E114" i="11"/>
  <c r="D112" i="11"/>
  <c r="E115" i="11"/>
  <c r="D97" i="11"/>
  <c r="D101" i="11"/>
  <c r="I271" i="23"/>
  <c r="E64" i="11"/>
  <c r="AA271" i="23"/>
  <c r="AO271" i="23" s="1"/>
  <c r="AF271" i="23"/>
  <c r="AS271" i="23" s="1"/>
  <c r="BA66" i="23"/>
  <c r="Q192" i="23" s="1"/>
  <c r="X210" i="23" s="1"/>
  <c r="AL210" i="23" s="1"/>
  <c r="AZ210" i="23" s="1"/>
  <c r="M66" i="23"/>
  <c r="AP197" i="23"/>
  <c r="N164" i="23"/>
  <c r="I163" i="23"/>
  <c r="BC63" i="23"/>
  <c r="AK197" i="23" s="1"/>
  <c r="AB63" i="23"/>
  <c r="I150" i="23" s="1"/>
  <c r="V63" i="23"/>
  <c r="M63" i="23"/>
  <c r="BC62" i="23"/>
  <c r="AF197" i="23" s="1"/>
  <c r="AB62" i="23"/>
  <c r="I134" i="23" s="1"/>
  <c r="X62" i="23"/>
  <c r="M62" i="23"/>
  <c r="BC61" i="23"/>
  <c r="AA197" i="23" s="1"/>
  <c r="AB61" i="23"/>
  <c r="I120" i="23" s="1"/>
  <c r="V61" i="23"/>
  <c r="M61" i="23"/>
  <c r="BC60" i="23"/>
  <c r="V197" i="23" s="1"/>
  <c r="AB60" i="23"/>
  <c r="X60" i="23"/>
  <c r="M60" i="23"/>
  <c r="BC59" i="23"/>
  <c r="Q197" i="23" s="1"/>
  <c r="AW59" i="23"/>
  <c r="AG59" i="23"/>
  <c r="N89" i="23" s="1"/>
  <c r="AB59" i="23"/>
  <c r="I88" i="23" s="1"/>
  <c r="V59" i="23"/>
  <c r="M59" i="23"/>
  <c r="N84" i="23" s="1"/>
  <c r="BC58" i="23"/>
  <c r="L197" i="23" s="1"/>
  <c r="BA58" i="23"/>
  <c r="Z78" i="23" s="1"/>
  <c r="AO78" i="23" s="1"/>
  <c r="AG58" i="23"/>
  <c r="N76" i="23" s="1"/>
  <c r="L78" i="23" s="1"/>
  <c r="AB58" i="23"/>
  <c r="I75" i="23" s="1"/>
  <c r="Z58" i="23"/>
  <c r="M58" i="23"/>
  <c r="N70" i="23" s="1"/>
  <c r="AB161" i="23"/>
  <c r="R166" i="23" s="1"/>
  <c r="Y166" i="23" s="1"/>
  <c r="V148" i="23"/>
  <c r="V118" i="23"/>
  <c r="AA86" i="23"/>
  <c r="R91" i="23" s="1"/>
  <c r="Y91" i="23" s="1"/>
  <c r="U86" i="23"/>
  <c r="B81" i="23"/>
  <c r="G44" i="23"/>
  <c r="G38" i="23"/>
  <c r="G36" i="23"/>
  <c r="L11" i="23"/>
  <c r="Q11" i="23" s="1"/>
  <c r="V11" i="23" s="1"/>
  <c r="AA11" i="23" s="1"/>
  <c r="AF11" i="23" s="1"/>
  <c r="L9" i="23"/>
  <c r="D63" i="11" l="1"/>
  <c r="AA83" i="21"/>
  <c r="AB75" i="21"/>
  <c r="AB77" i="21"/>
  <c r="AB79" i="21"/>
  <c r="AB81" i="21"/>
  <c r="AB83" i="21"/>
  <c r="AB85" i="21"/>
  <c r="AB87" i="21"/>
  <c r="AB89" i="21"/>
  <c r="AB91" i="21"/>
  <c r="AB86" i="21"/>
  <c r="AB90" i="21"/>
  <c r="AA75" i="21"/>
  <c r="AA79" i="21"/>
  <c r="AA85" i="21"/>
  <c r="AA89" i="21"/>
  <c r="AA74" i="21"/>
  <c r="AA76" i="21"/>
  <c r="AA78" i="21"/>
  <c r="AA80" i="21"/>
  <c r="AA82" i="21"/>
  <c r="AA84" i="21"/>
  <c r="AA86" i="21"/>
  <c r="AA88" i="21"/>
  <c r="AA90" i="21"/>
  <c r="AA92" i="21"/>
  <c r="AB74" i="21"/>
  <c r="AB76" i="21"/>
  <c r="AB78" i="21"/>
  <c r="AB80" i="21"/>
  <c r="AB82" i="21"/>
  <c r="AB84" i="21"/>
  <c r="AB88" i="21"/>
  <c r="AB92" i="21"/>
  <c r="AA77" i="21"/>
  <c r="AA81" i="21"/>
  <c r="AA87" i="21"/>
  <c r="AA91" i="21"/>
  <c r="AA73" i="21"/>
  <c r="AB73" i="21"/>
  <c r="AG72" i="21"/>
  <c r="E53" i="21"/>
  <c r="G53" i="21" s="1"/>
  <c r="E57" i="21" s="1"/>
  <c r="D37" i="24" s="1"/>
  <c r="G56" i="21"/>
  <c r="I104" i="23"/>
  <c r="N118" i="23"/>
  <c r="S118" i="23" s="1"/>
  <c r="U123" i="23" s="1"/>
  <c r="O62" i="23"/>
  <c r="O60" i="23"/>
  <c r="A38" i="24" l="1"/>
  <c r="G34" i="33"/>
  <c r="AF88" i="21"/>
  <c r="H51" i="33" s="1"/>
  <c r="AF80" i="21"/>
  <c r="H43" i="33" s="1"/>
  <c r="AC74" i="21"/>
  <c r="AC76" i="21"/>
  <c r="AE92" i="21"/>
  <c r="AE75" i="21"/>
  <c r="AE73" i="21"/>
  <c r="Q37" i="33"/>
  <c r="Q51" i="33"/>
  <c r="AF86" i="21"/>
  <c r="H49" i="33" s="1"/>
  <c r="AC75" i="21"/>
  <c r="AE91" i="21"/>
  <c r="Q44" i="33"/>
  <c r="AE85" i="21"/>
  <c r="AD87" i="21"/>
  <c r="E58" i="24" s="1"/>
  <c r="AE76" i="21"/>
  <c r="Q47" i="33"/>
  <c r="AD78" i="21"/>
  <c r="E49" i="24" s="1"/>
  <c r="AF89" i="21"/>
  <c r="H52" i="33" s="1"/>
  <c r="AD79" i="21"/>
  <c r="E50" i="24" s="1"/>
  <c r="AD85" i="21"/>
  <c r="E56" i="24" s="1"/>
  <c r="AC88" i="21"/>
  <c r="AD84" i="21"/>
  <c r="E55" i="24" s="1"/>
  <c r="AD86" i="21"/>
  <c r="E57" i="24" s="1"/>
  <c r="AF84" i="21"/>
  <c r="H47" i="33" s="1"/>
  <c r="AF73" i="21"/>
  <c r="H36" i="33" s="1"/>
  <c r="AC81" i="21"/>
  <c r="AC85" i="21"/>
  <c r="AE74" i="21"/>
  <c r="AE83" i="21"/>
  <c r="Q41" i="33"/>
  <c r="AD74" i="21"/>
  <c r="E45" i="24" s="1"/>
  <c r="Q55" i="33"/>
  <c r="Q36" i="33"/>
  <c r="AC84" i="21"/>
  <c r="AE89" i="21"/>
  <c r="AC83" i="21"/>
  <c r="AD80" i="21"/>
  <c r="E51" i="24" s="1"/>
  <c r="AD73" i="21"/>
  <c r="E44" i="24" s="1"/>
  <c r="AD89" i="21"/>
  <c r="E60" i="24" s="1"/>
  <c r="AE87" i="21"/>
  <c r="Q49" i="33"/>
  <c r="Q42" i="33"/>
  <c r="AF90" i="21"/>
  <c r="H53" i="33" s="1"/>
  <c r="AF85" i="21"/>
  <c r="H48" i="33" s="1"/>
  <c r="AE77" i="21"/>
  <c r="AD91" i="21"/>
  <c r="E62" i="24" s="1"/>
  <c r="Q50" i="33"/>
  <c r="AC91" i="21"/>
  <c r="AD77" i="21"/>
  <c r="E48" i="24" s="1"/>
  <c r="AE80" i="21"/>
  <c r="Q52" i="33"/>
  <c r="AC79" i="21"/>
  <c r="AC82" i="21"/>
  <c r="AE84" i="21"/>
  <c r="AC80" i="21"/>
  <c r="AE78" i="21"/>
  <c r="AF92" i="21"/>
  <c r="H55" i="33" s="1"/>
  <c r="AF83" i="21"/>
  <c r="H46" i="33" s="1"/>
  <c r="AF91" i="21"/>
  <c r="H54" i="33" s="1"/>
  <c r="AE81" i="21"/>
  <c r="Q45" i="33"/>
  <c r="AE79" i="21"/>
  <c r="Q46" i="33"/>
  <c r="AF87" i="21"/>
  <c r="H50" i="33" s="1"/>
  <c r="AD83" i="21"/>
  <c r="E54" i="24" s="1"/>
  <c r="Q48" i="33"/>
  <c r="AD88" i="21"/>
  <c r="E59" i="24" s="1"/>
  <c r="AD81" i="21"/>
  <c r="E52" i="24" s="1"/>
  <c r="AC86" i="21"/>
  <c r="AF78" i="21"/>
  <c r="H41" i="33" s="1"/>
  <c r="Q38" i="33"/>
  <c r="AC89" i="21"/>
  <c r="AF75" i="21"/>
  <c r="H38" i="33" s="1"/>
  <c r="AD76" i="21"/>
  <c r="E47" i="24" s="1"/>
  <c r="Q43" i="33"/>
  <c r="AF77" i="21"/>
  <c r="H40" i="33" s="1"/>
  <c r="AC78" i="21"/>
  <c r="AC73" i="21"/>
  <c r="AF82" i="21"/>
  <c r="H45" i="33" s="1"/>
  <c r="AC92" i="21"/>
  <c r="Q54" i="33"/>
  <c r="AC77" i="21"/>
  <c r="AD82" i="21"/>
  <c r="E53" i="24" s="1"/>
  <c r="AC87" i="21"/>
  <c r="AD90" i="21"/>
  <c r="E61" i="24" s="1"/>
  <c r="AF81" i="21"/>
  <c r="H44" i="33" s="1"/>
  <c r="AC90" i="21"/>
  <c r="AE88" i="21"/>
  <c r="AD92" i="21"/>
  <c r="E63" i="24" s="1"/>
  <c r="Q53" i="33"/>
  <c r="AE86" i="21"/>
  <c r="AE90" i="21"/>
  <c r="AF74" i="21"/>
  <c r="H37" i="33" s="1"/>
  <c r="AF76" i="21"/>
  <c r="H39" i="33" s="1"/>
  <c r="Q39" i="33"/>
  <c r="AE82" i="21"/>
  <c r="Q40" i="33"/>
  <c r="AD75" i="21"/>
  <c r="E46" i="24" s="1"/>
  <c r="AF79" i="21"/>
  <c r="H42" i="33" s="1"/>
  <c r="D38" i="24"/>
  <c r="E58" i="21"/>
  <c r="E37" i="24" s="1"/>
  <c r="A35" i="11"/>
  <c r="A22" i="11"/>
  <c r="A19" i="11"/>
  <c r="A27" i="11"/>
  <c r="A20" i="11"/>
  <c r="A24" i="11"/>
  <c r="A28" i="11"/>
  <c r="A32" i="11"/>
  <c r="A18" i="11"/>
  <c r="A26" i="11"/>
  <c r="A23" i="11"/>
  <c r="A31" i="11"/>
  <c r="A11" i="11"/>
  <c r="A16" i="11"/>
  <c r="A17" i="11"/>
  <c r="A21" i="11"/>
  <c r="A25" i="11"/>
  <c r="A29" i="11"/>
  <c r="A33" i="11"/>
  <c r="A30" i="11"/>
  <c r="A34" i="11"/>
  <c r="A6" i="30"/>
  <c r="A7" i="30" s="1"/>
  <c r="A8" i="30" s="1"/>
  <c r="N148" i="23"/>
  <c r="C145" i="23" s="1"/>
  <c r="A24" i="33"/>
  <c r="A28" i="33"/>
  <c r="A31" i="33"/>
  <c r="A16" i="33"/>
  <c r="A20" i="33"/>
  <c r="A32" i="33"/>
  <c r="A15" i="33"/>
  <c r="A19" i="33"/>
  <c r="A23" i="33"/>
  <c r="A27" i="33"/>
  <c r="A14" i="33"/>
  <c r="A34" i="33" s="1"/>
  <c r="A18" i="33"/>
  <c r="A22" i="33"/>
  <c r="A26" i="33"/>
  <c r="A30" i="33"/>
  <c r="A17" i="33"/>
  <c r="A21" i="33"/>
  <c r="A25" i="33"/>
  <c r="A29" i="33"/>
  <c r="A33" i="33"/>
  <c r="E18" i="3"/>
  <c r="H18" i="3"/>
  <c r="D18" i="3"/>
  <c r="G18" i="3"/>
  <c r="F18" i="3"/>
  <c r="G20" i="3"/>
  <c r="F20" i="3"/>
  <c r="E20" i="3"/>
  <c r="H20" i="3"/>
  <c r="D20" i="3"/>
  <c r="E26" i="3"/>
  <c r="H26" i="3"/>
  <c r="D26" i="3"/>
  <c r="G26" i="3"/>
  <c r="F26" i="3"/>
  <c r="G32" i="3"/>
  <c r="E32" i="3"/>
  <c r="F32" i="3"/>
  <c r="H32" i="3"/>
  <c r="D32" i="3"/>
  <c r="F17" i="3"/>
  <c r="H17" i="3"/>
  <c r="E17" i="3"/>
  <c r="D17" i="3"/>
  <c r="G17" i="3"/>
  <c r="H23" i="3"/>
  <c r="D23" i="3"/>
  <c r="G23" i="3"/>
  <c r="F23" i="3"/>
  <c r="E23" i="3"/>
  <c r="G24" i="3"/>
  <c r="E24" i="3"/>
  <c r="F24" i="3"/>
  <c r="H24" i="3"/>
  <c r="D24" i="3"/>
  <c r="F25" i="3"/>
  <c r="H25" i="3"/>
  <c r="E25" i="3"/>
  <c r="D25" i="3"/>
  <c r="G25" i="3"/>
  <c r="H27" i="3"/>
  <c r="D27" i="3"/>
  <c r="F27" i="3"/>
  <c r="G27" i="3"/>
  <c r="E27" i="3"/>
  <c r="G28" i="3"/>
  <c r="F28" i="3"/>
  <c r="E28" i="3"/>
  <c r="D28" i="3"/>
  <c r="H28" i="3"/>
  <c r="F29" i="3"/>
  <c r="D29" i="3"/>
  <c r="E29" i="3"/>
  <c r="H29" i="3"/>
  <c r="G29" i="3"/>
  <c r="H31" i="3"/>
  <c r="D31" i="3"/>
  <c r="G31" i="3"/>
  <c r="F31" i="3"/>
  <c r="E31" i="3"/>
  <c r="G16" i="3"/>
  <c r="E16" i="3"/>
  <c r="F16" i="3"/>
  <c r="H16" i="3"/>
  <c r="D16" i="3"/>
  <c r="E22" i="3"/>
  <c r="G22" i="3"/>
  <c r="H22" i="3"/>
  <c r="D22" i="3"/>
  <c r="F22" i="3"/>
  <c r="E30" i="3"/>
  <c r="G30" i="3"/>
  <c r="H30" i="3"/>
  <c r="D30" i="3"/>
  <c r="F30" i="3"/>
  <c r="E34" i="3"/>
  <c r="H34" i="3"/>
  <c r="D34" i="3"/>
  <c r="G34" i="3"/>
  <c r="F34" i="3"/>
  <c r="H15" i="3"/>
  <c r="D15" i="3"/>
  <c r="G15" i="3"/>
  <c r="F15" i="3"/>
  <c r="E15" i="3"/>
  <c r="H19" i="3"/>
  <c r="D19" i="3"/>
  <c r="F19" i="3"/>
  <c r="G19" i="3"/>
  <c r="E19" i="3"/>
  <c r="F21" i="3"/>
  <c r="D21" i="3"/>
  <c r="E21" i="3"/>
  <c r="H21" i="3"/>
  <c r="G21" i="3"/>
  <c r="F33" i="3"/>
  <c r="H33" i="3"/>
  <c r="E33" i="3"/>
  <c r="D33" i="3"/>
  <c r="G33" i="3"/>
  <c r="V27" i="23"/>
  <c r="Q27" i="23"/>
  <c r="L27" i="23"/>
  <c r="AF27" i="23"/>
  <c r="AA27" i="23"/>
  <c r="V28" i="23"/>
  <c r="Q28" i="23"/>
  <c r="L28" i="23"/>
  <c r="AF28" i="23"/>
  <c r="AA28" i="23"/>
  <c r="V30" i="23"/>
  <c r="Q30" i="23"/>
  <c r="L30" i="23"/>
  <c r="AF30" i="23"/>
  <c r="AA30" i="23"/>
  <c r="V31" i="23"/>
  <c r="Q31" i="23"/>
  <c r="L31" i="23"/>
  <c r="AF31" i="23"/>
  <c r="AA31" i="23"/>
  <c r="B6" i="23"/>
  <c r="V21" i="23"/>
  <c r="Q21" i="23"/>
  <c r="L21" i="23"/>
  <c r="AF21" i="23"/>
  <c r="AA21" i="23"/>
  <c r="V23" i="23"/>
  <c r="Q23" i="23"/>
  <c r="L23" i="23"/>
  <c r="AF23" i="23"/>
  <c r="AA23" i="23"/>
  <c r="V29" i="23"/>
  <c r="Q29" i="23"/>
  <c r="L29" i="23"/>
  <c r="AF29" i="23"/>
  <c r="AA29" i="23"/>
  <c r="V20" i="23"/>
  <c r="Q20" i="23"/>
  <c r="L20" i="23"/>
  <c r="AF20" i="23"/>
  <c r="AA20" i="23"/>
  <c r="V22" i="23"/>
  <c r="Q22" i="23"/>
  <c r="L22" i="23"/>
  <c r="AF22" i="23"/>
  <c r="AA22" i="23"/>
  <c r="V24" i="23"/>
  <c r="Q24" i="23"/>
  <c r="L24" i="23"/>
  <c r="AF24" i="23"/>
  <c r="AA24" i="23"/>
  <c r="V25" i="23"/>
  <c r="Q25" i="23"/>
  <c r="L25" i="23"/>
  <c r="AF25" i="23"/>
  <c r="AA25" i="23"/>
  <c r="V26" i="23"/>
  <c r="Q26" i="23"/>
  <c r="L26" i="23"/>
  <c r="AF26" i="23"/>
  <c r="AA26" i="23"/>
  <c r="F41" i="33" l="1"/>
  <c r="D49" i="24"/>
  <c r="F49" i="33"/>
  <c r="D57" i="24"/>
  <c r="F45" i="33"/>
  <c r="D53" i="24"/>
  <c r="F51" i="33"/>
  <c r="D59" i="24"/>
  <c r="F50" i="33"/>
  <c r="D58" i="24"/>
  <c r="F55" i="33"/>
  <c r="D63" i="24"/>
  <c r="F52" i="33"/>
  <c r="D60" i="24"/>
  <c r="F42" i="33"/>
  <c r="D50" i="24"/>
  <c r="F54" i="33"/>
  <c r="D62" i="24"/>
  <c r="F46" i="33"/>
  <c r="D54" i="24"/>
  <c r="F53" i="33"/>
  <c r="D61" i="24"/>
  <c r="F43" i="33"/>
  <c r="D51" i="24"/>
  <c r="F48" i="33"/>
  <c r="D56" i="24"/>
  <c r="F39" i="33"/>
  <c r="D47" i="24"/>
  <c r="F40" i="33"/>
  <c r="D48" i="24"/>
  <c r="F36" i="33"/>
  <c r="D44" i="24"/>
  <c r="F47" i="33"/>
  <c r="D55" i="24"/>
  <c r="F44" i="33"/>
  <c r="D52" i="24"/>
  <c r="F38" i="33"/>
  <c r="D46" i="24"/>
  <c r="F37" i="33"/>
  <c r="D45" i="24"/>
  <c r="C47" i="21"/>
  <c r="D47" i="21"/>
  <c r="G47" i="21" s="1"/>
  <c r="H34" i="33"/>
  <c r="A12" i="11"/>
  <c r="A36" i="11"/>
  <c r="H6" i="23"/>
  <c r="S148" i="23"/>
  <c r="T153" i="23" s="1"/>
  <c r="G27" i="23"/>
  <c r="G31" i="23"/>
  <c r="G14" i="23"/>
  <c r="AP12" i="23"/>
  <c r="AP25" i="23"/>
  <c r="AP19" i="23"/>
  <c r="AK13" i="23"/>
  <c r="AK16" i="23"/>
  <c r="AK27" i="23"/>
  <c r="AP27" i="23"/>
  <c r="G26" i="23"/>
  <c r="G18" i="23"/>
  <c r="AP15" i="23"/>
  <c r="G21" i="23"/>
  <c r="AP16" i="23"/>
  <c r="H61" i="23"/>
  <c r="H117" i="23" s="1"/>
  <c r="AK21" i="23"/>
  <c r="AK25" i="23"/>
  <c r="AK15" i="23"/>
  <c r="AP13" i="23"/>
  <c r="AP24" i="23"/>
  <c r="AK23" i="23"/>
  <c r="AP26" i="23"/>
  <c r="AP23" i="23"/>
  <c r="AP14" i="23"/>
  <c r="G13" i="23"/>
  <c r="AP17" i="23"/>
  <c r="AP20" i="23"/>
  <c r="G16" i="23"/>
  <c r="AP30" i="23"/>
  <c r="G30" i="23"/>
  <c r="AK17" i="23"/>
  <c r="AK29" i="23"/>
  <c r="AK24" i="23"/>
  <c r="AK20" i="23"/>
  <c r="AK31" i="23"/>
  <c r="AP31" i="23"/>
  <c r="AP18" i="23"/>
  <c r="G15" i="23"/>
  <c r="G22" i="23"/>
  <c r="G24" i="23"/>
  <c r="G25" i="23"/>
  <c r="AK26" i="23"/>
  <c r="AK12" i="23"/>
  <c r="O61" i="23"/>
  <c r="AP29" i="23"/>
  <c r="G29" i="23"/>
  <c r="G28" i="23"/>
  <c r="G23" i="23"/>
  <c r="AP22" i="23"/>
  <c r="G17" i="23"/>
  <c r="G20" i="23"/>
  <c r="G19" i="23"/>
  <c r="AK30" i="23"/>
  <c r="AK18" i="23"/>
  <c r="AK22" i="23"/>
  <c r="AK14" i="23"/>
  <c r="AK28" i="23"/>
  <c r="AK19" i="23"/>
  <c r="O63" i="23"/>
  <c r="H63" i="23"/>
  <c r="AG60" i="23"/>
  <c r="L91" i="23" s="1"/>
  <c r="A37" i="11" l="1"/>
  <c r="A13" i="11"/>
  <c r="A14" i="11" s="1"/>
  <c r="A15" i="11" s="1"/>
  <c r="H47" i="21"/>
  <c r="L45" i="33"/>
  <c r="H30" i="30"/>
  <c r="L51" i="33"/>
  <c r="G39" i="30"/>
  <c r="G46" i="30"/>
  <c r="G32" i="30"/>
  <c r="G34" i="30"/>
  <c r="L54" i="33"/>
  <c r="H47" i="30"/>
  <c r="L41" i="33"/>
  <c r="H34" i="30"/>
  <c r="G43" i="30"/>
  <c r="G37" i="30"/>
  <c r="G29" i="30"/>
  <c r="G48" i="30"/>
  <c r="G33" i="30"/>
  <c r="G45" i="30"/>
  <c r="K53" i="33"/>
  <c r="K54" i="33"/>
  <c r="K43" i="33"/>
  <c r="K50" i="33"/>
  <c r="K39" i="33"/>
  <c r="K47" i="33"/>
  <c r="K42" i="33"/>
  <c r="K37" i="33"/>
  <c r="K51" i="33"/>
  <c r="K49" i="33"/>
  <c r="K46" i="33"/>
  <c r="K48" i="33"/>
  <c r="K45" i="33"/>
  <c r="K36" i="33"/>
  <c r="K40" i="33"/>
  <c r="K41" i="33"/>
  <c r="K38" i="33"/>
  <c r="K52" i="33"/>
  <c r="K55" i="33"/>
  <c r="K44" i="33"/>
  <c r="L19" i="23"/>
  <c r="Q16" i="23"/>
  <c r="AF18" i="23"/>
  <c r="AA13" i="23"/>
  <c r="L13" i="23"/>
  <c r="L17" i="23"/>
  <c r="Q15" i="23"/>
  <c r="V12" i="23"/>
  <c r="AA14" i="23"/>
  <c r="AF14" i="23"/>
  <c r="V19" i="23"/>
  <c r="AA19" i="23"/>
  <c r="AA16" i="23"/>
  <c r="Q18" i="23"/>
  <c r="V13" i="23"/>
  <c r="V17" i="23"/>
  <c r="AA17" i="23"/>
  <c r="V15" i="23"/>
  <c r="Q12" i="23"/>
  <c r="V14" i="23"/>
  <c r="V16" i="23"/>
  <c r="L16" i="23"/>
  <c r="AA18" i="23"/>
  <c r="Q13" i="23"/>
  <c r="Q17" i="23"/>
  <c r="L15" i="23"/>
  <c r="L12" i="23"/>
  <c r="Q14" i="23"/>
  <c r="AF19" i="23"/>
  <c r="AF16" i="23"/>
  <c r="V18" i="23"/>
  <c r="L18" i="23"/>
  <c r="AF13" i="23"/>
  <c r="AF17" i="23"/>
  <c r="AA15" i="23"/>
  <c r="AF15" i="23"/>
  <c r="AA12" i="23"/>
  <c r="AF12" i="23"/>
  <c r="L14" i="23"/>
  <c r="Q19" i="23"/>
  <c r="O64" i="23"/>
  <c r="R105" i="23"/>
  <c r="AA105" i="23" s="1"/>
  <c r="L107" i="23" s="1"/>
  <c r="AA107" i="23" s="1"/>
  <c r="G12" i="23"/>
  <c r="AP60" i="23"/>
  <c r="AC188" i="23" s="1"/>
  <c r="AP28" i="23"/>
  <c r="Y71" i="23"/>
  <c r="AB71" i="23"/>
  <c r="S135" i="23"/>
  <c r="AB135" i="23" s="1"/>
  <c r="L137" i="23" s="1"/>
  <c r="AB137" i="23" s="1"/>
  <c r="H147" i="23"/>
  <c r="AP21" i="23"/>
  <c r="AG62" i="23"/>
  <c r="D12" i="3"/>
  <c r="J47" i="21" l="1"/>
  <c r="K47" i="21" s="1"/>
  <c r="M47" i="21" s="1"/>
  <c r="R47" i="21"/>
  <c r="Q5" i="21" s="1"/>
  <c r="C43" i="13" s="1"/>
  <c r="H38" i="30"/>
  <c r="L37" i="33"/>
  <c r="H44" i="30"/>
  <c r="J51" i="33"/>
  <c r="F44" i="30"/>
  <c r="E37" i="30"/>
  <c r="J47" i="33"/>
  <c r="F40" i="30"/>
  <c r="J41" i="33"/>
  <c r="F34" i="30"/>
  <c r="L47" i="33"/>
  <c r="H40" i="30"/>
  <c r="E33" i="30"/>
  <c r="J40" i="33"/>
  <c r="F33" i="30"/>
  <c r="L49" i="33"/>
  <c r="H42" i="30"/>
  <c r="L55" i="33"/>
  <c r="H48" i="30"/>
  <c r="G38" i="30"/>
  <c r="G36" i="30"/>
  <c r="E38" i="30"/>
  <c r="J52" i="33"/>
  <c r="F45" i="30"/>
  <c r="E39" i="30"/>
  <c r="J48" i="33"/>
  <c r="F41" i="30"/>
  <c r="J55" i="33"/>
  <c r="F48" i="30"/>
  <c r="E41" i="30"/>
  <c r="J49" i="33"/>
  <c r="F42" i="30"/>
  <c r="J42" i="33"/>
  <c r="F35" i="30"/>
  <c r="E42" i="30"/>
  <c r="J37" i="33"/>
  <c r="F30" i="30"/>
  <c r="E46" i="30"/>
  <c r="L44" i="33"/>
  <c r="H37" i="30"/>
  <c r="L39" i="33"/>
  <c r="H32" i="30"/>
  <c r="G44" i="30"/>
  <c r="G30" i="30"/>
  <c r="G41" i="30"/>
  <c r="G42" i="30"/>
  <c r="L50" i="33"/>
  <c r="H43" i="30"/>
  <c r="J44" i="33"/>
  <c r="F37" i="30"/>
  <c r="J36" i="33"/>
  <c r="F29" i="30"/>
  <c r="E34" i="30"/>
  <c r="E29" i="30"/>
  <c r="E40" i="30"/>
  <c r="L38" i="33"/>
  <c r="H31" i="30"/>
  <c r="E45" i="30"/>
  <c r="E30" i="30"/>
  <c r="E31" i="30"/>
  <c r="E44" i="30"/>
  <c r="E48" i="30"/>
  <c r="E47" i="30"/>
  <c r="J38" i="33"/>
  <c r="F31" i="30"/>
  <c r="E32" i="30"/>
  <c r="L52" i="33"/>
  <c r="H45" i="30"/>
  <c r="L53" i="33"/>
  <c r="H46" i="30"/>
  <c r="L48" i="33"/>
  <c r="H41" i="30"/>
  <c r="G35" i="30"/>
  <c r="G31" i="30"/>
  <c r="L42" i="33"/>
  <c r="H35" i="30"/>
  <c r="J50" i="33"/>
  <c r="F43" i="30"/>
  <c r="J54" i="33"/>
  <c r="F47" i="30"/>
  <c r="E43" i="30"/>
  <c r="E35" i="30"/>
  <c r="J39" i="33"/>
  <c r="F32" i="30"/>
  <c r="J53" i="33"/>
  <c r="F46" i="30"/>
  <c r="J43" i="33"/>
  <c r="F36" i="30"/>
  <c r="J46" i="33"/>
  <c r="F39" i="30"/>
  <c r="E36" i="30"/>
  <c r="J45" i="33"/>
  <c r="F38" i="30"/>
  <c r="L43" i="33"/>
  <c r="H36" i="30"/>
  <c r="L46" i="33"/>
  <c r="H39" i="30"/>
  <c r="L36" i="33"/>
  <c r="H29" i="30"/>
  <c r="G40" i="30"/>
  <c r="G47" i="30"/>
  <c r="L40" i="33"/>
  <c r="H33" i="30"/>
  <c r="E48" i="11"/>
  <c r="E55" i="11"/>
  <c r="E57" i="11"/>
  <c r="D54" i="11"/>
  <c r="D52" i="11"/>
  <c r="D53" i="11"/>
  <c r="E53" i="11"/>
  <c r="E44" i="11"/>
  <c r="D55" i="11"/>
  <c r="E50" i="11"/>
  <c r="D56" i="11"/>
  <c r="D60" i="11"/>
  <c r="D59" i="11"/>
  <c r="E59" i="11"/>
  <c r="D45" i="11"/>
  <c r="E56" i="11"/>
  <c r="E49" i="11"/>
  <c r="E61" i="11"/>
  <c r="D61" i="11"/>
  <c r="D46" i="11"/>
  <c r="E62" i="11"/>
  <c r="D47" i="11"/>
  <c r="D48" i="11"/>
  <c r="D51" i="11"/>
  <c r="D43" i="11"/>
  <c r="E60" i="11"/>
  <c r="D44" i="11"/>
  <c r="E47" i="11"/>
  <c r="D58" i="11"/>
  <c r="E54" i="11"/>
  <c r="D62" i="11"/>
  <c r="E51" i="11"/>
  <c r="E45" i="11"/>
  <c r="E43" i="11"/>
  <c r="E52" i="11"/>
  <c r="D57" i="11"/>
  <c r="E58" i="11"/>
  <c r="D49" i="11"/>
  <c r="E46" i="11"/>
  <c r="D50" i="11"/>
  <c r="T161" i="23"/>
  <c r="AC173" i="23"/>
  <c r="S174" i="23" s="1"/>
  <c r="AP64" i="23"/>
  <c r="Q85" i="23"/>
  <c r="R86" i="23" s="1"/>
  <c r="X86" i="23" s="1"/>
  <c r="O91" i="23" s="1"/>
  <c r="V91" i="23" s="1"/>
  <c r="AP62" i="23"/>
  <c r="H189" i="23" s="1"/>
  <c r="O47" i="21" l="1"/>
  <c r="P47" i="21"/>
  <c r="N47" i="21"/>
  <c r="L17" i="33"/>
  <c r="L22" i="33"/>
  <c r="L21" i="33"/>
  <c r="L23" i="33"/>
  <c r="L27" i="33"/>
  <c r="L26" i="33"/>
  <c r="L25" i="33"/>
  <c r="L32" i="33"/>
  <c r="L30" i="33"/>
  <c r="L19" i="33"/>
  <c r="L28" i="33"/>
  <c r="L24" i="33"/>
  <c r="L31" i="33"/>
  <c r="L33" i="33"/>
  <c r="L29" i="33"/>
  <c r="L16" i="33"/>
  <c r="L15" i="33"/>
  <c r="P160" i="23"/>
  <c r="Y161" i="23"/>
  <c r="O166" i="23" s="1"/>
  <c r="V166" i="23" s="1"/>
  <c r="AP196" i="23"/>
  <c r="R176" i="23"/>
  <c r="O177" i="23" s="1"/>
  <c r="U177" i="23" s="1"/>
  <c r="O182" i="23" s="1"/>
  <c r="V182" i="23" s="1"/>
  <c r="T58" i="23"/>
  <c r="H59" i="23"/>
  <c r="H58" i="23"/>
  <c r="O58" i="23"/>
  <c r="O59" i="23"/>
  <c r="V196" i="23"/>
  <c r="AF196" i="23"/>
  <c r="AB189" i="23"/>
  <c r="P74" i="23"/>
  <c r="H62" i="23"/>
  <c r="H60" i="23"/>
  <c r="S47" i="21" l="1"/>
  <c r="AB12" i="21"/>
  <c r="AB16" i="21"/>
  <c r="AB20" i="21"/>
  <c r="AB24" i="21"/>
  <c r="AB28" i="21"/>
  <c r="AB13" i="21"/>
  <c r="AB17" i="21"/>
  <c r="AB21" i="21"/>
  <c r="AB25" i="21"/>
  <c r="AB29" i="21"/>
  <c r="AB14" i="21"/>
  <c r="AB18" i="21"/>
  <c r="AB22" i="21"/>
  <c r="AB26" i="21"/>
  <c r="AB30" i="21"/>
  <c r="AB15" i="21"/>
  <c r="AB19" i="21"/>
  <c r="AB23" i="21"/>
  <c r="AB27" i="21"/>
  <c r="AB11" i="21"/>
  <c r="AA12" i="21"/>
  <c r="AA16" i="21"/>
  <c r="AA20" i="21"/>
  <c r="AA24" i="21"/>
  <c r="AA28" i="21"/>
  <c r="AA13" i="21"/>
  <c r="AA17" i="21"/>
  <c r="AA21" i="21"/>
  <c r="AA25" i="21"/>
  <c r="AA29" i="21"/>
  <c r="AA14" i="21"/>
  <c r="AA18" i="21"/>
  <c r="AA22" i="21"/>
  <c r="AA26" i="21"/>
  <c r="AA30" i="21"/>
  <c r="AA15" i="21"/>
  <c r="AA19" i="21"/>
  <c r="AA23" i="21"/>
  <c r="AA27" i="21"/>
  <c r="AA11" i="21"/>
  <c r="L20" i="33"/>
  <c r="L18" i="33"/>
  <c r="L14" i="33"/>
  <c r="O65" i="23"/>
  <c r="AP59" i="23"/>
  <c r="V188" i="23" s="1"/>
  <c r="AP58" i="23"/>
  <c r="AU58" i="23"/>
  <c r="H66" i="23"/>
  <c r="L196" i="23"/>
  <c r="Q196" i="23"/>
  <c r="A28" i="30"/>
  <c r="A14" i="30"/>
  <c r="T47" i="21" l="1"/>
  <c r="D36" i="24" s="1"/>
  <c r="AH30" i="21"/>
  <c r="Q33" i="33" s="1"/>
  <c r="AH26" i="21"/>
  <c r="Q29" i="33" s="1"/>
  <c r="AH22" i="21"/>
  <c r="Q25" i="33" s="1"/>
  <c r="AH18" i="21"/>
  <c r="Q21" i="33" s="1"/>
  <c r="AH14" i="21"/>
  <c r="Q17" i="33" s="1"/>
  <c r="AH28" i="21"/>
  <c r="Q31" i="33" s="1"/>
  <c r="AH20" i="21"/>
  <c r="Q23" i="33" s="1"/>
  <c r="AH16" i="21"/>
  <c r="Q19" i="33" s="1"/>
  <c r="AH27" i="21"/>
  <c r="Q30" i="33" s="1"/>
  <c r="AH19" i="21"/>
  <c r="Q22" i="33" s="1"/>
  <c r="AH11" i="21"/>
  <c r="Q14" i="33" s="1"/>
  <c r="AH29" i="21"/>
  <c r="Q32" i="33" s="1"/>
  <c r="AH25" i="21"/>
  <c r="Q28" i="33" s="1"/>
  <c r="AH21" i="21"/>
  <c r="Q24" i="33" s="1"/>
  <c r="AH17" i="21"/>
  <c r="Q20" i="33" s="1"/>
  <c r="AH13" i="21"/>
  <c r="Q16" i="33" s="1"/>
  <c r="AH24" i="21"/>
  <c r="Q27" i="33" s="1"/>
  <c r="AH12" i="21"/>
  <c r="Q15" i="33" s="1"/>
  <c r="AH23" i="21"/>
  <c r="Q26" i="33" s="1"/>
  <c r="AH15" i="21"/>
  <c r="Q18" i="33" s="1"/>
  <c r="AF11" i="21"/>
  <c r="H14" i="33" s="1"/>
  <c r="AE22" i="21"/>
  <c r="J25" i="33" s="1"/>
  <c r="AE14" i="21"/>
  <c r="J17" i="33" s="1"/>
  <c r="AF19" i="21"/>
  <c r="H22" i="33" s="1"/>
  <c r="AC13" i="21"/>
  <c r="AE28" i="21"/>
  <c r="J31" i="33" s="1"/>
  <c r="AD25" i="21"/>
  <c r="AD18" i="21"/>
  <c r="AC28" i="21"/>
  <c r="AD30" i="21"/>
  <c r="AC16" i="21"/>
  <c r="AF14" i="21"/>
  <c r="H17" i="33" s="1"/>
  <c r="AF28" i="21"/>
  <c r="H31" i="33" s="1"/>
  <c r="AC18" i="21"/>
  <c r="AC12" i="21"/>
  <c r="AF27" i="21"/>
  <c r="H30" i="33" s="1"/>
  <c r="AC17" i="21"/>
  <c r="AE19" i="21"/>
  <c r="J22" i="33" s="1"/>
  <c r="AC20" i="21"/>
  <c r="AF23" i="21"/>
  <c r="H26" i="33" s="1"/>
  <c r="AE26" i="21"/>
  <c r="J29" i="33" s="1"/>
  <c r="AD20" i="21"/>
  <c r="AC23" i="21"/>
  <c r="AF25" i="21"/>
  <c r="H28" i="33" s="1"/>
  <c r="AE16" i="21"/>
  <c r="J19" i="33" s="1"/>
  <c r="AD19" i="21"/>
  <c r="AC15" i="21"/>
  <c r="AD14" i="21"/>
  <c r="AE27" i="21"/>
  <c r="J30" i="33" s="1"/>
  <c r="AC30" i="21"/>
  <c r="AC14" i="21"/>
  <c r="AF20" i="21"/>
  <c r="H23" i="33" s="1"/>
  <c r="AC27" i="21"/>
  <c r="AC29" i="21"/>
  <c r="AD13" i="21"/>
  <c r="AF30" i="21"/>
  <c r="H33" i="33" s="1"/>
  <c r="AC24" i="21"/>
  <c r="AE23" i="21"/>
  <c r="J26" i="33" s="1"/>
  <c r="AE17" i="21"/>
  <c r="J20" i="33" s="1"/>
  <c r="AE24" i="21"/>
  <c r="J27" i="33" s="1"/>
  <c r="AE21" i="21"/>
  <c r="J24" i="33" s="1"/>
  <c r="AF24" i="21"/>
  <c r="H27" i="33" s="1"/>
  <c r="AE11" i="21"/>
  <c r="J14" i="33" s="1"/>
  <c r="AF26" i="21"/>
  <c r="H29" i="33" s="1"/>
  <c r="AD17" i="21"/>
  <c r="AC21" i="21"/>
  <c r="AE25" i="21"/>
  <c r="J28" i="33" s="1"/>
  <c r="AF17" i="21"/>
  <c r="H20" i="33" s="1"/>
  <c r="AF21" i="21"/>
  <c r="H24" i="33" s="1"/>
  <c r="AD27" i="21"/>
  <c r="AD22" i="21"/>
  <c r="AD11" i="21"/>
  <c r="AF22" i="21"/>
  <c r="H25" i="33" s="1"/>
  <c r="AD24" i="21"/>
  <c r="AE12" i="21"/>
  <c r="J15" i="33" s="1"/>
  <c r="AE15" i="21"/>
  <c r="J18" i="33" s="1"/>
  <c r="AE29" i="21"/>
  <c r="J32" i="33" s="1"/>
  <c r="AE30" i="21"/>
  <c r="J33" i="33" s="1"/>
  <c r="AF18" i="21"/>
  <c r="H21" i="33" s="1"/>
  <c r="AD23" i="21"/>
  <c r="AC25" i="21"/>
  <c r="AC11" i="21"/>
  <c r="AD29" i="21"/>
  <c r="AE13" i="21"/>
  <c r="J16" i="33" s="1"/>
  <c r="AC22" i="21"/>
  <c r="AD15" i="21"/>
  <c r="AD12" i="21"/>
  <c r="AC26" i="21"/>
  <c r="AF29" i="21"/>
  <c r="H32" i="33" s="1"/>
  <c r="AE20" i="21"/>
  <c r="J23" i="33" s="1"/>
  <c r="AD28" i="21"/>
  <c r="AF16" i="21"/>
  <c r="H19" i="33" s="1"/>
  <c r="AF15" i="21"/>
  <c r="H18" i="33" s="1"/>
  <c r="AC19" i="21"/>
  <c r="AD21" i="21"/>
  <c r="AF12" i="21"/>
  <c r="H15" i="33" s="1"/>
  <c r="AE18" i="21"/>
  <c r="J21" i="33" s="1"/>
  <c r="AD16" i="21"/>
  <c r="AF13" i="21"/>
  <c r="H16" i="33" s="1"/>
  <c r="AD26" i="21"/>
  <c r="AG10" i="21"/>
  <c r="R5" i="21" s="1"/>
  <c r="A50" i="13" s="1"/>
  <c r="AP65" i="23"/>
  <c r="AJ189" i="23" s="1"/>
  <c r="AP66" i="23"/>
  <c r="AG61" i="23"/>
  <c r="AG63" i="23"/>
  <c r="A13" i="30"/>
  <c r="A21" i="30"/>
  <c r="A19" i="30"/>
  <c r="A27" i="30"/>
  <c r="A17" i="30"/>
  <c r="A25" i="30"/>
  <c r="A15" i="30"/>
  <c r="A23" i="30"/>
  <c r="A10" i="30"/>
  <c r="A12" i="30"/>
  <c r="A9" i="30"/>
  <c r="A11" i="30"/>
  <c r="A16" i="30"/>
  <c r="A18" i="30"/>
  <c r="A20" i="30"/>
  <c r="A22" i="30"/>
  <c r="A24" i="30"/>
  <c r="A26" i="30"/>
  <c r="E30" i="24" l="1"/>
  <c r="E17" i="24"/>
  <c r="E34" i="24"/>
  <c r="E18" i="24"/>
  <c r="D28" i="24"/>
  <c r="D21" i="24"/>
  <c r="E21" i="24"/>
  <c r="F22" i="33"/>
  <c r="D24" i="24"/>
  <c r="E20" i="24"/>
  <c r="F14" i="33"/>
  <c r="D16" i="24"/>
  <c r="E29" i="24"/>
  <c r="E32" i="24"/>
  <c r="F24" i="33"/>
  <c r="D26" i="24"/>
  <c r="F32" i="33"/>
  <c r="D34" i="24"/>
  <c r="D35" i="24"/>
  <c r="E24" i="24"/>
  <c r="E25" i="24"/>
  <c r="F21" i="33"/>
  <c r="D23" i="24"/>
  <c r="E35" i="24"/>
  <c r="E26" i="24"/>
  <c r="E27" i="24"/>
  <c r="F17" i="33"/>
  <c r="D19" i="24"/>
  <c r="D17" i="24"/>
  <c r="D27" i="24"/>
  <c r="D30" i="24"/>
  <c r="E22" i="24"/>
  <c r="F27" i="33"/>
  <c r="D29" i="24"/>
  <c r="D32" i="24"/>
  <c r="D22" i="24"/>
  <c r="D33" i="24"/>
  <c r="F16" i="33"/>
  <c r="D18" i="24"/>
  <c r="E33" i="24"/>
  <c r="F18" i="33"/>
  <c r="D20" i="24"/>
  <c r="D25" i="24"/>
  <c r="E31" i="24"/>
  <c r="D31" i="24"/>
  <c r="E28" i="24"/>
  <c r="E16" i="24"/>
  <c r="E19" i="24"/>
  <c r="E23" i="24"/>
  <c r="D36" i="11"/>
  <c r="K23" i="33"/>
  <c r="E23" i="11"/>
  <c r="E32" i="11"/>
  <c r="K22" i="33"/>
  <c r="K15" i="33"/>
  <c r="F26" i="33"/>
  <c r="K26" i="33"/>
  <c r="D35" i="11"/>
  <c r="K30" i="33"/>
  <c r="E28" i="11"/>
  <c r="D32" i="11"/>
  <c r="D23" i="11"/>
  <c r="F29" i="33"/>
  <c r="D33" i="11"/>
  <c r="F31" i="33"/>
  <c r="D31" i="11"/>
  <c r="E19" i="11"/>
  <c r="E22" i="11"/>
  <c r="F25" i="33"/>
  <c r="D27" i="11"/>
  <c r="K29" i="33"/>
  <c r="E27" i="11"/>
  <c r="K21" i="33"/>
  <c r="F15" i="33"/>
  <c r="F30" i="33"/>
  <c r="D29" i="11"/>
  <c r="E31" i="11"/>
  <c r="F28" i="33"/>
  <c r="D17" i="11"/>
  <c r="D30" i="11"/>
  <c r="E30" i="11"/>
  <c r="E24" i="11"/>
  <c r="D21" i="11"/>
  <c r="F33" i="33"/>
  <c r="K33" i="33"/>
  <c r="K20" i="33"/>
  <c r="K25" i="33"/>
  <c r="E17" i="11"/>
  <c r="D20" i="11"/>
  <c r="F19" i="33"/>
  <c r="K28" i="33"/>
  <c r="K17" i="33"/>
  <c r="D28" i="11"/>
  <c r="E35" i="11"/>
  <c r="D34" i="11"/>
  <c r="E33" i="11"/>
  <c r="K31" i="33"/>
  <c r="K16" i="33"/>
  <c r="D18" i="11"/>
  <c r="E34" i="11"/>
  <c r="K32" i="33"/>
  <c r="F23" i="33"/>
  <c r="D24" i="11"/>
  <c r="F20" i="33"/>
  <c r="K14" i="33"/>
  <c r="E20" i="11"/>
  <c r="D26" i="11"/>
  <c r="E25" i="11"/>
  <c r="D25" i="11"/>
  <c r="K18" i="33"/>
  <c r="D22" i="11"/>
  <c r="K27" i="33"/>
  <c r="E29" i="11"/>
  <c r="K19" i="33"/>
  <c r="K24" i="33"/>
  <c r="E21" i="11"/>
  <c r="D19" i="11"/>
  <c r="E18" i="11"/>
  <c r="E26" i="11"/>
  <c r="AU196" i="23"/>
  <c r="AP63" i="23"/>
  <c r="AP61" i="23"/>
  <c r="AK196" i="23" l="1"/>
  <c r="AU66" i="23"/>
  <c r="AA196" i="23"/>
  <c r="L195" i="23" l="1"/>
  <c r="BC66" i="23"/>
  <c r="D37" i="11" l="1"/>
  <c r="C8" i="3"/>
  <c r="E37" i="11" l="1"/>
  <c r="C25" i="3"/>
  <c r="C16" i="3"/>
  <c r="C32" i="3"/>
  <c r="C23" i="3"/>
  <c r="C27" i="3"/>
  <c r="C31" i="3"/>
  <c r="C21" i="3"/>
  <c r="C29" i="3"/>
  <c r="C33" i="3"/>
  <c r="C20" i="3"/>
  <c r="C24" i="3"/>
  <c r="C28" i="3"/>
  <c r="C22" i="3"/>
  <c r="C26" i="3"/>
  <c r="C30" i="3"/>
  <c r="C17" i="3"/>
  <c r="C19" i="3"/>
  <c r="D8" i="3"/>
  <c r="C18" i="3"/>
  <c r="C34" i="3"/>
  <c r="I210" i="23" l="1"/>
  <c r="C15" i="3"/>
  <c r="AA210" i="23" l="1"/>
  <c r="AF210" i="23"/>
  <c r="B8" i="3"/>
  <c r="C9" i="25" l="1"/>
  <c r="C8" i="25"/>
  <c r="C7" i="25"/>
  <c r="C6" i="25"/>
  <c r="H17" i="30" l="1"/>
  <c r="H23" i="30"/>
  <c r="G24" i="30"/>
  <c r="H9" i="30"/>
  <c r="H16" i="30"/>
  <c r="H20" i="30"/>
  <c r="H26" i="30"/>
  <c r="H10" i="30"/>
  <c r="H11" i="30"/>
  <c r="H13" i="30"/>
  <c r="H25" i="30"/>
  <c r="H19" i="30"/>
  <c r="H28" i="30"/>
  <c r="H14" i="30"/>
  <c r="H15" i="30"/>
  <c r="G10" i="30"/>
  <c r="G14" i="30"/>
  <c r="H22" i="30"/>
  <c r="G28" i="30"/>
  <c r="F17" i="30"/>
  <c r="F21" i="30"/>
  <c r="F20" i="30"/>
  <c r="G27" i="30"/>
  <c r="F16" i="30"/>
  <c r="F25" i="30"/>
  <c r="G20" i="30"/>
  <c r="F10" i="30"/>
  <c r="F24" i="30"/>
  <c r="H27" i="30"/>
  <c r="G18" i="30"/>
  <c r="H21" i="30"/>
  <c r="H12" i="30"/>
  <c r="G22" i="30"/>
  <c r="F18" i="30"/>
  <c r="F15" i="30"/>
  <c r="F11" i="30"/>
  <c r="E16" i="11"/>
  <c r="F27" i="30"/>
  <c r="G25" i="30"/>
  <c r="H18" i="30"/>
  <c r="G17" i="30"/>
  <c r="G13" i="30"/>
  <c r="G9" i="30"/>
  <c r="H24" i="30"/>
  <c r="G16" i="30"/>
  <c r="G12" i="30"/>
  <c r="G11" i="30"/>
  <c r="F14" i="30"/>
  <c r="F13" i="30"/>
  <c r="F23" i="30"/>
  <c r="F19" i="30"/>
  <c r="F22" i="30"/>
  <c r="F28" i="30"/>
  <c r="G21" i="30"/>
  <c r="G26" i="30"/>
  <c r="F12" i="30"/>
  <c r="F9" i="30"/>
  <c r="F26" i="30"/>
  <c r="G23" i="30"/>
  <c r="G19" i="30"/>
  <c r="G15" i="30"/>
  <c r="E19" i="30" l="1"/>
  <c r="E17" i="30"/>
  <c r="E14" i="30"/>
  <c r="E10" i="30"/>
  <c r="E25" i="30"/>
  <c r="E23" i="30"/>
  <c r="E12" i="30"/>
  <c r="E26" i="30"/>
  <c r="E21" i="30"/>
  <c r="E24" i="30"/>
  <c r="E15" i="30"/>
  <c r="E11" i="30"/>
  <c r="E20" i="30"/>
  <c r="E16" i="30"/>
  <c r="E13" i="30"/>
  <c r="E22" i="30"/>
  <c r="E27" i="30"/>
  <c r="E28" i="30"/>
  <c r="E18" i="30"/>
  <c r="E9" i="30"/>
  <c r="D16" i="11"/>
  <c r="D9" i="24"/>
  <c r="D8" i="24"/>
  <c r="D7" i="24"/>
  <c r="D6" i="24"/>
  <c r="A4" i="24"/>
  <c r="H4" i="3"/>
  <c r="E4" i="3"/>
  <c r="C4" i="3"/>
  <c r="H3" i="3"/>
  <c r="E3" i="3"/>
  <c r="C3" i="3"/>
  <c r="D9" i="11" l="1"/>
  <c r="D8" i="11"/>
  <c r="D7" i="11"/>
  <c r="D6" i="11"/>
  <c r="A4" i="11" l="1"/>
  <c r="C14" i="3" l="1"/>
  <c r="D14" i="3" s="1"/>
  <c r="E14" i="3" s="1"/>
  <c r="F14" i="3" s="1"/>
  <c r="G14" i="3" s="1"/>
  <c r="H14" i="3" s="1"/>
  <c r="P73" i="23" l="1"/>
  <c r="S73" i="23"/>
  <c r="I84" i="23" l="1"/>
  <c r="I70" i="23"/>
  <c r="C128" i="23" l="1"/>
  <c r="C115" i="23"/>
  <c r="C95" i="23"/>
  <c r="G43" i="23"/>
  <c r="G39" i="23"/>
  <c r="B144" i="23"/>
  <c r="B127" i="23"/>
  <c r="B114" i="23"/>
  <c r="B94" i="23"/>
  <c r="G41" i="23"/>
  <c r="G42" i="23"/>
  <c r="J71" i="23"/>
  <c r="B69" i="23"/>
  <c r="G40" i="23"/>
  <c r="G37" i="23"/>
  <c r="M188" i="23"/>
  <c r="T78" i="23"/>
  <c r="AI78" i="23" s="1"/>
  <c r="F188" i="23"/>
  <c r="O78" i="23"/>
  <c r="AD78" i="23" s="1"/>
  <c r="AM188" i="23"/>
  <c r="F190" i="23" l="1"/>
  <c r="F192" i="23" s="1"/>
  <c r="M210" i="23" s="1"/>
  <c r="R189" i="23"/>
  <c r="S151" i="23"/>
  <c r="AE151" i="23" s="1"/>
  <c r="L153" i="23" s="1"/>
  <c r="Z153" i="23" s="1"/>
  <c r="H129" i="23"/>
  <c r="AF73" i="23"/>
  <c r="AC73" i="23"/>
  <c r="R121" i="23"/>
  <c r="AD121" i="23" s="1"/>
  <c r="L123" i="23" s="1"/>
  <c r="AA123" i="23" s="1"/>
  <c r="H96" i="23"/>
  <c r="M190" i="23" l="1"/>
  <c r="K192" i="23" s="1"/>
  <c r="R210" i="23" s="1"/>
  <c r="AZ195" i="23" l="1"/>
  <c r="AS210" i="23" l="1"/>
  <c r="AO210" i="23" l="1"/>
</calcChain>
</file>

<file path=xl/sharedStrings.xml><?xml version="1.0" encoding="utf-8"?>
<sst xmlns="http://schemas.openxmlformats.org/spreadsheetml/2006/main" count="4669" uniqueCount="645">
  <si>
    <r>
      <t xml:space="preserve">CALIBRATION </t>
    </r>
    <r>
      <rPr>
        <b/>
        <sz val="20"/>
        <rFont val="돋움"/>
        <family val="3"/>
        <charset val="129"/>
      </rPr>
      <t>기본정보</t>
    </r>
    <phoneticPr fontId="4" type="noConversion"/>
  </si>
  <si>
    <r>
      <t xml:space="preserve">[1] </t>
    </r>
    <r>
      <rPr>
        <b/>
        <sz val="8"/>
        <rFont val="맑은 고딕"/>
        <family val="3"/>
        <charset val="129"/>
      </rPr>
      <t>교정정보</t>
    </r>
    <r>
      <rPr>
        <b/>
        <sz val="8"/>
        <rFont val="Tahoma"/>
        <family val="2"/>
      </rPr>
      <t/>
    </r>
    <phoneticPr fontId="4" type="noConversion"/>
  </si>
  <si>
    <t>등록번호</t>
    <phoneticPr fontId="4" type="noConversion"/>
  </si>
  <si>
    <r>
      <rPr>
        <sz val="8"/>
        <rFont val="맑은 고딕"/>
        <family val="3"/>
        <charset val="129"/>
      </rPr>
      <t>접수번호</t>
    </r>
    <phoneticPr fontId="4" type="noConversion"/>
  </si>
  <si>
    <r>
      <rPr>
        <sz val="8"/>
        <rFont val="맑은 고딕"/>
        <family val="3"/>
        <charset val="129"/>
      </rPr>
      <t>의뢰기관</t>
    </r>
    <phoneticPr fontId="4" type="noConversion"/>
  </si>
  <si>
    <r>
      <rPr>
        <sz val="8"/>
        <rFont val="맑은 고딕"/>
        <family val="3"/>
        <charset val="129"/>
      </rPr>
      <t>교정일자</t>
    </r>
    <phoneticPr fontId="4" type="noConversion"/>
  </si>
  <si>
    <r>
      <rPr>
        <sz val="8"/>
        <rFont val="맑은 고딕"/>
        <family val="3"/>
        <charset val="129"/>
      </rPr>
      <t>기기명</t>
    </r>
    <phoneticPr fontId="4" type="noConversion"/>
  </si>
  <si>
    <t>교정절차서1</t>
    <phoneticPr fontId="4" type="noConversion"/>
  </si>
  <si>
    <r>
      <rPr>
        <sz val="8"/>
        <rFont val="맑은 고딕"/>
        <family val="3"/>
        <charset val="129"/>
      </rPr>
      <t>제작회사</t>
    </r>
    <phoneticPr fontId="4" type="noConversion"/>
  </si>
  <si>
    <t>교정절차서2</t>
    <phoneticPr fontId="4" type="noConversion"/>
  </si>
  <si>
    <r>
      <rPr>
        <sz val="8"/>
        <rFont val="맑은 고딕"/>
        <family val="3"/>
        <charset val="129"/>
      </rPr>
      <t>형식</t>
    </r>
    <phoneticPr fontId="4" type="noConversion"/>
  </si>
  <si>
    <t>접수확인자</t>
    <phoneticPr fontId="4" type="noConversion"/>
  </si>
  <si>
    <r>
      <rPr>
        <sz val="8"/>
        <rFont val="맑은 고딕"/>
        <family val="3"/>
        <charset val="129"/>
      </rPr>
      <t>기기번호</t>
    </r>
    <phoneticPr fontId="4" type="noConversion"/>
  </si>
  <si>
    <t>인증교정자</t>
    <phoneticPr fontId="4" type="noConversion"/>
  </si>
  <si>
    <t>기술책임자</t>
    <phoneticPr fontId="4" type="noConversion"/>
  </si>
  <si>
    <r>
      <rPr>
        <sz val="8"/>
        <rFont val="맑은 고딕"/>
        <family val="3"/>
        <charset val="129"/>
      </rPr>
      <t>교정주기</t>
    </r>
    <phoneticPr fontId="4" type="noConversion"/>
  </si>
  <si>
    <r>
      <t>KOLAS</t>
    </r>
    <r>
      <rPr>
        <sz val="8"/>
        <rFont val="맑은 고딕"/>
        <family val="3"/>
        <charset val="129"/>
      </rPr>
      <t>유무</t>
    </r>
    <phoneticPr fontId="4" type="noConversion"/>
  </si>
  <si>
    <t>1: KOLAS 성적서
0: 비공인성적서</t>
    <phoneticPr fontId="4" type="noConversion"/>
  </si>
  <si>
    <r>
      <t xml:space="preserve">[2] </t>
    </r>
    <r>
      <rPr>
        <b/>
        <sz val="8"/>
        <rFont val="맑은 고딕"/>
        <family val="3"/>
        <charset val="129"/>
      </rPr>
      <t>교정환경</t>
    </r>
    <r>
      <rPr>
        <b/>
        <sz val="8"/>
        <rFont val="Tahoma"/>
        <family val="2"/>
      </rPr>
      <t/>
    </r>
    <phoneticPr fontId="4" type="noConversion"/>
  </si>
  <si>
    <r>
      <rPr>
        <sz val="8"/>
        <rFont val="맑은 고딕"/>
        <family val="3"/>
        <charset val="129"/>
      </rPr>
      <t>최저온도</t>
    </r>
    <phoneticPr fontId="4" type="noConversion"/>
  </si>
  <si>
    <t>최저습도</t>
    <phoneticPr fontId="4" type="noConversion"/>
  </si>
  <si>
    <t>최저기압</t>
    <phoneticPr fontId="4" type="noConversion"/>
  </si>
  <si>
    <t>교정장소</t>
    <phoneticPr fontId="4" type="noConversion"/>
  </si>
  <si>
    <t>0: KC00-011 고정표준실
1: 현장교정
4: KC10-244 고정표준실</t>
    <phoneticPr fontId="4" type="noConversion"/>
  </si>
  <si>
    <r>
      <rPr>
        <sz val="8"/>
        <rFont val="맑은 고딕"/>
        <family val="3"/>
        <charset val="129"/>
      </rPr>
      <t>최고온도</t>
    </r>
    <phoneticPr fontId="4" type="noConversion"/>
  </si>
  <si>
    <r>
      <rPr>
        <sz val="8"/>
        <rFont val="맑은 고딕"/>
        <family val="3"/>
        <charset val="129"/>
      </rPr>
      <t>최고습도</t>
    </r>
    <phoneticPr fontId="4" type="noConversion"/>
  </si>
  <si>
    <t>최고기압</t>
    <phoneticPr fontId="4" type="noConversion"/>
  </si>
  <si>
    <r>
      <t xml:space="preserve">[3] </t>
    </r>
    <r>
      <rPr>
        <b/>
        <sz val="8"/>
        <rFont val="맑은 고딕"/>
        <family val="3"/>
        <charset val="129"/>
      </rPr>
      <t>교정방법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소급성서술</t>
    </r>
    <r>
      <rPr>
        <b/>
        <sz val="8"/>
        <rFont val="Tahoma"/>
        <family val="2"/>
      </rPr>
      <t/>
    </r>
    <phoneticPr fontId="4" type="noConversion"/>
  </si>
  <si>
    <r>
      <t xml:space="preserve">[4] </t>
    </r>
    <r>
      <rPr>
        <b/>
        <sz val="8"/>
        <rFont val="맑은 고딕"/>
        <family val="3"/>
        <charset val="129"/>
      </rPr>
      <t>교정에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사용한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표준장비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명세</t>
    </r>
    <r>
      <rPr>
        <b/>
        <sz val="8"/>
        <rFont val="Tahoma"/>
        <family val="2"/>
      </rPr>
      <t/>
    </r>
    <phoneticPr fontId="4" type="noConversion"/>
  </si>
  <si>
    <r>
      <rPr>
        <sz val="8"/>
        <rFont val="맑은 고딕"/>
        <family val="3"/>
        <charset val="129"/>
      </rPr>
      <t>등록번호</t>
    </r>
    <phoneticPr fontId="4" type="noConversion"/>
  </si>
  <si>
    <t>기기명</t>
    <phoneticPr fontId="4" type="noConversion"/>
  </si>
  <si>
    <t>제작회사</t>
    <phoneticPr fontId="4" type="noConversion"/>
  </si>
  <si>
    <t>기기번호</t>
    <phoneticPr fontId="4" type="noConversion"/>
  </si>
  <si>
    <t>차기교정예정일자</t>
    <phoneticPr fontId="4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</si>
  <si>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4" type="noConversion"/>
  </si>
  <si>
    <t>세부분류코드</t>
    <phoneticPr fontId="4" type="noConversion"/>
  </si>
  <si>
    <r>
      <t xml:space="preserve">[5] </t>
    </r>
    <r>
      <rPr>
        <b/>
        <sz val="8"/>
        <rFont val="돋움"/>
        <family val="3"/>
        <charset val="129"/>
      </rPr>
      <t>교정결과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검토</t>
    </r>
    <phoneticPr fontId="4" type="noConversion"/>
  </si>
  <si>
    <t>전체</t>
    <phoneticPr fontId="4" type="noConversion"/>
  </si>
  <si>
    <t>특이사항</t>
    <phoneticPr fontId="4" type="noConversion"/>
  </si>
  <si>
    <t>PASS</t>
    <phoneticPr fontId="4" type="noConversion"/>
  </si>
  <si>
    <t>FIAL</t>
    <phoneticPr fontId="4" type="noConversion"/>
  </si>
  <si>
    <t>교정자 확인</t>
    <phoneticPr fontId="4" type="noConversion"/>
  </si>
  <si>
    <t>확인전</t>
  </si>
  <si>
    <t>CONDITION</t>
    <phoneticPr fontId="4" type="noConversion"/>
  </si>
  <si>
    <t>SPEC</t>
    <phoneticPr fontId="4" type="noConversion"/>
  </si>
  <si>
    <t>MEASURED VALUE</t>
    <phoneticPr fontId="4" type="noConversion"/>
  </si>
  <si>
    <t>Display</t>
    <phoneticPr fontId="4" type="noConversion"/>
  </si>
  <si>
    <t>분해능단위</t>
    <phoneticPr fontId="4" type="noConversion"/>
  </si>
  <si>
    <t>MIN</t>
    <phoneticPr fontId="4" type="noConversion"/>
  </si>
  <si>
    <t>MAX</t>
    <phoneticPr fontId="4" type="noConversion"/>
  </si>
  <si>
    <t>UNIT</t>
    <phoneticPr fontId="4" type="noConversion"/>
  </si>
  <si>
    <t>CMC_UNIT</t>
    <phoneticPr fontId="4" type="noConversion"/>
  </si>
  <si>
    <t>CMC 검토</t>
    <phoneticPr fontId="4" type="noConversion"/>
  </si>
  <si>
    <t>자유도</t>
  </si>
  <si>
    <t>∞</t>
  </si>
  <si>
    <t>CMC_1</t>
    <phoneticPr fontId="4" type="noConversion"/>
  </si>
  <si>
    <t>CMC_2</t>
  </si>
  <si>
    <t xml:space="preserve"> 성적서발급번호(Certificate No) :</t>
    <phoneticPr fontId="4" type="noConversion"/>
  </si>
  <si>
    <t>CALIBRATION Result</t>
    <phoneticPr fontId="4" type="noConversion"/>
  </si>
  <si>
    <t>부록</t>
    <phoneticPr fontId="4" type="noConversion"/>
  </si>
  <si>
    <t>단위</t>
    <phoneticPr fontId="4" type="noConversion"/>
  </si>
  <si>
    <r>
      <rPr>
        <b/>
        <sz val="20"/>
        <rFont val="돋움"/>
        <family val="3"/>
        <charset val="129"/>
      </rPr>
      <t>◆</t>
    </r>
    <r>
      <rPr>
        <b/>
        <sz val="20"/>
        <rFont val="Tahoma"/>
        <family val="2"/>
      </rPr>
      <t xml:space="preserve"> RAWDATA </t>
    </r>
    <r>
      <rPr>
        <b/>
        <sz val="20"/>
        <rFont val="돋움"/>
        <family val="3"/>
        <charset val="129"/>
      </rPr>
      <t>◆</t>
    </r>
    <phoneticPr fontId="4" type="noConversion"/>
  </si>
  <si>
    <t>최소눈금</t>
    <phoneticPr fontId="4" type="noConversion"/>
  </si>
  <si>
    <t>CMC</t>
    <phoneticPr fontId="4" type="noConversion"/>
  </si>
  <si>
    <t>1st</t>
    <phoneticPr fontId="4" type="noConversion"/>
  </si>
  <si>
    <t>2nd</t>
    <phoneticPr fontId="4" type="noConversion"/>
  </si>
  <si>
    <t>등록번호</t>
    <phoneticPr fontId="77" type="noConversion"/>
  </si>
  <si>
    <t>기기명(종류)</t>
    <phoneticPr fontId="77" type="noConversion"/>
  </si>
  <si>
    <t>측정값</t>
    <phoneticPr fontId="77" type="noConversion"/>
  </si>
  <si>
    <t>단위</t>
    <phoneticPr fontId="77" type="noConversion"/>
  </si>
  <si>
    <t>보정값</t>
    <phoneticPr fontId="77" type="noConversion"/>
  </si>
  <si>
    <t>불확도 1</t>
    <phoneticPr fontId="77" type="noConversion"/>
  </si>
  <si>
    <t>불확도 단위</t>
    <phoneticPr fontId="77" type="noConversion"/>
  </si>
  <si>
    <t>포함인자</t>
    <phoneticPr fontId="77" type="noConversion"/>
  </si>
  <si>
    <t>판정결과</t>
    <phoneticPr fontId="4" type="noConversion"/>
  </si>
  <si>
    <t>Resolution</t>
    <phoneticPr fontId="4" type="noConversion"/>
  </si>
  <si>
    <t>분해능</t>
    <phoneticPr fontId="4" type="noConversion"/>
  </si>
  <si>
    <t>2회</t>
  </si>
  <si>
    <t>3회</t>
  </si>
  <si>
    <t>|</t>
    <phoneticPr fontId="4" type="noConversion"/>
  </si>
  <si>
    <t>×</t>
    <phoneticPr fontId="4" type="noConversion"/>
  </si>
  <si>
    <t>1회</t>
    <phoneticPr fontId="4" type="noConversion"/>
  </si>
  <si>
    <t xml:space="preserve"> 성적서발급번호(Certificate No) :</t>
    <phoneticPr fontId="4" type="noConversion"/>
  </si>
  <si>
    <t>● 교정결과</t>
    <phoneticPr fontId="4" type="noConversion"/>
  </si>
  <si>
    <t>교정번호</t>
    <phoneticPr fontId="4" type="noConversion"/>
  </si>
  <si>
    <t>교정일자</t>
    <phoneticPr fontId="4" type="noConversion"/>
  </si>
  <si>
    <t>○ 측정데이터</t>
    <phoneticPr fontId="4" type="noConversion"/>
  </si>
  <si>
    <t>교정자</t>
    <phoneticPr fontId="4" type="noConversion"/>
  </si>
  <si>
    <t>Spec</t>
    <phoneticPr fontId="4" type="noConversion"/>
  </si>
  <si>
    <t>교정값</t>
    <phoneticPr fontId="4" type="noConversion"/>
  </si>
  <si>
    <t>Decision</t>
    <phoneticPr fontId="4" type="noConversion"/>
  </si>
  <si>
    <t>[Length Calibration]</t>
    <phoneticPr fontId="4" type="noConversion"/>
  </si>
  <si>
    <t>명목값</t>
    <phoneticPr fontId="4" type="noConversion"/>
  </si>
  <si>
    <t>3rd</t>
    <phoneticPr fontId="4" type="noConversion"/>
  </si>
  <si>
    <t>4th</t>
    <phoneticPr fontId="4" type="noConversion"/>
  </si>
  <si>
    <t>5th</t>
    <phoneticPr fontId="4" type="noConversion"/>
  </si>
  <si>
    <t>기준기 교정데이터</t>
    <phoneticPr fontId="4" type="noConversion"/>
  </si>
  <si>
    <t>번호</t>
    <phoneticPr fontId="77" type="noConversion"/>
  </si>
  <si>
    <t>측정위치</t>
    <phoneticPr fontId="77" type="noConversion"/>
  </si>
  <si>
    <t>명목값</t>
    <phoneticPr fontId="77" type="noConversion"/>
  </si>
  <si>
    <t>기준값</t>
    <phoneticPr fontId="77" type="noConversion"/>
  </si>
  <si>
    <t>단위</t>
    <phoneticPr fontId="77" type="noConversion"/>
  </si>
  <si>
    <t>불확도 2</t>
  </si>
  <si>
    <t>비고</t>
    <phoneticPr fontId="4" type="noConversion"/>
  </si>
  <si>
    <t>열팽창계수</t>
    <phoneticPr fontId="77" type="noConversion"/>
  </si>
  <si>
    <t>단위</t>
    <phoneticPr fontId="4" type="noConversion"/>
  </si>
  <si>
    <t>개수</t>
    <phoneticPr fontId="4" type="noConversion"/>
  </si>
  <si>
    <t>교정일자</t>
    <phoneticPr fontId="77" type="noConversion"/>
  </si>
  <si>
    <t>최대범위</t>
    <phoneticPr fontId="4" type="noConversion"/>
  </si>
  <si>
    <r>
      <t>3회</t>
    </r>
    <r>
      <rPr>
        <b/>
        <sz val="9"/>
        <color indexed="9"/>
        <rFont val="굴림"/>
        <family val="3"/>
        <charset val="129"/>
      </rPr>
      <t/>
    </r>
  </si>
  <si>
    <r>
      <t>4회</t>
    </r>
    <r>
      <rPr>
        <b/>
        <sz val="9"/>
        <color indexed="9"/>
        <rFont val="굴림"/>
        <family val="3"/>
        <charset val="129"/>
      </rPr>
      <t/>
    </r>
  </si>
  <si>
    <r>
      <t>5회</t>
    </r>
    <r>
      <rPr>
        <b/>
        <sz val="9"/>
        <color indexed="9"/>
        <rFont val="굴림"/>
        <family val="3"/>
        <charset val="129"/>
      </rPr>
      <t/>
    </r>
  </si>
  <si>
    <t>α_avr</t>
  </si>
  <si>
    <t>Δα</t>
  </si>
  <si>
    <t>Δt</t>
  </si>
  <si>
    <t>t_avr-20</t>
  </si>
  <si>
    <t>δt</t>
  </si>
  <si>
    <r>
      <t>CMC</t>
    </r>
    <r>
      <rPr>
        <b/>
        <sz val="9"/>
        <color indexed="9"/>
        <rFont val="돋움"/>
        <family val="3"/>
        <charset val="129"/>
      </rPr>
      <t>초과</t>
    </r>
    <r>
      <rPr>
        <b/>
        <sz val="9"/>
        <color indexed="9"/>
        <rFont val="Tahoma"/>
        <family val="2"/>
      </rPr>
      <t>?</t>
    </r>
  </si>
  <si>
    <t>FAIL?</t>
  </si>
  <si>
    <t>눈금값</t>
    <phoneticPr fontId="4" type="noConversion"/>
  </si>
  <si>
    <r>
      <t xml:space="preserve">1. </t>
    </r>
    <r>
      <rPr>
        <b/>
        <sz val="9"/>
        <rFont val="돋움"/>
        <family val="3"/>
        <charset val="129"/>
      </rPr>
      <t>반복측정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결과</t>
    </r>
    <phoneticPr fontId="4" type="noConversion"/>
  </si>
  <si>
    <t>4회</t>
  </si>
  <si>
    <t>5회</t>
  </si>
  <si>
    <t>명목값</t>
    <phoneticPr fontId="4" type="noConversion"/>
  </si>
  <si>
    <t>사용중지?</t>
  </si>
  <si>
    <t>COID</t>
    <phoneticPr fontId="4" type="noConversion"/>
  </si>
  <si>
    <r>
      <t>U+</t>
    </r>
    <r>
      <rPr>
        <sz val="9"/>
        <rFont val="돋움"/>
        <family val="3"/>
        <charset val="129"/>
      </rPr>
      <t>α</t>
    </r>
    <phoneticPr fontId="4" type="noConversion"/>
  </si>
  <si>
    <t>기준기명</t>
  </si>
  <si>
    <t>명목값</t>
  </si>
  <si>
    <t>단위</t>
  </si>
  <si>
    <t>교정값</t>
  </si>
  <si>
    <t>μm</t>
    <phoneticPr fontId="4" type="noConversion"/>
  </si>
  <si>
    <t>=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</si>
  <si>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x</t>
    </r>
    <r>
      <rPr>
        <b/>
        <sz val="10"/>
        <rFont val="Times New Roman"/>
        <family val="1"/>
      </rPr>
      <t>)</t>
    </r>
    <phoneticPr fontId="4" type="noConversion"/>
  </si>
  <si>
    <r>
      <t>반복측정한</t>
    </r>
    <r>
      <rPr>
        <sz val="10"/>
        <rFont val="맑은 고딕"/>
        <family val="1"/>
        <scheme val="major"/>
      </rPr>
      <t xml:space="preserve"> 결과의 </t>
    </r>
    <r>
      <rPr>
        <sz val="10"/>
        <rFont val="맑은 고딕"/>
        <family val="3"/>
        <charset val="129"/>
        <scheme val="major"/>
      </rPr>
      <t>표준편차(</t>
    </r>
    <r>
      <rPr>
        <i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ajor"/>
      </rPr>
      <t>)를 구하고 이 값을 측정횟수의 제곱근으로 나누어 구한다.</t>
    </r>
    <phoneticPr fontId="4" type="noConversion"/>
  </si>
  <si>
    <t>B1. 추정값 :</t>
    <phoneticPr fontId="4" type="noConversion"/>
  </si>
  <si>
    <r>
      <rPr>
        <sz val="10"/>
        <rFont val="맑은 고딕"/>
        <family val="3"/>
        <charset val="129"/>
      </rPr>
      <t>※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</rPr>
      <t>표준편차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s</t>
    </r>
    <r>
      <rPr>
        <sz val="10"/>
        <rFont val="Times New Roman"/>
        <family val="1"/>
      </rPr>
      <t>) :</t>
    </r>
    <phoneticPr fontId="4" type="noConversion"/>
  </si>
  <si>
    <t>fees</t>
    <phoneticPr fontId="4" type="noConversion"/>
  </si>
  <si>
    <t>P/F</t>
    <phoneticPr fontId="4" type="noConversion"/>
  </si>
  <si>
    <t>μm</t>
    <phoneticPr fontId="4" type="noConversion"/>
  </si>
  <si>
    <t>표준편차</t>
    <phoneticPr fontId="4" type="noConversion"/>
  </si>
  <si>
    <t>■ 측정기본정보</t>
    <phoneticPr fontId="4" type="noConversion"/>
  </si>
  <si>
    <t>환산계수</t>
    <phoneticPr fontId="4" type="noConversion"/>
  </si>
  <si>
    <t>기기명</t>
    <phoneticPr fontId="4" type="noConversion"/>
  </si>
  <si>
    <t>기준기명</t>
    <phoneticPr fontId="4" type="noConversion"/>
  </si>
  <si>
    <t>■ 반복 측정 결과</t>
    <phoneticPr fontId="4" type="noConversion"/>
  </si>
  <si>
    <t>명목값</t>
    <phoneticPr fontId="4" type="noConversion"/>
  </si>
  <si>
    <t>평균값</t>
    <phoneticPr fontId="4" type="noConversion"/>
  </si>
  <si>
    <t>1회</t>
    <phoneticPr fontId="4" type="noConversion"/>
  </si>
  <si>
    <t>2회</t>
    <phoneticPr fontId="4" type="noConversion"/>
  </si>
  <si>
    <t>3회</t>
    <phoneticPr fontId="4" type="noConversion"/>
  </si>
  <si>
    <t>4회</t>
    <phoneticPr fontId="4" type="noConversion"/>
  </si>
  <si>
    <t>5회</t>
    <phoneticPr fontId="4" type="noConversion"/>
  </si>
  <si>
    <t>mm</t>
    <phoneticPr fontId="4" type="noConversion"/>
  </si>
  <si>
    <t>mm</t>
    <phoneticPr fontId="4" type="noConversion"/>
  </si>
  <si>
    <t>■ 수학적 모델</t>
    <phoneticPr fontId="4" type="noConversion"/>
  </si>
  <si>
    <r>
      <t>B</t>
    </r>
    <r>
      <rPr>
        <i/>
        <vertAlign val="subscript"/>
        <sz val="10"/>
        <rFont val="Times New Roman"/>
        <family val="1"/>
      </rPr>
      <t>x</t>
    </r>
    <phoneticPr fontId="4" type="noConversion"/>
  </si>
  <si>
    <t>: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</si>
  <si>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s</t>
    </r>
    <phoneticPr fontId="4" type="noConversion"/>
  </si>
  <si>
    <t>: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</si>
  <si>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x</t>
    </r>
    <phoneticPr fontId="4" type="noConversion"/>
  </si>
  <si>
    <t>:</t>
    <phoneticPr fontId="4" type="noConversion"/>
  </si>
  <si>
    <r>
      <t>l</t>
    </r>
    <r>
      <rPr>
        <vertAlign val="subscript"/>
        <sz val="10"/>
        <rFont val="Times New Roman"/>
        <family val="1"/>
      </rPr>
      <t>0</t>
    </r>
    <phoneticPr fontId="4" type="noConversion"/>
  </si>
  <si>
    <t>Δt</t>
    <phoneticPr fontId="4" type="noConversion"/>
  </si>
  <si>
    <t>Δα</t>
    <phoneticPr fontId="4" type="noConversion"/>
  </si>
  <si>
    <t>δt</t>
    <phoneticPr fontId="4" type="noConversion"/>
  </si>
  <si>
    <t>δt</t>
    <phoneticPr fontId="4" type="noConversion"/>
  </si>
  <si>
    <t>■ 합성표준불확도 관계식</t>
    <phoneticPr fontId="4" type="noConversion"/>
  </si>
  <si>
    <t>※ 감도계수</t>
    <phoneticPr fontId="4" type="noConversion"/>
  </si>
  <si>
    <t>■ 불확도 총괄표</t>
    <phoneticPr fontId="4" type="noConversion"/>
  </si>
  <si>
    <t>입력량</t>
    <phoneticPr fontId="4" type="noConversion"/>
  </si>
  <si>
    <t>추정값</t>
    <phoneticPr fontId="4" type="noConversion"/>
  </si>
  <si>
    <t>표준불확도</t>
    <phoneticPr fontId="4" type="noConversion"/>
  </si>
  <si>
    <t>확률분포</t>
    <phoneticPr fontId="4" type="noConversion"/>
  </si>
  <si>
    <t>감도계수</t>
    <phoneticPr fontId="4" type="noConversion"/>
  </si>
  <si>
    <t>불확도 기여량</t>
    <phoneticPr fontId="4" type="noConversion"/>
  </si>
  <si>
    <t>자유도</t>
    <phoneticPr fontId="4" type="noConversion"/>
  </si>
  <si>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</si>
  <si>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</si>
  <si>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</si>
  <si>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t>(</t>
    </r>
    <r>
      <rPr>
        <i/>
        <sz val="10"/>
        <rFont val="Times New Roman"/>
        <family val="1"/>
      </rPr>
      <t>c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</si>
  <si>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|u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y</t>
    </r>
    <r>
      <rPr>
        <sz val="10"/>
        <rFont val="Times New Roman"/>
        <family val="1"/>
      </rPr>
      <t>)|</t>
    </r>
    <phoneticPr fontId="4" type="noConversion"/>
  </si>
  <si>
    <t>A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</si>
  <si>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s</t>
    </r>
    <phoneticPr fontId="4" type="noConversion"/>
  </si>
  <si>
    <t>B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</si>
  <si>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x</t>
    </r>
    <phoneticPr fontId="4" type="noConversion"/>
  </si>
  <si>
    <t>C</t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</si>
  <si>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μm℃</t>
    </r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</si>
  <si>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</t>
    </r>
    <phoneticPr fontId="4" type="noConversion"/>
  </si>
  <si>
    <t>D</t>
    <phoneticPr fontId="4" type="noConversion"/>
  </si>
  <si>
    <t>Δt</t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</si>
  <si>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μm/℃</t>
    </r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</si>
  <si>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</t>
    </r>
    <phoneticPr fontId="4" type="noConversion"/>
  </si>
  <si>
    <t>E</t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</si>
  <si>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μm℃</t>
    </r>
    <phoneticPr fontId="4" type="noConversion"/>
  </si>
  <si>
    <t>F</t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</si>
  <si>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μm/℃</t>
    </r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</si>
  <si>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</t>
    </r>
    <phoneticPr fontId="4" type="noConversion"/>
  </si>
  <si>
    <t>G</t>
    <phoneticPr fontId="4" type="noConversion"/>
  </si>
  <si>
    <r>
      <t>B</t>
    </r>
    <r>
      <rPr>
        <i/>
        <vertAlign val="subscript"/>
        <sz val="10"/>
        <rFont val="Times New Roman"/>
        <family val="1"/>
      </rPr>
      <t>x</t>
    </r>
    <phoneticPr fontId="4" type="noConversion"/>
  </si>
  <si>
    <t>■ 표준불확도 성분의 계산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</si>
  <si>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s</t>
    </r>
    <r>
      <rPr>
        <b/>
        <sz val="10"/>
        <rFont val="Times New Roman"/>
        <family val="1"/>
      </rPr>
      <t>)</t>
    </r>
    <phoneticPr fontId="4" type="noConversion"/>
  </si>
  <si>
    <t>A1. 추정값 :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</si>
  <si>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phoneticPr fontId="4" type="noConversion"/>
  </si>
  <si>
    <t>nm</t>
    <phoneticPr fontId="4" type="noConversion"/>
  </si>
  <si>
    <t>=</t>
    <phoneticPr fontId="4" type="noConversion"/>
  </si>
  <si>
    <t>μm</t>
    <phoneticPr fontId="4" type="noConversion"/>
  </si>
  <si>
    <t>A2. 표준불확도 :</t>
    <phoneticPr fontId="4" type="noConversion"/>
  </si>
  <si>
    <r>
      <t xml:space="preserve">μm (신뢰수준 약 95 %, </t>
    </r>
    <r>
      <rPr>
        <i/>
        <sz val="10"/>
        <rFont val="Times New Roman"/>
        <family val="1"/>
      </rPr>
      <t>k</t>
    </r>
    <r>
      <rPr>
        <sz val="10"/>
        <rFont val="맑은 고딕"/>
        <family val="3"/>
        <charset val="129"/>
        <scheme val="minor"/>
      </rPr>
      <t>=2) 이므로</t>
    </r>
    <phoneticPr fontId="4" type="noConversion"/>
  </si>
  <si>
    <t>A3. 확률분포 :</t>
    <phoneticPr fontId="4" type="noConversion"/>
  </si>
  <si>
    <t>A4. 감도계수 :</t>
    <phoneticPr fontId="4" type="noConversion"/>
  </si>
  <si>
    <t>A5. 불확도 기여도 :</t>
    <phoneticPr fontId="4" type="noConversion"/>
  </si>
  <si>
    <t>|</t>
    <phoneticPr fontId="4" type="noConversion"/>
  </si>
  <si>
    <t>|</t>
    <phoneticPr fontId="4" type="noConversion"/>
  </si>
  <si>
    <t>=</t>
    <phoneticPr fontId="4" type="noConversion"/>
  </si>
  <si>
    <t>A6. 자유도 :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</si>
  <si>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 xml:space="preserve">) = </t>
    </r>
    <r>
      <rPr>
        <sz val="10"/>
        <rFont val="바탕"/>
        <family val="1"/>
        <charset val="129"/>
      </rPr>
      <t>∞</t>
    </r>
    <phoneticPr fontId="4" type="noConversion"/>
  </si>
  <si>
    <t>※ 표준불확도 성분은 우연효과로 인한 불확도로써 A형 평가를 통하여 구한다.</t>
    <phoneticPr fontId="4" type="noConversion"/>
  </si>
  <si>
    <t>B2. 표준불확도 :</t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</si>
  <si>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phoneticPr fontId="4" type="noConversion"/>
  </si>
  <si>
    <t>s</t>
    <phoneticPr fontId="4" type="noConversion"/>
  </si>
  <si>
    <t>|</t>
    <phoneticPr fontId="4" type="noConversion"/>
  </si>
  <si>
    <t>=</t>
    <phoneticPr fontId="4" type="noConversion"/>
  </si>
  <si>
    <t>C1. 추정값 :</t>
    <phoneticPr fontId="4" type="noConversion"/>
  </si>
  <si>
    <r>
      <t>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</si>
  <si>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C2. 표준불확도 :</t>
    <phoneticPr fontId="4" type="noConversion"/>
  </si>
  <si>
    <t>※ 불확도 전파법칙에 의한 수식 :</t>
    <phoneticPr fontId="4" type="noConversion"/>
  </si>
  <si>
    <r>
      <t xml:space="preserve">※ 열팽창계수의 불확도 값 :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>=u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>=</t>
    </r>
    <phoneticPr fontId="4" type="noConversion"/>
  </si>
  <si>
    <r>
      <t>1.0×10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</si>
  <si>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r>
      <t>0.58×10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</si>
  <si>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불확도 전파법칙에 의한 수식에 열팽창계수의 불확도 값을 대입하여 계산하면</t>
    <phoneticPr fontId="4" type="noConversion"/>
  </si>
  <si>
    <r>
      <t>0.41×10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</si>
  <si>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C3. 확률분포 :</t>
    <phoneticPr fontId="4" type="noConversion"/>
  </si>
  <si>
    <t>C4. 감도계수 :</t>
    <phoneticPr fontId="4" type="noConversion"/>
  </si>
  <si>
    <r>
      <t>℃×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>×10</t>
    </r>
    <r>
      <rPr>
        <vertAlign val="superscript"/>
        <sz val="10"/>
        <rFont val="맑은 고딕"/>
        <family val="3"/>
        <charset val="129"/>
        <scheme val="major"/>
      </rPr>
      <t>3</t>
    </r>
    <r>
      <rPr>
        <sz val="10"/>
        <rFont val="맑은 고딕"/>
        <family val="3"/>
        <charset val="129"/>
        <scheme val="major"/>
      </rPr>
      <t xml:space="preserve"> μm</t>
    </r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</si>
  <si>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μm℃</t>
    </r>
    <phoneticPr fontId="4" type="noConversion"/>
  </si>
  <si>
    <t>C5. 불확도 기여량 :</t>
    <phoneticPr fontId="4" type="noConversion"/>
  </si>
  <si>
    <t>｜</t>
    <phoneticPr fontId="4" type="noConversion"/>
  </si>
  <si>
    <t>｜</t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</si>
  <si>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μm℃ × 0.41 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</si>
  <si>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</t>
    </r>
    <phoneticPr fontId="4" type="noConversion"/>
  </si>
  <si>
    <t>C6. 자유도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</si>
  <si>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10%로 추정</t>
    </r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</si>
  <si>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맑은 고딕"/>
        <family val="3"/>
        <charset val="129"/>
        <scheme val="major"/>
      </rPr>
      <t>(</t>
    </r>
    <r>
      <rPr>
        <b/>
        <i/>
        <sz val="10"/>
        <rFont val="Times New Roman"/>
        <family val="1"/>
      </rPr>
      <t>Δt</t>
    </r>
    <r>
      <rPr>
        <b/>
        <sz val="10"/>
        <rFont val="맑은 고딕"/>
        <family val="3"/>
        <charset val="129"/>
        <scheme val="major"/>
      </rPr>
      <t>)</t>
    </r>
    <phoneticPr fontId="4" type="noConversion"/>
  </si>
  <si>
    <t>일치한다고 추정하여 직사각형 확률분포를 적용하여 계산하면</t>
    <phoneticPr fontId="4" type="noConversion"/>
  </si>
  <si>
    <t>D1. 추정값 :</t>
    <phoneticPr fontId="4" type="noConversion"/>
  </si>
  <si>
    <t>D2. 표준불확도 :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</si>
  <si>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Δt</t>
    </r>
    <r>
      <rPr>
        <sz val="10"/>
        <rFont val="Times New Roman"/>
        <family val="1"/>
      </rPr>
      <t xml:space="preserve">) </t>
    </r>
    <phoneticPr fontId="4" type="noConversion"/>
  </si>
  <si>
    <t>℃</t>
    <phoneticPr fontId="4" type="noConversion"/>
  </si>
  <si>
    <t>D3. 확률분포 :</t>
    <phoneticPr fontId="4" type="noConversion"/>
  </si>
  <si>
    <t>D4. 감도계수 :</t>
    <phoneticPr fontId="4" type="noConversion"/>
  </si>
  <si>
    <r>
      <t>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>×10</t>
    </r>
    <r>
      <rPr>
        <vertAlign val="superscript"/>
        <sz val="10"/>
        <rFont val="맑은 고딕"/>
        <family val="3"/>
        <charset val="129"/>
        <scheme val="major"/>
      </rPr>
      <t>3</t>
    </r>
    <r>
      <rPr>
        <sz val="10"/>
        <rFont val="맑은 고딕"/>
        <family val="3"/>
        <charset val="129"/>
        <scheme val="major"/>
      </rPr>
      <t xml:space="preserve"> μm</t>
    </r>
    <phoneticPr fontId="4" type="noConversion"/>
  </si>
  <si>
    <r>
      <t>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>×10</t>
    </r>
    <r>
      <rPr>
        <vertAlign val="superscript"/>
        <sz val="10"/>
        <rFont val="맑은 고딕"/>
        <family val="3"/>
        <charset val="129"/>
        <scheme val="major"/>
      </rPr>
      <t>3</t>
    </r>
    <r>
      <rPr>
        <sz val="10"/>
        <rFont val="맑은 고딕"/>
        <family val="3"/>
        <charset val="129"/>
        <scheme val="major"/>
      </rPr>
      <t xml:space="preserve"> μm</t>
    </r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</si>
  <si>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μm/℃</t>
    </r>
    <phoneticPr fontId="4" type="noConversion"/>
  </si>
  <si>
    <t>D5. 불확도 기여량 :</t>
    <phoneticPr fontId="4" type="noConversion"/>
  </si>
  <si>
    <t>｜</t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</si>
  <si>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μm/℃×</t>
    </r>
    <phoneticPr fontId="4" type="noConversion"/>
  </si>
  <si>
    <t>|</t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</si>
  <si>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</t>
    </r>
    <phoneticPr fontId="4" type="noConversion"/>
  </si>
  <si>
    <t>D6. 자유도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</si>
  <si>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20%로 추정</t>
    </r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</si>
  <si>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sz val="10"/>
        <rFont val="맑은 고딕"/>
        <family val="3"/>
        <charset val="129"/>
      </rPr>
      <t>Δ</t>
    </r>
    <r>
      <rPr>
        <b/>
        <i/>
        <sz val="10"/>
        <rFont val="맑은 고딕"/>
        <family val="3"/>
        <charset val="129"/>
      </rPr>
      <t>α</t>
    </r>
    <r>
      <rPr>
        <b/>
        <sz val="10"/>
        <rFont val="Times New Roman"/>
        <family val="1"/>
      </rPr>
      <t>)</t>
    </r>
    <phoneticPr fontId="4" type="noConversion"/>
  </si>
  <si>
    <r>
      <rPr>
        <sz val="10"/>
        <rFont val="Times New Roman"/>
        <family val="1"/>
      </rPr>
      <t>Δ</t>
    </r>
    <r>
      <rPr>
        <i/>
        <sz val="10"/>
        <rFont val="Times New Roman"/>
        <family val="1"/>
      </rPr>
      <t>α</t>
    </r>
    <r>
      <rPr>
        <sz val="10"/>
        <rFont val="맑은 고딕"/>
        <family val="3"/>
        <charset val="129"/>
        <scheme val="major"/>
      </rPr>
      <t xml:space="preserve"> = 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맑은 고딕"/>
        <family val="3"/>
        <charset val="129"/>
        <scheme val="major"/>
      </rPr>
      <t xml:space="preserve"> - 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ajor"/>
      </rPr>
      <t>)</t>
    </r>
    <phoneticPr fontId="4" type="noConversion"/>
  </si>
  <si>
    <t>E1. 추정값 :</t>
    <phoneticPr fontId="4" type="noConversion"/>
  </si>
  <si>
    <r>
      <t>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</si>
  <si>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E2. 표준불확도 :</t>
    <phoneticPr fontId="4" type="noConversion"/>
  </si>
  <si>
    <r>
      <t xml:space="preserve">※ 불확도 전파법칙에 의한 수식 : </t>
    </r>
    <r>
      <rPr>
        <i/>
        <sz val="10"/>
        <rFont val="Times New Roman"/>
        <family val="1"/>
      </rPr>
      <t>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Δα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 xml:space="preserve"> = 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 xml:space="preserve"> + 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phoneticPr fontId="4" type="noConversion"/>
  </si>
  <si>
    <r>
      <t xml:space="preserve">※ 열팽창계수의 불확도 값 :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 xml:space="preserve">) =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r>
      <rPr>
        <sz val="10"/>
        <rFont val="맑은 고딕"/>
        <family val="3"/>
        <charset val="129"/>
        <scheme val="major"/>
      </rPr>
      <t xml:space="preserve"> = 0.58×10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</si>
  <si>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E3. 확률분포 :</t>
    <phoneticPr fontId="4" type="noConversion"/>
  </si>
  <si>
    <t>E4. 감도계수 :</t>
    <phoneticPr fontId="4" type="noConversion"/>
  </si>
  <si>
    <r>
      <t>℃×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>×10</t>
    </r>
    <r>
      <rPr>
        <vertAlign val="superscript"/>
        <sz val="10"/>
        <rFont val="맑은 고딕"/>
        <family val="3"/>
        <charset val="129"/>
        <scheme val="major"/>
      </rPr>
      <t>3</t>
    </r>
    <r>
      <rPr>
        <sz val="10"/>
        <rFont val="맑은 고딕"/>
        <family val="3"/>
        <charset val="129"/>
        <scheme val="major"/>
      </rPr>
      <t xml:space="preserve"> μm</t>
    </r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</si>
  <si>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μm℃</t>
    </r>
    <phoneticPr fontId="4" type="noConversion"/>
  </si>
  <si>
    <t>E5. 불확도 기여량 :</t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</si>
  <si>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μm℃ × 0.82 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</si>
  <si>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E6. 자유도 :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</si>
  <si>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</t>
    </r>
    <r>
      <rPr>
        <b/>
        <i/>
        <sz val="10"/>
        <rFont val="Times New Roman"/>
        <family val="1"/>
      </rPr>
      <t>t</t>
    </r>
    <r>
      <rPr>
        <b/>
        <sz val="10"/>
        <rFont val="Times New Roman"/>
        <family val="1"/>
      </rPr>
      <t>)</t>
    </r>
    <phoneticPr fontId="4" type="noConversion"/>
  </si>
  <si>
    <t>여기에 직사각형 확률분포를 적용하여 계산하면</t>
    <phoneticPr fontId="4" type="noConversion"/>
  </si>
  <si>
    <t>F1. 추정값 :</t>
    <phoneticPr fontId="4" type="noConversion"/>
  </si>
  <si>
    <t>F2. 표준불확도 :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</si>
  <si>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δt</t>
    </r>
    <r>
      <rPr>
        <sz val="10"/>
        <rFont val="Times New Roman"/>
        <family val="1"/>
      </rPr>
      <t>)</t>
    </r>
    <phoneticPr fontId="4" type="noConversion"/>
  </si>
  <si>
    <t>℃</t>
    <phoneticPr fontId="4" type="noConversion"/>
  </si>
  <si>
    <t>F3. 확률분포 :</t>
    <phoneticPr fontId="4" type="noConversion"/>
  </si>
  <si>
    <t>F4. 감도계수 :</t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</si>
  <si>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μm/℃</t>
    </r>
    <phoneticPr fontId="4" type="noConversion"/>
  </si>
  <si>
    <t>F5. 불확도 기여량 :</t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</si>
  <si>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μm/℃×</t>
    </r>
    <phoneticPr fontId="4" type="noConversion"/>
  </si>
  <si>
    <t>F6. 자유도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</si>
  <si>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20%로 추정</t>
    </r>
    <phoneticPr fontId="4" type="noConversion"/>
  </si>
  <si>
    <t>G1. 추정값 :</t>
    <phoneticPr fontId="4" type="noConversion"/>
  </si>
  <si>
    <t>G2. 표준불확도 :</t>
    <phoneticPr fontId="4" type="noConversion"/>
  </si>
  <si>
    <r>
      <rPr>
        <sz val="10"/>
        <rFont val="맑은 고딕"/>
        <family val="3"/>
        <charset val="129"/>
      </rPr>
      <t>※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</rPr>
      <t>분해능</t>
    </r>
    <r>
      <rPr>
        <sz val="10"/>
        <rFont val="Times New Roman"/>
        <family val="1"/>
      </rPr>
      <t xml:space="preserve"> (</t>
    </r>
    <r>
      <rPr>
        <i/>
        <sz val="10"/>
        <rFont val="Times New Roman"/>
        <family val="1"/>
      </rPr>
      <t>d</t>
    </r>
    <r>
      <rPr>
        <sz val="10"/>
        <rFont val="Times New Roman"/>
        <family val="1"/>
      </rPr>
      <t>) =</t>
    </r>
    <phoneticPr fontId="4" type="noConversion"/>
  </si>
  <si>
    <t>d</t>
    <phoneticPr fontId="4" type="noConversion"/>
  </si>
  <si>
    <t>G3. 확률분포 :</t>
    <phoneticPr fontId="4" type="noConversion"/>
  </si>
  <si>
    <t>G4. 감도계수 :</t>
    <phoneticPr fontId="4" type="noConversion"/>
  </si>
  <si>
    <t>G5. 불확도 기여량 :</t>
    <phoneticPr fontId="4" type="noConversion"/>
  </si>
  <si>
    <t>G6. 자유도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</si>
  <si>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0%로 추정</t>
    </r>
    <phoneticPr fontId="4" type="noConversion"/>
  </si>
  <si>
    <t>■ 합성표준불확도 계산</t>
    <phoneticPr fontId="4" type="noConversion"/>
  </si>
  <si>
    <t>+</t>
    <phoneticPr fontId="4" type="noConversion"/>
  </si>
  <si>
    <t>+</t>
    <phoneticPr fontId="4" type="noConversion"/>
  </si>
  <si>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맑은 고딕"/>
        <family val="3"/>
        <charset val="129"/>
        <scheme val="major"/>
      </rPr>
      <t>(</t>
    </r>
    <r>
      <rPr>
        <i/>
        <sz val="10"/>
        <rFont val="Times New Roman"/>
        <family val="1"/>
      </rPr>
      <t>B</t>
    </r>
    <r>
      <rPr>
        <i/>
        <vertAlign val="subscript"/>
        <sz val="10"/>
        <rFont val="Times New Roman"/>
        <family val="1"/>
      </rPr>
      <t>x</t>
    </r>
    <r>
      <rPr>
        <sz val="10"/>
        <rFont val="맑은 고딕"/>
        <family val="3"/>
        <charset val="129"/>
        <scheme val="major"/>
      </rPr>
      <t>)</t>
    </r>
    <phoneticPr fontId="4" type="noConversion"/>
  </si>
  <si>
    <t>■ 유효자유도</t>
    <phoneticPr fontId="4" type="noConversion"/>
  </si>
  <si>
    <t>■ 측정불확도</t>
    <phoneticPr fontId="4" type="noConversion"/>
  </si>
  <si>
    <t>※ 합성표준불확도를 구성하는 입력변수 중에서 직사각형 확률분포를 가지는 한 개 또는 두 개의 표준불확도 성분이</t>
    <phoneticPr fontId="4" type="noConversion"/>
  </si>
  <si>
    <t>전체의 대부분을 차지하는 경우가 아닌 경우, 유효자유도 계산 결과 값을 이용하여 t 분포표에서 신뢰수준 약 95%에</t>
    <phoneticPr fontId="4" type="noConversion"/>
  </si>
  <si>
    <r>
      <t xml:space="preserve">해당하는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값을 찾아서 계산한다.</t>
    </r>
    <phoneticPr fontId="4" type="noConversion"/>
  </si>
  <si>
    <r>
      <t xml:space="preserve">이 때 유효자유도가 10 이상으로 충분히 큰 경우 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=2를 적용한다.</t>
    </r>
    <phoneticPr fontId="4" type="noConversion"/>
  </si>
  <si>
    <t>전체의 대부분을 차지하는 경우, 주된 성분에 대한 잔여 성분의 크기가 0.3보다 작은지 점검한다.</t>
    <phoneticPr fontId="4" type="noConversion"/>
  </si>
  <si>
    <t>비율이 0.3보다 작으면 직사각형 확률분포를 적용하여 반너비의 비율을 구하고 사다리꼴 분포에 해당하는</t>
    <phoneticPr fontId="4" type="noConversion"/>
  </si>
  <si>
    <r>
      <t xml:space="preserve">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를 구하여 계산한다.</t>
    </r>
    <phoneticPr fontId="4" type="noConversion"/>
  </si>
  <si>
    <r>
      <t>U</t>
    </r>
    <r>
      <rPr>
        <sz val="10"/>
        <rFont val="Times New Roman"/>
        <family val="1"/>
      </rPr>
      <t xml:space="preserve"> = </t>
    </r>
    <r>
      <rPr>
        <i/>
        <sz val="10"/>
        <rFont val="Times New Roman"/>
        <family val="1"/>
      </rPr>
      <t>k</t>
    </r>
    <r>
      <rPr>
        <sz val="10"/>
        <rFont val="Times New Roman"/>
        <family val="1"/>
      </rPr>
      <t xml:space="preserve"> × </t>
    </r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 xml:space="preserve"> = </t>
    </r>
    <phoneticPr fontId="4" type="noConversion"/>
  </si>
  <si>
    <t>×</t>
    <phoneticPr fontId="4" type="noConversion"/>
  </si>
  <si>
    <t>=</t>
    <phoneticPr fontId="4" type="noConversion"/>
  </si>
  <si>
    <t>≒</t>
    <phoneticPr fontId="4" type="noConversion"/>
  </si>
  <si>
    <t>℃·μm</t>
  </si>
  <si>
    <t>/℃·μm</t>
  </si>
  <si>
    <t>Unit</t>
    <phoneticPr fontId="4" type="noConversion"/>
  </si>
  <si>
    <t>Spec</t>
    <phoneticPr fontId="4" type="noConversion"/>
  </si>
  <si>
    <t>조정 전</t>
    <phoneticPr fontId="4" type="noConversion"/>
  </si>
  <si>
    <t>조정 후</t>
    <phoneticPr fontId="4" type="noConversion"/>
  </si>
  <si>
    <t>Measurement Uncertainty</t>
    <phoneticPr fontId="4" type="noConversion"/>
  </si>
  <si>
    <t>Indication Value</t>
    <phoneticPr fontId="4" type="noConversion"/>
  </si>
  <si>
    <t>Measured
Value</t>
    <phoneticPr fontId="4" type="noConversion"/>
  </si>
  <si>
    <t>Correction
Value</t>
    <phoneticPr fontId="4" type="noConversion"/>
  </si>
  <si>
    <t>Pass
/Fail</t>
    <phoneticPr fontId="4" type="noConversion"/>
  </si>
  <si>
    <t>불확도 단위</t>
    <phoneticPr fontId="4" type="noConversion"/>
  </si>
  <si>
    <t>k</t>
    <phoneticPr fontId="4" type="noConversion"/>
  </si>
  <si>
    <t>비고</t>
    <phoneticPr fontId="4" type="noConversion"/>
  </si>
  <si>
    <t>열팽창계수</t>
    <phoneticPr fontId="4" type="noConversion"/>
  </si>
  <si>
    <t>표준자</t>
    <phoneticPr fontId="4" type="noConversion"/>
  </si>
  <si>
    <t>측정불확도1</t>
    <phoneticPr fontId="4" type="noConversion"/>
  </si>
  <si>
    <t>측정불확도2</t>
  </si>
  <si>
    <t>측정현미경 지시값</t>
    <phoneticPr fontId="4" type="noConversion"/>
  </si>
  <si>
    <t>측정현미경</t>
    <phoneticPr fontId="4" type="noConversion"/>
  </si>
  <si>
    <t>요인</t>
    <phoneticPr fontId="4" type="noConversion"/>
  </si>
  <si>
    <t>H</t>
    <phoneticPr fontId="4" type="noConversion"/>
  </si>
  <si>
    <t>I</t>
    <phoneticPr fontId="4" type="noConversion"/>
  </si>
  <si>
    <t>8. 여현오차의 표준불확도,</t>
    <phoneticPr fontId="4" type="noConversion"/>
  </si>
  <si>
    <t>H1. 추정값 :</t>
    <phoneticPr fontId="4" type="noConversion"/>
  </si>
  <si>
    <t>H2. 표준불확도 :</t>
    <phoneticPr fontId="4" type="noConversion"/>
  </si>
  <si>
    <t>H3. 확률분포 :</t>
    <phoneticPr fontId="4" type="noConversion"/>
  </si>
  <si>
    <t>H4. 감도계수 :</t>
    <phoneticPr fontId="4" type="noConversion"/>
  </si>
  <si>
    <t>H5. 불확도 기여량 :</t>
    <phoneticPr fontId="4" type="noConversion"/>
  </si>
  <si>
    <t>H6. 자유도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</si>
  <si>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20%로 추정</t>
    </r>
    <phoneticPr fontId="4" type="noConversion"/>
  </si>
  <si>
    <r>
      <t xml:space="preserve">※ </t>
    </r>
    <r>
      <rPr>
        <i/>
        <sz val="10"/>
        <rFont val="Times New Roman"/>
        <family val="1"/>
      </rPr>
      <t>l</t>
    </r>
    <r>
      <rPr>
        <vertAlign val="subscript"/>
        <sz val="10"/>
        <rFont val="맑은 고딕"/>
        <family val="3"/>
        <charset val="129"/>
        <scheme val="minor"/>
      </rPr>
      <t>0</t>
    </r>
    <r>
      <rPr>
        <sz val="10"/>
        <rFont val="맑은 고딕"/>
        <family val="3"/>
        <charset val="129"/>
        <scheme val="minor"/>
      </rPr>
      <t>는 측정현미경의 지시값이며, 단위는 mm 이다.</t>
    </r>
    <phoneticPr fontId="4" type="noConversion"/>
  </si>
  <si>
    <t>※ 표준자와 십자이동테이블의 이동축이 일치 하지 않을 때 여현오차가 발생한다.</t>
    <phoneticPr fontId="4" type="noConversion"/>
  </si>
  <si>
    <r>
      <t xml:space="preserve">* </t>
    </r>
    <r>
      <rPr>
        <i/>
        <sz val="10"/>
        <rFont val="Times New Roman"/>
        <family val="1"/>
      </rPr>
      <t>θ</t>
    </r>
    <r>
      <rPr>
        <sz val="10"/>
        <rFont val="맑은 고딕"/>
        <family val="3"/>
        <charset val="129"/>
        <scheme val="major"/>
      </rPr>
      <t xml:space="preserve"> = tan</t>
    </r>
    <r>
      <rPr>
        <vertAlign val="superscript"/>
        <sz val="10"/>
        <rFont val="맑은 고딕"/>
        <family val="3"/>
        <charset val="129"/>
        <scheme val="major"/>
      </rPr>
      <t>-1</t>
    </r>
    <r>
      <rPr>
        <sz val="10"/>
        <rFont val="맑은 고딕"/>
        <family val="3"/>
        <charset val="129"/>
        <scheme val="major"/>
      </rPr>
      <t>(0.1 mm/100mm)</t>
    </r>
  </si>
  <si>
    <t>=</t>
  </si>
  <si>
    <t>,</t>
  </si>
  <si>
    <r>
      <t>* 측정길이 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>) =</t>
    </r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</si>
  <si>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c</t>
    </r>
    <r>
      <rPr>
        <b/>
        <sz val="10"/>
        <rFont val="Times New Roman"/>
        <family val="1"/>
      </rPr>
      <t>)</t>
    </r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</si>
  <si>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c</t>
    </r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</si>
  <si>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c</t>
    </r>
    <phoneticPr fontId="4" type="noConversion"/>
  </si>
  <si>
    <r>
      <t>* 여현오차 값 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 xml:space="preserve"> = </t>
    </r>
    <r>
      <rPr>
        <sz val="10"/>
        <rFont val="Times New Roman"/>
        <family val="1"/>
      </rPr>
      <t>(1</t>
    </r>
    <r>
      <rPr>
        <i/>
        <sz val="10"/>
        <rFont val="Times New Roman"/>
        <family val="1"/>
      </rPr>
      <t xml:space="preserve"> - cosθ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>×l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=</t>
    </r>
    <phoneticPr fontId="4" type="noConversion"/>
  </si>
  <si>
    <r>
      <t>※</t>
    </r>
    <r>
      <rPr>
        <sz val="10"/>
        <rFont val="맑은 고딕"/>
        <family val="1"/>
        <scheme val="major"/>
      </rPr>
      <t xml:space="preserve"> </t>
    </r>
    <r>
      <rPr>
        <sz val="10"/>
        <rFont val="맑은 고딕"/>
        <family val="3"/>
        <charset val="129"/>
        <scheme val="major"/>
      </rPr>
      <t>여현오차 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c</t>
    </r>
    <r>
      <rPr>
        <sz val="10"/>
        <rFont val="맑은 고딕"/>
        <family val="3"/>
        <charset val="129"/>
        <scheme val="major"/>
      </rPr>
      <t>)=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</si>
  <si>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>)</t>
    </r>
    <phoneticPr fontId="4" type="noConversion"/>
  </si>
  <si>
    <r>
      <t>(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inor"/>
      </rPr>
      <t>는 표준자의 길이이며, 단위는 mm이다.)</t>
    </r>
    <phoneticPr fontId="4" type="noConversion"/>
  </si>
  <si>
    <t>B3. 확률분포 :</t>
    <phoneticPr fontId="4" type="noConversion"/>
  </si>
  <si>
    <t>B4. 감도계수 :</t>
    <phoneticPr fontId="4" type="noConversion"/>
  </si>
  <si>
    <t>B5. 불확도 기여도 :</t>
    <phoneticPr fontId="4" type="noConversion"/>
  </si>
  <si>
    <t>|</t>
    <phoneticPr fontId="4" type="noConversion"/>
  </si>
  <si>
    <t>×</t>
    <phoneticPr fontId="4" type="noConversion"/>
  </si>
  <si>
    <t>=</t>
    <phoneticPr fontId="4" type="noConversion"/>
  </si>
  <si>
    <t>B6. 자유도 :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</si>
  <si>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 xml:space="preserve">) = </t>
    </r>
    <r>
      <rPr>
        <i/>
        <sz val="10"/>
        <rFont val="Times New Roman"/>
        <family val="1"/>
      </rPr>
      <t>n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  <scheme val="minor"/>
      </rPr>
      <t>- 1 = 5 - 1 = 4</t>
    </r>
    <phoneticPr fontId="4" type="noConversion"/>
  </si>
  <si>
    <r>
      <t xml:space="preserve">일반적으로 측정길이 100 mm에 대하여 중심 축에 대하여 0.1 mm 미만으로 맞추므로, 이경우 </t>
    </r>
    <r>
      <rPr>
        <i/>
        <sz val="10"/>
        <rFont val="Times New Roman"/>
        <family val="1"/>
      </rPr>
      <t>θ</t>
    </r>
    <r>
      <rPr>
        <sz val="10"/>
        <rFont val="맑은 고딕"/>
        <family val="3"/>
        <charset val="129"/>
        <scheme val="major"/>
      </rPr>
      <t>는 다음과 같다.</t>
    </r>
    <phoneticPr fontId="4" type="noConversion"/>
  </si>
  <si>
    <t>배율</t>
    <phoneticPr fontId="4" type="noConversion"/>
  </si>
  <si>
    <t>● 측정 정확도 교정결과</t>
    <phoneticPr fontId="4" type="noConversion"/>
  </si>
  <si>
    <t>1. 교정조건</t>
    <phoneticPr fontId="4" type="noConversion"/>
  </si>
  <si>
    <r>
      <t>t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</si>
  <si>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r>
      <t>t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</si>
  <si>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t>최소범위</t>
    <phoneticPr fontId="4" type="noConversion"/>
  </si>
  <si>
    <t>최대범위</t>
    <phoneticPr fontId="4" type="noConversion"/>
  </si>
  <si>
    <t>분해능</t>
    <phoneticPr fontId="4" type="noConversion"/>
  </si>
  <si>
    <t>환산계수</t>
    <phoneticPr fontId="4" type="noConversion"/>
  </si>
  <si>
    <t>최대범위 (mm)</t>
    <phoneticPr fontId="4" type="noConversion"/>
  </si>
  <si>
    <t>Res. (mm)</t>
    <phoneticPr fontId="4" type="noConversion"/>
  </si>
  <si>
    <t>CMC1</t>
    <phoneticPr fontId="4" type="noConversion"/>
  </si>
  <si>
    <t>CMC2</t>
    <phoneticPr fontId="4" type="noConversion"/>
  </si>
  <si>
    <t>CMC단위</t>
    <phoneticPr fontId="4" type="noConversion"/>
  </si>
  <si>
    <t>2. 교정결과</t>
    <phoneticPr fontId="4" type="noConversion"/>
  </si>
  <si>
    <t>4. 성적서용</t>
    <phoneticPr fontId="4" type="noConversion"/>
  </si>
  <si>
    <t>사용?</t>
    <phoneticPr fontId="4" type="noConversion"/>
  </si>
  <si>
    <t>명목값</t>
    <phoneticPr fontId="4" type="noConversion"/>
  </si>
  <si>
    <t>배율</t>
    <phoneticPr fontId="4" type="noConversion"/>
  </si>
  <si>
    <t>표준편차</t>
    <phoneticPr fontId="4" type="noConversion"/>
  </si>
  <si>
    <t>기준값</t>
    <phoneticPr fontId="4" type="noConversion"/>
  </si>
  <si>
    <t>지시값</t>
    <phoneticPr fontId="4" type="noConversion"/>
  </si>
  <si>
    <t>열팽창계수</t>
    <phoneticPr fontId="4" type="noConversion"/>
  </si>
  <si>
    <t>온도차</t>
    <phoneticPr fontId="4" type="noConversion"/>
  </si>
  <si>
    <t>열팽창계수차</t>
    <phoneticPr fontId="4" type="noConversion"/>
  </si>
  <si>
    <t>t_avr-20</t>
    <phoneticPr fontId="4" type="noConversion"/>
  </si>
  <si>
    <t>보정값</t>
    <phoneticPr fontId="4" type="noConversion"/>
  </si>
  <si>
    <t>Spec</t>
    <phoneticPr fontId="4" type="noConversion"/>
  </si>
  <si>
    <t>표기용</t>
    <phoneticPr fontId="4" type="noConversion"/>
  </si>
  <si>
    <t>1회</t>
    <phoneticPr fontId="4" type="noConversion"/>
  </si>
  <si>
    <t>2회</t>
    <phoneticPr fontId="4" type="noConversion"/>
  </si>
  <si>
    <t>평균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</si>
  <si>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</si>
  <si>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</si>
  <si>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r>
      <t>α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</si>
  <si>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r>
      <t>α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</si>
  <si>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t>α_avr</t>
    <phoneticPr fontId="4" type="noConversion"/>
  </si>
  <si>
    <t>Δt</t>
    <phoneticPr fontId="4" type="noConversion"/>
  </si>
  <si>
    <t>Δα</t>
    <phoneticPr fontId="4" type="noConversion"/>
  </si>
  <si>
    <t>δt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</si>
  <si>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0</t>
    </r>
    <phoneticPr fontId="4" type="noConversion"/>
  </si>
  <si>
    <r>
      <t>B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</si>
  <si>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t>명목값</t>
    <phoneticPr fontId="4" type="noConversion"/>
  </si>
  <si>
    <t>보정값</t>
    <phoneticPr fontId="4" type="noConversion"/>
  </si>
  <si>
    <t>교정값</t>
    <phoneticPr fontId="4" type="noConversion"/>
  </si>
  <si>
    <t>불확도</t>
    <phoneticPr fontId="4" type="noConversion"/>
  </si>
  <si>
    <t>Min</t>
    <phoneticPr fontId="4" type="noConversion"/>
  </si>
  <si>
    <t>Max</t>
    <phoneticPr fontId="4" type="noConversion"/>
  </si>
  <si>
    <t>눈금값</t>
    <phoneticPr fontId="4" type="noConversion"/>
  </si>
  <si>
    <t>보정값</t>
    <phoneticPr fontId="4" type="noConversion"/>
  </si>
  <si>
    <t>교정값</t>
    <phoneticPr fontId="4" type="noConversion"/>
  </si>
  <si>
    <t>Spec</t>
    <phoneticPr fontId="4" type="noConversion"/>
  </si>
  <si>
    <t>Pass/Fail</t>
    <phoneticPr fontId="4" type="noConversion"/>
  </si>
  <si>
    <t>불확도</t>
    <phoneticPr fontId="4" type="noConversion"/>
  </si>
  <si>
    <t>mm</t>
    <phoneticPr fontId="4" type="noConversion"/>
  </si>
  <si>
    <t>mm</t>
    <phoneticPr fontId="4" type="noConversion"/>
  </si>
  <si>
    <t>mm</t>
    <phoneticPr fontId="4" type="noConversion"/>
  </si>
  <si>
    <t>/℃</t>
    <phoneticPr fontId="4" type="noConversion"/>
  </si>
  <si>
    <t>/℃</t>
    <phoneticPr fontId="4" type="noConversion"/>
  </si>
  <si>
    <t>℃</t>
    <phoneticPr fontId="4" type="noConversion"/>
  </si>
  <si>
    <t>/℃</t>
    <phoneticPr fontId="4" type="noConversion"/>
  </si>
  <si>
    <t>℃</t>
    <phoneticPr fontId="4" type="noConversion"/>
  </si>
  <si>
    <t>mm</t>
    <phoneticPr fontId="4" type="noConversion"/>
  </si>
  <si>
    <t>3. 불확도 계산</t>
    <phoneticPr fontId="4" type="noConversion"/>
  </si>
  <si>
    <t>입력량</t>
    <phoneticPr fontId="4" type="noConversion"/>
  </si>
  <si>
    <t>추정값</t>
    <phoneticPr fontId="4" type="noConversion"/>
  </si>
  <si>
    <t>직사각형</t>
    <phoneticPr fontId="4" type="noConversion"/>
  </si>
  <si>
    <t>표준불확도</t>
    <phoneticPr fontId="4" type="noConversion"/>
  </si>
  <si>
    <r>
      <t>u</t>
    </r>
    <r>
      <rPr>
        <b/>
        <vertAlign val="superscript"/>
        <sz val="9"/>
        <color indexed="9"/>
        <rFont val="맑은 고딕"/>
        <family val="3"/>
        <charset val="129"/>
        <scheme val="major"/>
      </rPr>
      <t>4</t>
    </r>
    <r>
      <rPr>
        <b/>
        <sz val="9"/>
        <color indexed="9"/>
        <rFont val="맑은 고딕"/>
        <family val="3"/>
        <charset val="129"/>
        <scheme val="major"/>
      </rPr>
      <t>/ν</t>
    </r>
    <phoneticPr fontId="4" type="noConversion"/>
  </si>
  <si>
    <t>요인</t>
    <phoneticPr fontId="4" type="noConversion"/>
  </si>
  <si>
    <t>요인(값)</t>
    <phoneticPr fontId="4" type="noConversion"/>
  </si>
  <si>
    <t>나눔수</t>
    <phoneticPr fontId="4" type="noConversion"/>
  </si>
  <si>
    <t>분모</t>
    <phoneticPr fontId="4" type="noConversion"/>
  </si>
  <si>
    <t>확률분포</t>
    <phoneticPr fontId="4" type="noConversion"/>
  </si>
  <si>
    <t>요인(값)</t>
    <phoneticPr fontId="4" type="noConversion"/>
  </si>
  <si>
    <t>감도계수</t>
    <phoneticPr fontId="4" type="noConversion"/>
  </si>
  <si>
    <t>불확도기여량</t>
    <phoneticPr fontId="4" type="noConversion"/>
  </si>
  <si>
    <t>자유도</t>
    <phoneticPr fontId="4" type="noConversion"/>
  </si>
  <si>
    <t>A</t>
    <phoneticPr fontId="4" type="noConversion"/>
  </si>
  <si>
    <t>기준기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</si>
  <si>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s</t>
    </r>
    <phoneticPr fontId="4" type="noConversion"/>
  </si>
  <si>
    <t>μm</t>
    <phoneticPr fontId="4" type="noConversion"/>
  </si>
  <si>
    <t>정규</t>
    <phoneticPr fontId="4" type="noConversion"/>
  </si>
  <si>
    <t>∞</t>
    <phoneticPr fontId="4" type="noConversion"/>
  </si>
  <si>
    <t>B</t>
    <phoneticPr fontId="4" type="noConversion"/>
  </si>
  <si>
    <t>지시값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</si>
  <si>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x</t>
    </r>
    <phoneticPr fontId="4" type="noConversion"/>
  </si>
  <si>
    <t>μm</t>
    <phoneticPr fontId="4" type="noConversion"/>
  </si>
  <si>
    <t>t</t>
    <phoneticPr fontId="4" type="noConversion"/>
  </si>
  <si>
    <t>C</t>
    <phoneticPr fontId="4" type="noConversion"/>
  </si>
  <si>
    <t>평균열팽창계수</t>
    <phoneticPr fontId="4" type="noConversion"/>
  </si>
  <si>
    <t>/℃</t>
    <phoneticPr fontId="4" type="noConversion"/>
  </si>
  <si>
    <t>삼각형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</si>
  <si>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0</t>
    </r>
    <phoneticPr fontId="4" type="noConversion"/>
  </si>
  <si>
    <t>℃·μm</t>
    <phoneticPr fontId="4" type="noConversion"/>
  </si>
  <si>
    <t>D</t>
    <phoneticPr fontId="4" type="noConversion"/>
  </si>
  <si>
    <t>온도차</t>
    <phoneticPr fontId="4" type="noConversion"/>
  </si>
  <si>
    <t>직사각형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</si>
  <si>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0</t>
    </r>
    <phoneticPr fontId="4" type="noConversion"/>
  </si>
  <si>
    <t>/℃·μm</t>
    <phoneticPr fontId="4" type="noConversion"/>
  </si>
  <si>
    <t>E</t>
    <phoneticPr fontId="4" type="noConversion"/>
  </si>
  <si>
    <t>열팽창계수차</t>
    <phoneticPr fontId="4" type="noConversion"/>
  </si>
  <si>
    <t>/℃</t>
    <phoneticPr fontId="4" type="noConversion"/>
  </si>
  <si>
    <t>삼각형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</si>
  <si>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0</t>
    </r>
    <phoneticPr fontId="4" type="noConversion"/>
  </si>
  <si>
    <t>℃·μm</t>
    <phoneticPr fontId="4" type="noConversion"/>
  </si>
  <si>
    <t>μm</t>
    <phoneticPr fontId="4" type="noConversion"/>
  </si>
  <si>
    <t>F</t>
    <phoneticPr fontId="4" type="noConversion"/>
  </si>
  <si>
    <t>℃</t>
    <phoneticPr fontId="4" type="noConversion"/>
  </si>
  <si>
    <t>/℃·μm</t>
    <phoneticPr fontId="4" type="noConversion"/>
  </si>
  <si>
    <t>G</t>
    <phoneticPr fontId="4" type="noConversion"/>
  </si>
  <si>
    <t>분해능</t>
    <phoneticPr fontId="4" type="noConversion"/>
  </si>
  <si>
    <t>H</t>
    <phoneticPr fontId="4" type="noConversion"/>
  </si>
  <si>
    <t>여현오차</t>
    <phoneticPr fontId="4" type="noConversion"/>
  </si>
  <si>
    <t>직사각형</t>
    <phoneticPr fontId="4" type="noConversion"/>
  </si>
  <si>
    <t>I</t>
    <phoneticPr fontId="4" type="noConversion"/>
  </si>
  <si>
    <t>합성표준</t>
    <phoneticPr fontId="4" type="noConversion"/>
  </si>
  <si>
    <r>
      <t>B</t>
    </r>
    <r>
      <rPr>
        <vertAlign val="subscript"/>
        <sz val="9"/>
        <rFont val="맑은 고딕"/>
        <family val="3"/>
        <charset val="129"/>
        <scheme val="major"/>
      </rPr>
      <t>x</t>
    </r>
    <phoneticPr fontId="4" type="noConversion"/>
  </si>
  <si>
    <t>※ 직사각형 확률분포가 합성표준불확도에 미치는 영향</t>
    <phoneticPr fontId="4" type="noConversion"/>
  </si>
  <si>
    <t>직사각형
분포 성분</t>
    <phoneticPr fontId="4" type="noConversion"/>
  </si>
  <si>
    <t>잔여 기여량</t>
    <phoneticPr fontId="4" type="noConversion"/>
  </si>
  <si>
    <t>주 기여량</t>
    <phoneticPr fontId="4" type="noConversion"/>
  </si>
  <si>
    <r>
      <t>a</t>
    </r>
    <r>
      <rPr>
        <b/>
        <vertAlign val="subscript"/>
        <sz val="9"/>
        <color indexed="9"/>
        <rFont val="Times New Roman"/>
        <family val="1"/>
      </rPr>
      <t>1</t>
    </r>
    <phoneticPr fontId="4" type="noConversion"/>
  </si>
  <si>
    <r>
      <t>a</t>
    </r>
    <r>
      <rPr>
        <b/>
        <vertAlign val="subscript"/>
        <sz val="9"/>
        <color indexed="9"/>
        <rFont val="Times New Roman"/>
        <family val="1"/>
      </rPr>
      <t>2</t>
    </r>
    <phoneticPr fontId="4" type="noConversion"/>
  </si>
  <si>
    <t>β</t>
    <phoneticPr fontId="4" type="noConversion"/>
  </si>
  <si>
    <t>k</t>
    <phoneticPr fontId="4" type="noConversion"/>
  </si>
  <si>
    <t>신뢰수준(%)</t>
    <phoneticPr fontId="4" type="noConversion"/>
  </si>
  <si>
    <t>소수점</t>
    <phoneticPr fontId="4" type="noConversion"/>
  </si>
  <si>
    <t>Number</t>
    <phoneticPr fontId="4" type="noConversion"/>
  </si>
  <si>
    <t>자리수</t>
    <phoneticPr fontId="4" type="noConversion"/>
  </si>
  <si>
    <t>Format</t>
    <phoneticPr fontId="4" type="noConversion"/>
  </si>
  <si>
    <t>0</t>
    <phoneticPr fontId="4" type="noConversion"/>
  </si>
  <si>
    <t>0.0</t>
    <phoneticPr fontId="4" type="noConversion"/>
  </si>
  <si>
    <t>0.00</t>
    <phoneticPr fontId="4" type="noConversion"/>
  </si>
  <si>
    <t>0.000</t>
    <phoneticPr fontId="4" type="noConversion"/>
  </si>
  <si>
    <t>0.000 0</t>
    <phoneticPr fontId="4" type="noConversion"/>
  </si>
  <si>
    <t>0.000 00</t>
    <phoneticPr fontId="4" type="noConversion"/>
  </si>
  <si>
    <t>0.000 000</t>
    <phoneticPr fontId="4" type="noConversion"/>
  </si>
  <si>
    <t>0.000 000 0</t>
    <phoneticPr fontId="4" type="noConversion"/>
  </si>
  <si>
    <t>0.000 000 00</t>
    <phoneticPr fontId="4" type="noConversion"/>
  </si>
  <si>
    <t>0.000 000 000</t>
    <phoneticPr fontId="4" type="noConversion"/>
  </si>
  <si>
    <t>● 교정료 계산</t>
    <phoneticPr fontId="4" type="noConversion"/>
  </si>
  <si>
    <t>조건 1</t>
    <phoneticPr fontId="4" type="noConversion"/>
  </si>
  <si>
    <t>조건 2</t>
    <phoneticPr fontId="4" type="noConversion"/>
  </si>
  <si>
    <t>기본수수료</t>
    <phoneticPr fontId="4" type="noConversion"/>
  </si>
  <si>
    <t>추가수수료</t>
    <phoneticPr fontId="4" type="noConversion"/>
  </si>
  <si>
    <t>범위</t>
    <phoneticPr fontId="4" type="noConversion"/>
  </si>
  <si>
    <t>기본수수료</t>
    <phoneticPr fontId="4" type="noConversion"/>
  </si>
  <si>
    <t>인치?</t>
    <phoneticPr fontId="4" type="noConversion"/>
  </si>
  <si>
    <t>소계</t>
    <phoneticPr fontId="4" type="noConversion"/>
  </si>
  <si>
    <t>합계</t>
    <phoneticPr fontId="4" type="noConversion"/>
  </si>
  <si>
    <t>※ 인치의 경우 기본수수료에서 80% 추가함.</t>
    <phoneticPr fontId="4" type="noConversion"/>
  </si>
  <si>
    <t>● Measurement accuracy Calibration results</t>
    <phoneticPr fontId="4" type="noConversion"/>
  </si>
  <si>
    <t>눈금값</t>
    <phoneticPr fontId="4" type="noConversion"/>
  </si>
  <si>
    <t>배율</t>
    <phoneticPr fontId="4" type="noConversion"/>
  </si>
  <si>
    <t>● Range 1 측정 정확도</t>
    <phoneticPr fontId="4" type="noConversion"/>
  </si>
  <si>
    <t>● Range 2 측정 정확도</t>
    <phoneticPr fontId="4" type="noConversion"/>
  </si>
  <si>
    <t>◆ 측정불확도 추정보고서 ◆</t>
    <phoneticPr fontId="4" type="noConversion"/>
  </si>
  <si>
    <t>■ Range 1</t>
    <phoneticPr fontId="4" type="noConversion"/>
  </si>
  <si>
    <t>■ Range 2</t>
    <phoneticPr fontId="4" type="noConversion"/>
  </si>
  <si>
    <t>배율</t>
    <phoneticPr fontId="4" type="noConversion"/>
  </si>
  <si>
    <t>배율</t>
    <phoneticPr fontId="4" type="noConversion"/>
  </si>
  <si>
    <t>● Range 3 측정 정확도</t>
    <phoneticPr fontId="4" type="noConversion"/>
  </si>
  <si>
    <t>● Range 4 측정 정확도</t>
    <phoneticPr fontId="4" type="noConversion"/>
  </si>
  <si>
    <t>● Range 5 측정 정확도</t>
    <phoneticPr fontId="4" type="noConversion"/>
  </si>
  <si>
    <t>● Range 6 측정 정확도</t>
    <phoneticPr fontId="4" type="noConversion"/>
  </si>
  <si>
    <t>■ Range 3</t>
    <phoneticPr fontId="4" type="noConversion"/>
  </si>
  <si>
    <t>■ Range 4</t>
    <phoneticPr fontId="4" type="noConversion"/>
  </si>
  <si>
    <t>■ Range 5</t>
    <phoneticPr fontId="4" type="noConversion"/>
  </si>
  <si>
    <t>■ Range 6</t>
    <phoneticPr fontId="4" type="noConversion"/>
  </si>
  <si>
    <t>○ Range 1</t>
    <phoneticPr fontId="4" type="noConversion"/>
  </si>
  <si>
    <t>○ 측정 정확도 교정결과</t>
    <phoneticPr fontId="4" type="noConversion"/>
  </si>
  <si>
    <t>○ Range 2</t>
    <phoneticPr fontId="4" type="noConversion"/>
  </si>
  <si>
    <t>○ Range 3</t>
    <phoneticPr fontId="4" type="noConversion"/>
  </si>
  <si>
    <t>○ Range 4</t>
    <phoneticPr fontId="4" type="noConversion"/>
  </si>
  <si>
    <t>○ Range 5</t>
    <phoneticPr fontId="4" type="noConversion"/>
  </si>
  <si>
    <t>○ Range 6</t>
    <phoneticPr fontId="4" type="noConversion"/>
  </si>
  <si>
    <t>※ 렌즈당 100 % 추가</t>
    <phoneticPr fontId="4" type="noConversion"/>
  </si>
  <si>
    <t>교정점수</t>
    <phoneticPr fontId="4" type="noConversion"/>
  </si>
  <si>
    <t>※ 렌즈당 측정점 5점 기본, 추가측정점 당 20% 추가</t>
    <phoneticPr fontId="4" type="noConversion"/>
  </si>
  <si>
    <t>추가측정점</t>
    <phoneticPr fontId="4" type="noConversion"/>
  </si>
  <si>
    <t>추가수수료</t>
    <phoneticPr fontId="4" type="noConversion"/>
  </si>
  <si>
    <t>MEASURED VALUE(조정후)</t>
    <phoneticPr fontId="4" type="noConversion"/>
  </si>
  <si>
    <t>MEASURED VALUE(조정후)</t>
    <phoneticPr fontId="4" type="noConversion"/>
  </si>
  <si>
    <t>MEASURED VALUE(조정후)</t>
    <phoneticPr fontId="4" type="noConversion"/>
  </si>
  <si>
    <t>● Range 1 측정 정확도 (조정후)</t>
    <phoneticPr fontId="4" type="noConversion"/>
  </si>
  <si>
    <t>● Range 2 측정 정확도 (조정후)</t>
    <phoneticPr fontId="4" type="noConversion"/>
  </si>
  <si>
    <t>● Range 3 측정 정확도 (조정후)</t>
    <phoneticPr fontId="4" type="noConversion"/>
  </si>
  <si>
    <t>● Range 4 측정 정확도 (조정후)</t>
    <phoneticPr fontId="4" type="noConversion"/>
  </si>
  <si>
    <t>● Range 5 측정 정확도 (조정후)</t>
    <phoneticPr fontId="4" type="noConversion"/>
  </si>
  <si>
    <t>● Range 6 측정 정확도 (조정후)</t>
    <phoneticPr fontId="4" type="noConversion"/>
  </si>
  <si>
    <t>◆ 측정불확도 추정보고서 (조정후) ◆</t>
    <phoneticPr fontId="4" type="noConversion"/>
  </si>
  <si>
    <t>U &amp; r</t>
  </si>
  <si>
    <t>확률분포별 불확도기여량</t>
    <phoneticPr fontId="4" type="noConversion"/>
  </si>
  <si>
    <t>직사각형</t>
    <phoneticPr fontId="4" type="noConversion"/>
  </si>
  <si>
    <t>기타</t>
    <phoneticPr fontId="4" type="noConversion"/>
  </si>
  <si>
    <t>직사각형분포</t>
    <phoneticPr fontId="4" type="noConversion"/>
  </si>
  <si>
    <t>영향</t>
    <phoneticPr fontId="4" type="noConversion"/>
  </si>
  <si>
    <t>번호</t>
    <phoneticPr fontId="4" type="noConversion"/>
  </si>
  <si>
    <t>크기순</t>
    <phoneticPr fontId="4" type="noConversion"/>
  </si>
  <si>
    <t>직사각형</t>
    <phoneticPr fontId="4" type="noConversion"/>
  </si>
  <si>
    <t>기타</t>
    <phoneticPr fontId="4" type="noConversion"/>
  </si>
  <si>
    <t>비율</t>
    <phoneticPr fontId="4" type="noConversion"/>
  </si>
  <si>
    <r>
      <t>δl</t>
    </r>
    <r>
      <rPr>
        <vertAlign val="subscript"/>
        <sz val="9"/>
        <rFont val="맑은 고딕"/>
        <family val="3"/>
        <charset val="129"/>
        <scheme val="major"/>
      </rPr>
      <t>r</t>
    </r>
    <phoneticPr fontId="4" type="noConversion"/>
  </si>
  <si>
    <r>
      <t>δl</t>
    </r>
    <r>
      <rPr>
        <vertAlign val="subscript"/>
        <sz val="9"/>
        <rFont val="맑은 고딕"/>
        <family val="3"/>
        <charset val="129"/>
        <scheme val="major"/>
      </rPr>
      <t>c</t>
    </r>
    <phoneticPr fontId="4" type="noConversion"/>
  </si>
  <si>
    <r>
      <t>δl</t>
    </r>
    <r>
      <rPr>
        <vertAlign val="subscript"/>
        <sz val="9"/>
        <rFont val="맑은 고딕"/>
        <family val="3"/>
        <charset val="129"/>
        <scheme val="major"/>
      </rPr>
      <t>r</t>
    </r>
    <phoneticPr fontId="4" type="noConversion"/>
  </si>
  <si>
    <r>
      <t>δl</t>
    </r>
    <r>
      <rPr>
        <vertAlign val="subscript"/>
        <sz val="9"/>
        <rFont val="맑은 고딕"/>
        <family val="3"/>
        <charset val="129"/>
        <scheme val="major"/>
      </rPr>
      <t>c</t>
    </r>
    <phoneticPr fontId="4" type="noConversion"/>
  </si>
  <si>
    <r>
      <t>δl</t>
    </r>
    <r>
      <rPr>
        <vertAlign val="subscript"/>
        <sz val="9"/>
        <rFont val="맑은 고딕"/>
        <family val="3"/>
        <charset val="129"/>
        <scheme val="major"/>
      </rPr>
      <t>r</t>
    </r>
    <phoneticPr fontId="4" type="noConversion"/>
  </si>
  <si>
    <r>
      <t>δl</t>
    </r>
    <r>
      <rPr>
        <vertAlign val="subscript"/>
        <sz val="9"/>
        <rFont val="맑은 고딕"/>
        <family val="3"/>
        <charset val="129"/>
        <scheme val="major"/>
      </rPr>
      <t>r</t>
    </r>
    <phoneticPr fontId="4" type="noConversion"/>
  </si>
  <si>
    <r>
      <t>δl</t>
    </r>
    <r>
      <rPr>
        <vertAlign val="subscript"/>
        <sz val="9"/>
        <rFont val="맑은 고딕"/>
        <family val="3"/>
        <charset val="129"/>
        <scheme val="major"/>
      </rPr>
      <t>c</t>
    </r>
    <phoneticPr fontId="4" type="noConversion"/>
  </si>
  <si>
    <r>
      <t>δl</t>
    </r>
    <r>
      <rPr>
        <vertAlign val="subscript"/>
        <sz val="9"/>
        <rFont val="맑은 고딕"/>
        <family val="3"/>
        <charset val="129"/>
        <scheme val="major"/>
      </rPr>
      <t>r</t>
    </r>
    <phoneticPr fontId="4" type="noConversion"/>
  </si>
  <si>
    <r>
      <t>δl</t>
    </r>
    <r>
      <rPr>
        <vertAlign val="subscript"/>
        <sz val="9"/>
        <rFont val="맑은 고딕"/>
        <family val="3"/>
        <charset val="129"/>
        <scheme val="major"/>
      </rPr>
      <t>r</t>
    </r>
    <phoneticPr fontId="4" type="noConversion"/>
  </si>
  <si>
    <r>
      <t>δl</t>
    </r>
    <r>
      <rPr>
        <vertAlign val="subscript"/>
        <sz val="9"/>
        <rFont val="맑은 고딕"/>
        <family val="3"/>
        <charset val="129"/>
        <scheme val="major"/>
      </rPr>
      <t>r</t>
    </r>
    <phoneticPr fontId="4" type="noConversion"/>
  </si>
  <si>
    <r>
      <t>δl</t>
    </r>
    <r>
      <rPr>
        <vertAlign val="subscript"/>
        <sz val="9"/>
        <rFont val="맑은 고딕"/>
        <family val="3"/>
        <charset val="129"/>
        <scheme val="major"/>
      </rPr>
      <t>c</t>
    </r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</si>
  <si>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r</t>
    </r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</si>
  <si>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r</t>
    </r>
    <r>
      <rPr>
        <b/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</si>
  <si>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r</t>
    </r>
    <r>
      <rPr>
        <sz val="10"/>
        <rFont val="Times New Roman"/>
        <family val="1"/>
      </rPr>
      <t>)</t>
    </r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</si>
  <si>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r</t>
    </r>
    <phoneticPr fontId="4" type="noConversion"/>
  </si>
  <si>
    <t>측정불확도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</si>
  <si>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0</t>
    </r>
    <phoneticPr fontId="4" type="noConversion"/>
  </si>
  <si>
    <t>단위</t>
    <phoneticPr fontId="4" type="noConversion"/>
  </si>
  <si>
    <t>계산</t>
    <phoneticPr fontId="4" type="noConversion"/>
  </si>
  <si>
    <t>측정불확도</t>
    <phoneticPr fontId="4" type="noConversion"/>
  </si>
  <si>
    <t>CMC</t>
    <phoneticPr fontId="4" type="noConversion"/>
  </si>
  <si>
    <t>U+α</t>
    <phoneticPr fontId="4" type="noConversion"/>
  </si>
  <si>
    <t>U&amp;r</t>
    <phoneticPr fontId="4" type="noConversion"/>
  </si>
  <si>
    <t>HCT</t>
    <phoneticPr fontId="4" type="noConversion"/>
  </si>
  <si>
    <t>측정불확도</t>
    <phoneticPr fontId="4" type="noConversion"/>
  </si>
  <si>
    <t>단위</t>
    <phoneticPr fontId="4" type="noConversion"/>
  </si>
  <si>
    <t>계산</t>
    <phoneticPr fontId="4" type="noConversion"/>
  </si>
  <si>
    <t>계산</t>
    <phoneticPr fontId="4" type="noConversion"/>
  </si>
  <si>
    <t>U+α</t>
    <phoneticPr fontId="4" type="noConversion"/>
  </si>
  <si>
    <t>HCT</t>
    <phoneticPr fontId="4" type="noConversion"/>
  </si>
  <si>
    <t>측정불확도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</si>
  <si>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0</t>
    </r>
    <phoneticPr fontId="4" type="noConversion"/>
  </si>
  <si>
    <t>단위</t>
    <phoneticPr fontId="4" type="noConversion"/>
  </si>
  <si>
    <t>계산</t>
    <phoneticPr fontId="4" type="noConversion"/>
  </si>
  <si>
    <t>CMC</t>
    <phoneticPr fontId="4" type="noConversion"/>
  </si>
  <si>
    <t>U+α</t>
    <phoneticPr fontId="4" type="noConversion"/>
  </si>
  <si>
    <t>U&amp;r</t>
    <phoneticPr fontId="4" type="noConversion"/>
  </si>
  <si>
    <t>HCT</t>
    <phoneticPr fontId="4" type="noConversion"/>
  </si>
  <si>
    <t>U+α</t>
    <phoneticPr fontId="4" type="noConversion"/>
  </si>
  <si>
    <t>U&amp;r</t>
    <phoneticPr fontId="4" type="noConversion"/>
  </si>
  <si>
    <t>HCT</t>
    <phoneticPr fontId="4" type="noConversion"/>
  </si>
  <si>
    <t>단위</t>
    <phoneticPr fontId="4" type="noConversion"/>
  </si>
  <si>
    <t>U&amp;r</t>
    <phoneticPr fontId="4" type="noConversion"/>
  </si>
  <si>
    <t>계산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</si>
  <si>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0</t>
    </r>
    <phoneticPr fontId="4" type="noConversion"/>
  </si>
  <si>
    <t>선택</t>
    <phoneticPr fontId="4" type="noConversion"/>
  </si>
  <si>
    <t>분해능</t>
    <phoneticPr fontId="4" type="noConversion"/>
  </si>
  <si>
    <t>소수점 자리수</t>
    <phoneticPr fontId="4" type="noConversion"/>
  </si>
  <si>
    <t>5% rule</t>
    <phoneticPr fontId="4" type="noConversion"/>
  </si>
  <si>
    <t>Number Format</t>
    <phoneticPr fontId="4" type="noConversion"/>
  </si>
  <si>
    <t>CMC초과?</t>
    <phoneticPr fontId="4" type="noConversion"/>
  </si>
  <si>
    <t>불확도표기</t>
    <phoneticPr fontId="4" type="noConversion"/>
  </si>
  <si>
    <t>불확도</t>
    <phoneticPr fontId="4" type="noConversion"/>
  </si>
  <si>
    <t>성적서</t>
    <phoneticPr fontId="4" type="noConversion"/>
  </si>
  <si>
    <t>Rawdata</t>
    <phoneticPr fontId="4" type="noConversion"/>
  </si>
  <si>
    <t>값</t>
    <phoneticPr fontId="4" type="noConversion"/>
  </si>
  <si>
    <t>단위포함</t>
    <phoneticPr fontId="4" type="noConversion"/>
  </si>
  <si>
    <t>선택</t>
    <phoneticPr fontId="4" type="noConversion"/>
  </si>
  <si>
    <t>분해능</t>
    <phoneticPr fontId="4" type="noConversion"/>
  </si>
  <si>
    <t>소수점 자리수</t>
    <phoneticPr fontId="4" type="noConversion"/>
  </si>
  <si>
    <t>5% rule</t>
    <phoneticPr fontId="4" type="noConversion"/>
  </si>
  <si>
    <t>Number Format</t>
    <phoneticPr fontId="4" type="noConversion"/>
  </si>
  <si>
    <t>CMC초과?</t>
    <phoneticPr fontId="4" type="noConversion"/>
  </si>
  <si>
    <t>불확도표기</t>
    <phoneticPr fontId="4" type="noConversion"/>
  </si>
  <si>
    <t>불확도</t>
    <phoneticPr fontId="4" type="noConversion"/>
  </si>
  <si>
    <t>성적서</t>
    <phoneticPr fontId="4" type="noConversion"/>
  </si>
  <si>
    <t>성적서</t>
    <phoneticPr fontId="4" type="noConversion"/>
  </si>
  <si>
    <t>Rawdata</t>
    <phoneticPr fontId="4" type="noConversion"/>
  </si>
  <si>
    <t>값</t>
    <phoneticPr fontId="4" type="noConversion"/>
  </si>
  <si>
    <t>단위포함</t>
    <phoneticPr fontId="4" type="noConversion"/>
  </si>
  <si>
    <t>자리수 맞춤</t>
    <phoneticPr fontId="4" type="noConversion"/>
  </si>
  <si>
    <t>자리수 맞춤</t>
    <phoneticPr fontId="4" type="noConversion"/>
  </si>
  <si>
    <t>최소눈금 표기용</t>
    <phoneticPr fontId="4" type="noConversion"/>
  </si>
  <si>
    <t>Nominal value</t>
  </si>
  <si>
    <t>Correction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</si>
</sst>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0">
    <numFmt numFmtId="41" formatCode="_-* #,##0_-;\-* #,##0_-;_-* &quot;-&quot;_-;_-@_-"/>
    <numFmt numFmtId="43" formatCode="_-* #,##0.00_-;\-* #,##0.00_-;_-* &quot;-&quot;??_-;_-@_-"/>
    <numFmt numFmtId="176" formatCode="_ &quot;₩&quot;* #,##0.00_ ;_ &quot;₩&quot;* &quot;₩&quot;&quot;₩&quot;&quot;₩&quot;&quot;₩&quot;&quot;₩&quot;&quot;₩&quot;&quot;₩&quot;\-#,##0.00_ ;_ &quot;₩&quot;* &quot;-&quot;??_ ;_ @_ "/>
    <numFmt numFmtId="177" formatCode="&quot;₩&quot;#,##0;&quot;₩&quot;&quot;₩&quot;&quot;₩&quot;&quot;₩&quot;&quot;₩&quot;&quot;₩&quot;&quot;₩&quot;&quot;₩&quot;&quot;₩&quot;\-#,##0"/>
    <numFmt numFmtId="178" formatCode="_ * #,##0.00_ ;_ * &quot;₩&quot;&quot;₩&quot;&quot;₩&quot;&quot;₩&quot;&quot;₩&quot;&quot;₩&quot;&quot;₩&quot;\-#,##0.00_ ;_ * &quot;-&quot;??_ ;_ @_ "/>
    <numFmt numFmtId="179" formatCode="&quot;₩&quot;#,##0;[Red]&quot;₩&quot;&quot;₩&quot;&quot;₩&quot;&quot;₩&quot;&quot;₩&quot;&quot;₩&quot;&quot;₩&quot;&quot;₩&quot;&quot;₩&quot;\-#,##0"/>
    <numFmt numFmtId="180" formatCode="_ * #,##0_ ;_ * \-#,##0_ ;_ * &quot;-&quot;_ ;_ @_ "/>
    <numFmt numFmtId="181" formatCode="_ * #,##0.00_ ;_ * \-#,##0.00_ ;_ * &quot;-&quot;??_ ;_ @_ "/>
    <numFmt numFmtId="182" formatCode="&quot;₩&quot;#,##0;&quot;₩&quot;&quot;₩&quot;&quot;₩&quot;&quot;₩&quot;&quot;₩&quot;&quot;₩&quot;&quot;₩&quot;&quot;₩&quot;\-#,##0"/>
    <numFmt numFmtId="183" formatCode="&quot;₩&quot;#,##0.00;&quot;₩&quot;&quot;₩&quot;&quot;₩&quot;&quot;₩&quot;&quot;₩&quot;&quot;₩&quot;&quot;₩&quot;&quot;₩&quot;\-#,##0.00"/>
    <numFmt numFmtId="184" formatCode="################################"/>
    <numFmt numFmtId="185" formatCode="0.0\ &quot;℃&quot;"/>
    <numFmt numFmtId="186" formatCode="0\ &quot;％ R.H.&quot;"/>
    <numFmt numFmtId="187" formatCode="0.0\ &quot;hPa&quot;"/>
    <numFmt numFmtId="188" formatCode="0.000_ "/>
    <numFmt numFmtId="189" formatCode="0.000000_ "/>
    <numFmt numFmtId="190" formatCode="0.00\ &quot;mg&quot;"/>
    <numFmt numFmtId="191" formatCode="0.000\ &quot;kg&quot;"/>
    <numFmt numFmtId="192" formatCode="0.0_ "/>
    <numFmt numFmtId="193" formatCode="0.0\ &quot;kg&quot;"/>
    <numFmt numFmtId="194" formatCode="0.000"/>
    <numFmt numFmtId="195" formatCode="0.00000"/>
    <numFmt numFmtId="196" formatCode="####\-##\-##"/>
    <numFmt numFmtId="197" formatCode="0.000_);[Red]\(0.000\)"/>
    <numFmt numFmtId="198" formatCode="0.0000_);[Red]\(0.0000\)"/>
    <numFmt numFmtId="199" formatCode="0.0000_ "/>
    <numFmt numFmtId="200" formatCode="\√\(0\)"/>
    <numFmt numFmtId="201" formatCode="0.0"/>
    <numFmt numFmtId="202" formatCode="#0.0\ E+00"/>
    <numFmt numFmtId="203" formatCode="&quot;0&quot;.0#\ E+00"/>
    <numFmt numFmtId="204" formatCode="\(0.00\ &quot;μm&quot;\)"/>
    <numFmt numFmtId="205" formatCode="0.00\ &quot;μm&quot;"/>
    <numFmt numFmtId="206" formatCode="0.00\ \℃"/>
    <numFmt numFmtId="207" formatCode="0.000\ &quot;mm&quot;"/>
    <numFmt numFmtId="208" formatCode="0.000\ 00"/>
    <numFmt numFmtId="209" formatCode="#\ ###\ ###"/>
    <numFmt numFmtId="210" formatCode="0.0\ &quot;μm&quot;"/>
    <numFmt numFmtId="211" formatCode="0.000\ &quot;μm&quot;"/>
    <numFmt numFmtId="212" formatCode="_-* #,##0_-;\-* #,##0_-;_-* &quot;-&quot;??_-;_-@_-"/>
    <numFmt numFmtId="213" formatCode="0.000\ \℃"/>
    <numFmt numFmtId="214" formatCode="0.000\ 000\ 00"/>
    <numFmt numFmtId="215" formatCode="0\ &quot;mm&quot;"/>
    <numFmt numFmtId="216" formatCode="0_ "/>
    <numFmt numFmtId="217" formatCode="0.000\ 0"/>
    <numFmt numFmtId="218" formatCode="0.0000"/>
    <numFmt numFmtId="219" formatCode="0.00_ "/>
    <numFmt numFmtId="220" formatCode="0.000\˚"/>
    <numFmt numFmtId="221" formatCode="0.0\ \℃"/>
    <numFmt numFmtId="222" formatCode="0.00\ &quot;℃&quot;"/>
    <numFmt numFmtId="223" formatCode="0.0E+00"/>
  </numFmts>
  <fonts count="107">
    <font>
      <sz val="11"/>
      <name val="돋움"/>
      <family val="3"/>
      <charset val="129"/>
    </font>
    <font>
      <sz val="9"/>
      <name val="Tahoma"/>
      <family val="2"/>
    </font>
    <font>
      <b/>
      <sz val="9"/>
      <name val="Tahoma"/>
      <family val="2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9"/>
      <color indexed="9"/>
      <name val="Tahoma"/>
      <family val="2"/>
    </font>
    <font>
      <sz val="10"/>
      <name val="Arial"/>
      <family val="2"/>
    </font>
    <font>
      <b/>
      <sz val="9"/>
      <color indexed="9"/>
      <name val="돋움"/>
      <family val="3"/>
      <charset val="129"/>
    </font>
    <font>
      <sz val="8"/>
      <name val="Tahoma"/>
      <family val="2"/>
    </font>
    <font>
      <sz val="11"/>
      <name val="Tahoma"/>
      <family val="2"/>
    </font>
    <font>
      <sz val="10"/>
      <name val="Tahoma"/>
      <family val="2"/>
    </font>
    <font>
      <b/>
      <sz val="8"/>
      <name val="Tahoma"/>
      <family val="2"/>
    </font>
    <font>
      <sz val="8"/>
      <color indexed="8"/>
      <name val="Tahoma"/>
      <family val="2"/>
    </font>
    <font>
      <sz val="12"/>
      <name val="바탕체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u/>
      <sz val="10"/>
      <color indexed="36"/>
      <name val="Arial"/>
      <family val="2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¹ÙÅÁÃ¼"/>
      <family val="1"/>
      <charset val="129"/>
    </font>
    <font>
      <sz val="14"/>
      <name val="¾©"/>
      <family val="3"/>
      <charset val="129"/>
    </font>
    <font>
      <sz val="10"/>
      <name val="±¼¸²Ã¼"/>
      <family val="3"/>
      <charset val="129"/>
    </font>
    <font>
      <sz val="8"/>
      <name val="Arial"/>
      <family val="2"/>
    </font>
    <font>
      <sz val="10"/>
      <name val="Helv"/>
      <family val="2"/>
    </font>
    <font>
      <sz val="12"/>
      <name val="¾©"/>
      <family val="3"/>
      <charset val="129"/>
    </font>
    <font>
      <b/>
      <sz val="20"/>
      <name val="Tahoma"/>
      <family val="2"/>
    </font>
    <font>
      <b/>
      <sz val="20"/>
      <name val="돋움"/>
      <family val="3"/>
      <charset val="129"/>
    </font>
    <font>
      <b/>
      <sz val="8"/>
      <name val="맑은 고딕"/>
      <family val="3"/>
      <charset val="129"/>
    </font>
    <font>
      <sz val="8"/>
      <name val="맑은 고딕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sz val="8"/>
      <color indexed="10"/>
      <name val="Tahoma"/>
      <family val="2"/>
    </font>
    <font>
      <sz val="8"/>
      <name val="맑은 고딕"/>
      <family val="3"/>
      <charset val="129"/>
    </font>
    <font>
      <sz val="8"/>
      <color indexed="8"/>
      <name val="Tahoma"/>
      <family val="2"/>
    </font>
    <font>
      <b/>
      <sz val="23"/>
      <name val="Arial Unicode MS"/>
      <family val="3"/>
      <charset val="129"/>
    </font>
    <font>
      <sz val="9"/>
      <name val="Arial Unicode MS"/>
      <family val="3"/>
      <charset val="129"/>
    </font>
    <font>
      <b/>
      <sz val="12"/>
      <name val="Arial Unicode MS"/>
      <family val="3"/>
      <charset val="129"/>
    </font>
    <font>
      <sz val="9"/>
      <color indexed="8"/>
      <name val="Arial Unicode MS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</font>
    <font>
      <b/>
      <sz val="22"/>
      <name val="맑은 고딕"/>
      <family val="3"/>
      <charset val="129"/>
      <scheme val="minor"/>
    </font>
    <font>
      <sz val="9"/>
      <color indexed="8"/>
      <name val="맑은 고딕"/>
      <family val="3"/>
      <charset val="129"/>
    </font>
    <font>
      <sz val="12"/>
      <color indexed="8"/>
      <name val="굴림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name val="Arial Unicode MS"/>
      <family val="3"/>
      <charset val="129"/>
    </font>
    <font>
      <b/>
      <sz val="9"/>
      <name val="돋움"/>
      <family val="3"/>
      <charset val="129"/>
    </font>
    <font>
      <b/>
      <sz val="8"/>
      <name val="돋움"/>
      <family val="3"/>
      <charset val="129"/>
    </font>
    <font>
      <sz val="8"/>
      <name val="맑은 고딕"/>
      <family val="3"/>
      <charset val="129"/>
      <scheme val="major"/>
    </font>
    <font>
      <sz val="9"/>
      <color rgb="FFFF0000"/>
      <name val="Arial Unicode MS"/>
      <family val="3"/>
      <charset val="129"/>
    </font>
    <font>
      <i/>
      <sz val="10"/>
      <name val="Times New Roman"/>
      <family val="1"/>
    </font>
    <font>
      <i/>
      <vertAlign val="subscript"/>
      <sz val="10"/>
      <name val="Times New Roman"/>
      <family val="1"/>
    </font>
    <font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name val="Times New Roman"/>
      <family val="1"/>
    </font>
    <font>
      <b/>
      <i/>
      <sz val="10"/>
      <name val="Times New Roman"/>
      <family val="1"/>
    </font>
    <font>
      <b/>
      <i/>
      <vertAlign val="subscript"/>
      <sz val="10"/>
      <name val="Times New Roman"/>
      <family val="1"/>
    </font>
    <font>
      <i/>
      <sz val="10"/>
      <name val="맑은 고딕"/>
      <family val="3"/>
      <charset val="129"/>
      <scheme val="major"/>
    </font>
    <font>
      <b/>
      <sz val="10"/>
      <name val="맑은 고딕"/>
      <family val="1"/>
      <scheme val="major"/>
    </font>
    <font>
      <b/>
      <sz val="20"/>
      <name val="맑은 고딕"/>
      <family val="3"/>
      <charset val="129"/>
      <scheme val="minor"/>
    </font>
    <font>
      <b/>
      <sz val="20"/>
      <name val="Felix Titling"/>
      <family val="5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color indexed="9"/>
      <name val="맑은 고딕"/>
      <family val="3"/>
      <charset val="129"/>
      <scheme val="major"/>
    </font>
    <font>
      <b/>
      <vertAlign val="subscript"/>
      <sz val="9"/>
      <color indexed="9"/>
      <name val="맑은 고딕"/>
      <family val="3"/>
      <charset val="129"/>
      <scheme val="major"/>
    </font>
    <font>
      <b/>
      <sz val="9"/>
      <color indexed="9"/>
      <name val="굴림"/>
      <family val="3"/>
      <charset val="129"/>
    </font>
    <font>
      <vertAlign val="subscript"/>
      <sz val="9"/>
      <name val="맑은 고딕"/>
      <family val="3"/>
      <charset val="129"/>
      <scheme val="major"/>
    </font>
    <font>
      <b/>
      <sz val="9"/>
      <color rgb="FFFF0000"/>
      <name val="Tahoma"/>
      <family val="2"/>
    </font>
    <font>
      <vertAlign val="subscript"/>
      <sz val="10"/>
      <name val="Times New Roman"/>
      <family val="1"/>
    </font>
    <font>
      <b/>
      <sz val="10"/>
      <name val="Times New Roman"/>
      <family val="1"/>
    </font>
    <font>
      <sz val="10"/>
      <name val="맑은 고딕"/>
      <family val="1"/>
      <scheme val="major"/>
    </font>
    <font>
      <vertAlign val="superscript"/>
      <sz val="10"/>
      <name val="맑은 고딕"/>
      <family val="3"/>
      <charset val="129"/>
      <scheme val="major"/>
    </font>
    <font>
      <b/>
      <i/>
      <sz val="10"/>
      <name val="맑은 고딕"/>
      <family val="3"/>
      <charset val="129"/>
    </font>
    <font>
      <i/>
      <vertAlign val="superscript"/>
      <sz val="10"/>
      <name val="Times New Roman"/>
      <family val="1"/>
    </font>
    <font>
      <sz val="10"/>
      <color rgb="FFFF0000"/>
      <name val="맑은 고딕"/>
      <family val="3"/>
      <charset val="129"/>
      <scheme val="major"/>
    </font>
    <font>
      <b/>
      <sz val="10"/>
      <color rgb="FFFF0000"/>
      <name val="맑은 고딕"/>
      <family val="3"/>
      <charset val="129"/>
      <scheme val="minor"/>
    </font>
    <font>
      <b/>
      <i/>
      <sz val="9"/>
      <color indexed="9"/>
      <name val="Times New Roman"/>
      <family val="1"/>
    </font>
    <font>
      <b/>
      <vertAlign val="subscript"/>
      <sz val="9"/>
      <color indexed="9"/>
      <name val="Times New Roman"/>
      <family val="1"/>
    </font>
    <font>
      <sz val="9"/>
      <color theme="0" tint="-0.249977111117893"/>
      <name val="맑은 고딕"/>
      <family val="3"/>
      <charset val="129"/>
      <scheme val="major"/>
    </font>
    <font>
      <sz val="9"/>
      <name val="돋움"/>
      <family val="3"/>
      <charset val="129"/>
    </font>
    <font>
      <sz val="10"/>
      <name val="바탕"/>
      <family val="1"/>
      <charset val="129"/>
    </font>
    <font>
      <b/>
      <sz val="10"/>
      <name val="맑은 고딕"/>
      <family val="3"/>
      <charset val="129"/>
    </font>
    <font>
      <b/>
      <vertAlign val="superscript"/>
      <sz val="9"/>
      <color indexed="9"/>
      <name val="맑은 고딕"/>
      <family val="3"/>
      <charset val="129"/>
      <scheme val="major"/>
    </font>
    <font>
      <vertAlign val="subscript"/>
      <sz val="10"/>
      <name val="맑은 고딕"/>
      <family val="3"/>
      <charset val="129"/>
      <scheme val="minor"/>
    </font>
    <font>
      <b/>
      <sz val="9"/>
      <color indexed="8"/>
      <name val="Arial Unicode MS"/>
      <family val="3"/>
      <charset val="129"/>
    </font>
    <font>
      <b/>
      <sz val="9"/>
      <color rgb="FFFF0000"/>
      <name val="맑은 고딕"/>
      <family val="3"/>
      <charset val="129"/>
      <scheme val="major"/>
    </font>
    <font>
      <sz val="9"/>
      <color rgb="FF0070C0"/>
      <name val="Arial Unicode MS"/>
      <family val="3"/>
      <charset val="129"/>
    </font>
    <font>
      <sz val="9"/>
      <color indexed="9"/>
      <name val="맑은 고딕"/>
      <family val="3"/>
      <charset val="129"/>
      <scheme val="major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8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</borders>
  <cellStyleXfs count="114">
    <xf numFmtId="0" fontId="0" fillId="0" borderId="0">
      <alignment vertical="center"/>
    </xf>
    <xf numFmtId="0" fontId="13" fillId="0" borderId="0"/>
    <xf numFmtId="0" fontId="13" fillId="0" borderId="0"/>
    <xf numFmtId="40" fontId="33" fillId="0" borderId="0" applyFont="0" applyFill="0" applyBorder="0" applyAlignment="0" applyProtection="0"/>
    <xf numFmtId="38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7" fillId="0" borderId="0"/>
    <xf numFmtId="0" fontId="37" fillId="0" borderId="0"/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176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9" fontId="32" fillId="0" borderId="0" applyFont="0" applyFill="0" applyBorder="0" applyAlignment="0" applyProtection="0"/>
    <xf numFmtId="0" fontId="34" fillId="0" borderId="0"/>
    <xf numFmtId="180" fontId="6" fillId="0" borderId="0" applyFont="0" applyFill="0" applyBorder="0" applyAlignment="0" applyProtection="0"/>
    <xf numFmtId="181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38" fontId="35" fillId="16" borderId="0" applyNumberFormat="0" applyBorder="0" applyAlignment="0" applyProtection="0"/>
    <xf numFmtId="10" fontId="35" fillId="17" borderId="1" applyNumberFormat="0" applyBorder="0" applyAlignment="0" applyProtection="0"/>
    <xf numFmtId="0" fontId="36" fillId="0" borderId="0"/>
    <xf numFmtId="0" fontId="6" fillId="0" borderId="0"/>
    <xf numFmtId="10" fontId="6" fillId="0" borderId="0" applyFont="0" applyFill="0" applyBorder="0" applyAlignment="0" applyProtection="0"/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2" borderId="2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3" fillId="23" borderId="3" applyNumberFormat="0" applyFon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42" fillId="0" borderId="0"/>
    <xf numFmtId="0" fontId="21" fillId="0" borderId="0" applyNumberFormat="0" applyFill="0" applyBorder="0" applyAlignment="0" applyProtection="0">
      <alignment vertical="center"/>
    </xf>
    <xf numFmtId="0" fontId="22" fillId="25" borderId="4" applyNumberFormat="0" applyAlignment="0" applyProtection="0">
      <alignment vertical="center"/>
    </xf>
    <xf numFmtId="0" fontId="6" fillId="0" borderId="0"/>
    <xf numFmtId="0" fontId="23" fillId="0" borderId="5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7" borderId="2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22" borderId="10" applyNumberFormat="0" applyAlignment="0" applyProtection="0">
      <alignment vertical="center"/>
    </xf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43" fillId="0" borderId="0">
      <alignment vertical="center"/>
    </xf>
    <xf numFmtId="0" fontId="3" fillId="0" borderId="0">
      <alignment vertical="center"/>
    </xf>
    <xf numFmtId="0" fontId="3" fillId="0" borderId="0"/>
    <xf numFmtId="0" fontId="51" fillId="0" borderId="0">
      <alignment vertical="center"/>
    </xf>
    <xf numFmtId="0" fontId="14" fillId="0" borderId="0">
      <alignment vertical="center"/>
    </xf>
    <xf numFmtId="0" fontId="3" fillId="0" borderId="0"/>
    <xf numFmtId="0" fontId="4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58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61" applyNumberFormat="0" applyBorder="0" applyAlignment="0" applyProtection="0"/>
    <xf numFmtId="0" fontId="17" fillId="22" borderId="62" applyNumberFormat="0" applyAlignment="0" applyProtection="0">
      <alignment vertical="center"/>
    </xf>
    <xf numFmtId="0" fontId="3" fillId="23" borderId="59" applyNumberFormat="0" applyFont="0" applyAlignment="0" applyProtection="0">
      <alignment vertical="center"/>
    </xf>
    <xf numFmtId="0" fontId="24" fillId="0" borderId="63" applyNumberFormat="0" applyFill="0" applyAlignment="0" applyProtection="0">
      <alignment vertical="center"/>
    </xf>
    <xf numFmtId="0" fontId="25" fillId="7" borderId="62" applyNumberFormat="0" applyAlignment="0" applyProtection="0">
      <alignment vertical="center"/>
    </xf>
    <xf numFmtId="0" fontId="31" fillId="22" borderId="64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66" applyNumberFormat="0" applyBorder="0" applyAlignment="0" applyProtection="0"/>
    <xf numFmtId="0" fontId="17" fillId="22" borderId="67" applyNumberFormat="0" applyAlignment="0" applyProtection="0">
      <alignment vertical="center"/>
    </xf>
    <xf numFmtId="0" fontId="3" fillId="23" borderId="65" applyNumberFormat="0" applyFont="0" applyAlignment="0" applyProtection="0">
      <alignment vertical="center"/>
    </xf>
    <xf numFmtId="0" fontId="24" fillId="0" borderId="68" applyNumberFormat="0" applyFill="0" applyAlignment="0" applyProtection="0">
      <alignment vertical="center"/>
    </xf>
    <xf numFmtId="0" fontId="25" fillId="7" borderId="67" applyNumberFormat="0" applyAlignment="0" applyProtection="0">
      <alignment vertical="center"/>
    </xf>
    <xf numFmtId="0" fontId="31" fillId="22" borderId="69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66" applyNumberFormat="0" applyBorder="0" applyAlignment="0" applyProtection="0"/>
    <xf numFmtId="0" fontId="17" fillId="22" borderId="67" applyNumberFormat="0" applyAlignment="0" applyProtection="0">
      <alignment vertical="center"/>
    </xf>
    <xf numFmtId="0" fontId="3" fillId="23" borderId="65" applyNumberFormat="0" applyFont="0" applyAlignment="0" applyProtection="0">
      <alignment vertical="center"/>
    </xf>
    <xf numFmtId="0" fontId="24" fillId="0" borderId="68" applyNumberFormat="0" applyFill="0" applyAlignment="0" applyProtection="0">
      <alignment vertical="center"/>
    </xf>
    <xf numFmtId="0" fontId="25" fillId="7" borderId="67" applyNumberFormat="0" applyAlignment="0" applyProtection="0">
      <alignment vertical="center"/>
    </xf>
    <xf numFmtId="0" fontId="31" fillId="22" borderId="69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0" borderId="0"/>
  </cellStyleXfs>
  <cellXfs count="582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0" fontId="41" fillId="0" borderId="1" xfId="0" applyFont="1" applyFill="1" applyBorder="1" applyAlignment="1" applyProtection="1">
      <alignment horizontal="center" vertical="center" shrinkToFit="1"/>
    </xf>
    <xf numFmtId="0" fontId="8" fillId="0" borderId="1" xfId="0" applyFont="1" applyFill="1" applyBorder="1" applyAlignment="1" applyProtection="1">
      <alignment horizontal="center" vertical="center" shrinkToFit="1"/>
    </xf>
    <xf numFmtId="0" fontId="44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41" fillId="0" borderId="1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>
      <alignment vertical="center"/>
    </xf>
    <xf numFmtId="0" fontId="8" fillId="0" borderId="1" xfId="0" applyFont="1" applyFill="1" applyBorder="1" applyAlignment="1" applyProtection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14" fontId="1" fillId="0" borderId="0" xfId="0" applyNumberFormat="1" applyFont="1" applyFill="1" applyBorder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2" fillId="0" borderId="0" xfId="0" applyFont="1" applyAlignment="1">
      <alignment horizontal="center" vertical="center"/>
    </xf>
    <xf numFmtId="0" fontId="53" fillId="26" borderId="0" xfId="0" applyFont="1" applyFill="1" applyAlignment="1">
      <alignment horizontal="center" vertical="center"/>
    </xf>
    <xf numFmtId="0" fontId="53" fillId="26" borderId="0" xfId="0" applyFont="1" applyFill="1" applyAlignment="1">
      <alignment horizontal="center" vertical="center" wrapText="1"/>
    </xf>
    <xf numFmtId="0" fontId="56" fillId="0" borderId="0" xfId="0" applyFont="1" applyAlignment="1">
      <alignment horizontal="left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4" fillId="0" borderId="0" xfId="0" applyFont="1" applyAlignment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7" fillId="0" borderId="0" xfId="0" applyFont="1" applyBorder="1" applyAlignment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48" fillId="0" borderId="0" xfId="79" applyNumberFormat="1" applyFont="1"/>
    <xf numFmtId="0" fontId="55" fillId="0" borderId="25" xfId="0" applyFont="1" applyBorder="1" applyAlignment="1">
      <alignment horizontal="center" vertical="center"/>
    </xf>
    <xf numFmtId="0" fontId="52" fillId="0" borderId="25" xfId="0" applyFont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vertical="center"/>
    </xf>
    <xf numFmtId="0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2" fillId="0" borderId="0" xfId="0" applyNumberFormat="1" applyFont="1" applyBorder="1" applyAlignment="1">
      <alignment horizontal="center" vertical="center"/>
    </xf>
    <xf numFmtId="0" fontId="8" fillId="29" borderId="11" xfId="0" applyFont="1" applyFill="1" applyBorder="1" applyAlignment="1" applyProtection="1">
      <alignment horizontal="center" vertical="center"/>
      <protection locked="0"/>
    </xf>
    <xf numFmtId="0" fontId="8" fillId="29" borderId="1" xfId="0" applyFont="1" applyFill="1" applyBorder="1" applyAlignment="1" applyProtection="1">
      <alignment horizontal="center" vertical="center" shrinkToFit="1"/>
      <protection locked="0"/>
    </xf>
    <xf numFmtId="0" fontId="48" fillId="0" borderId="0" xfId="79" applyNumberFormat="1" applyFont="1" applyFill="1" applyBorder="1" applyAlignment="1">
      <alignment vertical="center"/>
    </xf>
    <xf numFmtId="0" fontId="48" fillId="0" borderId="0" xfId="79" applyNumberFormat="1" applyFont="1" applyFill="1" applyAlignment="1">
      <alignment horizontal="center" vertical="center"/>
    </xf>
    <xf numFmtId="0" fontId="48" fillId="0" borderId="0" xfId="79" applyNumberFormat="1" applyFont="1" applyFill="1" applyAlignment="1">
      <alignment vertical="center"/>
    </xf>
    <xf numFmtId="0" fontId="11" fillId="0" borderId="0" xfId="0" applyFont="1" applyFill="1" applyBorder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3" fillId="26" borderId="33" xfId="0" applyFont="1" applyFill="1" applyBorder="1" applyAlignment="1">
      <alignment horizontal="center" vertical="center" wrapText="1"/>
    </xf>
    <xf numFmtId="0" fontId="55" fillId="0" borderId="33" xfId="0" applyFont="1" applyBorder="1" applyAlignment="1">
      <alignment horizontal="center" vertical="center"/>
    </xf>
    <xf numFmtId="0" fontId="64" fillId="0" borderId="0" xfId="79" applyNumberFormat="1" applyFont="1" applyFill="1" applyAlignment="1">
      <alignment horizontal="left" vertical="center"/>
    </xf>
    <xf numFmtId="0" fontId="64" fillId="0" borderId="0" xfId="79" applyNumberFormat="1" applyFont="1" applyFill="1" applyAlignment="1">
      <alignment vertical="center"/>
    </xf>
    <xf numFmtId="0" fontId="9" fillId="0" borderId="0" xfId="0" applyNumberFormat="1" applyFont="1" applyFill="1">
      <alignment vertical="center"/>
    </xf>
    <xf numFmtId="0" fontId="61" fillId="0" borderId="0" xfId="0" applyNumberFormat="1" applyFont="1" applyFill="1" applyBorder="1" applyAlignment="1">
      <alignment vertical="center"/>
    </xf>
    <xf numFmtId="0" fontId="1" fillId="0" borderId="0" xfId="79" applyNumberFormat="1" applyFont="1" applyFill="1" applyAlignment="1">
      <alignment horizontal="left" vertical="center"/>
    </xf>
    <xf numFmtId="0" fontId="48" fillId="0" borderId="0" xfId="0" applyNumberFormat="1" applyFont="1">
      <alignment vertical="center"/>
    </xf>
    <xf numFmtId="0" fontId="1" fillId="0" borderId="0" xfId="79" applyNumberFormat="1" applyFont="1" applyFill="1" applyBorder="1" applyAlignment="1">
      <alignment horizontal="left" vertical="center"/>
    </xf>
    <xf numFmtId="0" fontId="48" fillId="0" borderId="0" xfId="79" applyNumberFormat="1" applyFont="1" applyFill="1" applyAlignment="1">
      <alignment horizontal="left" vertical="center"/>
    </xf>
    <xf numFmtId="0" fontId="48" fillId="0" borderId="0" xfId="79" applyNumberFormat="1" applyFont="1" applyFill="1" applyBorder="1" applyAlignment="1">
      <alignment horizontal="center" vertical="center"/>
    </xf>
    <xf numFmtId="3" fontId="48" fillId="0" borderId="0" xfId="79" applyNumberFormat="1" applyFont="1" applyFill="1" applyBorder="1" applyAlignment="1">
      <alignment horizontal="center" vertical="center"/>
    </xf>
    <xf numFmtId="0" fontId="48" fillId="0" borderId="0" xfId="79" applyNumberFormat="1" applyFont="1" applyFill="1" applyAlignment="1">
      <alignment horizontal="right" vertical="center"/>
    </xf>
    <xf numFmtId="0" fontId="48" fillId="0" borderId="0" xfId="0" applyNumberFormat="1" applyFont="1" applyBorder="1" applyAlignment="1">
      <alignment vertical="center"/>
    </xf>
    <xf numFmtId="0" fontId="55" fillId="0" borderId="35" xfId="0" applyFont="1" applyBorder="1" applyAlignment="1">
      <alignment horizontal="center" vertical="center"/>
    </xf>
    <xf numFmtId="0" fontId="67" fillId="0" borderId="0" xfId="0" applyFont="1">
      <alignment vertical="center"/>
    </xf>
    <xf numFmtId="0" fontId="68" fillId="0" borderId="0" xfId="0" applyFont="1" applyBorder="1" applyAlignment="1">
      <alignment vertical="center"/>
    </xf>
    <xf numFmtId="0" fontId="67" fillId="0" borderId="0" xfId="0" applyFont="1" applyAlignment="1">
      <alignment vertical="center"/>
    </xf>
    <xf numFmtId="0" fontId="65" fillId="0" borderId="0" xfId="0" applyFont="1" applyBorder="1" applyAlignment="1">
      <alignment vertical="center"/>
    </xf>
    <xf numFmtId="0" fontId="68" fillId="0" borderId="0" xfId="0" applyFont="1" applyBorder="1">
      <alignment vertical="center"/>
    </xf>
    <xf numFmtId="0" fontId="69" fillId="0" borderId="0" xfId="0" applyFont="1" applyBorder="1">
      <alignment vertical="center"/>
    </xf>
    <xf numFmtId="0" fontId="38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horizontal="center" vertical="center"/>
    </xf>
    <xf numFmtId="189" fontId="1" fillId="0" borderId="0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49" fontId="1" fillId="0" borderId="0" xfId="0" applyNumberFormat="1" applyFont="1" applyFill="1" applyBorder="1" applyAlignment="1">
      <alignment vertical="center"/>
    </xf>
    <xf numFmtId="0" fontId="74" fillId="0" borderId="0" xfId="0" applyNumberFormat="1" applyFont="1" applyAlignment="1">
      <alignment vertical="center"/>
    </xf>
    <xf numFmtId="0" fontId="52" fillId="0" borderId="0" xfId="0" applyNumberFormat="1" applyFont="1" applyAlignment="1">
      <alignment vertical="center"/>
    </xf>
    <xf numFmtId="0" fontId="54" fillId="0" borderId="0" xfId="0" applyNumberFormat="1" applyFont="1" applyBorder="1" applyAlignment="1">
      <alignment vertical="center"/>
    </xf>
    <xf numFmtId="0" fontId="68" fillId="0" borderId="0" xfId="0" applyFont="1" applyBorder="1" applyAlignment="1">
      <alignment horizontal="left" vertical="center" indent="1"/>
    </xf>
    <xf numFmtId="0" fontId="52" fillId="0" borderId="0" xfId="0" applyNumberFormat="1" applyFont="1" applyFill="1" applyBorder="1" applyAlignment="1">
      <alignment vertical="center"/>
    </xf>
    <xf numFmtId="190" fontId="67" fillId="0" borderId="0" xfId="0" applyNumberFormat="1" applyFont="1" applyBorder="1" applyAlignment="1">
      <alignment horizontal="center" vertical="center"/>
    </xf>
    <xf numFmtId="0" fontId="48" fillId="31" borderId="0" xfId="79" applyNumberFormat="1" applyFont="1" applyFill="1" applyAlignment="1">
      <alignment horizontal="center" vertical="center"/>
    </xf>
    <xf numFmtId="0" fontId="60" fillId="31" borderId="0" xfId="0" applyNumberFormat="1" applyFont="1" applyFill="1" applyBorder="1" applyAlignment="1">
      <alignment horizontal="left" vertical="center"/>
    </xf>
    <xf numFmtId="0" fontId="48" fillId="0" borderId="36" xfId="79" applyNumberFormat="1" applyFont="1" applyFill="1" applyBorder="1" applyAlignment="1">
      <alignment horizontal="center" vertical="center"/>
    </xf>
    <xf numFmtId="0" fontId="48" fillId="0" borderId="36" xfId="79" applyNumberFormat="1" applyFont="1" applyFill="1" applyBorder="1" applyAlignment="1">
      <alignment horizontal="left" vertical="center"/>
    </xf>
    <xf numFmtId="0" fontId="48" fillId="0" borderId="36" xfId="79" applyNumberFormat="1" applyFont="1" applyFill="1" applyBorder="1" applyAlignment="1">
      <alignment vertical="center"/>
    </xf>
    <xf numFmtId="49" fontId="1" fillId="0" borderId="0" xfId="79" applyNumberFormat="1" applyFont="1" applyFill="1" applyAlignment="1">
      <alignment horizontal="left" vertical="center"/>
    </xf>
    <xf numFmtId="0" fontId="48" fillId="0" borderId="0" xfId="0" applyFont="1">
      <alignment vertical="center"/>
    </xf>
    <xf numFmtId="49" fontId="1" fillId="0" borderId="0" xfId="79" applyNumberFormat="1" applyFont="1" applyFill="1" applyBorder="1" applyAlignment="1">
      <alignment horizontal="left" vertical="center"/>
    </xf>
    <xf numFmtId="49" fontId="48" fillId="0" borderId="0" xfId="79" applyNumberFormat="1" applyFont="1" applyFill="1" applyBorder="1" applyAlignment="1">
      <alignment vertical="center"/>
    </xf>
    <xf numFmtId="49" fontId="1" fillId="0" borderId="0" xfId="79" applyNumberFormat="1" applyFont="1" applyFill="1" applyBorder="1" applyAlignment="1">
      <alignment vertical="center"/>
    </xf>
    <xf numFmtId="49" fontId="1" fillId="0" borderId="0" xfId="79" applyNumberFormat="1" applyFont="1" applyFill="1" applyAlignment="1">
      <alignment horizontal="center" vertical="center"/>
    </xf>
    <xf numFmtId="0" fontId="46" fillId="17" borderId="1" xfId="0" applyNumberFormat="1" applyFont="1" applyFill="1" applyBorder="1" applyAlignment="1" applyProtection="1">
      <alignment horizontal="center" vertical="center" shrinkToFit="1"/>
      <protection locked="0"/>
    </xf>
    <xf numFmtId="185" fontId="8" fillId="17" borderId="1" xfId="0" applyNumberFormat="1" applyFont="1" applyFill="1" applyBorder="1" applyAlignment="1" applyProtection="1">
      <alignment horizontal="center" vertical="center" shrinkToFit="1"/>
    </xf>
    <xf numFmtId="186" fontId="8" fillId="17" borderId="1" xfId="0" applyNumberFormat="1" applyFont="1" applyFill="1" applyBorder="1" applyAlignment="1" applyProtection="1">
      <alignment horizontal="center" vertical="center" shrinkToFit="1"/>
    </xf>
    <xf numFmtId="187" fontId="8" fillId="0" borderId="1" xfId="0" applyNumberFormat="1" applyFont="1" applyFill="1" applyBorder="1" applyAlignment="1" applyProtection="1">
      <alignment horizontal="center" vertical="center" shrinkToFit="1"/>
    </xf>
    <xf numFmtId="0" fontId="48" fillId="0" borderId="38" xfId="79" applyNumberFormat="1" applyFont="1" applyFill="1" applyBorder="1" applyAlignment="1">
      <alignment vertical="center"/>
    </xf>
    <xf numFmtId="0" fontId="48" fillId="0" borderId="38" xfId="79" applyNumberFormat="1" applyFont="1" applyFill="1" applyBorder="1" applyAlignment="1">
      <alignment horizontal="left" vertical="center"/>
    </xf>
    <xf numFmtId="0" fontId="48" fillId="0" borderId="38" xfId="79" applyNumberFormat="1" applyFont="1" applyFill="1" applyBorder="1" applyAlignment="1">
      <alignment horizontal="right" vertical="center"/>
    </xf>
    <xf numFmtId="49" fontId="48" fillId="0" borderId="0" xfId="79" applyNumberFormat="1" applyFont="1" applyFill="1" applyAlignment="1">
      <alignment horizontal="center" vertical="center"/>
    </xf>
    <xf numFmtId="0" fontId="64" fillId="0" borderId="0" xfId="79" applyNumberFormat="1" applyFont="1" applyFill="1" applyAlignment="1">
      <alignment horizontal="center" vertical="center"/>
    </xf>
    <xf numFmtId="0" fontId="78" fillId="0" borderId="0" xfId="0" applyFont="1">
      <alignment vertical="center"/>
    </xf>
    <xf numFmtId="0" fontId="54" fillId="0" borderId="0" xfId="0" applyFont="1" applyAlignment="1">
      <alignment horizontal="center" vertical="center"/>
    </xf>
    <xf numFmtId="0" fontId="55" fillId="0" borderId="37" xfId="0" applyFont="1" applyBorder="1" applyAlignment="1">
      <alignment horizontal="center" vertical="center"/>
    </xf>
    <xf numFmtId="0" fontId="79" fillId="0" borderId="0" xfId="0" applyFont="1" applyBorder="1">
      <alignment vertical="center"/>
    </xf>
    <xf numFmtId="0" fontId="48" fillId="0" borderId="38" xfId="79" applyNumberFormat="1" applyFont="1" applyFill="1" applyBorder="1" applyAlignment="1">
      <alignment horizontal="center" vertical="center"/>
    </xf>
    <xf numFmtId="0" fontId="50" fillId="0" borderId="38" xfId="80" applyNumberFormat="1" applyFont="1" applyFill="1" applyBorder="1" applyAlignment="1">
      <alignment horizontal="right" vertical="center"/>
    </xf>
    <xf numFmtId="0" fontId="7" fillId="28" borderId="40" xfId="0" applyNumberFormat="1" applyFont="1" applyFill="1" applyBorder="1" applyAlignment="1">
      <alignment horizontal="center" vertical="center"/>
    </xf>
    <xf numFmtId="0" fontId="1" fillId="0" borderId="39" xfId="78" applyNumberFormat="1" applyFont="1" applyFill="1" applyBorder="1" applyAlignment="1">
      <alignment horizontal="center" vertical="center"/>
    </xf>
    <xf numFmtId="49" fontId="1" fillId="0" borderId="39" xfId="78" applyNumberFormat="1" applyFont="1" applyFill="1" applyBorder="1" applyAlignment="1">
      <alignment horizontal="center" vertical="center"/>
    </xf>
    <xf numFmtId="196" fontId="1" fillId="0" borderId="39" xfId="78" applyNumberFormat="1" applyFont="1" applyFill="1" applyBorder="1" applyAlignment="1">
      <alignment horizontal="center" vertical="center"/>
    </xf>
    <xf numFmtId="0" fontId="61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48" fillId="0" borderId="0" xfId="0" applyFont="1" applyBorder="1">
      <alignment vertical="center"/>
    </xf>
    <xf numFmtId="49" fontId="48" fillId="0" borderId="0" xfId="79" applyNumberFormat="1" applyFont="1" applyFill="1" applyBorder="1" applyAlignment="1">
      <alignment horizontal="center" vertical="center"/>
    </xf>
    <xf numFmtId="0" fontId="48" fillId="31" borderId="41" xfId="79" applyNumberFormat="1" applyFont="1" applyFill="1" applyBorder="1" applyAlignment="1">
      <alignment horizontal="center" vertical="center"/>
    </xf>
    <xf numFmtId="0" fontId="60" fillId="31" borderId="41" xfId="0" applyNumberFormat="1" applyFont="1" applyFill="1" applyBorder="1" applyAlignment="1">
      <alignment horizontal="left" vertical="center"/>
    </xf>
    <xf numFmtId="0" fontId="69" fillId="0" borderId="0" xfId="0" applyFont="1" applyBorder="1" applyAlignment="1">
      <alignment vertical="center"/>
    </xf>
    <xf numFmtId="0" fontId="67" fillId="0" borderId="0" xfId="0" quotePrefix="1" applyFont="1" applyBorder="1" applyAlignment="1">
      <alignment vertical="center"/>
    </xf>
    <xf numFmtId="0" fontId="1" fillId="35" borderId="0" xfId="0" applyFont="1" applyFill="1" applyBorder="1" applyProtection="1">
      <alignment vertical="center"/>
      <protection locked="0"/>
    </xf>
    <xf numFmtId="49" fontId="55" fillId="0" borderId="46" xfId="0" applyNumberFormat="1" applyFont="1" applyBorder="1" applyAlignment="1">
      <alignment horizontal="center" vertical="center"/>
    </xf>
    <xf numFmtId="0" fontId="53" fillId="26" borderId="46" xfId="0" applyFont="1" applyFill="1" applyBorder="1" applyAlignment="1">
      <alignment horizontal="center" vertical="center" wrapText="1"/>
    </xf>
    <xf numFmtId="0" fontId="55" fillId="0" borderId="46" xfId="0" applyFont="1" applyBorder="1" applyAlignment="1">
      <alignment horizontal="center" vertical="center"/>
    </xf>
    <xf numFmtId="0" fontId="52" fillId="0" borderId="46" xfId="0" applyFont="1" applyBorder="1" applyAlignment="1">
      <alignment horizontal="center" vertical="center"/>
    </xf>
    <xf numFmtId="0" fontId="52" fillId="0" borderId="46" xfId="0" applyNumberFormat="1" applyFont="1" applyBorder="1" applyAlignment="1">
      <alignment horizontal="center" vertical="center"/>
    </xf>
    <xf numFmtId="0" fontId="76" fillId="33" borderId="46" xfId="0" applyFont="1" applyFill="1" applyBorder="1">
      <alignment vertical="center"/>
    </xf>
    <xf numFmtId="0" fontId="80" fillId="0" borderId="0" xfId="0" applyNumberFormat="1" applyFont="1" applyFill="1" applyAlignment="1">
      <alignment horizontal="left" vertical="center" indent="1"/>
    </xf>
    <xf numFmtId="0" fontId="81" fillId="0" borderId="0" xfId="0" applyNumberFormat="1" applyFont="1" applyFill="1" applyBorder="1" applyAlignment="1">
      <alignment horizontal="center" vertical="center"/>
    </xf>
    <xf numFmtId="0" fontId="81" fillId="0" borderId="0" xfId="0" applyNumberFormat="1" applyFont="1" applyFill="1" applyBorder="1" applyAlignment="1">
      <alignment horizontal="left" vertical="center"/>
    </xf>
    <xf numFmtId="0" fontId="81" fillId="0" borderId="0" xfId="0" applyNumberFormat="1" applyFont="1">
      <alignment vertical="center"/>
    </xf>
    <xf numFmtId="0" fontId="81" fillId="0" borderId="0" xfId="0" applyNumberFormat="1" applyFont="1" applyFill="1" applyBorder="1" applyAlignment="1">
      <alignment vertical="center"/>
    </xf>
    <xf numFmtId="0" fontId="81" fillId="0" borderId="0" xfId="0" applyNumberFormat="1" applyFont="1" applyFill="1" applyAlignment="1">
      <alignment vertical="center"/>
    </xf>
    <xf numFmtId="0" fontId="80" fillId="0" borderId="0" xfId="0" applyNumberFormat="1" applyFont="1" applyFill="1" applyBorder="1" applyAlignment="1">
      <alignment vertical="center"/>
    </xf>
    <xf numFmtId="0" fontId="81" fillId="0" borderId="50" xfId="0" applyNumberFormat="1" applyFont="1" applyFill="1" applyBorder="1" applyAlignment="1">
      <alignment horizontal="center" vertical="center"/>
    </xf>
    <xf numFmtId="197" fontId="81" fillId="29" borderId="51" xfId="0" applyNumberFormat="1" applyFont="1" applyFill="1" applyBorder="1" applyAlignment="1">
      <alignment horizontal="center" vertical="center"/>
    </xf>
    <xf numFmtId="197" fontId="81" fillId="0" borderId="53" xfId="0" applyNumberFormat="1" applyFont="1" applyFill="1" applyBorder="1" applyAlignment="1">
      <alignment horizontal="center" vertical="center"/>
    </xf>
    <xf numFmtId="198" fontId="81" fillId="0" borderId="50" xfId="0" applyNumberFormat="1" applyFont="1" applyFill="1" applyBorder="1" applyAlignment="1">
      <alignment horizontal="center" vertical="center"/>
    </xf>
    <xf numFmtId="0" fontId="81" fillId="35" borderId="50" xfId="0" applyNumberFormat="1" applyFont="1" applyFill="1" applyBorder="1" applyAlignment="1">
      <alignment horizontal="center" vertical="center"/>
    </xf>
    <xf numFmtId="0" fontId="80" fillId="0" borderId="0" xfId="0" applyNumberFormat="1" applyFont="1" applyFill="1" applyAlignment="1">
      <alignment vertical="center"/>
    </xf>
    <xf numFmtId="0" fontId="80" fillId="0" borderId="0" xfId="0" applyNumberFormat="1" applyFont="1" applyFill="1" applyAlignment="1">
      <alignment horizontal="left" vertical="center"/>
    </xf>
    <xf numFmtId="199" fontId="81" fillId="0" borderId="52" xfId="0" applyNumberFormat="1" applyFont="1" applyFill="1" applyBorder="1" applyAlignment="1">
      <alignment horizontal="center" vertical="center"/>
    </xf>
    <xf numFmtId="199" fontId="81" fillId="0" borderId="50" xfId="0" applyNumberFormat="1" applyFont="1" applyFill="1" applyBorder="1" applyAlignment="1">
      <alignment horizontal="center" vertical="center"/>
    </xf>
    <xf numFmtId="0" fontId="48" fillId="0" borderId="31" xfId="79" applyNumberFormat="1" applyFont="1" applyFill="1" applyBorder="1" applyAlignment="1">
      <alignment horizontal="center" vertical="center"/>
    </xf>
    <xf numFmtId="0" fontId="48" fillId="0" borderId="47" xfId="79" applyNumberFormat="1" applyFont="1" applyFill="1" applyBorder="1" applyAlignment="1">
      <alignment horizontal="center" vertical="center"/>
    </xf>
    <xf numFmtId="194" fontId="67" fillId="0" borderId="0" xfId="0" applyNumberFormat="1" applyFont="1" applyBorder="1" applyAlignment="1">
      <alignment horizontal="center" vertical="center"/>
    </xf>
    <xf numFmtId="0" fontId="67" fillId="0" borderId="0" xfId="0" applyFont="1" applyAlignment="1">
      <alignment horizontal="center" vertical="center"/>
    </xf>
    <xf numFmtId="0" fontId="65" fillId="0" borderId="0" xfId="0" quotePrefix="1" applyFont="1" applyBorder="1" applyAlignment="1">
      <alignment vertical="center"/>
    </xf>
    <xf numFmtId="204" fontId="67" fillId="0" borderId="0" xfId="0" applyNumberFormat="1" applyFont="1" applyBorder="1" applyAlignment="1">
      <alignment vertical="center"/>
    </xf>
    <xf numFmtId="205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horizontal="right" vertical="center"/>
    </xf>
    <xf numFmtId="0" fontId="67" fillId="0" borderId="0" xfId="0" applyNumberFormat="1" applyFont="1" applyBorder="1" applyAlignment="1"/>
    <xf numFmtId="185" fontId="67" fillId="0" borderId="0" xfId="0" applyNumberFormat="1" applyFont="1" applyBorder="1" applyAlignment="1">
      <alignment vertical="center"/>
    </xf>
    <xf numFmtId="206" fontId="67" fillId="0" borderId="0" xfId="0" applyNumberFormat="1" applyFont="1" applyBorder="1" applyAlignment="1">
      <alignment vertical="center"/>
    </xf>
    <xf numFmtId="0" fontId="93" fillId="0" borderId="0" xfId="0" applyFont="1" applyBorder="1" applyAlignment="1">
      <alignment vertical="center"/>
    </xf>
    <xf numFmtId="201" fontId="93" fillId="0" borderId="0" xfId="0" applyNumberFormat="1" applyFont="1" applyBorder="1" applyAlignment="1">
      <alignment vertical="center"/>
    </xf>
    <xf numFmtId="201" fontId="93" fillId="0" borderId="0" xfId="0" applyNumberFormat="1" applyFont="1" applyBorder="1" applyAlignment="1">
      <alignment vertical="center" shrinkToFit="1"/>
    </xf>
    <xf numFmtId="208" fontId="67" fillId="0" borderId="0" xfId="0" applyNumberFormat="1" applyFont="1" applyBorder="1" applyAlignment="1">
      <alignment horizontal="center" vertical="center"/>
    </xf>
    <xf numFmtId="209" fontId="67" fillId="0" borderId="0" xfId="0" applyNumberFormat="1" applyFont="1" applyBorder="1" applyAlignment="1">
      <alignment vertical="center"/>
    </xf>
    <xf numFmtId="211" fontId="67" fillId="0" borderId="0" xfId="0" applyNumberFormat="1" applyFont="1" applyBorder="1" applyAlignment="1">
      <alignment vertical="center"/>
    </xf>
    <xf numFmtId="2" fontId="67" fillId="0" borderId="0" xfId="0" applyNumberFormat="1" applyFont="1" applyBorder="1" applyAlignment="1">
      <alignment vertical="center"/>
    </xf>
    <xf numFmtId="0" fontId="54" fillId="0" borderId="0" xfId="0" applyNumberFormat="1" applyFont="1">
      <alignment vertical="center"/>
    </xf>
    <xf numFmtId="0" fontId="52" fillId="0" borderId="0" xfId="0" applyNumberFormat="1" applyFont="1">
      <alignment vertical="center"/>
    </xf>
    <xf numFmtId="0" fontId="52" fillId="0" borderId="54" xfId="0" applyNumberFormat="1" applyFont="1" applyBorder="1" applyAlignment="1">
      <alignment vertical="center"/>
    </xf>
    <xf numFmtId="0" fontId="52" fillId="0" borderId="55" xfId="0" applyNumberFormat="1" applyFont="1" applyBorder="1" applyAlignment="1">
      <alignment vertical="center"/>
    </xf>
    <xf numFmtId="0" fontId="94" fillId="0" borderId="0" xfId="0" applyNumberFormat="1" applyFont="1" applyAlignment="1">
      <alignment vertical="center"/>
    </xf>
    <xf numFmtId="0" fontId="94" fillId="0" borderId="0" xfId="0" applyNumberFormat="1" applyFont="1" applyAlignment="1">
      <alignment horizontal="left" vertical="center" indent="1"/>
    </xf>
    <xf numFmtId="0" fontId="52" fillId="0" borderId="55" xfId="0" applyNumberFormat="1" applyFont="1" applyBorder="1" applyAlignment="1">
      <alignment horizontal="left" vertical="center"/>
    </xf>
    <xf numFmtId="0" fontId="81" fillId="32" borderId="60" xfId="0" applyNumberFormat="1" applyFont="1" applyFill="1" applyBorder="1" applyAlignment="1">
      <alignment horizontal="center" vertical="center" wrapText="1"/>
    </xf>
    <xf numFmtId="0" fontId="81" fillId="0" borderId="52" xfId="0" applyNumberFormat="1" applyFont="1" applyFill="1" applyBorder="1" applyAlignment="1">
      <alignment horizontal="center" vertical="center"/>
    </xf>
    <xf numFmtId="0" fontId="52" fillId="0" borderId="46" xfId="0" applyNumberFormat="1" applyFont="1" applyBorder="1" applyAlignment="1">
      <alignment horizontal="center" vertical="center" shrinkToFit="1"/>
    </xf>
    <xf numFmtId="41" fontId="52" fillId="0" borderId="46" xfId="87" applyFont="1" applyBorder="1" applyAlignment="1">
      <alignment horizontal="center" vertical="center"/>
    </xf>
    <xf numFmtId="212" fontId="52" fillId="0" borderId="46" xfId="87" applyNumberFormat="1" applyFont="1" applyBorder="1" applyAlignment="1">
      <alignment horizontal="center" vertical="center"/>
    </xf>
    <xf numFmtId="41" fontId="52" fillId="0" borderId="46" xfId="87" applyNumberFormat="1" applyFont="1" applyBorder="1" applyAlignment="1">
      <alignment horizontal="center" vertical="center"/>
    </xf>
    <xf numFmtId="0" fontId="76" fillId="33" borderId="46" xfId="0" applyFont="1" applyFill="1" applyBorder="1">
      <alignment vertical="center"/>
    </xf>
    <xf numFmtId="0" fontId="48" fillId="0" borderId="56" xfId="79" applyNumberFormat="1" applyFont="1" applyFill="1" applyBorder="1" applyAlignment="1">
      <alignment horizontal="center" vertical="center"/>
    </xf>
    <xf numFmtId="0" fontId="48" fillId="0" borderId="41" xfId="79" applyNumberFormat="1" applyFont="1" applyFill="1" applyBorder="1" applyAlignment="1">
      <alignment horizontal="center" vertical="center"/>
    </xf>
    <xf numFmtId="0" fontId="95" fillId="28" borderId="65" xfId="0" applyNumberFormat="1" applyFont="1" applyFill="1" applyBorder="1" applyAlignment="1">
      <alignment horizontal="center" vertical="center"/>
    </xf>
    <xf numFmtId="0" fontId="81" fillId="0" borderId="65" xfId="0" applyNumberFormat="1" applyFont="1" applyFill="1" applyBorder="1" applyAlignment="1">
      <alignment horizontal="center" vertical="center"/>
    </xf>
    <xf numFmtId="0" fontId="97" fillId="0" borderId="65" xfId="0" applyNumberFormat="1" applyFont="1" applyFill="1" applyBorder="1" applyAlignment="1">
      <alignment horizontal="center" vertical="center"/>
    </xf>
    <xf numFmtId="192" fontId="81" fillId="0" borderId="65" xfId="0" applyNumberFormat="1" applyFont="1" applyFill="1" applyBorder="1" applyAlignment="1">
      <alignment horizontal="center" vertical="center"/>
    </xf>
    <xf numFmtId="0" fontId="81" fillId="0" borderId="50" xfId="79" applyNumberFormat="1" applyFont="1" applyFill="1" applyBorder="1" applyAlignment="1">
      <alignment horizontal="center" vertical="center"/>
    </xf>
    <xf numFmtId="0" fontId="52" fillId="0" borderId="0" xfId="0" applyFont="1" applyBorder="1" applyAlignment="1">
      <alignment vertical="center"/>
    </xf>
    <xf numFmtId="0" fontId="59" fillId="27" borderId="48" xfId="81" applyFont="1" applyFill="1" applyBorder="1" applyAlignment="1">
      <alignment horizontal="center" vertical="center"/>
    </xf>
    <xf numFmtId="0" fontId="81" fillId="0" borderId="65" xfId="78" applyNumberFormat="1" applyFont="1" applyFill="1" applyBorder="1" applyAlignment="1">
      <alignment horizontal="center" vertical="center"/>
    </xf>
    <xf numFmtId="0" fontId="5" fillId="28" borderId="60" xfId="0" applyNumberFormat="1" applyFont="1" applyFill="1" applyBorder="1" applyAlignment="1">
      <alignment horizontal="center" vertical="center"/>
    </xf>
    <xf numFmtId="0" fontId="82" fillId="28" borderId="65" xfId="0" applyNumberFormat="1" applyFont="1" applyFill="1" applyBorder="1" applyAlignment="1">
      <alignment horizontal="center" vertical="center" shrinkToFit="1"/>
    </xf>
    <xf numFmtId="49" fontId="82" fillId="28" borderId="65" xfId="0" applyNumberFormat="1" applyFont="1" applyFill="1" applyBorder="1" applyAlignment="1">
      <alignment horizontal="center" vertical="center"/>
    </xf>
    <xf numFmtId="199" fontId="81" fillId="0" borderId="65" xfId="0" applyNumberFormat="1" applyFont="1" applyFill="1" applyBorder="1" applyAlignment="1">
      <alignment horizontal="center" vertical="center"/>
    </xf>
    <xf numFmtId="0" fontId="81" fillId="32" borderId="65" xfId="0" applyNumberFormat="1" applyFont="1" applyFill="1" applyBorder="1" applyAlignment="1">
      <alignment horizontal="center" vertical="center"/>
    </xf>
    <xf numFmtId="0" fontId="81" fillId="29" borderId="65" xfId="0" applyNumberFormat="1" applyFont="1" applyFill="1" applyBorder="1" applyAlignment="1">
      <alignment horizontal="center" vertical="center"/>
    </xf>
    <xf numFmtId="202" fontId="81" fillId="0" borderId="65" xfId="0" applyNumberFormat="1" applyFont="1" applyFill="1" applyBorder="1" applyAlignment="1">
      <alignment horizontal="center" vertical="center"/>
    </xf>
    <xf numFmtId="0" fontId="81" fillId="34" borderId="65" xfId="0" applyNumberFormat="1" applyFont="1" applyFill="1" applyBorder="1" applyAlignment="1">
      <alignment horizontal="center" vertical="center"/>
    </xf>
    <xf numFmtId="0" fontId="81" fillId="32" borderId="65" xfId="0" applyNumberFormat="1" applyFont="1" applyFill="1" applyBorder="1" applyAlignment="1">
      <alignment horizontal="center" vertical="center" wrapText="1"/>
    </xf>
    <xf numFmtId="0" fontId="81" fillId="0" borderId="65" xfId="0" applyNumberFormat="1" applyFont="1" applyFill="1" applyBorder="1" applyAlignment="1">
      <alignment horizontal="center" vertical="center" wrapText="1"/>
    </xf>
    <xf numFmtId="0" fontId="81" fillId="0" borderId="65" xfId="0" applyNumberFormat="1" applyFont="1" applyBorder="1" applyAlignment="1">
      <alignment horizontal="center" vertical="center"/>
    </xf>
    <xf numFmtId="201" fontId="81" fillId="0" borderId="65" xfId="0" applyNumberFormat="1" applyFont="1" applyFill="1" applyBorder="1" applyAlignment="1">
      <alignment horizontal="center" vertical="center"/>
    </xf>
    <xf numFmtId="194" fontId="81" fillId="0" borderId="65" xfId="0" applyNumberFormat="1" applyFont="1" applyFill="1" applyBorder="1" applyAlignment="1">
      <alignment horizontal="center" vertical="center"/>
    </xf>
    <xf numFmtId="200" fontId="81" fillId="0" borderId="65" xfId="0" applyNumberFormat="1" applyFont="1" applyFill="1" applyBorder="1" applyAlignment="1">
      <alignment horizontal="center" vertical="center"/>
    </xf>
    <xf numFmtId="203" fontId="81" fillId="0" borderId="65" xfId="0" applyNumberFormat="1" applyFont="1" applyFill="1" applyBorder="1" applyAlignment="1">
      <alignment horizontal="center" vertical="center"/>
    </xf>
    <xf numFmtId="194" fontId="81" fillId="32" borderId="65" xfId="0" applyNumberFormat="1" applyFont="1" applyFill="1" applyBorder="1" applyAlignment="1">
      <alignment horizontal="center" vertical="center"/>
    </xf>
    <xf numFmtId="0" fontId="81" fillId="36" borderId="65" xfId="0" applyNumberFormat="1" applyFont="1" applyFill="1" applyBorder="1" applyAlignment="1">
      <alignment horizontal="center" vertical="center"/>
    </xf>
    <xf numFmtId="0" fontId="81" fillId="0" borderId="65" xfId="0" applyNumberFormat="1" applyFont="1" applyFill="1" applyBorder="1" applyAlignment="1">
      <alignment horizontal="left" vertical="center"/>
    </xf>
    <xf numFmtId="49" fontId="81" fillId="0" borderId="65" xfId="0" applyNumberFormat="1" applyFont="1" applyFill="1" applyBorder="1" applyAlignment="1">
      <alignment horizontal="left" vertical="center"/>
    </xf>
    <xf numFmtId="0" fontId="48" fillId="0" borderId="66" xfId="79" applyNumberFormat="1" applyFont="1" applyFill="1" applyBorder="1" applyAlignment="1">
      <alignment horizontal="center" vertical="center"/>
    </xf>
    <xf numFmtId="194" fontId="81" fillId="29" borderId="65" xfId="0" applyNumberFormat="1" applyFont="1" applyFill="1" applyBorder="1" applyAlignment="1">
      <alignment horizontal="center" vertical="center"/>
    </xf>
    <xf numFmtId="41" fontId="52" fillId="0" borderId="56" xfId="87" applyFont="1" applyBorder="1" applyAlignment="1">
      <alignment horizontal="center" vertical="center" wrapText="1"/>
    </xf>
    <xf numFmtId="41" fontId="52" fillId="0" borderId="71" xfId="87" applyFont="1" applyBorder="1" applyAlignment="1">
      <alignment horizontal="center" vertical="center" wrapText="1"/>
    </xf>
    <xf numFmtId="9" fontId="52" fillId="0" borderId="71" xfId="87" applyNumberFormat="1" applyFont="1" applyBorder="1" applyAlignment="1">
      <alignment horizontal="center" vertical="center" wrapText="1"/>
    </xf>
    <xf numFmtId="0" fontId="65" fillId="0" borderId="0" xfId="0" applyFont="1" applyBorder="1" applyAlignment="1">
      <alignment horizontal="right" vertical="center"/>
    </xf>
    <xf numFmtId="205" fontId="67" fillId="0" borderId="0" xfId="0" applyNumberFormat="1" applyFont="1" applyBorder="1" applyAlignment="1">
      <alignment horizontal="center" vertical="center"/>
    </xf>
    <xf numFmtId="0" fontId="48" fillId="0" borderId="0" xfId="79" applyNumberFormat="1" applyFont="1" applyFill="1" applyAlignment="1">
      <alignment horizontal="left" vertical="center" indent="2"/>
    </xf>
    <xf numFmtId="0" fontId="73" fillId="0" borderId="0" xfId="0" applyFont="1" applyBorder="1">
      <alignment vertical="center"/>
    </xf>
    <xf numFmtId="0" fontId="88" fillId="0" borderId="0" xfId="0" applyFont="1" applyBorder="1">
      <alignment vertical="center"/>
    </xf>
    <xf numFmtId="0" fontId="100" fillId="0" borderId="0" xfId="0" applyFont="1" applyBorder="1" applyAlignment="1">
      <alignment vertical="center"/>
    </xf>
    <xf numFmtId="0" fontId="67" fillId="0" borderId="70" xfId="0" applyNumberFormat="1" applyFont="1" applyBorder="1" applyAlignment="1">
      <alignment horizontal="center" vertical="center"/>
    </xf>
    <xf numFmtId="201" fontId="69" fillId="0" borderId="0" xfId="0" applyNumberFormat="1" applyFont="1" applyBorder="1" applyAlignment="1">
      <alignment vertical="center"/>
    </xf>
    <xf numFmtId="189" fontId="82" fillId="28" borderId="65" xfId="0" applyNumberFormat="1" applyFont="1" applyFill="1" applyBorder="1" applyAlignment="1">
      <alignment horizontal="center" vertical="center" wrapText="1"/>
    </xf>
    <xf numFmtId="189" fontId="82" fillId="28" borderId="65" xfId="0" applyNumberFormat="1" applyFont="1" applyFill="1" applyBorder="1" applyAlignment="1">
      <alignment horizontal="center" vertical="center"/>
    </xf>
    <xf numFmtId="0" fontId="82" fillId="28" borderId="65" xfId="0" quotePrefix="1" applyNumberFormat="1" applyFont="1" applyFill="1" applyBorder="1" applyAlignment="1">
      <alignment horizontal="center" vertical="center" wrapText="1"/>
    </xf>
    <xf numFmtId="194" fontId="67" fillId="0" borderId="0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horizontal="center" vertical="center"/>
    </xf>
    <xf numFmtId="191" fontId="67" fillId="0" borderId="0" xfId="0" applyNumberFormat="1" applyFont="1" applyBorder="1" applyAlignment="1">
      <alignment vertical="center"/>
    </xf>
    <xf numFmtId="0" fontId="67" fillId="0" borderId="70" xfId="0" applyNumberFormat="1" applyFont="1" applyBorder="1" applyAlignment="1">
      <alignment vertical="center"/>
    </xf>
    <xf numFmtId="0" fontId="67" fillId="0" borderId="0" xfId="0" applyFont="1" applyBorder="1" applyAlignment="1">
      <alignment vertical="center"/>
    </xf>
    <xf numFmtId="210" fontId="67" fillId="0" borderId="0" xfId="0" applyNumberFormat="1" applyFont="1" applyBorder="1" applyAlignment="1">
      <alignment horizontal="center" vertical="center"/>
    </xf>
    <xf numFmtId="0" fontId="67" fillId="0" borderId="0" xfId="0" applyFont="1" applyBorder="1" applyAlignment="1">
      <alignment horizontal="left" vertical="center"/>
    </xf>
    <xf numFmtId="0" fontId="67" fillId="0" borderId="58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horizontal="center" vertical="center"/>
    </xf>
    <xf numFmtId="0" fontId="67" fillId="0" borderId="0" xfId="0" applyNumberFormat="1" applyFont="1" applyBorder="1" applyAlignment="1">
      <alignment vertical="center" shrinkToFit="1"/>
    </xf>
    <xf numFmtId="0" fontId="67" fillId="0" borderId="0" xfId="0" applyFont="1" applyBorder="1">
      <alignment vertical="center"/>
    </xf>
    <xf numFmtId="195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vertical="center" shrinkToFit="1"/>
    </xf>
    <xf numFmtId="197" fontId="81" fillId="0" borderId="65" xfId="0" applyNumberFormat="1" applyFont="1" applyFill="1" applyBorder="1" applyAlignment="1">
      <alignment horizontal="center" vertical="center"/>
    </xf>
    <xf numFmtId="192" fontId="81" fillId="0" borderId="43" xfId="0" applyNumberFormat="1" applyFont="1" applyFill="1" applyBorder="1" applyAlignment="1">
      <alignment vertical="center"/>
    </xf>
    <xf numFmtId="192" fontId="81" fillId="0" borderId="42" xfId="0" applyNumberFormat="1" applyFont="1" applyFill="1" applyBorder="1" applyAlignment="1">
      <alignment vertical="center"/>
    </xf>
    <xf numFmtId="192" fontId="81" fillId="0" borderId="44" xfId="0" applyNumberFormat="1" applyFont="1" applyFill="1" applyBorder="1" applyAlignment="1">
      <alignment vertical="center"/>
    </xf>
    <xf numFmtId="194" fontId="81" fillId="31" borderId="65" xfId="0" applyNumberFormat="1" applyFont="1" applyFill="1" applyBorder="1" applyAlignment="1">
      <alignment horizontal="center" vertical="center"/>
    </xf>
    <xf numFmtId="41" fontId="52" fillId="0" borderId="77" xfId="87" applyFont="1" applyBorder="1" applyAlignment="1">
      <alignment horizontal="center" vertical="center" wrapText="1"/>
    </xf>
    <xf numFmtId="0" fontId="86" fillId="35" borderId="75" xfId="78" applyNumberFormat="1" applyFont="1" applyFill="1" applyBorder="1" applyAlignment="1">
      <alignment horizontal="center" vertical="center"/>
    </xf>
    <xf numFmtId="2" fontId="67" fillId="0" borderId="58" xfId="0" applyNumberFormat="1" applyFont="1" applyBorder="1" applyAlignment="1">
      <alignment vertical="center"/>
    </xf>
    <xf numFmtId="0" fontId="67" fillId="0" borderId="58" xfId="0" applyFont="1" applyBorder="1">
      <alignment vertical="center"/>
    </xf>
    <xf numFmtId="0" fontId="52" fillId="0" borderId="41" xfId="0" applyNumberFormat="1" applyFont="1" applyBorder="1" applyAlignment="1">
      <alignment vertical="center"/>
    </xf>
    <xf numFmtId="0" fontId="52" fillId="0" borderId="0" xfId="0" applyNumberFormat="1" applyFont="1" applyBorder="1" applyAlignment="1">
      <alignment vertical="center"/>
    </xf>
    <xf numFmtId="0" fontId="52" fillId="0" borderId="70" xfId="0" applyNumberFormat="1" applyFont="1" applyBorder="1" applyAlignment="1">
      <alignment vertical="center"/>
    </xf>
    <xf numFmtId="215" fontId="52" fillId="0" borderId="70" xfId="0" applyNumberFormat="1" applyFont="1" applyBorder="1" applyAlignment="1">
      <alignment vertical="center"/>
    </xf>
    <xf numFmtId="1" fontId="52" fillId="0" borderId="0" xfId="0" applyNumberFormat="1" applyFont="1" applyBorder="1" applyAlignment="1">
      <alignment vertical="center"/>
    </xf>
    <xf numFmtId="194" fontId="52" fillId="0" borderId="0" xfId="0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208" fontId="52" fillId="0" borderId="0" xfId="0" applyNumberFormat="1" applyFont="1" applyBorder="1" applyAlignment="1">
      <alignment vertical="center"/>
    </xf>
    <xf numFmtId="218" fontId="67" fillId="0" borderId="0" xfId="0" applyNumberFormat="1" applyFont="1" applyBorder="1" applyAlignment="1">
      <alignment vertical="center"/>
    </xf>
    <xf numFmtId="0" fontId="48" fillId="0" borderId="70" xfId="79" applyNumberFormat="1" applyFont="1" applyFill="1" applyBorder="1" applyAlignment="1">
      <alignment horizontal="left" vertical="center"/>
    </xf>
    <xf numFmtId="0" fontId="48" fillId="0" borderId="46" xfId="79" applyNumberFormat="1" applyFont="1" applyFill="1" applyBorder="1" applyAlignment="1">
      <alignment horizontal="center" vertical="center"/>
    </xf>
    <xf numFmtId="0" fontId="67" fillId="0" borderId="0" xfId="0" applyFont="1" applyBorder="1" applyAlignment="1">
      <alignment vertical="center"/>
    </xf>
    <xf numFmtId="0" fontId="81" fillId="31" borderId="65" xfId="0" applyNumberFormat="1" applyFont="1" applyFill="1" applyBorder="1" applyAlignment="1">
      <alignment horizontal="center" vertical="center"/>
    </xf>
    <xf numFmtId="2" fontId="81" fillId="32" borderId="65" xfId="86" applyNumberFormat="1" applyFont="1" applyFill="1" applyBorder="1" applyAlignment="1">
      <alignment horizontal="center" vertical="center" wrapText="1"/>
    </xf>
    <xf numFmtId="49" fontId="60" fillId="0" borderId="0" xfId="79" applyNumberFormat="1" applyFont="1" applyFill="1" applyBorder="1" applyAlignment="1">
      <alignment horizontal="center" vertical="center"/>
    </xf>
    <xf numFmtId="49" fontId="60" fillId="0" borderId="0" xfId="79" applyNumberFormat="1" applyFont="1" applyFill="1" applyBorder="1" applyAlignment="1">
      <alignment vertical="center"/>
    </xf>
    <xf numFmtId="216" fontId="103" fillId="37" borderId="38" xfId="113" applyNumberFormat="1" applyFont="1" applyFill="1" applyBorder="1" applyAlignment="1">
      <alignment horizontal="center" vertical="center" wrapText="1"/>
    </xf>
    <xf numFmtId="49" fontId="60" fillId="37" borderId="38" xfId="79" applyNumberFormat="1" applyFont="1" applyFill="1" applyBorder="1" applyAlignment="1">
      <alignment horizontal="center" vertical="center" wrapText="1"/>
    </xf>
    <xf numFmtId="0" fontId="80" fillId="0" borderId="0" xfId="0" applyNumberFormat="1" applyFont="1">
      <alignment vertical="center"/>
    </xf>
    <xf numFmtId="0" fontId="104" fillId="35" borderId="50" xfId="0" applyNumberFormat="1" applyFont="1" applyFill="1" applyBorder="1" applyAlignment="1">
      <alignment horizontal="center" vertical="center"/>
    </xf>
    <xf numFmtId="0" fontId="105" fillId="0" borderId="0" xfId="79" applyNumberFormat="1" applyFont="1" applyFill="1" applyAlignment="1">
      <alignment horizontal="left" vertical="center"/>
    </xf>
    <xf numFmtId="0" fontId="48" fillId="0" borderId="54" xfId="79" applyNumberFormat="1" applyFont="1" applyFill="1" applyBorder="1" applyAlignment="1">
      <alignment horizontal="center" vertical="center"/>
    </xf>
    <xf numFmtId="0" fontId="105" fillId="0" borderId="0" xfId="79" applyNumberFormat="1" applyFont="1" applyFill="1" applyAlignment="1">
      <alignment horizontal="center" vertical="center"/>
    </xf>
    <xf numFmtId="0" fontId="105" fillId="0" borderId="0" xfId="79" applyNumberFormat="1" applyFont="1" applyFill="1" applyAlignment="1">
      <alignment vertical="center"/>
    </xf>
    <xf numFmtId="0" fontId="67" fillId="0" borderId="0" xfId="0" applyFont="1" applyBorder="1" applyAlignment="1">
      <alignment horizontal="center" vertical="center"/>
    </xf>
    <xf numFmtId="0" fontId="67" fillId="0" borderId="0" xfId="0" applyNumberFormat="1" applyFont="1" applyBorder="1" applyAlignment="1">
      <alignment horizontal="center" vertical="center"/>
    </xf>
    <xf numFmtId="0" fontId="67" fillId="0" borderId="0" xfId="0" applyFont="1" applyBorder="1" applyAlignment="1">
      <alignment vertical="center"/>
    </xf>
    <xf numFmtId="0" fontId="67" fillId="0" borderId="0" xfId="0" applyNumberFormat="1" applyFont="1" applyBorder="1" applyAlignment="1">
      <alignment vertical="center"/>
    </xf>
    <xf numFmtId="191" fontId="67" fillId="0" borderId="0" xfId="0" applyNumberFormat="1" applyFont="1" applyBorder="1" applyAlignment="1">
      <alignment vertical="center"/>
    </xf>
    <xf numFmtId="194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horizontal="left" vertical="center"/>
    </xf>
    <xf numFmtId="0" fontId="67" fillId="0" borderId="70" xfId="0" applyNumberFormat="1" applyFont="1" applyBorder="1" applyAlignment="1">
      <alignment vertical="center"/>
    </xf>
    <xf numFmtId="0" fontId="67" fillId="0" borderId="0" xfId="0" applyFont="1" applyBorder="1" applyAlignment="1">
      <alignment vertical="center"/>
    </xf>
    <xf numFmtId="0" fontId="67" fillId="0" borderId="0" xfId="0" applyFont="1" applyBorder="1" applyAlignment="1">
      <alignment horizontal="center" vertical="center"/>
    </xf>
    <xf numFmtId="0" fontId="65" fillId="0" borderId="0" xfId="0" applyFont="1" applyBorder="1" applyAlignment="1">
      <alignment horizontal="center" vertical="center"/>
    </xf>
    <xf numFmtId="201" fontId="67" fillId="0" borderId="0" xfId="0" applyNumberFormat="1" applyFont="1" applyBorder="1" applyAlignment="1">
      <alignment vertical="center"/>
    </xf>
    <xf numFmtId="221" fontId="67" fillId="0" borderId="0" xfId="0" applyNumberFormat="1" applyFont="1" applyBorder="1" applyAlignment="1">
      <alignment vertical="center"/>
    </xf>
    <xf numFmtId="222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vertical="center"/>
    </xf>
    <xf numFmtId="0" fontId="67" fillId="0" borderId="0" xfId="0" applyNumberFormat="1" applyFont="1" applyBorder="1" applyAlignment="1">
      <alignment horizontal="center" vertical="center"/>
    </xf>
    <xf numFmtId="0" fontId="67" fillId="0" borderId="0" xfId="0" applyFont="1" applyBorder="1" applyAlignment="1">
      <alignment horizontal="left" vertical="center"/>
    </xf>
    <xf numFmtId="0" fontId="67" fillId="0" borderId="0" xfId="0" applyNumberFormat="1" applyFont="1" applyBorder="1" applyAlignment="1">
      <alignment vertical="center"/>
    </xf>
    <xf numFmtId="0" fontId="55" fillId="0" borderId="66" xfId="0" applyFont="1" applyBorder="1" applyAlignment="1">
      <alignment horizontal="center" vertical="center"/>
    </xf>
    <xf numFmtId="0" fontId="48" fillId="0" borderId="54" xfId="79" applyNumberFormat="1" applyFont="1" applyFill="1" applyBorder="1" applyAlignment="1">
      <alignment horizontal="center" vertical="center"/>
    </xf>
    <xf numFmtId="0" fontId="82" fillId="28" borderId="60" xfId="0" applyNumberFormat="1" applyFont="1" applyFill="1" applyBorder="1" applyAlignment="1">
      <alignment horizontal="center" vertical="center"/>
    </xf>
    <xf numFmtId="0" fontId="82" fillId="28" borderId="75" xfId="0" applyNumberFormat="1" applyFont="1" applyFill="1" applyBorder="1" applyAlignment="1">
      <alignment horizontal="center" vertical="center"/>
    </xf>
    <xf numFmtId="0" fontId="82" fillId="28" borderId="42" xfId="0" applyNumberFormat="1" applyFont="1" applyFill="1" applyBorder="1" applyAlignment="1">
      <alignment horizontal="center" vertical="center" wrapText="1"/>
    </xf>
    <xf numFmtId="0" fontId="82" fillId="28" borderId="60" xfId="0" applyNumberFormat="1" applyFont="1" applyFill="1" applyBorder="1" applyAlignment="1">
      <alignment horizontal="center" vertical="center" wrapText="1"/>
    </xf>
    <xf numFmtId="188" fontId="81" fillId="0" borderId="65" xfId="0" applyNumberFormat="1" applyFont="1" applyFill="1" applyBorder="1" applyAlignment="1">
      <alignment horizontal="center" vertical="center"/>
    </xf>
    <xf numFmtId="0" fontId="82" fillId="28" borderId="65" xfId="0" applyNumberFormat="1" applyFont="1" applyFill="1" applyBorder="1" applyAlignment="1">
      <alignment horizontal="center" vertical="center" wrapText="1"/>
    </xf>
    <xf numFmtId="0" fontId="82" fillId="28" borderId="65" xfId="0" applyNumberFormat="1" applyFont="1" applyFill="1" applyBorder="1" applyAlignment="1">
      <alignment horizontal="center" vertical="center"/>
    </xf>
    <xf numFmtId="189" fontId="81" fillId="36" borderId="65" xfId="0" applyNumberFormat="1" applyFont="1" applyFill="1" applyBorder="1" applyAlignment="1">
      <alignment horizontal="center" vertical="center"/>
    </xf>
    <xf numFmtId="0" fontId="48" fillId="0" borderId="47" xfId="79" applyNumberFormat="1" applyFont="1" applyFill="1" applyBorder="1" applyAlignment="1">
      <alignment horizontal="center" vertical="center" wrapText="1"/>
    </xf>
    <xf numFmtId="0" fontId="48" fillId="0" borderId="72" xfId="79" applyNumberFormat="1" applyFont="1" applyFill="1" applyBorder="1" applyAlignment="1">
      <alignment horizontal="center" vertical="center" wrapText="1"/>
    </xf>
    <xf numFmtId="0" fontId="48" fillId="0" borderId="56" xfId="79" applyNumberFormat="1" applyFont="1" applyFill="1" applyBorder="1" applyAlignment="1">
      <alignment horizontal="center" vertical="center" wrapText="1"/>
    </xf>
    <xf numFmtId="0" fontId="48" fillId="0" borderId="13" xfId="79" applyNumberFormat="1" applyFont="1" applyFill="1" applyBorder="1" applyAlignment="1">
      <alignment horizontal="center" vertical="center" wrapText="1"/>
    </xf>
    <xf numFmtId="0" fontId="82" fillId="28" borderId="65" xfId="0" applyNumberFormat="1" applyFont="1" applyFill="1" applyBorder="1" applyAlignment="1">
      <alignment horizontal="center" vertical="center" wrapText="1"/>
    </xf>
    <xf numFmtId="0" fontId="82" fillId="28" borderId="65" xfId="0" applyNumberFormat="1" applyFont="1" applyFill="1" applyBorder="1" applyAlignment="1">
      <alignment horizontal="center" vertical="center"/>
    </xf>
    <xf numFmtId="0" fontId="48" fillId="0" borderId="47" xfId="79" applyNumberFormat="1" applyFont="1" applyFill="1" applyBorder="1" applyAlignment="1">
      <alignment horizontal="center" vertical="center" wrapText="1"/>
    </xf>
    <xf numFmtId="0" fontId="48" fillId="0" borderId="72" xfId="79" applyNumberFormat="1" applyFont="1" applyFill="1" applyBorder="1" applyAlignment="1">
      <alignment horizontal="center" vertical="center" wrapText="1"/>
    </xf>
    <xf numFmtId="0" fontId="48" fillId="0" borderId="56" xfId="79" applyNumberFormat="1" applyFont="1" applyFill="1" applyBorder="1" applyAlignment="1">
      <alignment horizontal="center" vertical="center" wrapText="1"/>
    </xf>
    <xf numFmtId="0" fontId="67" fillId="0" borderId="0" xfId="0" applyFont="1" applyBorder="1" applyAlignment="1">
      <alignment vertical="center"/>
    </xf>
    <xf numFmtId="0" fontId="67" fillId="0" borderId="0" xfId="0" applyNumberFormat="1" applyFont="1" applyBorder="1" applyAlignment="1">
      <alignment vertical="center"/>
    </xf>
    <xf numFmtId="194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horizontal="center" vertical="center"/>
    </xf>
    <xf numFmtId="194" fontId="67" fillId="0" borderId="0" xfId="0" applyNumberFormat="1" applyFont="1" applyBorder="1" applyAlignment="1">
      <alignment horizontal="center" vertical="center"/>
    </xf>
    <xf numFmtId="195" fontId="67" fillId="0" borderId="0" xfId="0" applyNumberFormat="1" applyFont="1" applyBorder="1" applyAlignment="1">
      <alignment vertical="center"/>
    </xf>
    <xf numFmtId="0" fontId="52" fillId="0" borderId="0" xfId="0" applyNumberFormat="1" applyFont="1" applyBorder="1" applyAlignment="1">
      <alignment horizontal="center" vertical="center"/>
    </xf>
    <xf numFmtId="0" fontId="67" fillId="0" borderId="58" xfId="0" applyNumberFormat="1" applyFont="1" applyBorder="1" applyAlignment="1">
      <alignment vertical="center"/>
    </xf>
    <xf numFmtId="0" fontId="67" fillId="0" borderId="58" xfId="0" applyFont="1" applyBorder="1">
      <alignment vertical="center"/>
    </xf>
    <xf numFmtId="0" fontId="82" fillId="28" borderId="42" xfId="0" applyNumberFormat="1" applyFont="1" applyFill="1" applyBorder="1" applyAlignment="1">
      <alignment horizontal="center" vertical="center" wrapText="1"/>
    </xf>
    <xf numFmtId="0" fontId="82" fillId="28" borderId="60" xfId="0" applyNumberFormat="1" applyFont="1" applyFill="1" applyBorder="1" applyAlignment="1">
      <alignment horizontal="center" vertical="center"/>
    </xf>
    <xf numFmtId="188" fontId="81" fillId="0" borderId="65" xfId="0" applyNumberFormat="1" applyFont="1" applyFill="1" applyBorder="1" applyAlignment="1">
      <alignment horizontal="center" vertical="center"/>
    </xf>
    <xf numFmtId="0" fontId="82" fillId="28" borderId="65" xfId="0" applyNumberFormat="1" applyFont="1" applyFill="1" applyBorder="1" applyAlignment="1">
      <alignment horizontal="center" vertical="center" wrapText="1"/>
    </xf>
    <xf numFmtId="0" fontId="82" fillId="28" borderId="65" xfId="0" applyNumberFormat="1" applyFont="1" applyFill="1" applyBorder="1" applyAlignment="1">
      <alignment horizontal="center" vertical="center"/>
    </xf>
    <xf numFmtId="0" fontId="48" fillId="0" borderId="47" xfId="79" applyNumberFormat="1" applyFont="1" applyFill="1" applyBorder="1" applyAlignment="1">
      <alignment horizontal="center" vertical="center" wrapText="1"/>
    </xf>
    <xf numFmtId="0" fontId="48" fillId="0" borderId="72" xfId="79" applyNumberFormat="1" applyFont="1" applyFill="1" applyBorder="1" applyAlignment="1">
      <alignment horizontal="center" vertical="center" wrapText="1"/>
    </xf>
    <xf numFmtId="0" fontId="48" fillId="0" borderId="56" xfId="79" applyNumberFormat="1" applyFont="1" applyFill="1" applyBorder="1" applyAlignment="1">
      <alignment horizontal="center" vertical="center" wrapText="1"/>
    </xf>
    <xf numFmtId="0" fontId="67" fillId="0" borderId="58" xfId="0" applyNumberFormat="1" applyFont="1" applyBorder="1" applyAlignment="1">
      <alignment vertical="center"/>
    </xf>
    <xf numFmtId="0" fontId="67" fillId="0" borderId="0" xfId="0" applyFont="1" applyBorder="1" applyAlignment="1">
      <alignment vertical="center"/>
    </xf>
    <xf numFmtId="0" fontId="67" fillId="0" borderId="0" xfId="0" applyFont="1" applyBorder="1" applyAlignment="1">
      <alignment horizontal="center" vertical="center"/>
    </xf>
    <xf numFmtId="0" fontId="67" fillId="0" borderId="0" xfId="0" applyNumberFormat="1" applyFont="1" applyBorder="1" applyAlignment="1">
      <alignment vertical="center"/>
    </xf>
    <xf numFmtId="0" fontId="67" fillId="0" borderId="58" xfId="0" applyFont="1" applyBorder="1">
      <alignment vertical="center"/>
    </xf>
    <xf numFmtId="194" fontId="67" fillId="0" borderId="0" xfId="0" applyNumberFormat="1" applyFont="1" applyBorder="1" applyAlignment="1">
      <alignment vertical="center"/>
    </xf>
    <xf numFmtId="0" fontId="52" fillId="0" borderId="0" xfId="0" applyNumberFormat="1" applyFont="1" applyBorder="1" applyAlignment="1">
      <alignment horizontal="center" vertical="center"/>
    </xf>
    <xf numFmtId="195" fontId="67" fillId="0" borderId="0" xfId="0" applyNumberFormat="1" applyFont="1" applyBorder="1" applyAlignment="1">
      <alignment vertical="center"/>
    </xf>
    <xf numFmtId="194" fontId="67" fillId="0" borderId="0" xfId="0" applyNumberFormat="1" applyFont="1" applyBorder="1" applyAlignment="1">
      <alignment horizontal="center" vertical="center"/>
    </xf>
    <xf numFmtId="0" fontId="82" fillId="28" borderId="65" xfId="0" applyNumberFormat="1" applyFont="1" applyFill="1" applyBorder="1" applyAlignment="1">
      <alignment horizontal="center" vertical="center" wrapText="1"/>
    </xf>
    <xf numFmtId="0" fontId="82" fillId="28" borderId="60" xfId="0" applyNumberFormat="1" applyFont="1" applyFill="1" applyBorder="1" applyAlignment="1">
      <alignment horizontal="center" vertical="center"/>
    </xf>
    <xf numFmtId="0" fontId="82" fillId="28" borderId="65" xfId="0" applyNumberFormat="1" applyFont="1" applyFill="1" applyBorder="1" applyAlignment="1">
      <alignment horizontal="center" vertical="center"/>
    </xf>
    <xf numFmtId="0" fontId="82" fillId="28" borderId="42" xfId="0" applyNumberFormat="1" applyFont="1" applyFill="1" applyBorder="1" applyAlignment="1">
      <alignment horizontal="center" vertical="center" wrapText="1"/>
    </xf>
    <xf numFmtId="188" fontId="81" fillId="0" borderId="65" xfId="0" applyNumberFormat="1" applyFont="1" applyFill="1" applyBorder="1" applyAlignment="1">
      <alignment horizontal="center" vertical="center"/>
    </xf>
    <xf numFmtId="0" fontId="48" fillId="0" borderId="0" xfId="79" applyNumberFormat="1" applyFont="1" applyFill="1" applyBorder="1" applyAlignment="1">
      <alignment horizontal="right" vertical="center"/>
    </xf>
    <xf numFmtId="0" fontId="48" fillId="0" borderId="0" xfId="79" applyNumberFormat="1" applyFont="1" applyFill="1" applyBorder="1" applyAlignment="1">
      <alignment horizontal="left" vertical="center" indent="2"/>
    </xf>
    <xf numFmtId="0" fontId="67" fillId="0" borderId="58" xfId="0" applyNumberFormat="1" applyFont="1" applyBorder="1" applyAlignment="1">
      <alignment vertical="center"/>
    </xf>
    <xf numFmtId="0" fontId="67" fillId="0" borderId="58" xfId="0" applyFont="1" applyBorder="1">
      <alignment vertical="center"/>
    </xf>
    <xf numFmtId="0" fontId="67" fillId="0" borderId="0" xfId="0" applyFont="1" applyBorder="1" applyAlignment="1">
      <alignment horizontal="center" vertical="center"/>
    </xf>
    <xf numFmtId="0" fontId="67" fillId="0" borderId="0" xfId="0" applyFont="1" applyBorder="1" applyAlignment="1">
      <alignment vertical="center"/>
    </xf>
    <xf numFmtId="194" fontId="67" fillId="0" borderId="0" xfId="0" applyNumberFormat="1" applyFont="1" applyBorder="1" applyAlignment="1">
      <alignment horizontal="center" vertical="center"/>
    </xf>
    <xf numFmtId="0" fontId="67" fillId="0" borderId="0" xfId="0" applyNumberFormat="1" applyFont="1" applyBorder="1" applyAlignment="1">
      <alignment vertical="center"/>
    </xf>
    <xf numFmtId="194" fontId="67" fillId="0" borderId="0" xfId="0" applyNumberFormat="1" applyFont="1" applyBorder="1" applyAlignment="1">
      <alignment vertical="center"/>
    </xf>
    <xf numFmtId="195" fontId="67" fillId="0" borderId="0" xfId="0" applyNumberFormat="1" applyFont="1" applyBorder="1" applyAlignment="1">
      <alignment vertical="center"/>
    </xf>
    <xf numFmtId="0" fontId="82" fillId="28" borderId="60" xfId="0" applyNumberFormat="1" applyFont="1" applyFill="1" applyBorder="1" applyAlignment="1">
      <alignment horizontal="center" vertical="center" wrapText="1"/>
    </xf>
    <xf numFmtId="0" fontId="82" fillId="28" borderId="65" xfId="0" applyNumberFormat="1" applyFont="1" applyFill="1" applyBorder="1" applyAlignment="1">
      <alignment horizontal="center" vertical="center" wrapText="1"/>
    </xf>
    <xf numFmtId="0" fontId="82" fillId="28" borderId="60" xfId="0" applyNumberFormat="1" applyFont="1" applyFill="1" applyBorder="1" applyAlignment="1">
      <alignment horizontal="center" vertical="center"/>
    </xf>
    <xf numFmtId="0" fontId="82" fillId="28" borderId="75" xfId="0" applyNumberFormat="1" applyFont="1" applyFill="1" applyBorder="1" applyAlignment="1">
      <alignment horizontal="center" vertical="center"/>
    </xf>
    <xf numFmtId="0" fontId="82" fillId="28" borderId="65" xfId="0" applyNumberFormat="1" applyFont="1" applyFill="1" applyBorder="1" applyAlignment="1">
      <alignment horizontal="center" vertical="center"/>
    </xf>
    <xf numFmtId="0" fontId="82" fillId="28" borderId="42" xfId="0" applyNumberFormat="1" applyFont="1" applyFill="1" applyBorder="1" applyAlignment="1">
      <alignment horizontal="center" vertical="center" wrapText="1"/>
    </xf>
    <xf numFmtId="188" fontId="81" fillId="0" borderId="65" xfId="0" applyNumberFormat="1" applyFont="1" applyFill="1" applyBorder="1" applyAlignment="1">
      <alignment horizontal="center" vertical="center"/>
    </xf>
    <xf numFmtId="0" fontId="82" fillId="28" borderId="75" xfId="0" applyNumberFormat="1" applyFont="1" applyFill="1" applyBorder="1" applyAlignment="1">
      <alignment horizontal="center" vertical="center"/>
    </xf>
    <xf numFmtId="0" fontId="82" fillId="28" borderId="60" xfId="0" applyNumberFormat="1" applyFont="1" applyFill="1" applyBorder="1" applyAlignment="1">
      <alignment horizontal="center" vertical="center" wrapText="1"/>
    </xf>
    <xf numFmtId="188" fontId="81" fillId="0" borderId="65" xfId="0" applyNumberFormat="1" applyFont="1" applyFill="1" applyBorder="1" applyAlignment="1">
      <alignment horizontal="center" vertical="center"/>
    </xf>
    <xf numFmtId="0" fontId="82" fillId="28" borderId="65" xfId="0" applyNumberFormat="1" applyFont="1" applyFill="1" applyBorder="1" applyAlignment="1">
      <alignment horizontal="center" vertical="center" wrapText="1"/>
    </xf>
    <xf numFmtId="0" fontId="82" fillId="28" borderId="65" xfId="0" applyNumberFormat="1" applyFont="1" applyFill="1" applyBorder="1" applyAlignment="1">
      <alignment horizontal="center" vertical="center"/>
    </xf>
    <xf numFmtId="0" fontId="81" fillId="38" borderId="65" xfId="0" applyNumberFormat="1" applyFont="1" applyFill="1" applyBorder="1" applyAlignment="1">
      <alignment horizontal="center" vertical="center"/>
    </xf>
    <xf numFmtId="0" fontId="81" fillId="35" borderId="52" xfId="0" applyNumberFormat="1" applyFont="1" applyFill="1" applyBorder="1" applyAlignment="1">
      <alignment horizontal="center" vertical="center"/>
    </xf>
    <xf numFmtId="223" fontId="81" fillId="31" borderId="65" xfId="0" applyNumberFormat="1" applyFont="1" applyFill="1" applyBorder="1" applyAlignment="1">
      <alignment horizontal="center" vertical="center"/>
    </xf>
    <xf numFmtId="0" fontId="106" fillId="28" borderId="65" xfId="0" applyNumberFormat="1" applyFont="1" applyFill="1" applyBorder="1" applyAlignment="1">
      <alignment horizontal="center" vertical="center"/>
    </xf>
    <xf numFmtId="0" fontId="81" fillId="0" borderId="0" xfId="0" quotePrefix="1" applyNumberFormat="1" applyFont="1" applyFill="1" applyBorder="1" applyAlignment="1">
      <alignment vertical="center"/>
    </xf>
    <xf numFmtId="0" fontId="82" fillId="28" borderId="65" xfId="0" applyNumberFormat="1" applyFont="1" applyFill="1" applyBorder="1" applyAlignment="1">
      <alignment horizontal="center" vertical="center" wrapText="1"/>
    </xf>
    <xf numFmtId="0" fontId="82" fillId="28" borderId="65" xfId="0" applyNumberFormat="1" applyFont="1" applyFill="1" applyBorder="1" applyAlignment="1">
      <alignment horizontal="center" vertical="center"/>
    </xf>
    <xf numFmtId="0" fontId="48" fillId="0" borderId="70" xfId="79" applyNumberFormat="1" applyFont="1" applyFill="1" applyBorder="1" applyAlignment="1">
      <alignment vertical="center"/>
    </xf>
    <xf numFmtId="0" fontId="82" fillId="28" borderId="65" xfId="0" applyNumberFormat="1" applyFont="1" applyFill="1" applyBorder="1" applyAlignment="1">
      <alignment horizontal="center" vertical="center" wrapText="1"/>
    </xf>
    <xf numFmtId="0" fontId="82" fillId="28" borderId="65" xfId="0" applyNumberFormat="1" applyFont="1" applyFill="1" applyBorder="1" applyAlignment="1">
      <alignment horizontal="center" vertical="center"/>
    </xf>
    <xf numFmtId="0" fontId="82" fillId="28" borderId="65" xfId="0" applyNumberFormat="1" applyFont="1" applyFill="1" applyBorder="1" applyAlignment="1">
      <alignment horizontal="center" vertical="center" wrapText="1"/>
    </xf>
    <xf numFmtId="0" fontId="48" fillId="0" borderId="47" xfId="79" applyNumberFormat="1" applyFont="1" applyFill="1" applyBorder="1" applyAlignment="1">
      <alignment horizontal="center" vertical="center" wrapText="1"/>
    </xf>
    <xf numFmtId="0" fontId="48" fillId="0" borderId="72" xfId="79" applyNumberFormat="1" applyFont="1" applyFill="1" applyBorder="1" applyAlignment="1">
      <alignment horizontal="center" vertical="center" wrapText="1"/>
    </xf>
    <xf numFmtId="0" fontId="48" fillId="0" borderId="56" xfId="79" applyNumberFormat="1" applyFont="1" applyFill="1" applyBorder="1" applyAlignment="1">
      <alignment horizontal="center" vertical="center" wrapText="1"/>
    </xf>
    <xf numFmtId="0" fontId="63" fillId="0" borderId="35" xfId="0" applyFont="1" applyFill="1" applyBorder="1" applyAlignment="1">
      <alignment horizontal="center" vertical="center"/>
    </xf>
    <xf numFmtId="0" fontId="63" fillId="0" borderId="26" xfId="0" applyFont="1" applyFill="1" applyBorder="1" applyAlignment="1">
      <alignment horizontal="center" vertical="center"/>
    </xf>
    <xf numFmtId="0" fontId="63" fillId="0" borderId="27" xfId="0" applyFont="1" applyFill="1" applyBorder="1" applyAlignment="1">
      <alignment horizontal="center" vertical="center" wrapText="1"/>
    </xf>
    <xf numFmtId="0" fontId="63" fillId="0" borderId="17" xfId="0" applyFont="1" applyFill="1" applyBorder="1" applyAlignment="1">
      <alignment horizontal="center" vertical="center" wrapText="1"/>
    </xf>
    <xf numFmtId="0" fontId="63" fillId="0" borderId="13" xfId="0" applyFont="1" applyFill="1" applyBorder="1" applyAlignment="1">
      <alignment horizontal="center" vertical="center" wrapText="1"/>
    </xf>
    <xf numFmtId="0" fontId="63" fillId="0" borderId="28" xfId="0" applyFont="1" applyFill="1" applyBorder="1" applyAlignment="1" applyProtection="1">
      <alignment horizontal="left" vertical="center" wrapText="1"/>
      <protection locked="0"/>
    </xf>
    <xf numFmtId="0" fontId="63" fillId="0" borderId="29" xfId="0" applyFont="1" applyFill="1" applyBorder="1" applyAlignment="1" applyProtection="1">
      <alignment horizontal="left" vertical="center" wrapText="1"/>
      <protection locked="0"/>
    </xf>
    <xf numFmtId="0" fontId="63" fillId="0" borderId="30" xfId="0" applyFont="1" applyFill="1" applyBorder="1" applyAlignment="1" applyProtection="1">
      <alignment horizontal="left" vertical="center" wrapText="1"/>
      <protection locked="0"/>
    </xf>
    <xf numFmtId="0" fontId="63" fillId="0" borderId="31" xfId="0" applyFont="1" applyFill="1" applyBorder="1" applyAlignment="1" applyProtection="1">
      <alignment horizontal="left" vertical="center" wrapText="1"/>
      <protection locked="0"/>
    </xf>
    <xf numFmtId="0" fontId="63" fillId="0" borderId="0" xfId="0" applyFont="1" applyFill="1" applyBorder="1" applyAlignment="1" applyProtection="1">
      <alignment horizontal="left" vertical="center" wrapText="1"/>
      <protection locked="0"/>
    </xf>
    <xf numFmtId="0" fontId="63" fillId="0" borderId="32" xfId="0" applyFont="1" applyFill="1" applyBorder="1" applyAlignment="1" applyProtection="1">
      <alignment horizontal="left" vertical="center" wrapText="1"/>
      <protection locked="0"/>
    </xf>
    <xf numFmtId="0" fontId="63" fillId="0" borderId="18" xfId="0" applyFont="1" applyFill="1" applyBorder="1" applyAlignment="1" applyProtection="1">
      <alignment horizontal="left" vertical="center" wrapText="1"/>
      <protection locked="0"/>
    </xf>
    <xf numFmtId="0" fontId="63" fillId="0" borderId="19" xfId="0" applyFont="1" applyFill="1" applyBorder="1" applyAlignment="1" applyProtection="1">
      <alignment horizontal="left" vertical="center" wrapText="1"/>
      <protection locked="0"/>
    </xf>
    <xf numFmtId="0" fontId="63" fillId="0" borderId="20" xfId="0" applyFont="1" applyFill="1" applyBorder="1" applyAlignment="1" applyProtection="1">
      <alignment horizontal="left" vertical="center" wrapText="1"/>
      <protection locked="0"/>
    </xf>
    <xf numFmtId="0" fontId="63" fillId="30" borderId="34" xfId="0" applyFont="1" applyFill="1" applyBorder="1" applyAlignment="1" applyProtection="1">
      <alignment horizontal="center" vertical="center"/>
      <protection locked="0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8" fillId="17" borderId="1" xfId="0" applyFont="1" applyFill="1" applyBorder="1" applyAlignment="1" applyProtection="1">
      <alignment horizontal="center" vertical="center" shrinkToFit="1"/>
      <protection locked="0"/>
    </xf>
    <xf numFmtId="0" fontId="8" fillId="29" borderId="11" xfId="0" applyFont="1" applyFill="1" applyBorder="1" applyAlignment="1" applyProtection="1">
      <alignment horizontal="left" vertical="center" wrapText="1"/>
    </xf>
    <xf numFmtId="0" fontId="8" fillId="29" borderId="14" xfId="0" applyFont="1" applyFill="1" applyBorder="1" applyAlignment="1" applyProtection="1">
      <alignment horizontal="left" vertical="center" wrapText="1"/>
    </xf>
    <xf numFmtId="0" fontId="8" fillId="29" borderId="16" xfId="0" applyFont="1" applyFill="1" applyBorder="1" applyAlignment="1" applyProtection="1">
      <alignment horizontal="left" vertical="center" wrapText="1"/>
    </xf>
    <xf numFmtId="0" fontId="11" fillId="0" borderId="0" xfId="0" applyFont="1" applyFill="1" applyBorder="1" applyAlignment="1" applyProtection="1">
      <alignment horizontal="left" vertical="center" shrinkToFit="1"/>
    </xf>
    <xf numFmtId="0" fontId="41" fillId="0" borderId="1" xfId="0" applyFont="1" applyFill="1" applyBorder="1" applyAlignment="1" applyProtection="1">
      <alignment horizontal="center" vertical="center" shrinkToFit="1"/>
    </xf>
    <xf numFmtId="0" fontId="8" fillId="0" borderId="1" xfId="0" applyFont="1" applyFill="1" applyBorder="1" applyAlignment="1" applyProtection="1">
      <alignment horizontal="center" vertical="center" shrinkToFit="1"/>
    </xf>
    <xf numFmtId="0" fontId="8" fillId="29" borderId="1" xfId="0" applyFont="1" applyFill="1" applyBorder="1" applyAlignment="1" applyProtection="1">
      <alignment horizontal="center" vertical="center" shrinkToFit="1"/>
      <protection locked="0"/>
    </xf>
    <xf numFmtId="0" fontId="8" fillId="29" borderId="1" xfId="0" applyFont="1" applyFill="1" applyBorder="1" applyAlignment="1" applyProtection="1">
      <alignment vertical="center" shrinkToFit="1"/>
      <protection locked="0"/>
    </xf>
    <xf numFmtId="0" fontId="8" fillId="0" borderId="21" xfId="0" applyNumberFormat="1" applyFont="1" applyFill="1" applyBorder="1" applyAlignment="1" applyProtection="1">
      <alignment horizontal="center" vertical="center" shrinkToFit="1"/>
    </xf>
    <xf numFmtId="0" fontId="8" fillId="0" borderId="18" xfId="0" applyNumberFormat="1" applyFont="1" applyFill="1" applyBorder="1" applyAlignment="1" applyProtection="1">
      <alignment horizontal="center" vertical="center" shrinkToFit="1"/>
    </xf>
    <xf numFmtId="0" fontId="41" fillId="29" borderId="22" xfId="0" applyFont="1" applyFill="1" applyBorder="1" applyAlignment="1" applyProtection="1">
      <alignment horizontal="left" vertical="center" wrapText="1"/>
    </xf>
    <xf numFmtId="0" fontId="41" fillId="29" borderId="16" xfId="0" applyFont="1" applyFill="1" applyBorder="1" applyAlignment="1" applyProtection="1">
      <alignment horizontal="left" vertical="center"/>
    </xf>
    <xf numFmtId="0" fontId="41" fillId="0" borderId="12" xfId="0" applyFont="1" applyFill="1" applyBorder="1" applyAlignment="1" applyProtection="1">
      <alignment horizontal="center" vertical="center"/>
    </xf>
    <xf numFmtId="0" fontId="41" fillId="0" borderId="13" xfId="0" applyFont="1" applyFill="1" applyBorder="1" applyAlignment="1" applyProtection="1">
      <alignment horizontal="center" vertical="center"/>
    </xf>
    <xf numFmtId="0" fontId="41" fillId="0" borderId="23" xfId="0" applyFont="1" applyFill="1" applyBorder="1" applyAlignment="1" applyProtection="1">
      <alignment horizontal="left" vertical="center" wrapText="1"/>
    </xf>
    <xf numFmtId="0" fontId="41" fillId="0" borderId="15" xfId="0" applyFont="1" applyFill="1" applyBorder="1" applyAlignment="1" applyProtection="1">
      <alignment horizontal="left" vertical="center"/>
    </xf>
    <xf numFmtId="0" fontId="41" fillId="0" borderId="24" xfId="0" applyFont="1" applyFill="1" applyBorder="1" applyAlignment="1" applyProtection="1">
      <alignment horizontal="left" vertical="center"/>
    </xf>
    <xf numFmtId="0" fontId="41" fillId="0" borderId="20" xfId="0" applyFont="1" applyFill="1" applyBorder="1" applyAlignment="1" applyProtection="1">
      <alignment horizontal="left" vertical="center"/>
    </xf>
    <xf numFmtId="0" fontId="8" fillId="0" borderId="1" xfId="0" applyFont="1" applyFill="1" applyBorder="1" applyAlignment="1" applyProtection="1">
      <alignment vertical="center" shrinkToFit="1"/>
    </xf>
    <xf numFmtId="49" fontId="8" fillId="0" borderId="1" xfId="0" applyNumberFormat="1" applyFont="1" applyFill="1" applyBorder="1" applyAlignment="1" applyProtection="1">
      <alignment horizontal="center" vertical="center" shrinkToFit="1"/>
    </xf>
    <xf numFmtId="49" fontId="8" fillId="0" borderId="1" xfId="0" applyNumberFormat="1" applyFont="1" applyFill="1" applyBorder="1" applyAlignment="1" applyProtection="1">
      <alignment vertical="center" shrinkToFit="1"/>
    </xf>
    <xf numFmtId="184" fontId="8" fillId="0" borderId="1" xfId="0" applyNumberFormat="1" applyFont="1" applyFill="1" applyBorder="1" applyAlignment="1" applyProtection="1">
      <alignment horizontal="center" vertical="center" shrinkToFit="1"/>
    </xf>
    <xf numFmtId="0" fontId="45" fillId="0" borderId="1" xfId="0" applyFont="1" applyFill="1" applyBorder="1" applyAlignment="1" applyProtection="1">
      <alignment horizontal="center" vertical="center" shrinkToFit="1"/>
    </xf>
    <xf numFmtId="0" fontId="38" fillId="0" borderId="11" xfId="0" applyFont="1" applyFill="1" applyBorder="1" applyAlignment="1" applyProtection="1">
      <alignment horizontal="center" vertical="center"/>
    </xf>
    <xf numFmtId="0" fontId="38" fillId="0" borderId="14" xfId="0" applyFont="1" applyFill="1" applyBorder="1" applyAlignment="1" applyProtection="1">
      <alignment horizontal="center" vertical="center"/>
    </xf>
    <xf numFmtId="0" fontId="9" fillId="0" borderId="14" xfId="0" applyFont="1" applyFill="1" applyBorder="1" applyAlignment="1" applyProtection="1">
      <alignment vertical="center"/>
    </xf>
    <xf numFmtId="0" fontId="0" fillId="0" borderId="14" xfId="0" applyFill="1" applyBorder="1" applyAlignment="1" applyProtection="1">
      <alignment vertical="center"/>
    </xf>
    <xf numFmtId="0" fontId="0" fillId="0" borderId="16" xfId="0" applyFill="1" applyBorder="1" applyAlignment="1" applyProtection="1">
      <alignment vertical="center"/>
    </xf>
    <xf numFmtId="0" fontId="11" fillId="0" borderId="1" xfId="0" applyFont="1" applyFill="1" applyBorder="1" applyAlignment="1" applyProtection="1">
      <alignment horizontal="center" vertical="center" shrinkToFit="1"/>
    </xf>
    <xf numFmtId="0" fontId="4" fillId="0" borderId="1" xfId="0" applyFont="1" applyFill="1" applyBorder="1" applyAlignment="1" applyProtection="1">
      <alignment horizontal="center" vertical="center" shrinkToFit="1"/>
    </xf>
    <xf numFmtId="0" fontId="47" fillId="0" borderId="0" xfId="79" applyNumberFormat="1" applyFont="1" applyAlignment="1">
      <alignment horizontal="center" wrapText="1"/>
    </xf>
    <xf numFmtId="0" fontId="48" fillId="0" borderId="57" xfId="79" applyNumberFormat="1" applyFont="1" applyFill="1" applyBorder="1" applyAlignment="1">
      <alignment horizontal="center" vertical="center"/>
    </xf>
    <xf numFmtId="49" fontId="75" fillId="0" borderId="0" xfId="82" applyNumberFormat="1" applyFont="1" applyFill="1" applyBorder="1" applyAlignment="1">
      <alignment horizontal="center" vertical="center" wrapText="1"/>
    </xf>
    <xf numFmtId="49" fontId="60" fillId="37" borderId="0" xfId="79" applyNumberFormat="1" applyFont="1" applyFill="1" applyBorder="1" applyAlignment="1">
      <alignment horizontal="center" vertical="center"/>
    </xf>
    <xf numFmtId="49" fontId="60" fillId="37" borderId="38" xfId="79" applyNumberFormat="1" applyFont="1" applyFill="1" applyBorder="1" applyAlignment="1">
      <alignment horizontal="center" vertical="center"/>
    </xf>
    <xf numFmtId="216" fontId="60" fillId="37" borderId="0" xfId="0" applyNumberFormat="1" applyFont="1" applyFill="1" applyBorder="1" applyAlignment="1">
      <alignment horizontal="center" vertical="center" wrapText="1"/>
    </xf>
    <xf numFmtId="216" fontId="60" fillId="37" borderId="38" xfId="0" applyNumberFormat="1" applyFont="1" applyFill="1" applyBorder="1" applyAlignment="1">
      <alignment horizontal="center" vertical="center" wrapText="1"/>
    </xf>
    <xf numFmtId="49" fontId="60" fillId="37" borderId="0" xfId="0" applyNumberFormat="1" applyFont="1" applyFill="1" applyBorder="1" applyAlignment="1">
      <alignment horizontal="center" vertical="center"/>
    </xf>
    <xf numFmtId="49" fontId="60" fillId="37" borderId="38" xfId="0" applyNumberFormat="1" applyFont="1" applyFill="1" applyBorder="1" applyAlignment="1">
      <alignment horizontal="center" vertical="center"/>
    </xf>
    <xf numFmtId="216" fontId="48" fillId="37" borderId="0" xfId="0" applyNumberFormat="1" applyFont="1" applyFill="1" applyAlignment="1">
      <alignment horizontal="center" vertical="center"/>
    </xf>
    <xf numFmtId="216" fontId="48" fillId="37" borderId="38" xfId="0" applyNumberFormat="1" applyFont="1" applyFill="1" applyBorder="1" applyAlignment="1">
      <alignment horizontal="center" vertical="center"/>
    </xf>
    <xf numFmtId="216" fontId="60" fillId="37" borderId="0" xfId="0" applyNumberFormat="1" applyFont="1" applyFill="1" applyAlignment="1">
      <alignment horizontal="center" vertical="center"/>
    </xf>
    <xf numFmtId="216" fontId="60" fillId="37" borderId="38" xfId="0" applyNumberFormat="1" applyFont="1" applyFill="1" applyBorder="1" applyAlignment="1">
      <alignment horizontal="center" vertical="center"/>
    </xf>
    <xf numFmtId="216" fontId="103" fillId="37" borderId="0" xfId="113" applyNumberFormat="1" applyFont="1" applyFill="1" applyBorder="1" applyAlignment="1">
      <alignment horizontal="center" vertical="center" wrapText="1"/>
    </xf>
    <xf numFmtId="216" fontId="103" fillId="37" borderId="38" xfId="113" applyNumberFormat="1" applyFont="1" applyFill="1" applyBorder="1" applyAlignment="1">
      <alignment horizontal="center" vertical="center" wrapText="1"/>
    </xf>
    <xf numFmtId="216" fontId="103" fillId="37" borderId="0" xfId="113" applyNumberFormat="1" applyFont="1" applyFill="1" applyBorder="1" applyAlignment="1">
      <alignment horizontal="center" vertical="center"/>
    </xf>
    <xf numFmtId="216" fontId="103" fillId="37" borderId="38" xfId="113" applyNumberFormat="1" applyFont="1" applyFill="1" applyBorder="1" applyAlignment="1">
      <alignment horizontal="center" vertical="center"/>
    </xf>
    <xf numFmtId="0" fontId="60" fillId="37" borderId="0" xfId="0" applyNumberFormat="1" applyFont="1" applyFill="1" applyBorder="1" applyAlignment="1">
      <alignment horizontal="center" vertical="center"/>
    </xf>
    <xf numFmtId="0" fontId="60" fillId="37" borderId="38" xfId="0" applyNumberFormat="1" applyFont="1" applyFill="1" applyBorder="1" applyAlignment="1">
      <alignment horizontal="center" vertical="center"/>
    </xf>
    <xf numFmtId="216" fontId="48" fillId="37" borderId="0" xfId="0" applyNumberFormat="1" applyFont="1" applyFill="1" applyBorder="1" applyAlignment="1">
      <alignment horizontal="center" vertical="center"/>
    </xf>
    <xf numFmtId="216" fontId="60" fillId="37" borderId="0" xfId="0" applyNumberFormat="1" applyFont="1" applyFill="1" applyBorder="1" applyAlignment="1">
      <alignment horizontal="center" vertical="center"/>
    </xf>
    <xf numFmtId="0" fontId="60" fillId="37" borderId="0" xfId="0" applyNumberFormat="1" applyFont="1" applyFill="1" applyAlignment="1">
      <alignment horizontal="center" vertical="center"/>
    </xf>
    <xf numFmtId="0" fontId="48" fillId="0" borderId="56" xfId="79" applyNumberFormat="1" applyFont="1" applyFill="1" applyBorder="1" applyAlignment="1">
      <alignment horizontal="center" vertical="center"/>
    </xf>
    <xf numFmtId="0" fontId="47" fillId="0" borderId="0" xfId="79" applyFont="1" applyAlignment="1">
      <alignment horizontal="center" wrapText="1"/>
    </xf>
    <xf numFmtId="0" fontId="48" fillId="0" borderId="13" xfId="79" applyNumberFormat="1" applyFont="1" applyFill="1" applyBorder="1" applyAlignment="1">
      <alignment horizontal="center" vertical="center"/>
    </xf>
    <xf numFmtId="0" fontId="7" fillId="28" borderId="45" xfId="0" applyNumberFormat="1" applyFont="1" applyFill="1" applyBorder="1" applyAlignment="1">
      <alignment horizontal="center" vertical="center" wrapText="1"/>
    </xf>
    <xf numFmtId="0" fontId="7" fillId="28" borderId="49" xfId="0" applyNumberFormat="1" applyFont="1" applyFill="1" applyBorder="1" applyAlignment="1">
      <alignment horizontal="center" vertical="center" wrapText="1"/>
    </xf>
    <xf numFmtId="0" fontId="7" fillId="28" borderId="42" xfId="0" applyNumberFormat="1" applyFont="1" applyFill="1" applyBorder="1" applyAlignment="1">
      <alignment horizontal="center" vertical="center"/>
    </xf>
    <xf numFmtId="0" fontId="7" fillId="28" borderId="43" xfId="0" applyNumberFormat="1" applyFont="1" applyFill="1" applyBorder="1" applyAlignment="1">
      <alignment horizontal="center" vertical="center"/>
    </xf>
    <xf numFmtId="0" fontId="7" fillId="28" borderId="44" xfId="0" applyNumberFormat="1" applyFont="1" applyFill="1" applyBorder="1" applyAlignment="1">
      <alignment horizontal="center" vertical="center"/>
    </xf>
    <xf numFmtId="196" fontId="1" fillId="0" borderId="42" xfId="78" applyNumberFormat="1" applyFont="1" applyFill="1" applyBorder="1" applyAlignment="1">
      <alignment horizontal="center" vertical="center"/>
    </xf>
    <xf numFmtId="196" fontId="1" fillId="0" borderId="44" xfId="78" applyNumberFormat="1" applyFont="1" applyFill="1" applyBorder="1" applyAlignment="1">
      <alignment horizontal="center" vertical="center"/>
    </xf>
    <xf numFmtId="49" fontId="1" fillId="0" borderId="42" xfId="78" applyNumberFormat="1" applyFont="1" applyFill="1" applyBorder="1" applyAlignment="1">
      <alignment horizontal="center" vertical="center"/>
    </xf>
    <xf numFmtId="49" fontId="1" fillId="0" borderId="44" xfId="78" applyNumberFormat="1" applyFont="1" applyFill="1" applyBorder="1" applyAlignment="1">
      <alignment horizontal="center" vertical="center"/>
    </xf>
    <xf numFmtId="0" fontId="67" fillId="32" borderId="47" xfId="0" applyFont="1" applyFill="1" applyBorder="1" applyAlignment="1">
      <alignment horizontal="center" vertical="center" wrapText="1"/>
    </xf>
    <xf numFmtId="0" fontId="67" fillId="32" borderId="41" xfId="0" applyFont="1" applyFill="1" applyBorder="1" applyAlignment="1">
      <alignment horizontal="center" vertical="center" wrapText="1"/>
    </xf>
    <xf numFmtId="0" fontId="67" fillId="32" borderId="48" xfId="0" applyFont="1" applyFill="1" applyBorder="1" applyAlignment="1">
      <alignment horizontal="center" vertical="center" wrapText="1"/>
    </xf>
    <xf numFmtId="0" fontId="67" fillId="32" borderId="72" xfId="0" applyFont="1" applyFill="1" applyBorder="1" applyAlignment="1">
      <alignment horizontal="center" vertical="center" wrapText="1"/>
    </xf>
    <xf numFmtId="0" fontId="67" fillId="32" borderId="70" xfId="0" applyFont="1" applyFill="1" applyBorder="1" applyAlignment="1">
      <alignment horizontal="center" vertical="center" wrapText="1"/>
    </xf>
    <xf numFmtId="0" fontId="67" fillId="32" borderId="73" xfId="0" applyFont="1" applyFill="1" applyBorder="1" applyAlignment="1">
      <alignment horizontal="center" vertical="center" wrapText="1"/>
    </xf>
    <xf numFmtId="0" fontId="67" fillId="32" borderId="54" xfId="0" applyFont="1" applyFill="1" applyBorder="1" applyAlignment="1">
      <alignment horizontal="center" vertical="center" wrapText="1"/>
    </xf>
    <xf numFmtId="0" fontId="67" fillId="32" borderId="58" xfId="0" applyFont="1" applyFill="1" applyBorder="1" applyAlignment="1">
      <alignment horizontal="center" vertical="center" wrapText="1"/>
    </xf>
    <xf numFmtId="0" fontId="67" fillId="32" borderId="55" xfId="0" applyFont="1" applyFill="1" applyBorder="1" applyAlignment="1">
      <alignment horizontal="center" vertical="center" wrapText="1"/>
    </xf>
    <xf numFmtId="0" fontId="52" fillId="32" borderId="46" xfId="0" applyNumberFormat="1" applyFont="1" applyFill="1" applyBorder="1" applyAlignment="1">
      <alignment horizontal="center" vertical="center" shrinkToFit="1"/>
    </xf>
    <xf numFmtId="0" fontId="52" fillId="32" borderId="46" xfId="0" applyNumberFormat="1" applyFont="1" applyFill="1" applyBorder="1" applyAlignment="1">
      <alignment horizontal="center" vertical="center"/>
    </xf>
    <xf numFmtId="0" fontId="67" fillId="0" borderId="46" xfId="0" applyNumberFormat="1" applyFont="1" applyBorder="1" applyAlignment="1">
      <alignment horizontal="center" vertical="center" shrinkToFit="1"/>
    </xf>
    <xf numFmtId="0" fontId="52" fillId="29" borderId="46" xfId="0" applyNumberFormat="1" applyFont="1" applyFill="1" applyBorder="1" applyAlignment="1">
      <alignment horizontal="center" vertical="center"/>
    </xf>
    <xf numFmtId="0" fontId="67" fillId="0" borderId="54" xfId="0" applyNumberFormat="1" applyFont="1" applyBorder="1" applyAlignment="1">
      <alignment horizontal="center" vertical="center"/>
    </xf>
    <xf numFmtId="0" fontId="67" fillId="0" borderId="58" xfId="0" applyNumberFormat="1" applyFont="1" applyBorder="1" applyAlignment="1">
      <alignment horizontal="center" vertical="center"/>
    </xf>
    <xf numFmtId="0" fontId="67" fillId="0" borderId="55" xfId="0" applyNumberFormat="1" applyFont="1" applyBorder="1" applyAlignment="1">
      <alignment horizontal="center" vertical="center"/>
    </xf>
    <xf numFmtId="0" fontId="67" fillId="0" borderId="47" xfId="0" applyFont="1" applyBorder="1" applyAlignment="1">
      <alignment horizontal="center" vertical="center"/>
    </xf>
    <xf numFmtId="0" fontId="67" fillId="0" borderId="48" xfId="0" applyFont="1" applyBorder="1" applyAlignment="1">
      <alignment horizontal="center" vertical="center"/>
    </xf>
    <xf numFmtId="0" fontId="67" fillId="0" borderId="31" xfId="0" applyFont="1" applyBorder="1" applyAlignment="1">
      <alignment horizontal="center" vertical="center"/>
    </xf>
    <xf numFmtId="0" fontId="67" fillId="0" borderId="32" xfId="0" applyFont="1" applyBorder="1" applyAlignment="1">
      <alignment horizontal="center" vertical="center"/>
    </xf>
    <xf numFmtId="0" fontId="67" fillId="0" borderId="72" xfId="0" applyFont="1" applyBorder="1" applyAlignment="1">
      <alignment horizontal="center" vertical="center"/>
    </xf>
    <xf numFmtId="0" fontId="67" fillId="0" borderId="73" xfId="0" applyFont="1" applyBorder="1" applyAlignment="1">
      <alignment horizontal="center" vertical="center"/>
    </xf>
    <xf numFmtId="0" fontId="67" fillId="0" borderId="54" xfId="0" applyFont="1" applyBorder="1" applyAlignment="1">
      <alignment horizontal="center" vertical="center"/>
    </xf>
    <xf numFmtId="0" fontId="67" fillId="0" borderId="58" xfId="0" applyFont="1" applyBorder="1" applyAlignment="1">
      <alignment horizontal="center" vertical="center"/>
    </xf>
    <xf numFmtId="0" fontId="67" fillId="0" borderId="55" xfId="0" applyFont="1" applyBorder="1" applyAlignment="1">
      <alignment horizontal="center" vertical="center"/>
    </xf>
    <xf numFmtId="0" fontId="67" fillId="0" borderId="46" xfId="0" applyFont="1" applyBorder="1" applyAlignment="1">
      <alignment horizontal="center" vertical="center"/>
    </xf>
    <xf numFmtId="0" fontId="67" fillId="0" borderId="56" xfId="0" applyFont="1" applyBorder="1" applyAlignment="1">
      <alignment horizontal="center" vertical="center"/>
    </xf>
    <xf numFmtId="0" fontId="65" fillId="0" borderId="72" xfId="0" applyFont="1" applyBorder="1" applyAlignment="1">
      <alignment horizontal="center" vertical="center"/>
    </xf>
    <xf numFmtId="0" fontId="65" fillId="0" borderId="70" xfId="0" applyFont="1" applyBorder="1" applyAlignment="1">
      <alignment horizontal="center" vertical="center"/>
    </xf>
    <xf numFmtId="0" fontId="65" fillId="0" borderId="73" xfId="0" applyFont="1" applyBorder="1" applyAlignment="1">
      <alignment horizontal="center" vertical="center"/>
    </xf>
    <xf numFmtId="0" fontId="69" fillId="0" borderId="77" xfId="0" applyFont="1" applyBorder="1" applyAlignment="1">
      <alignment horizontal="center" vertical="center"/>
    </xf>
    <xf numFmtId="0" fontId="69" fillId="0" borderId="72" xfId="0" applyFont="1" applyBorder="1" applyAlignment="1">
      <alignment horizontal="center" vertical="center"/>
    </xf>
    <xf numFmtId="0" fontId="69" fillId="0" borderId="70" xfId="0" applyFont="1" applyBorder="1" applyAlignment="1">
      <alignment horizontal="center" vertical="center"/>
    </xf>
    <xf numFmtId="0" fontId="69" fillId="0" borderId="73" xfId="0" applyFont="1" applyBorder="1" applyAlignment="1">
      <alignment horizontal="center" vertical="center"/>
    </xf>
    <xf numFmtId="0" fontId="67" fillId="0" borderId="41" xfId="0" applyFont="1" applyBorder="1" applyAlignment="1">
      <alignment horizontal="center" vertical="center"/>
    </xf>
    <xf numFmtId="0" fontId="65" fillId="0" borderId="54" xfId="0" applyFont="1" applyBorder="1" applyAlignment="1">
      <alignment horizontal="center" vertical="center"/>
    </xf>
    <xf numFmtId="0" fontId="65" fillId="0" borderId="58" xfId="0" applyFont="1" applyBorder="1" applyAlignment="1">
      <alignment horizontal="center" vertical="center"/>
    </xf>
    <xf numFmtId="0" fontId="65" fillId="0" borderId="55" xfId="0" applyFont="1" applyBorder="1" applyAlignment="1">
      <alignment horizontal="center" vertical="center"/>
    </xf>
    <xf numFmtId="0" fontId="67" fillId="0" borderId="54" xfId="0" applyNumberFormat="1" applyFont="1" applyBorder="1" applyAlignment="1">
      <alignment horizontal="right" vertical="center"/>
    </xf>
    <xf numFmtId="0" fontId="67" fillId="0" borderId="58" xfId="0" applyNumberFormat="1" applyFont="1" applyBorder="1" applyAlignment="1">
      <alignment horizontal="right" vertical="center"/>
    </xf>
    <xf numFmtId="0" fontId="67" fillId="0" borderId="58" xfId="0" applyNumberFormat="1" applyFont="1" applyBorder="1" applyAlignment="1">
      <alignment vertical="center"/>
    </xf>
    <xf numFmtId="0" fontId="67" fillId="0" borderId="55" xfId="0" applyNumberFormat="1" applyFont="1" applyBorder="1" applyAlignment="1">
      <alignment vertical="center"/>
    </xf>
    <xf numFmtId="194" fontId="67" fillId="0" borderId="54" xfId="0" applyNumberFormat="1" applyFont="1" applyBorder="1" applyAlignment="1">
      <alignment vertical="center"/>
    </xf>
    <xf numFmtId="194" fontId="67" fillId="0" borderId="58" xfId="0" applyNumberFormat="1" applyFont="1" applyBorder="1" applyAlignment="1">
      <alignment vertical="center"/>
    </xf>
    <xf numFmtId="0" fontId="67" fillId="0" borderId="58" xfId="0" applyFont="1" applyBorder="1">
      <alignment vertical="center"/>
    </xf>
    <xf numFmtId="0" fontId="67" fillId="0" borderId="55" xfId="0" applyFont="1" applyBorder="1">
      <alignment vertical="center"/>
    </xf>
    <xf numFmtId="0" fontId="67" fillId="0" borderId="58" xfId="0" applyFont="1" applyBorder="1" applyAlignment="1">
      <alignment vertical="center"/>
    </xf>
    <xf numFmtId="0" fontId="67" fillId="0" borderId="55" xfId="0" applyFont="1" applyBorder="1" applyAlignment="1">
      <alignment vertical="center"/>
    </xf>
    <xf numFmtId="2" fontId="67" fillId="0" borderId="54" xfId="0" applyNumberFormat="1" applyFont="1" applyBorder="1" applyAlignment="1">
      <alignment horizontal="right" vertical="center"/>
    </xf>
    <xf numFmtId="2" fontId="67" fillId="0" borderId="58" xfId="0" applyNumberFormat="1" applyFont="1" applyBorder="1" applyAlignment="1">
      <alignment horizontal="right" vertical="center"/>
    </xf>
    <xf numFmtId="0" fontId="67" fillId="0" borderId="54" xfId="0" applyFont="1" applyBorder="1" applyAlignment="1">
      <alignment vertical="center"/>
    </xf>
    <xf numFmtId="208" fontId="67" fillId="0" borderId="54" xfId="0" applyNumberFormat="1" applyFont="1" applyBorder="1" applyAlignment="1">
      <alignment vertical="center"/>
    </xf>
    <xf numFmtId="208" fontId="67" fillId="0" borderId="58" xfId="0" applyNumberFormat="1" applyFont="1" applyBorder="1" applyAlignment="1">
      <alignment vertical="center"/>
    </xf>
    <xf numFmtId="214" fontId="67" fillId="0" borderId="54" xfId="0" applyNumberFormat="1" applyFont="1" applyBorder="1" applyAlignment="1">
      <alignment vertical="center"/>
    </xf>
    <xf numFmtId="214" fontId="67" fillId="0" borderId="58" xfId="0" applyNumberFormat="1" applyFont="1" applyBorder="1" applyAlignment="1">
      <alignment vertical="center"/>
    </xf>
    <xf numFmtId="0" fontId="67" fillId="0" borderId="0" xfId="0" applyFont="1" applyBorder="1" applyAlignment="1">
      <alignment horizontal="center" vertical="center"/>
    </xf>
    <xf numFmtId="195" fontId="67" fillId="0" borderId="0" xfId="0" applyNumberFormat="1" applyFont="1" applyBorder="1" applyAlignment="1">
      <alignment horizontal="right" vertical="center"/>
    </xf>
    <xf numFmtId="194" fontId="67" fillId="0" borderId="0" xfId="0" applyNumberFormat="1" applyFont="1" applyBorder="1" applyAlignment="1">
      <alignment horizontal="right" vertical="center"/>
    </xf>
    <xf numFmtId="2" fontId="67" fillId="0" borderId="0" xfId="0" applyNumberFormat="1" applyFont="1" applyBorder="1" applyAlignment="1">
      <alignment horizontal="right" vertical="center"/>
    </xf>
    <xf numFmtId="218" fontId="67" fillId="0" borderId="0" xfId="0" applyNumberFormat="1" applyFont="1" applyBorder="1" applyAlignment="1">
      <alignment horizontal="right" vertical="center"/>
    </xf>
    <xf numFmtId="188" fontId="67" fillId="0" borderId="70" xfId="0" applyNumberFormat="1" applyFont="1" applyBorder="1" applyAlignment="1">
      <alignment horizontal="center" vertical="center"/>
    </xf>
    <xf numFmtId="209" fontId="67" fillId="0" borderId="0" xfId="0" applyNumberFormat="1" applyFont="1" applyBorder="1" applyAlignment="1">
      <alignment horizontal="left" vertical="center" shrinkToFit="1"/>
    </xf>
    <xf numFmtId="188" fontId="67" fillId="0" borderId="70" xfId="0" applyNumberFormat="1" applyFont="1" applyBorder="1" applyAlignment="1">
      <alignment horizontal="center" vertical="center" shrinkToFit="1"/>
    </xf>
    <xf numFmtId="218" fontId="67" fillId="0" borderId="0" xfId="0" applyNumberFormat="1" applyFont="1" applyBorder="1" applyAlignment="1">
      <alignment horizontal="center" vertical="center"/>
    </xf>
    <xf numFmtId="0" fontId="67" fillId="0" borderId="0" xfId="0" applyNumberFormat="1" applyFont="1" applyBorder="1" applyAlignment="1">
      <alignment horizontal="center" vertical="center"/>
    </xf>
    <xf numFmtId="0" fontId="67" fillId="0" borderId="0" xfId="0" applyFont="1" applyBorder="1" applyAlignment="1">
      <alignment vertical="center"/>
    </xf>
    <xf numFmtId="201" fontId="67" fillId="0" borderId="0" xfId="0" applyNumberFormat="1" applyFont="1" applyBorder="1" applyAlignment="1">
      <alignment horizontal="center" vertical="center"/>
    </xf>
    <xf numFmtId="194" fontId="67" fillId="0" borderId="0" xfId="0" applyNumberFormat="1" applyFont="1" applyBorder="1" applyAlignment="1">
      <alignment horizontal="center" vertical="center"/>
    </xf>
    <xf numFmtId="0" fontId="65" fillId="0" borderId="0" xfId="0" applyFont="1" applyBorder="1" applyAlignment="1">
      <alignment horizontal="center" vertical="center"/>
    </xf>
    <xf numFmtId="0" fontId="67" fillId="0" borderId="0" xfId="0" applyNumberFormat="1" applyFont="1" applyBorder="1" applyAlignment="1">
      <alignment vertical="center" shrinkToFit="1"/>
    </xf>
    <xf numFmtId="0" fontId="67" fillId="0" borderId="0" xfId="0" applyNumberFormat="1" applyFont="1" applyBorder="1" applyAlignment="1">
      <alignment vertical="center"/>
    </xf>
    <xf numFmtId="0" fontId="67" fillId="0" borderId="70" xfId="0" applyNumberFormat="1" applyFont="1" applyBorder="1" applyAlignment="1">
      <alignment vertical="center"/>
    </xf>
    <xf numFmtId="0" fontId="69" fillId="0" borderId="0" xfId="0" applyFont="1" applyBorder="1" applyAlignment="1">
      <alignment horizontal="center" vertical="center"/>
    </xf>
    <xf numFmtId="194" fontId="67" fillId="0" borderId="0" xfId="0" applyNumberFormat="1" applyFont="1" applyBorder="1" applyAlignment="1">
      <alignment vertical="center"/>
    </xf>
    <xf numFmtId="194" fontId="67" fillId="0" borderId="70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horizontal="right" vertical="center"/>
    </xf>
    <xf numFmtId="0" fontId="52" fillId="0" borderId="0" xfId="0" applyNumberFormat="1" applyFont="1" applyBorder="1" applyAlignment="1">
      <alignment horizontal="center" vertical="center"/>
    </xf>
    <xf numFmtId="0" fontId="52" fillId="0" borderId="70" xfId="0" applyNumberFormat="1" applyFont="1" applyBorder="1" applyAlignment="1">
      <alignment horizontal="right" vertical="center"/>
    </xf>
    <xf numFmtId="0" fontId="67" fillId="0" borderId="0" xfId="0" applyFont="1" applyBorder="1" applyAlignment="1">
      <alignment horizontal="left" vertical="center"/>
    </xf>
    <xf numFmtId="191" fontId="67" fillId="0" borderId="0" xfId="0" applyNumberFormat="1" applyFont="1" applyBorder="1" applyAlignment="1">
      <alignment vertical="center"/>
    </xf>
    <xf numFmtId="201" fontId="69" fillId="0" borderId="0" xfId="0" applyNumberFormat="1" applyFont="1" applyBorder="1" applyAlignment="1">
      <alignment horizontal="center" vertical="center"/>
    </xf>
    <xf numFmtId="205" fontId="65" fillId="0" borderId="70" xfId="0" applyNumberFormat="1" applyFont="1" applyBorder="1" applyAlignment="1">
      <alignment horizontal="center" vertical="center"/>
    </xf>
    <xf numFmtId="205" fontId="67" fillId="0" borderId="70" xfId="0" applyNumberFormat="1" applyFont="1" applyBorder="1" applyAlignment="1">
      <alignment horizontal="center" vertical="center"/>
    </xf>
    <xf numFmtId="215" fontId="67" fillId="0" borderId="0" xfId="0" applyNumberFormat="1" applyFont="1" applyBorder="1" applyAlignment="1">
      <alignment horizontal="left" vertical="center"/>
    </xf>
    <xf numFmtId="211" fontId="67" fillId="0" borderId="0" xfId="0" applyNumberFormat="1" applyFont="1" applyBorder="1" applyAlignment="1">
      <alignment horizontal="left" vertical="center"/>
    </xf>
    <xf numFmtId="213" fontId="67" fillId="0" borderId="0" xfId="0" applyNumberFormat="1" applyFont="1" applyBorder="1" applyAlignment="1">
      <alignment horizontal="center" vertical="center"/>
    </xf>
    <xf numFmtId="208" fontId="67" fillId="0" borderId="0" xfId="0" applyNumberFormat="1" applyFont="1" applyBorder="1" applyAlignment="1">
      <alignment vertical="center"/>
    </xf>
    <xf numFmtId="208" fontId="0" fillId="0" borderId="0" xfId="0" applyNumberFormat="1" applyAlignment="1">
      <alignment vertical="center"/>
    </xf>
    <xf numFmtId="207" fontId="67" fillId="0" borderId="0" xfId="0" applyNumberFormat="1" applyFont="1" applyBorder="1" applyAlignment="1">
      <alignment horizontal="left" vertical="center"/>
    </xf>
    <xf numFmtId="188" fontId="67" fillId="0" borderId="0" xfId="0" applyNumberFormat="1" applyFont="1" applyBorder="1" applyAlignment="1">
      <alignment vertical="center"/>
    </xf>
    <xf numFmtId="0" fontId="67" fillId="0" borderId="70" xfId="0" applyFont="1" applyBorder="1" applyAlignment="1">
      <alignment horizontal="center"/>
    </xf>
    <xf numFmtId="185" fontId="67" fillId="0" borderId="0" xfId="0" applyNumberFormat="1" applyFont="1" applyBorder="1" applyAlignment="1">
      <alignment horizontal="left" vertical="center"/>
    </xf>
    <xf numFmtId="215" fontId="52" fillId="0" borderId="70" xfId="0" applyNumberFormat="1" applyFont="1" applyBorder="1" applyAlignment="1">
      <alignment horizontal="right" vertical="center"/>
    </xf>
    <xf numFmtId="2" fontId="52" fillId="0" borderId="0" xfId="0" applyNumberFormat="1" applyFont="1" applyBorder="1" applyAlignment="1">
      <alignment horizontal="right" vertical="center"/>
    </xf>
    <xf numFmtId="217" fontId="52" fillId="0" borderId="0" xfId="0" applyNumberFormat="1" applyFont="1" applyBorder="1" applyAlignment="1">
      <alignment horizontal="center" vertical="center"/>
    </xf>
    <xf numFmtId="0" fontId="52" fillId="0" borderId="0" xfId="0" applyNumberFormat="1" applyFont="1" applyBorder="1" applyAlignment="1">
      <alignment vertical="center"/>
    </xf>
    <xf numFmtId="0" fontId="52" fillId="0" borderId="41" xfId="0" applyNumberFormat="1" applyFont="1" applyBorder="1" applyAlignment="1">
      <alignment horizontal="center" vertical="center"/>
    </xf>
    <xf numFmtId="216" fontId="52" fillId="0" borderId="0" xfId="0" applyNumberFormat="1" applyFont="1" applyBorder="1" applyAlignment="1">
      <alignment horizontal="center" vertical="center"/>
    </xf>
    <xf numFmtId="195" fontId="67" fillId="0" borderId="0" xfId="0" applyNumberFormat="1" applyFont="1" applyBorder="1" applyAlignment="1">
      <alignment vertical="center"/>
    </xf>
    <xf numFmtId="0" fontId="52" fillId="0" borderId="0" xfId="0" applyNumberFormat="1" applyFont="1" applyBorder="1" applyAlignment="1">
      <alignment horizontal="right" vertical="center"/>
    </xf>
    <xf numFmtId="193" fontId="67" fillId="0" borderId="70" xfId="0" applyNumberFormat="1" applyFont="1" applyBorder="1" applyAlignment="1">
      <alignment vertical="center"/>
    </xf>
    <xf numFmtId="0" fontId="65" fillId="0" borderId="41" xfId="0" applyFont="1" applyBorder="1" applyAlignment="1">
      <alignment horizontal="center" vertical="center"/>
    </xf>
    <xf numFmtId="208" fontId="0" fillId="0" borderId="0" xfId="0" applyNumberFormat="1" applyBorder="1" applyAlignment="1">
      <alignment vertical="center"/>
    </xf>
    <xf numFmtId="0" fontId="67" fillId="0" borderId="41" xfId="0" applyNumberFormat="1" applyFont="1" applyBorder="1" applyAlignment="1">
      <alignment horizontal="center" vertical="center"/>
    </xf>
    <xf numFmtId="220" fontId="67" fillId="0" borderId="0" xfId="0" applyNumberFormat="1" applyFont="1" applyBorder="1" applyAlignment="1">
      <alignment horizontal="left" vertical="center"/>
    </xf>
    <xf numFmtId="0" fontId="82" fillId="28" borderId="42" xfId="0" applyNumberFormat="1" applyFont="1" applyFill="1" applyBorder="1" applyAlignment="1">
      <alignment horizontal="center" vertical="center" wrapText="1"/>
    </xf>
    <xf numFmtId="0" fontId="82" fillId="28" borderId="44" xfId="0" applyNumberFormat="1" applyFont="1" applyFill="1" applyBorder="1" applyAlignment="1">
      <alignment horizontal="center" vertical="center" wrapText="1"/>
    </xf>
    <xf numFmtId="188" fontId="81" fillId="0" borderId="65" xfId="0" applyNumberFormat="1" applyFont="1" applyFill="1" applyBorder="1" applyAlignment="1">
      <alignment horizontal="center" vertical="center"/>
    </xf>
    <xf numFmtId="0" fontId="82" fillId="28" borderId="43" xfId="0" applyNumberFormat="1" applyFont="1" applyFill="1" applyBorder="1" applyAlignment="1">
      <alignment horizontal="center" vertical="center" wrapText="1"/>
    </xf>
    <xf numFmtId="0" fontId="82" fillId="28" borderId="60" xfId="0" applyNumberFormat="1" applyFont="1" applyFill="1" applyBorder="1" applyAlignment="1">
      <alignment horizontal="center" vertical="center" wrapText="1"/>
    </xf>
    <xf numFmtId="0" fontId="82" fillId="28" borderId="75" xfId="0" applyNumberFormat="1" applyFont="1" applyFill="1" applyBorder="1" applyAlignment="1">
      <alignment horizontal="center" vertical="center" wrapText="1"/>
    </xf>
    <xf numFmtId="219" fontId="81" fillId="32" borderId="60" xfId="86" applyNumberFormat="1" applyFont="1" applyFill="1" applyBorder="1" applyAlignment="1">
      <alignment horizontal="center" vertical="center" wrapText="1"/>
    </xf>
    <xf numFmtId="219" fontId="81" fillId="32" borderId="75" xfId="86" applyNumberFormat="1" applyFont="1" applyFill="1" applyBorder="1" applyAlignment="1">
      <alignment horizontal="center" vertical="center" wrapText="1"/>
    </xf>
    <xf numFmtId="192" fontId="81" fillId="0" borderId="42" xfId="0" applyNumberFormat="1" applyFont="1" applyFill="1" applyBorder="1" applyAlignment="1">
      <alignment horizontal="center" vertical="center"/>
    </xf>
    <xf numFmtId="192" fontId="81" fillId="0" borderId="43" xfId="0" applyNumberFormat="1" applyFont="1" applyFill="1" applyBorder="1" applyAlignment="1">
      <alignment horizontal="center" vertical="center"/>
    </xf>
    <xf numFmtId="192" fontId="81" fillId="0" borderId="44" xfId="0" applyNumberFormat="1" applyFont="1" applyFill="1" applyBorder="1" applyAlignment="1">
      <alignment horizontal="center" vertical="center"/>
    </xf>
    <xf numFmtId="188" fontId="81" fillId="0" borderId="42" xfId="0" applyNumberFormat="1" applyFont="1" applyFill="1" applyBorder="1" applyAlignment="1">
      <alignment horizontal="center" vertical="center"/>
    </xf>
    <xf numFmtId="188" fontId="81" fillId="0" borderId="44" xfId="0" applyNumberFormat="1" applyFont="1" applyFill="1" applyBorder="1" applyAlignment="1">
      <alignment horizontal="center" vertical="center"/>
    </xf>
    <xf numFmtId="0" fontId="82" fillId="28" borderId="60" xfId="0" applyNumberFormat="1" applyFont="1" applyFill="1" applyBorder="1" applyAlignment="1">
      <alignment horizontal="center" vertical="center"/>
    </xf>
    <xf numFmtId="0" fontId="82" fillId="28" borderId="75" xfId="0" applyNumberFormat="1" applyFont="1" applyFill="1" applyBorder="1" applyAlignment="1">
      <alignment horizontal="center" vertical="center"/>
    </xf>
    <xf numFmtId="0" fontId="82" fillId="28" borderId="42" xfId="0" applyNumberFormat="1" applyFont="1" applyFill="1" applyBorder="1" applyAlignment="1">
      <alignment horizontal="center" vertical="center"/>
    </xf>
    <xf numFmtId="0" fontId="82" fillId="28" borderId="44" xfId="0" applyNumberFormat="1" applyFont="1" applyFill="1" applyBorder="1" applyAlignment="1">
      <alignment horizontal="center" vertical="center"/>
    </xf>
    <xf numFmtId="0" fontId="82" fillId="28" borderId="65" xfId="0" applyNumberFormat="1" applyFont="1" applyFill="1" applyBorder="1" applyAlignment="1">
      <alignment horizontal="center" vertical="center" wrapText="1"/>
    </xf>
    <xf numFmtId="0" fontId="82" fillId="28" borderId="74" xfId="0" applyNumberFormat="1" applyFont="1" applyFill="1" applyBorder="1" applyAlignment="1">
      <alignment horizontal="center" vertical="center"/>
    </xf>
    <xf numFmtId="0" fontId="82" fillId="28" borderId="65" xfId="0" applyNumberFormat="1" applyFont="1" applyFill="1" applyBorder="1" applyAlignment="1">
      <alignment horizontal="center" vertical="center"/>
    </xf>
    <xf numFmtId="189" fontId="82" fillId="28" borderId="60" xfId="0" applyNumberFormat="1" applyFont="1" applyFill="1" applyBorder="1" applyAlignment="1">
      <alignment horizontal="center" vertical="center" wrapText="1"/>
    </xf>
    <xf numFmtId="189" fontId="82" fillId="28" borderId="75" xfId="0" applyNumberFormat="1" applyFont="1" applyFill="1" applyBorder="1" applyAlignment="1">
      <alignment horizontal="center" vertical="center" wrapText="1"/>
    </xf>
    <xf numFmtId="189" fontId="82" fillId="28" borderId="42" xfId="0" applyNumberFormat="1" applyFont="1" applyFill="1" applyBorder="1" applyAlignment="1">
      <alignment horizontal="center" vertical="center" wrapText="1"/>
    </xf>
    <xf numFmtId="189" fontId="82" fillId="28" borderId="44" xfId="0" applyNumberFormat="1" applyFont="1" applyFill="1" applyBorder="1" applyAlignment="1">
      <alignment horizontal="center" vertical="center" wrapText="1"/>
    </xf>
    <xf numFmtId="0" fontId="82" fillId="28" borderId="78" xfId="0" applyNumberFormat="1" applyFont="1" applyFill="1" applyBorder="1" applyAlignment="1">
      <alignment horizontal="center" vertical="center" wrapText="1"/>
    </xf>
    <xf numFmtId="0" fontId="82" fillId="28" borderId="79" xfId="0" applyNumberFormat="1" applyFont="1" applyFill="1" applyBorder="1" applyAlignment="1">
      <alignment horizontal="center" vertical="center" wrapText="1"/>
    </xf>
    <xf numFmtId="0" fontId="82" fillId="28" borderId="74" xfId="0" applyNumberFormat="1" applyFont="1" applyFill="1" applyBorder="1" applyAlignment="1">
      <alignment horizontal="center" vertical="center" wrapText="1"/>
    </xf>
    <xf numFmtId="0" fontId="82" fillId="28" borderId="76" xfId="0" applyNumberFormat="1" applyFont="1" applyFill="1" applyBorder="1" applyAlignment="1">
      <alignment horizontal="center" vertical="center" wrapText="1"/>
    </xf>
    <xf numFmtId="212" fontId="52" fillId="0" borderId="56" xfId="87" applyNumberFormat="1" applyFont="1" applyBorder="1" applyAlignment="1">
      <alignment horizontal="center" vertical="center"/>
    </xf>
    <xf numFmtId="212" fontId="52" fillId="0" borderId="71" xfId="87" applyNumberFormat="1" applyFont="1" applyBorder="1" applyAlignment="1">
      <alignment horizontal="center" vertical="center"/>
    </xf>
    <xf numFmtId="212" fontId="52" fillId="0" borderId="77" xfId="87" applyNumberFormat="1" applyFont="1" applyBorder="1" applyAlignment="1">
      <alignment horizontal="center" vertical="center"/>
    </xf>
    <xf numFmtId="0" fontId="52" fillId="0" borderId="54" xfId="0" applyNumberFormat="1" applyFont="1" applyBorder="1" applyAlignment="1">
      <alignment horizontal="center" vertical="center"/>
    </xf>
    <xf numFmtId="0" fontId="52" fillId="0" borderId="55" xfId="0" applyNumberFormat="1" applyFont="1" applyBorder="1" applyAlignment="1">
      <alignment horizontal="center" vertical="center"/>
    </xf>
    <xf numFmtId="0" fontId="48" fillId="0" borderId="41" xfId="79" applyNumberFormat="1" applyFont="1" applyFill="1" applyBorder="1" applyAlignment="1">
      <alignment horizontal="left" vertical="center"/>
    </xf>
  </cellXfs>
  <cellStyles count="114">
    <cellStyle name="??&amp;O?&amp;H?_x0008__x000f__x0007_?_x0007__x0001__x0001_" xfId="1"/>
    <cellStyle name="??&amp;O?&amp;H?_x0008_??_x0007__x0001__x0001_" xfId="2"/>
    <cellStyle name="æØè [0.00]_PRODUCT DETAIL Q1" xfId="3"/>
    <cellStyle name="æØè_PRODUCT DETAIL Q1" xfId="4"/>
    <cellStyle name="ÊÝ [0.00]_PRODUCT DETAIL Q1" xfId="5"/>
    <cellStyle name="ÊÝ_PRODUCT DETAIL Q1" xfId="6"/>
    <cellStyle name="W?_BOOKSHIP" xfId="7"/>
    <cellStyle name="W_BOOKSHIP" xfId="8"/>
    <cellStyle name="20% - 강조색1" xfId="9" builtinId="30" customBuiltin="1"/>
    <cellStyle name="20% - 강조색2" xfId="10" builtinId="34" customBuiltin="1"/>
    <cellStyle name="20% - 강조색3" xfId="11" builtinId="38" customBuiltin="1"/>
    <cellStyle name="20% - 강조색4" xfId="12" builtinId="42" customBuiltin="1"/>
    <cellStyle name="20% - 강조색5" xfId="13" builtinId="46" customBuiltin="1"/>
    <cellStyle name="20% - 강조색6" xfId="14" builtinId="50" customBuiltin="1"/>
    <cellStyle name="40% - 강조색1" xfId="15" builtinId="31" customBuiltin="1"/>
    <cellStyle name="40% - 강조색2" xfId="16" builtinId="35" customBuiltin="1"/>
    <cellStyle name="40% - 강조색3" xfId="17" builtinId="39" customBuiltin="1"/>
    <cellStyle name="40% - 강조색4" xfId="18" builtinId="43" customBuiltin="1"/>
    <cellStyle name="40% - 강조색5" xfId="19" builtinId="47" customBuiltin="1"/>
    <cellStyle name="40% - 강조색6" xfId="20" builtinId="51" customBuiltin="1"/>
    <cellStyle name="60% - 강조색1" xfId="21" builtinId="32" customBuiltin="1"/>
    <cellStyle name="60% - 강조색2" xfId="22" builtinId="36" customBuiltin="1"/>
    <cellStyle name="60% - 강조색3" xfId="23" builtinId="40" customBuiltin="1"/>
    <cellStyle name="60% - 강조색4" xfId="24" builtinId="44" customBuiltin="1"/>
    <cellStyle name="60% - 강조색5" xfId="25" builtinId="48" customBuiltin="1"/>
    <cellStyle name="60% - 강조색6" xfId="26" builtinId="52" customBuiltin="1"/>
    <cellStyle name="ÅëÈ­ [0]_¸ÅÃâ" xfId="27"/>
    <cellStyle name="ÅëÈ­_¸ÅÃâ" xfId="28"/>
    <cellStyle name="ÄÞ¸¶ [0]_¸ÅÃâ" xfId="29"/>
    <cellStyle name="ÄÞ¸¶_¸ÅÃâ" xfId="30"/>
    <cellStyle name="Ç¥ÁØ_(Á¤º¸ºÎ¹®)¿ùº°ÀÎ¿ø°èÈ¹" xfId="31"/>
    <cellStyle name="Comma [0]_ SG&amp;A Bridge " xfId="32"/>
    <cellStyle name="Comma_ SG&amp;A Bridge " xfId="33"/>
    <cellStyle name="Currency [0]_ SG&amp;A Bridge " xfId="34"/>
    <cellStyle name="Currency_ SG&amp;A Bridge " xfId="35"/>
    <cellStyle name="Grey" xfId="36"/>
    <cellStyle name="Input [yellow]" xfId="37"/>
    <cellStyle name="Input [yellow] 2" xfId="88"/>
    <cellStyle name="Input [yellow] 2 2" xfId="104"/>
    <cellStyle name="Input [yellow] 3" xfId="97"/>
    <cellStyle name="Normal - Style1" xfId="38"/>
    <cellStyle name="Normal_ SG&amp;A Bridge " xfId="39"/>
    <cellStyle name="Percent [2]" xfId="40"/>
    <cellStyle name="강조색1" xfId="41" builtinId="29" customBuiltin="1"/>
    <cellStyle name="강조색2" xfId="42" builtinId="33" customBuiltin="1"/>
    <cellStyle name="강조색3" xfId="43" builtinId="37" customBuiltin="1"/>
    <cellStyle name="강조색4" xfId="44" builtinId="41" customBuiltin="1"/>
    <cellStyle name="강조색5" xfId="45" builtinId="45" customBuiltin="1"/>
    <cellStyle name="강조색6" xfId="46" builtinId="49" customBuiltin="1"/>
    <cellStyle name="경고문" xfId="47" builtinId="11" customBuiltin="1"/>
    <cellStyle name="계산" xfId="48" builtinId="22" customBuiltin="1"/>
    <cellStyle name="계산 2" xfId="89"/>
    <cellStyle name="계산 2 2" xfId="105"/>
    <cellStyle name="계산 3" xfId="98"/>
    <cellStyle name="나쁨" xfId="49" builtinId="27" customBuiltin="1"/>
    <cellStyle name="뒤에 오는 하이퍼링크_불확도(OPM)" xfId="50"/>
    <cellStyle name="메모" xfId="51" builtinId="10" customBuiltin="1"/>
    <cellStyle name="메모 2" xfId="90"/>
    <cellStyle name="메모 2 2" xfId="106"/>
    <cellStyle name="메모 3" xfId="99"/>
    <cellStyle name="백분율" xfId="86" builtinId="5"/>
    <cellStyle name="백분율 2" xfId="83"/>
    <cellStyle name="보통" xfId="52" builtinId="28" customBuiltin="1"/>
    <cellStyle name="뷭?_BOOKSHIP" xfId="53"/>
    <cellStyle name="설명 텍스트" xfId="54" builtinId="53" customBuiltin="1"/>
    <cellStyle name="셀 확인" xfId="55" builtinId="23" customBuiltin="1"/>
    <cellStyle name="쉼표 [0]" xfId="87" builtinId="6"/>
    <cellStyle name="쉼표 [0] 2" xfId="94"/>
    <cellStyle name="쉼표 [0] 2 2" xfId="96"/>
    <cellStyle name="쉼표 [0] 2 2 2" xfId="112"/>
    <cellStyle name="쉼표 [0] 2 3" xfId="110"/>
    <cellStyle name="쉼표 [0] 3" xfId="95"/>
    <cellStyle name="쉼표 [0] 3 2" xfId="111"/>
    <cellStyle name="쉼표 [0] 4" xfId="103"/>
    <cellStyle name="스타일 1" xfId="56"/>
    <cellStyle name="연결된 셀" xfId="57" builtinId="24" customBuiltin="1"/>
    <cellStyle name="요약" xfId="58" builtinId="25" customBuiltin="1"/>
    <cellStyle name="요약 2" xfId="91"/>
    <cellStyle name="요약 2 2" xfId="107"/>
    <cellStyle name="요약 3" xfId="100"/>
    <cellStyle name="입력" xfId="59" builtinId="20" customBuiltin="1"/>
    <cellStyle name="입력 2" xfId="92"/>
    <cellStyle name="입력 2 2" xfId="108"/>
    <cellStyle name="입력 3" xfId="101"/>
    <cellStyle name="제목" xfId="60" builtinId="15" customBuiltin="1"/>
    <cellStyle name="제목 1" xfId="61" builtinId="16" customBuiltin="1"/>
    <cellStyle name="제목 2" xfId="62" builtinId="17" customBuiltin="1"/>
    <cellStyle name="제목 3" xfId="63" builtinId="18" customBuiltin="1"/>
    <cellStyle name="제목 4" xfId="64" builtinId="19" customBuiltin="1"/>
    <cellStyle name="좋음" xfId="65" builtinId="26" customBuiltin="1"/>
    <cellStyle name="출력" xfId="66" builtinId="21" customBuiltin="1"/>
    <cellStyle name="출력 2" xfId="93"/>
    <cellStyle name="출력 2 2" xfId="109"/>
    <cellStyle name="출력 3" xfId="102"/>
    <cellStyle name="콤마 [0]_  갑 지  " xfId="67"/>
    <cellStyle name="콤마_  갑 지  " xfId="68"/>
    <cellStyle name="표준" xfId="0" builtinId="0" customBuiltin="1"/>
    <cellStyle name="표준 2" xfId="69"/>
    <cellStyle name="표준 2 2" xfId="70"/>
    <cellStyle name="표준 2 3" xfId="84"/>
    <cellStyle name="표준 2 3 2" xfId="85"/>
    <cellStyle name="표준 3" xfId="71"/>
    <cellStyle name="표준 3 2" xfId="72"/>
    <cellStyle name="표준 3 3" xfId="73"/>
    <cellStyle name="표준 4" xfId="74"/>
    <cellStyle name="표준 5" xfId="75"/>
    <cellStyle name="표준 6" xfId="76"/>
    <cellStyle name="표준 7" xfId="77"/>
    <cellStyle name="표준_AGLIENT 34401A(12.22)" xfId="78"/>
    <cellStyle name="표준_ESS-2000" xfId="79"/>
    <cellStyle name="표준_Sheet1" xfId="81"/>
    <cellStyle name="표준_교정결과" xfId="113"/>
    <cellStyle name="표준_영문Reg004-X" xfId="82"/>
    <cellStyle name="표준_최신샘플" xfId="8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36</xdr:row>
      <xdr:rowOff>4762</xdr:rowOff>
    </xdr:from>
    <xdr:to>
      <xdr:col>4</xdr:col>
      <xdr:colOff>267929</xdr:colOff>
      <xdr:row>36</xdr:row>
      <xdr:rowOff>176989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3543300" y="76533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3543300" y="76533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4</xdr:col>
      <xdr:colOff>9525</xdr:colOff>
      <xdr:row>63</xdr:row>
      <xdr:rowOff>4762</xdr:rowOff>
    </xdr:from>
    <xdr:to>
      <xdr:col>4</xdr:col>
      <xdr:colOff>267929</xdr:colOff>
      <xdr:row>63</xdr:row>
      <xdr:rowOff>176989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266950" y="67008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266950" y="67008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4</xdr:col>
      <xdr:colOff>9525</xdr:colOff>
      <xdr:row>90</xdr:row>
      <xdr:rowOff>4762</xdr:rowOff>
    </xdr:from>
    <xdr:to>
      <xdr:col>4</xdr:col>
      <xdr:colOff>267929</xdr:colOff>
      <xdr:row>90</xdr:row>
      <xdr:rowOff>176989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2266950" y="68913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266950" y="68913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4</xdr:col>
      <xdr:colOff>9525</xdr:colOff>
      <xdr:row>117</xdr:row>
      <xdr:rowOff>4762</xdr:rowOff>
    </xdr:from>
    <xdr:to>
      <xdr:col>4</xdr:col>
      <xdr:colOff>267929</xdr:colOff>
      <xdr:row>117</xdr:row>
      <xdr:rowOff>176989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2266950" y="116538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2266950" y="116538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4</xdr:col>
      <xdr:colOff>9525</xdr:colOff>
      <xdr:row>144</xdr:row>
      <xdr:rowOff>4762</xdr:rowOff>
    </xdr:from>
    <xdr:to>
      <xdr:col>4</xdr:col>
      <xdr:colOff>267929</xdr:colOff>
      <xdr:row>144</xdr:row>
      <xdr:rowOff>176989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2266950" y="68913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2266950" y="68913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4</xdr:col>
      <xdr:colOff>9525</xdr:colOff>
      <xdr:row>171</xdr:row>
      <xdr:rowOff>4762</xdr:rowOff>
    </xdr:from>
    <xdr:to>
      <xdr:col>4</xdr:col>
      <xdr:colOff>267929</xdr:colOff>
      <xdr:row>171</xdr:row>
      <xdr:rowOff>176989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2266950" y="116538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2266950" y="116538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36</xdr:row>
      <xdr:rowOff>4762</xdr:rowOff>
    </xdr:from>
    <xdr:to>
      <xdr:col>4</xdr:col>
      <xdr:colOff>267929</xdr:colOff>
      <xdr:row>36</xdr:row>
      <xdr:rowOff>176989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/>
            <xdr:cNvSpPr txBox="1"/>
          </xdr:nvSpPr>
          <xdr:spPr>
            <a:xfrm>
              <a:off x="3362325" y="72723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9" name="TextBox 8"/>
            <xdr:cNvSpPr txBox="1"/>
          </xdr:nvSpPr>
          <xdr:spPr>
            <a:xfrm>
              <a:off x="3362325" y="72723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4</xdr:col>
      <xdr:colOff>9525</xdr:colOff>
      <xdr:row>64</xdr:row>
      <xdr:rowOff>4762</xdr:rowOff>
    </xdr:from>
    <xdr:to>
      <xdr:col>4</xdr:col>
      <xdr:colOff>267929</xdr:colOff>
      <xdr:row>64</xdr:row>
      <xdr:rowOff>176989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/>
            <xdr:cNvSpPr txBox="1"/>
          </xdr:nvSpPr>
          <xdr:spPr>
            <a:xfrm>
              <a:off x="3362325" y="124158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10" name="TextBox 9"/>
            <xdr:cNvSpPr txBox="1"/>
          </xdr:nvSpPr>
          <xdr:spPr>
            <a:xfrm>
              <a:off x="3362325" y="124158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4</xdr:col>
      <xdr:colOff>9525</xdr:colOff>
      <xdr:row>92</xdr:row>
      <xdr:rowOff>4762</xdr:rowOff>
    </xdr:from>
    <xdr:to>
      <xdr:col>4</xdr:col>
      <xdr:colOff>267929</xdr:colOff>
      <xdr:row>92</xdr:row>
      <xdr:rowOff>176989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/>
            <xdr:cNvSpPr txBox="1"/>
          </xdr:nvSpPr>
          <xdr:spPr>
            <a:xfrm>
              <a:off x="3362325" y="175593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11" name="TextBox 10"/>
            <xdr:cNvSpPr txBox="1"/>
          </xdr:nvSpPr>
          <xdr:spPr>
            <a:xfrm>
              <a:off x="3362325" y="175593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4</xdr:col>
      <xdr:colOff>9525</xdr:colOff>
      <xdr:row>120</xdr:row>
      <xdr:rowOff>4762</xdr:rowOff>
    </xdr:from>
    <xdr:to>
      <xdr:col>4</xdr:col>
      <xdr:colOff>267929</xdr:colOff>
      <xdr:row>120</xdr:row>
      <xdr:rowOff>176989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/>
            <xdr:cNvSpPr txBox="1"/>
          </xdr:nvSpPr>
          <xdr:spPr>
            <a:xfrm>
              <a:off x="3362325" y="227028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12" name="TextBox 11"/>
            <xdr:cNvSpPr txBox="1"/>
          </xdr:nvSpPr>
          <xdr:spPr>
            <a:xfrm>
              <a:off x="3362325" y="227028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4</xdr:col>
      <xdr:colOff>9525</xdr:colOff>
      <xdr:row>148</xdr:row>
      <xdr:rowOff>4762</xdr:rowOff>
    </xdr:from>
    <xdr:to>
      <xdr:col>4</xdr:col>
      <xdr:colOff>267929</xdr:colOff>
      <xdr:row>148</xdr:row>
      <xdr:rowOff>176989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/>
            <xdr:cNvSpPr txBox="1"/>
          </xdr:nvSpPr>
          <xdr:spPr>
            <a:xfrm>
              <a:off x="3362325" y="278463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13" name="TextBox 12"/>
            <xdr:cNvSpPr txBox="1"/>
          </xdr:nvSpPr>
          <xdr:spPr>
            <a:xfrm>
              <a:off x="3362325" y="278463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4</xdr:col>
      <xdr:colOff>9525</xdr:colOff>
      <xdr:row>176</xdr:row>
      <xdr:rowOff>4762</xdr:rowOff>
    </xdr:from>
    <xdr:to>
      <xdr:col>4</xdr:col>
      <xdr:colOff>267929</xdr:colOff>
      <xdr:row>176</xdr:row>
      <xdr:rowOff>176989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/>
            <xdr:cNvSpPr txBox="1"/>
          </xdr:nvSpPr>
          <xdr:spPr>
            <a:xfrm>
              <a:off x="3362325" y="329898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14" name="TextBox 13"/>
            <xdr:cNvSpPr txBox="1"/>
          </xdr:nvSpPr>
          <xdr:spPr>
            <a:xfrm>
              <a:off x="3362325" y="329898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33</xdr:row>
      <xdr:rowOff>9525</xdr:rowOff>
    </xdr:from>
    <xdr:to>
      <xdr:col>7</xdr:col>
      <xdr:colOff>267929</xdr:colOff>
      <xdr:row>33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152650" y="116586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152650" y="116586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7</xdr:col>
      <xdr:colOff>9525</xdr:colOff>
      <xdr:row>55</xdr:row>
      <xdr:rowOff>9525</xdr:rowOff>
    </xdr:from>
    <xdr:to>
      <xdr:col>7</xdr:col>
      <xdr:colOff>267929</xdr:colOff>
      <xdr:row>55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2190750" y="680085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190750" y="680085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7</xdr:col>
      <xdr:colOff>9525</xdr:colOff>
      <xdr:row>77</xdr:row>
      <xdr:rowOff>9525</xdr:rowOff>
    </xdr:from>
    <xdr:to>
      <xdr:col>7</xdr:col>
      <xdr:colOff>267929</xdr:colOff>
      <xdr:row>77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2190750" y="680085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2190750" y="680085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7</xdr:col>
      <xdr:colOff>9525</xdr:colOff>
      <xdr:row>99</xdr:row>
      <xdr:rowOff>9525</xdr:rowOff>
    </xdr:from>
    <xdr:to>
      <xdr:col>7</xdr:col>
      <xdr:colOff>267929</xdr:colOff>
      <xdr:row>99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2190750" y="1099185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2190750" y="1099185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7</xdr:col>
      <xdr:colOff>9525</xdr:colOff>
      <xdr:row>121</xdr:row>
      <xdr:rowOff>9525</xdr:rowOff>
    </xdr:from>
    <xdr:to>
      <xdr:col>7</xdr:col>
      <xdr:colOff>267929</xdr:colOff>
      <xdr:row>121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2190750" y="680085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2190750" y="680085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7</xdr:col>
      <xdr:colOff>9525</xdr:colOff>
      <xdr:row>143</xdr:row>
      <xdr:rowOff>9525</xdr:rowOff>
    </xdr:from>
    <xdr:to>
      <xdr:col>7</xdr:col>
      <xdr:colOff>267929</xdr:colOff>
      <xdr:row>143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2190750" y="1099185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2190750" y="1099185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9526</xdr:colOff>
      <xdr:row>49</xdr:row>
      <xdr:rowOff>4767</xdr:rowOff>
    </xdr:from>
    <xdr:ext cx="5486400" cy="7381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TextBox 58"/>
            <xdr:cNvSpPr txBox="1"/>
          </xdr:nvSpPr>
          <xdr:spPr>
            <a:xfrm>
              <a:off x="314326" y="11596692"/>
              <a:ext cx="5486400" cy="7381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acc>
                          <m:accPr>
                            <m:chr m:val="̅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acc>
                          <m:accPr>
                            <m:chr m:val="̅"/>
                            <m:ctrlP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9" name="TextBox 58"/>
            <xdr:cNvSpPr txBox="1"/>
          </xdr:nvSpPr>
          <xdr:spPr>
            <a:xfrm>
              <a:off x="314326" y="11596692"/>
              <a:ext cx="5486400" cy="7381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𝑐_(𝑙_𝑠 )=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𝐵_𝑥)/(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𝑙_𝑠 )=1,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𝑐_(𝑙_𝑥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 )=−1,  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 ̅ 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∆𝑡∙𝑙_0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̅∙𝑙_0,  </a:t>
              </a:r>
              <a:endParaRPr lang="en-US" altLang="ko-KR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𝑡∙𝑙_0,  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∙𝑙_0,  𝑐_(〖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𝑙_𝑟 )=1,  𝑐_(〖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𝑙〗_𝑐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𝑙_𝑐 )=1</a:t>
              </a:r>
              <a:endParaRPr lang="ko-KR" altLang="en-US" sz="1100"/>
            </a:p>
          </xdr:txBody>
        </xdr:sp>
      </mc:Fallback>
    </mc:AlternateContent>
    <xdr:clientData/>
  </xdr:oneCellAnchor>
  <xdr:twoCellAnchor editAs="oneCell">
    <xdr:from>
      <xdr:col>1</xdr:col>
      <xdr:colOff>9525</xdr:colOff>
      <xdr:row>47</xdr:row>
      <xdr:rowOff>14286</xdr:rowOff>
    </xdr:from>
    <xdr:to>
      <xdr:col>48</xdr:col>
      <xdr:colOff>0</xdr:colOff>
      <xdr:row>48</xdr:row>
      <xdr:rowOff>9525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TextBox 2"/>
            <xdr:cNvSpPr txBox="1">
              <a:spLocks/>
            </xdr:cNvSpPr>
          </xdr:nvSpPr>
          <xdr:spPr>
            <a:xfrm>
              <a:off x="161925" y="16130586"/>
              <a:ext cx="7153275" cy="2333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∆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acc>
                              <m:accPr>
                                <m:chr m:val="̅"/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ko-KR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</m:e>
                            </m:acc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∆</m:t>
                            </m:r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𝛼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0" name="TextBox 2"/>
            <xdr:cNvSpPr txBox="1">
              <a:spLocks/>
            </xdr:cNvSpPr>
          </xdr:nvSpPr>
          <xdr:spPr>
            <a:xfrm>
              <a:off x="161925" y="16130586"/>
              <a:ext cx="7153275" cy="2333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(𝐵_𝑥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=𝑢^2 (𝑙_𝑠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+(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𝑡∙𝑙_0 )^2 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̅)+(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̅∙𝑙_0 )^2 𝑢^2 (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𝑡∙𝑙_0 )^2 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)+(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∙𝑙_0 )^2 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𝑡)+〖𝑢^2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𝑙〗_𝑟)+〖𝑢^2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𝑙〗_𝑐)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</xdr:col>
      <xdr:colOff>9525</xdr:colOff>
      <xdr:row>33</xdr:row>
      <xdr:rowOff>80961</xdr:rowOff>
    </xdr:from>
    <xdr:to>
      <xdr:col>38</xdr:col>
      <xdr:colOff>61387</xdr:colOff>
      <xdr:row>34</xdr:row>
      <xdr:rowOff>187290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4" name="TextBox 63"/>
            <xdr:cNvSpPr txBox="1">
              <a:spLocks noChangeAspect="1"/>
            </xdr:cNvSpPr>
          </xdr:nvSpPr>
          <xdr:spPr>
            <a:xfrm>
              <a:off x="161925" y="12863511"/>
              <a:ext cx="5690662" cy="344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altLang="ko-KR" sz="20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ko-KR" altLang="en-US" sz="20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acc>
                        <m:r>
                          <a:rPr lang="en-US" altLang="ko-KR" sz="20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∙∆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+∆</m:t>
                        </m:r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ko-KR" alt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𝛿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𝑐</m:t>
                        </m:r>
                      </m:sub>
                    </m:sSub>
                  </m:oMath>
                </m:oMathPara>
              </a14:m>
              <a:endParaRPr lang="ko-KR" altLang="en-US" sz="2000"/>
            </a:p>
          </xdr:txBody>
        </xdr:sp>
      </mc:Choice>
      <mc:Fallback xmlns="">
        <xdr:sp macro="" textlink="">
          <xdr:nvSpPr>
            <xdr:cNvPr id="64" name="TextBox 63"/>
            <xdr:cNvSpPr txBox="1">
              <a:spLocks noChangeAspect="1"/>
            </xdr:cNvSpPr>
          </xdr:nvSpPr>
          <xdr:spPr>
            <a:xfrm>
              <a:off x="161925" y="12863511"/>
              <a:ext cx="5690662" cy="344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2000" b="0" i="0">
                  <a:latin typeface="Cambria Math" panose="02040503050406030204" pitchFamily="18" charset="0"/>
                </a:rPr>
                <a:t>𝐵_𝑥=𝑙_𝑠−𝑙_𝑥−(</a:t>
              </a:r>
              <a:r>
                <a:rPr lang="ko-KR" altLang="en-US" sz="20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 ̅</a:t>
              </a:r>
              <a:r>
                <a:rPr lang="en-US" altLang="ko-KR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∙∆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𝑡+∆</a:t>
              </a:r>
              <a:r>
                <a:rPr lang="ko-KR" alt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𝛼∙𝛿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𝑡) 𝑙_0+〖</a:t>
              </a:r>
              <a:r>
                <a:rPr lang="ko-KR" alt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𝑙〗_𝑟+</a:t>
              </a:r>
              <a:r>
                <a:rPr lang="ko-KR" alt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𝑙_𝑐</a:t>
              </a:r>
              <a:endParaRPr lang="ko-KR" altLang="en-US" sz="2000"/>
            </a:p>
          </xdr:txBody>
        </xdr:sp>
      </mc:Fallback>
    </mc:AlternateContent>
    <xdr:clientData/>
  </xdr:twoCellAnchor>
  <xdr:oneCellAnchor>
    <xdr:from>
      <xdr:col>14</xdr:col>
      <xdr:colOff>38100</xdr:colOff>
      <xdr:row>86</xdr:row>
      <xdr:rowOff>19050</xdr:rowOff>
    </xdr:from>
    <xdr:ext cx="228600" cy="1776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8" name="TextBox 5"/>
            <xdr:cNvSpPr txBox="1"/>
          </xdr:nvSpPr>
          <xdr:spPr>
            <a:xfrm>
              <a:off x="2171700" y="28517850"/>
              <a:ext cx="228600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8" name="TextBox 5"/>
            <xdr:cNvSpPr txBox="1"/>
          </xdr:nvSpPr>
          <xdr:spPr>
            <a:xfrm>
              <a:off x="2171700" y="28517850"/>
              <a:ext cx="228600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√𝑛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18</xdr:col>
      <xdr:colOff>123825</xdr:colOff>
      <xdr:row>86</xdr:row>
      <xdr:rowOff>19050</xdr:rowOff>
    </xdr:from>
    <xdr:ext cx="228600" cy="1992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9" name="TextBox 5"/>
            <xdr:cNvSpPr txBox="1"/>
          </xdr:nvSpPr>
          <xdr:spPr>
            <a:xfrm>
              <a:off x="2867025" y="28517850"/>
              <a:ext cx="22860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5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9" name="TextBox 5"/>
            <xdr:cNvSpPr txBox="1"/>
          </xdr:nvSpPr>
          <xdr:spPr>
            <a:xfrm>
              <a:off x="2867025" y="28517850"/>
              <a:ext cx="22860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27</xdr:col>
      <xdr:colOff>9525</xdr:colOff>
      <xdr:row>93</xdr:row>
      <xdr:rowOff>28575</xdr:rowOff>
    </xdr:from>
    <xdr:ext cx="32233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3" name="TextBox 4"/>
            <xdr:cNvSpPr txBox="1"/>
          </xdr:nvSpPr>
          <xdr:spPr>
            <a:xfrm>
              <a:off x="4124325" y="20907375"/>
              <a:ext cx="3223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3" name="TextBox 4"/>
            <xdr:cNvSpPr txBox="1"/>
          </xdr:nvSpPr>
          <xdr:spPr>
            <a:xfrm>
              <a:off x="4124325" y="20907375"/>
              <a:ext cx="3223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𝑢(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95250</xdr:colOff>
      <xdr:row>59</xdr:row>
      <xdr:rowOff>28575</xdr:rowOff>
    </xdr:from>
    <xdr:ext cx="1207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4" name="TextBox 4"/>
            <xdr:cNvSpPr txBox="1"/>
          </xdr:nvSpPr>
          <xdr:spPr>
            <a:xfrm>
              <a:off x="704850" y="19002375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4" name="TextBox 4"/>
            <xdr:cNvSpPr txBox="1"/>
          </xdr:nvSpPr>
          <xdr:spPr>
            <a:xfrm>
              <a:off x="704850" y="19002375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</xdr:col>
      <xdr:colOff>28575</xdr:colOff>
      <xdr:row>39</xdr:row>
      <xdr:rowOff>28575</xdr:rowOff>
    </xdr:from>
    <xdr:ext cx="1207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5" name="TextBox 4"/>
            <xdr:cNvSpPr txBox="1"/>
          </xdr:nvSpPr>
          <xdr:spPr>
            <a:xfrm>
              <a:off x="485775" y="14239875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5" name="TextBox 4"/>
            <xdr:cNvSpPr txBox="1"/>
          </xdr:nvSpPr>
          <xdr:spPr>
            <a:xfrm>
              <a:off x="485775" y="14239875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24</xdr:col>
      <xdr:colOff>57150</xdr:colOff>
      <xdr:row>94</xdr:row>
      <xdr:rowOff>38100</xdr:rowOff>
    </xdr:from>
    <xdr:ext cx="116205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6" name="TextBox 4"/>
            <xdr:cNvSpPr txBox="1"/>
          </xdr:nvSpPr>
          <xdr:spPr>
            <a:xfrm>
              <a:off x="3714750" y="31156275"/>
              <a:ext cx="11620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)/2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6" name="TextBox 4"/>
            <xdr:cNvSpPr txBox="1"/>
          </xdr:nvSpPr>
          <xdr:spPr>
            <a:xfrm>
              <a:off x="3714750" y="31156275"/>
              <a:ext cx="11620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_𝑠+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_𝑥)/2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23</xdr:col>
      <xdr:colOff>9525</xdr:colOff>
      <xdr:row>96</xdr:row>
      <xdr:rowOff>69881</xdr:rowOff>
    </xdr:from>
    <xdr:ext cx="2209799" cy="3485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7" name="TextBox 4"/>
            <xdr:cNvSpPr txBox="1"/>
          </xdr:nvSpPr>
          <xdr:spPr>
            <a:xfrm>
              <a:off x="3514725" y="31664306"/>
              <a:ext cx="2209799" cy="348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acc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7" name="TextBox 4"/>
            <xdr:cNvSpPr txBox="1"/>
          </xdr:nvSpPr>
          <xdr:spPr>
            <a:xfrm>
              <a:off x="3514725" y="31664306"/>
              <a:ext cx="2209799" cy="348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ko-KR" altLang="en-US" sz="1100" i="0">
                  <a:latin typeface="Cambria Math" panose="02040503050406030204" pitchFamily="18" charset="0"/>
                </a:rPr>
                <a:t>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=1/4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𝑢^2 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 )+1/4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𝑢^2 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_𝑥)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27</xdr:col>
      <xdr:colOff>66674</xdr:colOff>
      <xdr:row>99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8" name="TextBox 5"/>
            <xdr:cNvSpPr txBox="1"/>
          </xdr:nvSpPr>
          <xdr:spPr>
            <a:xfrm>
              <a:off x="4181474" y="3232785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8" name="TextBox 5"/>
            <xdr:cNvSpPr txBox="1"/>
          </xdr:nvSpPr>
          <xdr:spPr>
            <a:xfrm>
              <a:off x="4181474" y="3232785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10</xdr:col>
      <xdr:colOff>9524</xdr:colOff>
      <xdr:row>100</xdr:row>
      <xdr:rowOff>203231</xdr:rowOff>
    </xdr:from>
    <xdr:ext cx="3419475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9" name="TextBox 4"/>
            <xdr:cNvSpPr txBox="1"/>
          </xdr:nvSpPr>
          <xdr:spPr>
            <a:xfrm>
              <a:off x="1533524" y="32750156"/>
              <a:ext cx="341947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acc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den>
                        </m:f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den>
                        </m:f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9" name="TextBox 4"/>
            <xdr:cNvSpPr txBox="1"/>
          </xdr:nvSpPr>
          <xdr:spPr>
            <a:xfrm>
              <a:off x="1533524" y="32750156"/>
              <a:ext cx="341947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ko-KR" altLang="en-US" sz="1100" i="0">
                  <a:latin typeface="Cambria Math" panose="02040503050406030204" pitchFamily="18" charset="0"/>
                </a:rPr>
                <a:t>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=√(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1/4 (0.58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^2+1/4 (0.58×〖10〗^(−6)/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104</xdr:row>
      <xdr:rowOff>57150</xdr:rowOff>
    </xdr:from>
    <xdr:ext cx="1375698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0" name="TextBox 79"/>
            <xdr:cNvSpPr txBox="1"/>
          </xdr:nvSpPr>
          <xdr:spPr>
            <a:xfrm>
              <a:off x="1228725" y="33556575"/>
              <a:ext cx="1375698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acc>
                          <m:accPr>
                            <m:chr m:val="̅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acc>
                          <m:accPr>
                            <m:chr m:val="̅"/>
                            <m:ctrlP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0" name="TextBox 79"/>
            <xdr:cNvSpPr txBox="1"/>
          </xdr:nvSpPr>
          <xdr:spPr>
            <a:xfrm>
              <a:off x="1228725" y="33556575"/>
              <a:ext cx="1375698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 ̅ 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∆𝑡∙𝑙_0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9524</xdr:colOff>
      <xdr:row>107</xdr:row>
      <xdr:rowOff>9525</xdr:rowOff>
    </xdr:from>
    <xdr:ext cx="2743201" cy="4181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1" name="TextBox 5"/>
            <xdr:cNvSpPr txBox="1"/>
          </xdr:nvSpPr>
          <xdr:spPr>
            <a:xfrm>
              <a:off x="1076324" y="34223325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=50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81" name="TextBox 5"/>
            <xdr:cNvSpPr txBox="1"/>
          </xdr:nvSpPr>
          <xdr:spPr>
            <a:xfrm>
              <a:off x="1076324" y="34223325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 )=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ν(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 )=1/2 (100/𝑅)^2=1/2 (100/10)^2=50</a:t>
              </a:r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8</xdr:col>
      <xdr:colOff>104775</xdr:colOff>
      <xdr:row>134</xdr:row>
      <xdr:rowOff>57150</xdr:rowOff>
    </xdr:from>
    <xdr:ext cx="1452129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2" name="TextBox 81"/>
            <xdr:cNvSpPr txBox="1"/>
          </xdr:nvSpPr>
          <xdr:spPr>
            <a:xfrm>
              <a:off x="1323975" y="40700325"/>
              <a:ext cx="1452129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2" name="TextBox 81"/>
            <xdr:cNvSpPr txBox="1"/>
          </xdr:nvSpPr>
          <xdr:spPr>
            <a:xfrm>
              <a:off x="1323975" y="40700325"/>
              <a:ext cx="1452129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𝑡∙𝑙_0=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120</xdr:row>
      <xdr:rowOff>57150</xdr:rowOff>
    </xdr:from>
    <xdr:ext cx="1346010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3" name="TextBox 82"/>
            <xdr:cNvSpPr txBox="1"/>
          </xdr:nvSpPr>
          <xdr:spPr>
            <a:xfrm>
              <a:off x="1228725" y="37366575"/>
              <a:ext cx="1346010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3" name="TextBox 82"/>
            <xdr:cNvSpPr txBox="1"/>
          </xdr:nvSpPr>
          <xdr:spPr>
            <a:xfrm>
              <a:off x="1228725" y="37366575"/>
              <a:ext cx="1346010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̅∙𝑙_0=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114300</xdr:colOff>
      <xdr:row>150</xdr:row>
      <xdr:rowOff>57150</xdr:rowOff>
    </xdr:from>
    <xdr:ext cx="1443344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4" name="TextBox 83"/>
            <xdr:cNvSpPr txBox="1"/>
          </xdr:nvSpPr>
          <xdr:spPr>
            <a:xfrm>
              <a:off x="1333500" y="44510325"/>
              <a:ext cx="1443344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4" name="TextBox 83"/>
            <xdr:cNvSpPr txBox="1"/>
          </xdr:nvSpPr>
          <xdr:spPr>
            <a:xfrm>
              <a:off x="1333500" y="44510325"/>
              <a:ext cx="1443344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∙𝑙_0=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163</xdr:row>
      <xdr:rowOff>57150</xdr:rowOff>
    </xdr:from>
    <xdr:ext cx="845552" cy="3495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5" name="TextBox 84"/>
            <xdr:cNvSpPr txBox="1"/>
          </xdr:nvSpPr>
          <xdr:spPr>
            <a:xfrm>
              <a:off x="1228725" y="39033450"/>
              <a:ext cx="845552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5" name="TextBox 84"/>
            <xdr:cNvSpPr txBox="1"/>
          </xdr:nvSpPr>
          <xdr:spPr>
            <a:xfrm>
              <a:off x="1228725" y="39033450"/>
              <a:ext cx="845552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𝑐_(〖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𝑙_𝑟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9524</xdr:colOff>
      <xdr:row>109</xdr:row>
      <xdr:rowOff>47625</xdr:rowOff>
    </xdr:from>
    <xdr:ext cx="3124201" cy="6023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7" name="TextBox 5"/>
            <xdr:cNvSpPr txBox="1"/>
          </xdr:nvSpPr>
          <xdr:spPr>
            <a:xfrm>
              <a:off x="1076324" y="34737675"/>
              <a:ext cx="3124201" cy="6023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bar>
                          <m:barPr>
                            <m:pos m:val="top"/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bar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ba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(0.41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×</m:t>
                            </m:r>
                            <m:sSup>
                              <m:sSup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10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−6</m:t>
                                </m:r>
                              </m:sup>
                            </m:s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num>
                      <m:den>
                        <m:f>
                          <m:f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f>
                                  <m:f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den>
                                </m:f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50</m:t>
                            </m:r>
                          </m:den>
                        </m:f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f>
                                  <m:f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den>
                                </m:f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50</m:t>
                            </m:r>
                          </m:den>
                        </m:f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87" name="TextBox 5"/>
            <xdr:cNvSpPr txBox="1"/>
          </xdr:nvSpPr>
          <xdr:spPr>
            <a:xfrm>
              <a:off x="1076324" y="34737675"/>
              <a:ext cx="3124201" cy="6023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ν(¯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r>
                <a:rPr lang="en-US" altLang="ko-KR" sz="1100" i="0">
                  <a:latin typeface="Cambria Math" panose="02040503050406030204" pitchFamily="18" charset="0"/>
                </a:rPr>
                <a:t>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(0.41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×〖10〗^(−6))〗^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4/(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〖(1/2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0.58×〖10〗^(−6))〗^4/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50+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〖(1/2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0.58×〖10〗^(−6))〗^4/50)=</a:t>
              </a:r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10</xdr:col>
      <xdr:colOff>9524</xdr:colOff>
      <xdr:row>132</xdr:row>
      <xdr:rowOff>12731</xdr:rowOff>
    </xdr:from>
    <xdr:ext cx="4371976" cy="216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8" name="TextBox 4"/>
            <xdr:cNvSpPr txBox="1"/>
          </xdr:nvSpPr>
          <xdr:spPr>
            <a:xfrm>
              <a:off x="1533524" y="40179656"/>
              <a:ext cx="4371976" cy="216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=0.82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−6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/</m:t>
                    </m:r>
                    <m:r>
                      <a:rPr lang="ko-KR" alt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℃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8" name="TextBox 4"/>
            <xdr:cNvSpPr txBox="1"/>
          </xdr:nvSpPr>
          <xdr:spPr>
            <a:xfrm>
              <a:off x="1533524" y="40179656"/>
              <a:ext cx="4371976" cy="216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=√(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(0.58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^2+(0.58×〖10〗^(−6)/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=0.82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×〖10〗^(−6)/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℃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142874</xdr:colOff>
      <xdr:row>118</xdr:row>
      <xdr:rowOff>28576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9" name="TextBox 5"/>
            <xdr:cNvSpPr txBox="1"/>
          </xdr:nvSpPr>
          <xdr:spPr>
            <a:xfrm>
              <a:off x="2124074" y="3686175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9" name="TextBox 5"/>
            <xdr:cNvSpPr txBox="1"/>
          </xdr:nvSpPr>
          <xdr:spPr>
            <a:xfrm>
              <a:off x="2124074" y="3686175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9524</xdr:colOff>
      <xdr:row>137</xdr:row>
      <xdr:rowOff>9525</xdr:rowOff>
    </xdr:from>
    <xdr:ext cx="2743201" cy="4181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2" name="TextBox 5"/>
            <xdr:cNvSpPr txBox="1"/>
          </xdr:nvSpPr>
          <xdr:spPr>
            <a:xfrm>
              <a:off x="1076324" y="41367075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=50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92" name="TextBox 5"/>
            <xdr:cNvSpPr txBox="1"/>
          </xdr:nvSpPr>
          <xdr:spPr>
            <a:xfrm>
              <a:off x="1076324" y="41367075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 )=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ν(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 )=1/2 (100/𝑅)^2=1/2 (100/10)^2=50</a:t>
              </a:r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7</xdr:col>
      <xdr:colOff>9525</xdr:colOff>
      <xdr:row>139</xdr:row>
      <xdr:rowOff>47625</xdr:rowOff>
    </xdr:from>
    <xdr:ext cx="2733676" cy="4966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3" name="TextBox 5"/>
            <xdr:cNvSpPr txBox="1"/>
          </xdr:nvSpPr>
          <xdr:spPr>
            <a:xfrm>
              <a:off x="1076325" y="41881425"/>
              <a:ext cx="2733676" cy="4966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(0.82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×</m:t>
                            </m:r>
                            <m:sSup>
                              <m:sSup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10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−6</m:t>
                                </m:r>
                              </m:sup>
                            </m:s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num>
                      <m:den>
                        <m:f>
                          <m:f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50</m:t>
                            </m:r>
                          </m:den>
                        </m:f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50</m:t>
                            </m:r>
                          </m:den>
                        </m:f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93" name="TextBox 5"/>
            <xdr:cNvSpPr txBox="1"/>
          </xdr:nvSpPr>
          <xdr:spPr>
            <a:xfrm>
              <a:off x="1076325" y="41881425"/>
              <a:ext cx="2733676" cy="4966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r>
                <a:rPr lang="en-US" altLang="ko-KR" sz="1100" i="0">
                  <a:latin typeface="Cambria Math" panose="02040503050406030204" pitchFamily="18" charset="0"/>
                </a:rPr>
                <a:t>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(0.82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×〖10〗^(−6))〗^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4/(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〖(0.58×〖10〗^(−6))〗^4/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50+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〖(0.58×〖10〗^(−6))〗^4/50)=</a:t>
              </a:r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13</xdr:col>
      <xdr:colOff>133349</xdr:colOff>
      <xdr:row>148</xdr:row>
      <xdr:rowOff>28576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4" name="TextBox 5"/>
            <xdr:cNvSpPr txBox="1"/>
          </xdr:nvSpPr>
          <xdr:spPr>
            <a:xfrm>
              <a:off x="2114549" y="440055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4" name="TextBox 5"/>
            <xdr:cNvSpPr txBox="1"/>
          </xdr:nvSpPr>
          <xdr:spPr>
            <a:xfrm>
              <a:off x="2114549" y="440055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142874</xdr:colOff>
      <xdr:row>161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5" name="TextBox 5"/>
            <xdr:cNvSpPr txBox="1"/>
          </xdr:nvSpPr>
          <xdr:spPr>
            <a:xfrm>
              <a:off x="2276474" y="470916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5" name="TextBox 5"/>
            <xdr:cNvSpPr txBox="1"/>
          </xdr:nvSpPr>
          <xdr:spPr>
            <a:xfrm>
              <a:off x="2276474" y="470916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19</xdr:col>
      <xdr:colOff>152399</xdr:colOff>
      <xdr:row>161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6" name="TextBox 5"/>
            <xdr:cNvSpPr txBox="1"/>
          </xdr:nvSpPr>
          <xdr:spPr>
            <a:xfrm>
              <a:off x="3047999" y="470916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6" name="TextBox 5"/>
            <xdr:cNvSpPr txBox="1"/>
          </xdr:nvSpPr>
          <xdr:spPr>
            <a:xfrm>
              <a:off x="3047999" y="470916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166</xdr:row>
      <xdr:rowOff>9525</xdr:rowOff>
    </xdr:from>
    <xdr:ext cx="2266950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7" name="TextBox 5"/>
            <xdr:cNvSpPr txBox="1"/>
          </xdr:nvSpPr>
          <xdr:spPr>
            <a:xfrm>
              <a:off x="1076325" y="48272700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∞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7" name="TextBox 5"/>
            <xdr:cNvSpPr txBox="1"/>
          </xdr:nvSpPr>
          <xdr:spPr>
            <a:xfrm>
              <a:off x="1076325" y="48272700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𝑙_𝑟 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100/0)^2=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∞</a:t>
              </a:r>
              <a:endParaRPr lang="ko-KR" altLang="en-US" sz="1100"/>
            </a:p>
          </xdr:txBody>
        </xdr:sp>
      </mc:Fallback>
    </mc:AlternateContent>
    <xdr:clientData/>
  </xdr:oneCellAnchor>
  <xdr:twoCellAnchor editAs="oneCell">
    <xdr:from>
      <xdr:col>1</xdr:col>
      <xdr:colOff>9525</xdr:colOff>
      <xdr:row>186</xdr:row>
      <xdr:rowOff>9525</xdr:rowOff>
    </xdr:from>
    <xdr:to>
      <xdr:col>35</xdr:col>
      <xdr:colOff>0</xdr:colOff>
      <xdr:row>187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0" name="TextBox 2"/>
            <xdr:cNvSpPr txBox="1">
              <a:spLocks/>
            </xdr:cNvSpPr>
          </xdr:nvSpPr>
          <xdr:spPr>
            <a:xfrm>
              <a:off x="161925" y="52558950"/>
              <a:ext cx="5172075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ko-KR" altLang="ko-KR">
                <a:effectLst/>
              </a:endParaRPr>
            </a:p>
            <a:p>
              <a:endParaRPr lang="ko-KR" altLang="en-US" sz="1100"/>
            </a:p>
          </xdr:txBody>
        </xdr:sp>
      </mc:Choice>
      <mc:Fallback xmlns="">
        <xdr:sp macro="" textlink="">
          <xdr:nvSpPr>
            <xdr:cNvPr id="100" name="TextBox 2"/>
            <xdr:cNvSpPr txBox="1">
              <a:spLocks/>
            </xdr:cNvSpPr>
          </xdr:nvSpPr>
          <xdr:spPr>
            <a:xfrm>
              <a:off x="161925" y="52558950"/>
              <a:ext cx="5172075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(𝐵_𝑥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=𝑢^2 (𝑙_𝑠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̅)+𝑢^2 (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)+𝑢^2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〖𝑢^2 (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𝑙〗_𝑟)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+〖𝑢^2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𝑙〗_𝑐)</a:t>
              </a:r>
              <a:endParaRPr lang="ko-KR" altLang="ko-KR">
                <a:effectLst/>
              </a:endParaRPr>
            </a:p>
            <a:p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26</xdr:col>
      <xdr:colOff>142875</xdr:colOff>
      <xdr:row>188</xdr:row>
      <xdr:rowOff>38101</xdr:rowOff>
    </xdr:from>
    <xdr:to>
      <xdr:col>32</xdr:col>
      <xdr:colOff>104775</xdr:colOff>
      <xdr:row>188</xdr:row>
      <xdr:rowOff>237226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2" name="TextBox 2"/>
            <xdr:cNvSpPr txBox="1">
              <a:spLocks/>
            </xdr:cNvSpPr>
          </xdr:nvSpPr>
          <xdr:spPr>
            <a:xfrm>
              <a:off x="4105275" y="5306377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2" name="TextBox 2"/>
            <xdr:cNvSpPr txBox="1">
              <a:spLocks/>
            </xdr:cNvSpPr>
          </xdr:nvSpPr>
          <xdr:spPr>
            <a:xfrm>
              <a:off x="4105275" y="5306377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11</xdr:col>
      <xdr:colOff>0</xdr:colOff>
      <xdr:row>195</xdr:row>
      <xdr:rowOff>19050</xdr:rowOff>
    </xdr:from>
    <xdr:to>
      <xdr:col>15</xdr:col>
      <xdr:colOff>123825</xdr:colOff>
      <xdr:row>195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3" name="TextBox 2"/>
            <xdr:cNvSpPr txBox="1">
              <a:spLocks/>
            </xdr:cNvSpPr>
          </xdr:nvSpPr>
          <xdr:spPr>
            <a:xfrm>
              <a:off x="1676400" y="547116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3" name="TextBox 2"/>
            <xdr:cNvSpPr txBox="1">
              <a:spLocks/>
            </xdr:cNvSpPr>
          </xdr:nvSpPr>
          <xdr:spPr>
            <a:xfrm>
              <a:off x="1676400" y="547116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28</xdr:col>
      <xdr:colOff>28575</xdr:colOff>
      <xdr:row>194</xdr:row>
      <xdr:rowOff>28575</xdr:rowOff>
    </xdr:from>
    <xdr:to>
      <xdr:col>33</xdr:col>
      <xdr:colOff>0</xdr:colOff>
      <xdr:row>195</xdr:row>
      <xdr:rowOff>898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4" name="TextBox 2"/>
            <xdr:cNvSpPr txBox="1">
              <a:spLocks/>
            </xdr:cNvSpPr>
          </xdr:nvSpPr>
          <xdr:spPr>
            <a:xfrm>
              <a:off x="4295775" y="44719875"/>
              <a:ext cx="733425" cy="2104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4" name="TextBox 2"/>
            <xdr:cNvSpPr txBox="1">
              <a:spLocks/>
            </xdr:cNvSpPr>
          </xdr:nvSpPr>
          <xdr:spPr>
            <a:xfrm>
              <a:off x="4295775" y="44719875"/>
              <a:ext cx="733425" cy="2104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15</xdr:col>
      <xdr:colOff>85725</xdr:colOff>
      <xdr:row>195</xdr:row>
      <xdr:rowOff>19050</xdr:rowOff>
    </xdr:from>
    <xdr:to>
      <xdr:col>20</xdr:col>
      <xdr:colOff>57150</xdr:colOff>
      <xdr:row>195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5" name="TextBox 2"/>
            <xdr:cNvSpPr txBox="1">
              <a:spLocks/>
            </xdr:cNvSpPr>
          </xdr:nvSpPr>
          <xdr:spPr>
            <a:xfrm>
              <a:off x="2371725" y="547116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5" name="TextBox 2"/>
            <xdr:cNvSpPr txBox="1">
              <a:spLocks/>
            </xdr:cNvSpPr>
          </xdr:nvSpPr>
          <xdr:spPr>
            <a:xfrm>
              <a:off x="2371725" y="547116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20</xdr:col>
      <xdr:colOff>114300</xdr:colOff>
      <xdr:row>195</xdr:row>
      <xdr:rowOff>19050</xdr:rowOff>
    </xdr:from>
    <xdr:to>
      <xdr:col>25</xdr:col>
      <xdr:colOff>85725</xdr:colOff>
      <xdr:row>195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6" name="TextBox 2"/>
            <xdr:cNvSpPr txBox="1">
              <a:spLocks/>
            </xdr:cNvSpPr>
          </xdr:nvSpPr>
          <xdr:spPr>
            <a:xfrm>
              <a:off x="3162300" y="547116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6" name="TextBox 2"/>
            <xdr:cNvSpPr txBox="1">
              <a:spLocks/>
            </xdr:cNvSpPr>
          </xdr:nvSpPr>
          <xdr:spPr>
            <a:xfrm>
              <a:off x="3162300" y="547116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25</xdr:col>
      <xdr:colOff>95250</xdr:colOff>
      <xdr:row>195</xdr:row>
      <xdr:rowOff>19050</xdr:rowOff>
    </xdr:from>
    <xdr:to>
      <xdr:col>30</xdr:col>
      <xdr:colOff>66675</xdr:colOff>
      <xdr:row>195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7" name="TextBox 2"/>
            <xdr:cNvSpPr txBox="1">
              <a:spLocks/>
            </xdr:cNvSpPr>
          </xdr:nvSpPr>
          <xdr:spPr>
            <a:xfrm>
              <a:off x="3905250" y="547116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7" name="TextBox 2"/>
            <xdr:cNvSpPr txBox="1">
              <a:spLocks/>
            </xdr:cNvSpPr>
          </xdr:nvSpPr>
          <xdr:spPr>
            <a:xfrm>
              <a:off x="3905250" y="547116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30</xdr:col>
      <xdr:colOff>104775</xdr:colOff>
      <xdr:row>195</xdr:row>
      <xdr:rowOff>19050</xdr:rowOff>
    </xdr:from>
    <xdr:to>
      <xdr:col>35</xdr:col>
      <xdr:colOff>76200</xdr:colOff>
      <xdr:row>195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8" name="TextBox 2"/>
            <xdr:cNvSpPr txBox="1">
              <a:spLocks/>
            </xdr:cNvSpPr>
          </xdr:nvSpPr>
          <xdr:spPr>
            <a:xfrm>
              <a:off x="4676775" y="547116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8" name="TextBox 2"/>
            <xdr:cNvSpPr txBox="1">
              <a:spLocks/>
            </xdr:cNvSpPr>
          </xdr:nvSpPr>
          <xdr:spPr>
            <a:xfrm>
              <a:off x="4676775" y="547116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35</xdr:col>
      <xdr:colOff>95250</xdr:colOff>
      <xdr:row>195</xdr:row>
      <xdr:rowOff>19050</xdr:rowOff>
    </xdr:from>
    <xdr:to>
      <xdr:col>40</xdr:col>
      <xdr:colOff>66675</xdr:colOff>
      <xdr:row>195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9" name="TextBox 2"/>
            <xdr:cNvSpPr txBox="1">
              <a:spLocks/>
            </xdr:cNvSpPr>
          </xdr:nvSpPr>
          <xdr:spPr>
            <a:xfrm>
              <a:off x="5429250" y="547116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9" name="TextBox 2"/>
            <xdr:cNvSpPr txBox="1">
              <a:spLocks/>
            </xdr:cNvSpPr>
          </xdr:nvSpPr>
          <xdr:spPr>
            <a:xfrm>
              <a:off x="5429250" y="547116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40</xdr:col>
      <xdr:colOff>85725</xdr:colOff>
      <xdr:row>195</xdr:row>
      <xdr:rowOff>19050</xdr:rowOff>
    </xdr:from>
    <xdr:to>
      <xdr:col>45</xdr:col>
      <xdr:colOff>57150</xdr:colOff>
      <xdr:row>195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0" name="TextBox 2"/>
            <xdr:cNvSpPr txBox="1">
              <a:spLocks/>
            </xdr:cNvSpPr>
          </xdr:nvSpPr>
          <xdr:spPr>
            <a:xfrm>
              <a:off x="6181725" y="547116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0" name="TextBox 2"/>
            <xdr:cNvSpPr txBox="1">
              <a:spLocks/>
            </xdr:cNvSpPr>
          </xdr:nvSpPr>
          <xdr:spPr>
            <a:xfrm>
              <a:off x="6181725" y="547116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oneCellAnchor>
    <xdr:from>
      <xdr:col>1</xdr:col>
      <xdr:colOff>47625</xdr:colOff>
      <xdr:row>194</xdr:row>
      <xdr:rowOff>52101</xdr:rowOff>
    </xdr:from>
    <xdr:ext cx="1476375" cy="7289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2" name="TextBox 111"/>
            <xdr:cNvSpPr txBox="1"/>
          </xdr:nvSpPr>
          <xdr:spPr>
            <a:xfrm>
              <a:off x="200025" y="54506526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ko-KR" sz="1100" i="1">
                            <a:latin typeface="Cambria Math" panose="02040503050406030204" pitchFamily="18" charset="0"/>
                          </a:rPr>
                          <m:t>ν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𝑒𝑓𝑓</m:t>
                        </m:r>
                      </m:sub>
                    </m:sSub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sup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begChr m:val="["/>
                                        <m:endChr m:val="]"/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𝑢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)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2" name="TextBox 111"/>
            <xdr:cNvSpPr txBox="1"/>
          </xdr:nvSpPr>
          <xdr:spPr>
            <a:xfrm>
              <a:off x="200025" y="54506526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ν_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𝑒𝑓𝑓</a:t>
              </a:r>
              <a:r>
                <a:rPr lang="en-US" altLang="ko-KR" sz="1100" i="0">
                  <a:latin typeface="Cambria Math" panose="02040503050406030204" pitchFamily="18" charset="0"/>
                </a:rPr>
                <a:t>=(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𝑢_𝑐^4 (𝑦))/(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1)^𝑁▒[𝑐_𝑖 〖𝑢(𝑥〗_𝑖)]^4/ν_𝑖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123</xdr:row>
      <xdr:rowOff>9524</xdr:rowOff>
    </xdr:from>
    <xdr:ext cx="2266950" cy="409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3" name="TextBox 5"/>
            <xdr:cNvSpPr txBox="1"/>
          </xdr:nvSpPr>
          <xdr:spPr>
            <a:xfrm>
              <a:off x="1076325" y="38033324"/>
              <a:ext cx="2266950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𝜈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=12</m:t>
                    </m:r>
                  </m:oMath>
                </m:oMathPara>
              </a14:m>
              <a:endParaRPr lang="ko-KR" altLang="en-US" sz="1100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13" name="TextBox 5"/>
            <xdr:cNvSpPr txBox="1"/>
          </xdr:nvSpPr>
          <xdr:spPr>
            <a:xfrm>
              <a:off x="1076325" y="38033324"/>
              <a:ext cx="2266950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𝜈(∆𝑡)=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/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100/20)^2=12</a:t>
              </a:r>
              <a:endParaRPr lang="ko-KR" altLang="en-US" sz="1100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7</xdr:col>
      <xdr:colOff>9525</xdr:colOff>
      <xdr:row>153</xdr:row>
      <xdr:rowOff>9525</xdr:rowOff>
    </xdr:from>
    <xdr:ext cx="2133601" cy="5048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4" name="TextBox 5"/>
            <xdr:cNvSpPr txBox="1"/>
          </xdr:nvSpPr>
          <xdr:spPr>
            <a:xfrm>
              <a:off x="1076325" y="45177075"/>
              <a:ext cx="2133601" cy="504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=12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4" name="TextBox 5"/>
            <xdr:cNvSpPr txBox="1"/>
          </xdr:nvSpPr>
          <xdr:spPr>
            <a:xfrm>
              <a:off x="1076325" y="45177075"/>
              <a:ext cx="2133601" cy="504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𝑡)=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100/20)^2=12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28575</xdr:colOff>
      <xdr:row>56</xdr:row>
      <xdr:rowOff>228600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6" name="TextBox 4"/>
            <xdr:cNvSpPr txBox="1"/>
          </xdr:nvSpPr>
          <xdr:spPr>
            <a:xfrm>
              <a:off x="2162175" y="1848802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6" name="TextBox 4"/>
            <xdr:cNvSpPr txBox="1"/>
          </xdr:nvSpPr>
          <xdr:spPr>
            <a:xfrm>
              <a:off x="2162175" y="1848802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41</xdr:col>
      <xdr:colOff>28575</xdr:colOff>
      <xdr:row>56</xdr:row>
      <xdr:rowOff>228600</xdr:rowOff>
    </xdr:from>
    <xdr:ext cx="1619250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7" name="TextBox 4"/>
            <xdr:cNvSpPr txBox="1"/>
          </xdr:nvSpPr>
          <xdr:spPr>
            <a:xfrm>
              <a:off x="6276975" y="18488025"/>
              <a:ext cx="1619250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7" name="TextBox 4"/>
            <xdr:cNvSpPr txBox="1"/>
          </xdr:nvSpPr>
          <xdr:spPr>
            <a:xfrm>
              <a:off x="6276975" y="18488025"/>
              <a:ext cx="1619250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41</xdr:col>
      <xdr:colOff>28575</xdr:colOff>
      <xdr:row>65</xdr:row>
      <xdr:rowOff>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8" name="TextBox 4"/>
            <xdr:cNvSpPr txBox="1"/>
          </xdr:nvSpPr>
          <xdr:spPr>
            <a:xfrm>
              <a:off x="6276975" y="2039302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8" name="TextBox 4"/>
            <xdr:cNvSpPr txBox="1"/>
          </xdr:nvSpPr>
          <xdr:spPr>
            <a:xfrm>
              <a:off x="6276975" y="2039302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28575</xdr:colOff>
      <xdr:row>75</xdr:row>
      <xdr:rowOff>57150</xdr:rowOff>
    </xdr:from>
    <xdr:ext cx="741678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3" name="TextBox 4"/>
            <xdr:cNvSpPr txBox="1"/>
          </xdr:nvSpPr>
          <xdr:spPr>
            <a:xfrm>
              <a:off x="1247775" y="25936575"/>
              <a:ext cx="741678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3" name="TextBox 4"/>
            <xdr:cNvSpPr txBox="1"/>
          </xdr:nvSpPr>
          <xdr:spPr>
            <a:xfrm>
              <a:off x="1247775" y="25936575"/>
              <a:ext cx="741678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𝑐_(𝑙_𝑠 )=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𝐵_𝑥)/(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𝑙_𝑠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23</xdr:col>
      <xdr:colOff>66675</xdr:colOff>
      <xdr:row>70</xdr:row>
      <xdr:rowOff>0</xdr:rowOff>
    </xdr:from>
    <xdr:ext cx="1445845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4" name="TextBox 4"/>
            <xdr:cNvSpPr txBox="1"/>
          </xdr:nvSpPr>
          <xdr:spPr>
            <a:xfrm>
              <a:off x="3571875" y="24688800"/>
              <a:ext cx="1445845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4" name="TextBox 4"/>
            <xdr:cNvSpPr txBox="1"/>
          </xdr:nvSpPr>
          <xdr:spPr>
            <a:xfrm>
              <a:off x="3571875" y="24688800"/>
              <a:ext cx="1445845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〗^2+(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76200</xdr:colOff>
      <xdr:row>71</xdr:row>
      <xdr:rowOff>228600</xdr:rowOff>
    </xdr:from>
    <xdr:ext cx="1445845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5" name="TextBox 4"/>
            <xdr:cNvSpPr txBox="1"/>
          </xdr:nvSpPr>
          <xdr:spPr>
            <a:xfrm>
              <a:off x="2209800" y="25155525"/>
              <a:ext cx="1445845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5" name="TextBox 4"/>
            <xdr:cNvSpPr txBox="1"/>
          </xdr:nvSpPr>
          <xdr:spPr>
            <a:xfrm>
              <a:off x="2209800" y="25155525"/>
              <a:ext cx="1445845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〗^2+(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27</xdr:col>
      <xdr:colOff>57150</xdr:colOff>
      <xdr:row>72</xdr:row>
      <xdr:rowOff>104775</xdr:rowOff>
    </xdr:from>
    <xdr:ext cx="1538947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6" name="TextBox 4"/>
            <xdr:cNvSpPr txBox="1"/>
          </xdr:nvSpPr>
          <xdr:spPr>
            <a:xfrm>
              <a:off x="4171950" y="25269825"/>
              <a:ext cx="1538947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6" name="TextBox 4"/>
            <xdr:cNvSpPr txBox="1"/>
          </xdr:nvSpPr>
          <xdr:spPr>
            <a:xfrm>
              <a:off x="4171950" y="25269825"/>
              <a:ext cx="1538947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〗^2+(  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28575</xdr:colOff>
      <xdr:row>76</xdr:row>
      <xdr:rowOff>228600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7" name="TextBox 4"/>
            <xdr:cNvSpPr txBox="1"/>
          </xdr:nvSpPr>
          <xdr:spPr>
            <a:xfrm>
              <a:off x="2162175" y="2634615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7" name="TextBox 4"/>
            <xdr:cNvSpPr txBox="1"/>
          </xdr:nvSpPr>
          <xdr:spPr>
            <a:xfrm>
              <a:off x="2162175" y="2634615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29</xdr:col>
      <xdr:colOff>28575</xdr:colOff>
      <xdr:row>76</xdr:row>
      <xdr:rowOff>228600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8" name="TextBox 4"/>
            <xdr:cNvSpPr txBox="1"/>
          </xdr:nvSpPr>
          <xdr:spPr>
            <a:xfrm>
              <a:off x="4448175" y="2634615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8" name="TextBox 4"/>
            <xdr:cNvSpPr txBox="1"/>
          </xdr:nvSpPr>
          <xdr:spPr>
            <a:xfrm>
              <a:off x="4448175" y="2634615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142875</xdr:colOff>
      <xdr:row>187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9" name="TextBox 2"/>
            <xdr:cNvSpPr txBox="1">
              <a:spLocks/>
            </xdr:cNvSpPr>
          </xdr:nvSpPr>
          <xdr:spPr>
            <a:xfrm>
              <a:off x="752475" y="5282565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9" name="TextBox 2"/>
            <xdr:cNvSpPr txBox="1">
              <a:spLocks/>
            </xdr:cNvSpPr>
          </xdr:nvSpPr>
          <xdr:spPr>
            <a:xfrm>
              <a:off x="752475" y="5282565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114299</xdr:colOff>
      <xdr:row>187</xdr:row>
      <xdr:rowOff>38101</xdr:rowOff>
    </xdr:from>
    <xdr:ext cx="1152526" cy="200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0" name="TextBox 2"/>
            <xdr:cNvSpPr txBox="1">
              <a:spLocks/>
            </xdr:cNvSpPr>
          </xdr:nvSpPr>
          <xdr:spPr>
            <a:xfrm>
              <a:off x="1790699" y="52825651"/>
              <a:ext cx="115252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0" name="TextBox 2"/>
            <xdr:cNvSpPr txBox="1">
              <a:spLocks/>
            </xdr:cNvSpPr>
          </xdr:nvSpPr>
          <xdr:spPr>
            <a:xfrm>
              <a:off x="1790699" y="52825651"/>
              <a:ext cx="115252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20</xdr:col>
      <xdr:colOff>142875</xdr:colOff>
      <xdr:row>187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1" name="TextBox 2"/>
            <xdr:cNvSpPr txBox="1">
              <a:spLocks/>
            </xdr:cNvSpPr>
          </xdr:nvSpPr>
          <xdr:spPr>
            <a:xfrm>
              <a:off x="3190875" y="5282565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1" name="TextBox 2"/>
            <xdr:cNvSpPr txBox="1">
              <a:spLocks/>
            </xdr:cNvSpPr>
          </xdr:nvSpPr>
          <xdr:spPr>
            <a:xfrm>
              <a:off x="3190875" y="5282565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27</xdr:col>
      <xdr:colOff>142874</xdr:colOff>
      <xdr:row>187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2" name="TextBox 2"/>
            <xdr:cNvSpPr txBox="1">
              <a:spLocks/>
            </xdr:cNvSpPr>
          </xdr:nvSpPr>
          <xdr:spPr>
            <a:xfrm>
              <a:off x="4257674" y="5282565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2" name="TextBox 2"/>
            <xdr:cNvSpPr txBox="1">
              <a:spLocks/>
            </xdr:cNvSpPr>
          </xdr:nvSpPr>
          <xdr:spPr>
            <a:xfrm>
              <a:off x="4257674" y="5282565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37</xdr:col>
      <xdr:colOff>142874</xdr:colOff>
      <xdr:row>187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3" name="TextBox 2"/>
            <xdr:cNvSpPr txBox="1">
              <a:spLocks/>
            </xdr:cNvSpPr>
          </xdr:nvSpPr>
          <xdr:spPr>
            <a:xfrm>
              <a:off x="5781674" y="5282565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3" name="TextBox 2"/>
            <xdr:cNvSpPr txBox="1">
              <a:spLocks/>
            </xdr:cNvSpPr>
          </xdr:nvSpPr>
          <xdr:spPr>
            <a:xfrm>
              <a:off x="5781674" y="5282565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6</xdr:col>
      <xdr:colOff>142874</xdr:colOff>
      <xdr:row>188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4" name="TextBox 2"/>
            <xdr:cNvSpPr txBox="1">
              <a:spLocks/>
            </xdr:cNvSpPr>
          </xdr:nvSpPr>
          <xdr:spPr>
            <a:xfrm>
              <a:off x="1057274" y="5306377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4" name="TextBox 2"/>
            <xdr:cNvSpPr txBox="1">
              <a:spLocks/>
            </xdr:cNvSpPr>
          </xdr:nvSpPr>
          <xdr:spPr>
            <a:xfrm>
              <a:off x="1057274" y="5306377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16</xdr:col>
      <xdr:colOff>142874</xdr:colOff>
      <xdr:row>188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5" name="TextBox 2"/>
            <xdr:cNvSpPr txBox="1">
              <a:spLocks/>
            </xdr:cNvSpPr>
          </xdr:nvSpPr>
          <xdr:spPr>
            <a:xfrm>
              <a:off x="2581274" y="5306377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5" name="TextBox 2"/>
            <xdr:cNvSpPr txBox="1">
              <a:spLocks/>
            </xdr:cNvSpPr>
          </xdr:nvSpPr>
          <xdr:spPr>
            <a:xfrm>
              <a:off x="2581274" y="5306377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142875</xdr:colOff>
      <xdr:row>189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6" name="TextBox 2"/>
            <xdr:cNvSpPr txBox="1">
              <a:spLocks/>
            </xdr:cNvSpPr>
          </xdr:nvSpPr>
          <xdr:spPr>
            <a:xfrm>
              <a:off x="752475" y="5330190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6" name="TextBox 2"/>
            <xdr:cNvSpPr txBox="1">
              <a:spLocks/>
            </xdr:cNvSpPr>
          </xdr:nvSpPr>
          <xdr:spPr>
            <a:xfrm>
              <a:off x="752475" y="5330190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114299</xdr:colOff>
      <xdr:row>189</xdr:row>
      <xdr:rowOff>38101</xdr:rowOff>
    </xdr:from>
    <xdr:ext cx="1152526" cy="200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7" name="TextBox 2"/>
            <xdr:cNvSpPr txBox="1">
              <a:spLocks/>
            </xdr:cNvSpPr>
          </xdr:nvSpPr>
          <xdr:spPr>
            <a:xfrm>
              <a:off x="1790699" y="53301901"/>
              <a:ext cx="115252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7" name="TextBox 2"/>
            <xdr:cNvSpPr txBox="1">
              <a:spLocks/>
            </xdr:cNvSpPr>
          </xdr:nvSpPr>
          <xdr:spPr>
            <a:xfrm>
              <a:off x="1790699" y="53301901"/>
              <a:ext cx="115252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5</xdr:col>
      <xdr:colOff>28575</xdr:colOff>
      <xdr:row>190</xdr:row>
      <xdr:rowOff>228600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8" name="TextBox 4"/>
            <xdr:cNvSpPr txBox="1"/>
          </xdr:nvSpPr>
          <xdr:spPr>
            <a:xfrm>
              <a:off x="790575" y="5373052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8" name="TextBox 4"/>
            <xdr:cNvSpPr txBox="1"/>
          </xdr:nvSpPr>
          <xdr:spPr>
            <a:xfrm>
              <a:off x="790575" y="5373052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12</xdr:col>
      <xdr:colOff>19050</xdr:colOff>
      <xdr:row>208</xdr:row>
      <xdr:rowOff>228600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9" name="TextBox 4"/>
            <xdr:cNvSpPr txBox="1"/>
          </xdr:nvSpPr>
          <xdr:spPr>
            <a:xfrm>
              <a:off x="1847850" y="5801677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9" name="TextBox 4"/>
            <xdr:cNvSpPr txBox="1"/>
          </xdr:nvSpPr>
          <xdr:spPr>
            <a:xfrm>
              <a:off x="1847850" y="5801677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26</xdr:col>
      <xdr:colOff>19050</xdr:colOff>
      <xdr:row>208</xdr:row>
      <xdr:rowOff>228600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0" name="TextBox 4"/>
            <xdr:cNvSpPr txBox="1"/>
          </xdr:nvSpPr>
          <xdr:spPr>
            <a:xfrm>
              <a:off x="3981450" y="5801677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90" name="TextBox 4"/>
            <xdr:cNvSpPr txBox="1"/>
          </xdr:nvSpPr>
          <xdr:spPr>
            <a:xfrm>
              <a:off x="3981450" y="5801677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40</xdr:col>
      <xdr:colOff>19050</xdr:colOff>
      <xdr:row>208</xdr:row>
      <xdr:rowOff>228600</xdr:rowOff>
    </xdr:from>
    <xdr:ext cx="1476879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1" name="TextBox 4"/>
            <xdr:cNvSpPr txBox="1"/>
          </xdr:nvSpPr>
          <xdr:spPr>
            <a:xfrm>
              <a:off x="6115050" y="58016775"/>
              <a:ext cx="1476879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91" name="TextBox 4"/>
            <xdr:cNvSpPr txBox="1"/>
          </xdr:nvSpPr>
          <xdr:spPr>
            <a:xfrm>
              <a:off x="6115050" y="58016775"/>
              <a:ext cx="1476879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179</xdr:row>
      <xdr:rowOff>57150</xdr:rowOff>
    </xdr:from>
    <xdr:ext cx="840358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3" name="TextBox 132"/>
            <xdr:cNvSpPr txBox="1"/>
          </xdr:nvSpPr>
          <xdr:spPr>
            <a:xfrm>
              <a:off x="1228725" y="41414700"/>
              <a:ext cx="840358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3" name="TextBox 132"/>
            <xdr:cNvSpPr txBox="1"/>
          </xdr:nvSpPr>
          <xdr:spPr>
            <a:xfrm>
              <a:off x="1228725" y="41414700"/>
              <a:ext cx="840358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𝑐_(〖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𝑙〗_𝑐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𝑙_𝑐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57149</xdr:colOff>
      <xdr:row>177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5" name="TextBox 5"/>
            <xdr:cNvSpPr txBox="1"/>
          </xdr:nvSpPr>
          <xdr:spPr>
            <a:xfrm>
              <a:off x="2343149" y="406622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5" name="TextBox 5"/>
            <xdr:cNvSpPr txBox="1"/>
          </xdr:nvSpPr>
          <xdr:spPr>
            <a:xfrm>
              <a:off x="2343149" y="406622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182</xdr:row>
      <xdr:rowOff>9525</xdr:rowOff>
    </xdr:from>
    <xdr:ext cx="2266950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6" name="TextBox 5"/>
            <xdr:cNvSpPr txBox="1"/>
          </xdr:nvSpPr>
          <xdr:spPr>
            <a:xfrm>
              <a:off x="1076325" y="41843325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=12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6" name="TextBox 5"/>
            <xdr:cNvSpPr txBox="1"/>
          </xdr:nvSpPr>
          <xdr:spPr>
            <a:xfrm>
              <a:off x="1076325" y="41843325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𝑙_𝑐 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100/20)^2=12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34</xdr:col>
      <xdr:colOff>142875</xdr:colOff>
      <xdr:row>188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7" name="TextBox 2"/>
            <xdr:cNvSpPr txBox="1">
              <a:spLocks/>
            </xdr:cNvSpPr>
          </xdr:nvSpPr>
          <xdr:spPr>
            <a:xfrm>
              <a:off x="4105275" y="4330065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7" name="TextBox 2"/>
            <xdr:cNvSpPr txBox="1">
              <a:spLocks/>
            </xdr:cNvSpPr>
          </xdr:nvSpPr>
          <xdr:spPr>
            <a:xfrm>
              <a:off x="4105275" y="4330065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45</xdr:col>
      <xdr:colOff>85725</xdr:colOff>
      <xdr:row>195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8" name="TextBox 2"/>
            <xdr:cNvSpPr txBox="1">
              <a:spLocks/>
            </xdr:cNvSpPr>
          </xdr:nvSpPr>
          <xdr:spPr>
            <a:xfrm>
              <a:off x="6181725" y="449484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8" name="TextBox 2"/>
            <xdr:cNvSpPr txBox="1">
              <a:spLocks/>
            </xdr:cNvSpPr>
          </xdr:nvSpPr>
          <xdr:spPr>
            <a:xfrm>
              <a:off x="6181725" y="449484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88</xdr:row>
      <xdr:rowOff>57150</xdr:rowOff>
    </xdr:from>
    <xdr:ext cx="777521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4" name="TextBox 4"/>
            <xdr:cNvSpPr txBox="1"/>
          </xdr:nvSpPr>
          <xdr:spPr>
            <a:xfrm>
              <a:off x="1228725" y="20459700"/>
              <a:ext cx="777521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4" name="TextBox 4"/>
            <xdr:cNvSpPr txBox="1"/>
          </xdr:nvSpPr>
          <xdr:spPr>
            <a:xfrm>
              <a:off x="1228725" y="20459700"/>
              <a:ext cx="777521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𝑐_(𝑙_𝑥 )=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𝐵_𝑥)/(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95250</xdr:colOff>
      <xdr:row>248</xdr:row>
      <xdr:rowOff>28575</xdr:rowOff>
    </xdr:from>
    <xdr:ext cx="1207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0" name="TextBox 4"/>
            <xdr:cNvSpPr txBox="1"/>
          </xdr:nvSpPr>
          <xdr:spPr>
            <a:xfrm>
              <a:off x="704850" y="9077325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0" name="TextBox 4"/>
            <xdr:cNvSpPr txBox="1"/>
          </xdr:nvSpPr>
          <xdr:spPr>
            <a:xfrm>
              <a:off x="704850" y="9077325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257</xdr:row>
      <xdr:rowOff>9525</xdr:rowOff>
    </xdr:from>
    <xdr:ext cx="5172075" cy="2286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1" name="TextBox 2"/>
            <xdr:cNvSpPr txBox="1">
              <a:spLocks/>
            </xdr:cNvSpPr>
          </xdr:nvSpPr>
          <xdr:spPr>
            <a:xfrm>
              <a:off x="161925" y="11201400"/>
              <a:ext cx="5172075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ko-KR" altLang="ko-KR">
                <a:effectLst/>
              </a:endParaRPr>
            </a:p>
            <a:p>
              <a:endParaRPr lang="ko-KR" altLang="en-US" sz="1100"/>
            </a:p>
          </xdr:txBody>
        </xdr:sp>
      </mc:Choice>
      <mc:Fallback xmlns="">
        <xdr:sp macro="" textlink="">
          <xdr:nvSpPr>
            <xdr:cNvPr id="71" name="TextBox 2"/>
            <xdr:cNvSpPr txBox="1">
              <a:spLocks/>
            </xdr:cNvSpPr>
          </xdr:nvSpPr>
          <xdr:spPr>
            <a:xfrm>
              <a:off x="161925" y="11201400"/>
              <a:ext cx="5172075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(𝐵_𝑥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=𝑢^2 (𝑙_𝑠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̅)+𝑢^2 (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)+𝑢^2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〖𝑢^2 (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𝑙〗_𝑟)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+〖𝑢^2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𝑙〗_𝑐)</a:t>
              </a:r>
              <a:endParaRPr lang="ko-KR" altLang="ko-KR">
                <a:effectLst/>
              </a:endParaRPr>
            </a:p>
            <a:p>
              <a:endParaRPr lang="ko-KR" altLang="en-US" sz="1100"/>
            </a:p>
          </xdr:txBody>
        </xdr:sp>
      </mc:Fallback>
    </mc:AlternateContent>
    <xdr:clientData/>
  </xdr:oneCellAnchor>
  <xdr:oneCellAnchor>
    <xdr:from>
      <xdr:col>26</xdr:col>
      <xdr:colOff>142875</xdr:colOff>
      <xdr:row>259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2" name="TextBox 2"/>
            <xdr:cNvSpPr txBox="1">
              <a:spLocks/>
            </xdr:cNvSpPr>
          </xdr:nvSpPr>
          <xdr:spPr>
            <a:xfrm>
              <a:off x="4105275" y="1170622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2" name="TextBox 2"/>
            <xdr:cNvSpPr txBox="1">
              <a:spLocks/>
            </xdr:cNvSpPr>
          </xdr:nvSpPr>
          <xdr:spPr>
            <a:xfrm>
              <a:off x="4105275" y="1170622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266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6" name="TextBox 2"/>
            <xdr:cNvSpPr txBox="1">
              <a:spLocks/>
            </xdr:cNvSpPr>
          </xdr:nvSpPr>
          <xdr:spPr>
            <a:xfrm>
              <a:off x="1676400" y="133540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6" name="TextBox 2"/>
            <xdr:cNvSpPr txBox="1">
              <a:spLocks/>
            </xdr:cNvSpPr>
          </xdr:nvSpPr>
          <xdr:spPr>
            <a:xfrm>
              <a:off x="1676400" y="133540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28</xdr:col>
      <xdr:colOff>28575</xdr:colOff>
      <xdr:row>265</xdr:row>
      <xdr:rowOff>28575</xdr:rowOff>
    </xdr:from>
    <xdr:ext cx="733425" cy="2104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0" name="TextBox 2"/>
            <xdr:cNvSpPr txBox="1">
              <a:spLocks/>
            </xdr:cNvSpPr>
          </xdr:nvSpPr>
          <xdr:spPr>
            <a:xfrm>
              <a:off x="4295775" y="13125450"/>
              <a:ext cx="733425" cy="2104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0" name="TextBox 2"/>
            <xdr:cNvSpPr txBox="1">
              <a:spLocks/>
            </xdr:cNvSpPr>
          </xdr:nvSpPr>
          <xdr:spPr>
            <a:xfrm>
              <a:off x="4295775" y="13125450"/>
              <a:ext cx="733425" cy="2104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85725</xdr:colOff>
      <xdr:row>266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1" name="TextBox 2"/>
            <xdr:cNvSpPr txBox="1">
              <a:spLocks/>
            </xdr:cNvSpPr>
          </xdr:nvSpPr>
          <xdr:spPr>
            <a:xfrm>
              <a:off x="2371725" y="133540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1" name="TextBox 2"/>
            <xdr:cNvSpPr txBox="1">
              <a:spLocks/>
            </xdr:cNvSpPr>
          </xdr:nvSpPr>
          <xdr:spPr>
            <a:xfrm>
              <a:off x="2371725" y="133540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20</xdr:col>
      <xdr:colOff>114300</xdr:colOff>
      <xdr:row>266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8" name="TextBox 2"/>
            <xdr:cNvSpPr txBox="1">
              <a:spLocks/>
            </xdr:cNvSpPr>
          </xdr:nvSpPr>
          <xdr:spPr>
            <a:xfrm>
              <a:off x="3162300" y="133540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8" name="TextBox 2"/>
            <xdr:cNvSpPr txBox="1">
              <a:spLocks/>
            </xdr:cNvSpPr>
          </xdr:nvSpPr>
          <xdr:spPr>
            <a:xfrm>
              <a:off x="3162300" y="133540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25</xdr:col>
      <xdr:colOff>95250</xdr:colOff>
      <xdr:row>266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9" name="TextBox 2"/>
            <xdr:cNvSpPr txBox="1">
              <a:spLocks/>
            </xdr:cNvSpPr>
          </xdr:nvSpPr>
          <xdr:spPr>
            <a:xfrm>
              <a:off x="3905250" y="133540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9" name="TextBox 2"/>
            <xdr:cNvSpPr txBox="1">
              <a:spLocks/>
            </xdr:cNvSpPr>
          </xdr:nvSpPr>
          <xdr:spPr>
            <a:xfrm>
              <a:off x="3905250" y="133540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30</xdr:col>
      <xdr:colOff>104775</xdr:colOff>
      <xdr:row>266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1" name="TextBox 2"/>
            <xdr:cNvSpPr txBox="1">
              <a:spLocks/>
            </xdr:cNvSpPr>
          </xdr:nvSpPr>
          <xdr:spPr>
            <a:xfrm>
              <a:off x="4676775" y="133540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1" name="TextBox 2"/>
            <xdr:cNvSpPr txBox="1">
              <a:spLocks/>
            </xdr:cNvSpPr>
          </xdr:nvSpPr>
          <xdr:spPr>
            <a:xfrm>
              <a:off x="4676775" y="133540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35</xdr:col>
      <xdr:colOff>95250</xdr:colOff>
      <xdr:row>266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1" name="TextBox 2"/>
            <xdr:cNvSpPr txBox="1">
              <a:spLocks/>
            </xdr:cNvSpPr>
          </xdr:nvSpPr>
          <xdr:spPr>
            <a:xfrm>
              <a:off x="5429250" y="133540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1" name="TextBox 2"/>
            <xdr:cNvSpPr txBox="1">
              <a:spLocks/>
            </xdr:cNvSpPr>
          </xdr:nvSpPr>
          <xdr:spPr>
            <a:xfrm>
              <a:off x="5429250" y="133540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40</xdr:col>
      <xdr:colOff>85725</xdr:colOff>
      <xdr:row>266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5" name="TextBox 2"/>
            <xdr:cNvSpPr txBox="1">
              <a:spLocks/>
            </xdr:cNvSpPr>
          </xdr:nvSpPr>
          <xdr:spPr>
            <a:xfrm>
              <a:off x="6181725" y="133540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5" name="TextBox 2"/>
            <xdr:cNvSpPr txBox="1">
              <a:spLocks/>
            </xdr:cNvSpPr>
          </xdr:nvSpPr>
          <xdr:spPr>
            <a:xfrm>
              <a:off x="6181725" y="133540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47625</xdr:colOff>
      <xdr:row>265</xdr:row>
      <xdr:rowOff>52101</xdr:rowOff>
    </xdr:from>
    <xdr:ext cx="1476375" cy="7289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9" name="TextBox 118"/>
            <xdr:cNvSpPr txBox="1"/>
          </xdr:nvSpPr>
          <xdr:spPr>
            <a:xfrm>
              <a:off x="200025" y="13148976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ko-KR" sz="1100" i="1">
                            <a:latin typeface="Cambria Math" panose="02040503050406030204" pitchFamily="18" charset="0"/>
                          </a:rPr>
                          <m:t>ν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𝑒𝑓𝑓</m:t>
                        </m:r>
                      </m:sub>
                    </m:sSub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sup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begChr m:val="["/>
                                        <m:endChr m:val="]"/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𝑢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)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9" name="TextBox 118"/>
            <xdr:cNvSpPr txBox="1"/>
          </xdr:nvSpPr>
          <xdr:spPr>
            <a:xfrm>
              <a:off x="200025" y="13148976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ν_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𝑒𝑓𝑓</a:t>
              </a:r>
              <a:r>
                <a:rPr lang="en-US" altLang="ko-KR" sz="1100" i="0">
                  <a:latin typeface="Cambria Math" panose="02040503050406030204" pitchFamily="18" charset="0"/>
                </a:rPr>
                <a:t>=(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𝑢_𝑐^4 (𝑦))/(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1)^𝑁▒[𝑐_𝑖 〖𝑢(𝑥〗_𝑖)]^4/ν_𝑖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28575</xdr:colOff>
      <xdr:row>245</xdr:row>
      <xdr:rowOff>228600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0" name="TextBox 4"/>
            <xdr:cNvSpPr txBox="1"/>
          </xdr:nvSpPr>
          <xdr:spPr>
            <a:xfrm>
              <a:off x="2162175" y="856297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0" name="TextBox 4"/>
            <xdr:cNvSpPr txBox="1"/>
          </xdr:nvSpPr>
          <xdr:spPr>
            <a:xfrm>
              <a:off x="2162175" y="856297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41</xdr:col>
      <xdr:colOff>28575</xdr:colOff>
      <xdr:row>245</xdr:row>
      <xdr:rowOff>228600</xdr:rowOff>
    </xdr:from>
    <xdr:ext cx="1619250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1" name="TextBox 4"/>
            <xdr:cNvSpPr txBox="1"/>
          </xdr:nvSpPr>
          <xdr:spPr>
            <a:xfrm>
              <a:off x="6276975" y="8562975"/>
              <a:ext cx="1619250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1" name="TextBox 4"/>
            <xdr:cNvSpPr txBox="1"/>
          </xdr:nvSpPr>
          <xdr:spPr>
            <a:xfrm>
              <a:off x="6276975" y="8562975"/>
              <a:ext cx="1619250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41</xdr:col>
      <xdr:colOff>28575</xdr:colOff>
      <xdr:row>254</xdr:row>
      <xdr:rowOff>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2" name="TextBox 4"/>
            <xdr:cNvSpPr txBox="1"/>
          </xdr:nvSpPr>
          <xdr:spPr>
            <a:xfrm>
              <a:off x="6276975" y="1047750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2" name="TextBox 4"/>
            <xdr:cNvSpPr txBox="1"/>
          </xdr:nvSpPr>
          <xdr:spPr>
            <a:xfrm>
              <a:off x="6276975" y="1047750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142875</xdr:colOff>
      <xdr:row>258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3" name="TextBox 2"/>
            <xdr:cNvSpPr txBox="1">
              <a:spLocks/>
            </xdr:cNvSpPr>
          </xdr:nvSpPr>
          <xdr:spPr>
            <a:xfrm>
              <a:off x="752475" y="1146810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3" name="TextBox 2"/>
            <xdr:cNvSpPr txBox="1">
              <a:spLocks/>
            </xdr:cNvSpPr>
          </xdr:nvSpPr>
          <xdr:spPr>
            <a:xfrm>
              <a:off x="752475" y="1146810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114299</xdr:colOff>
      <xdr:row>258</xdr:row>
      <xdr:rowOff>38101</xdr:rowOff>
    </xdr:from>
    <xdr:ext cx="1152526" cy="200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4" name="TextBox 2"/>
            <xdr:cNvSpPr txBox="1">
              <a:spLocks/>
            </xdr:cNvSpPr>
          </xdr:nvSpPr>
          <xdr:spPr>
            <a:xfrm>
              <a:off x="1790699" y="11468101"/>
              <a:ext cx="115252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4" name="TextBox 2"/>
            <xdr:cNvSpPr txBox="1">
              <a:spLocks/>
            </xdr:cNvSpPr>
          </xdr:nvSpPr>
          <xdr:spPr>
            <a:xfrm>
              <a:off x="1790699" y="11468101"/>
              <a:ext cx="115252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20</xdr:col>
      <xdr:colOff>142875</xdr:colOff>
      <xdr:row>258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5" name="TextBox 2"/>
            <xdr:cNvSpPr txBox="1">
              <a:spLocks/>
            </xdr:cNvSpPr>
          </xdr:nvSpPr>
          <xdr:spPr>
            <a:xfrm>
              <a:off x="3190875" y="1146810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5" name="TextBox 2"/>
            <xdr:cNvSpPr txBox="1">
              <a:spLocks/>
            </xdr:cNvSpPr>
          </xdr:nvSpPr>
          <xdr:spPr>
            <a:xfrm>
              <a:off x="3190875" y="1146810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27</xdr:col>
      <xdr:colOff>142874</xdr:colOff>
      <xdr:row>258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6" name="TextBox 2"/>
            <xdr:cNvSpPr txBox="1">
              <a:spLocks/>
            </xdr:cNvSpPr>
          </xdr:nvSpPr>
          <xdr:spPr>
            <a:xfrm>
              <a:off x="4257674" y="1146810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6" name="TextBox 2"/>
            <xdr:cNvSpPr txBox="1">
              <a:spLocks/>
            </xdr:cNvSpPr>
          </xdr:nvSpPr>
          <xdr:spPr>
            <a:xfrm>
              <a:off x="4257674" y="1146810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37</xdr:col>
      <xdr:colOff>142874</xdr:colOff>
      <xdr:row>258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7" name="TextBox 2"/>
            <xdr:cNvSpPr txBox="1">
              <a:spLocks/>
            </xdr:cNvSpPr>
          </xdr:nvSpPr>
          <xdr:spPr>
            <a:xfrm>
              <a:off x="5781674" y="1146810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7" name="TextBox 2"/>
            <xdr:cNvSpPr txBox="1">
              <a:spLocks/>
            </xdr:cNvSpPr>
          </xdr:nvSpPr>
          <xdr:spPr>
            <a:xfrm>
              <a:off x="5781674" y="1146810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6</xdr:col>
      <xdr:colOff>142874</xdr:colOff>
      <xdr:row>259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8" name="TextBox 2"/>
            <xdr:cNvSpPr txBox="1">
              <a:spLocks/>
            </xdr:cNvSpPr>
          </xdr:nvSpPr>
          <xdr:spPr>
            <a:xfrm>
              <a:off x="1057274" y="1170622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8" name="TextBox 2"/>
            <xdr:cNvSpPr txBox="1">
              <a:spLocks/>
            </xdr:cNvSpPr>
          </xdr:nvSpPr>
          <xdr:spPr>
            <a:xfrm>
              <a:off x="1057274" y="1170622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16</xdr:col>
      <xdr:colOff>142874</xdr:colOff>
      <xdr:row>259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9" name="TextBox 2"/>
            <xdr:cNvSpPr txBox="1">
              <a:spLocks/>
            </xdr:cNvSpPr>
          </xdr:nvSpPr>
          <xdr:spPr>
            <a:xfrm>
              <a:off x="2581274" y="1170622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9" name="TextBox 2"/>
            <xdr:cNvSpPr txBox="1">
              <a:spLocks/>
            </xdr:cNvSpPr>
          </xdr:nvSpPr>
          <xdr:spPr>
            <a:xfrm>
              <a:off x="2581274" y="1170622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142875</xdr:colOff>
      <xdr:row>260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0" name="TextBox 2"/>
            <xdr:cNvSpPr txBox="1">
              <a:spLocks/>
            </xdr:cNvSpPr>
          </xdr:nvSpPr>
          <xdr:spPr>
            <a:xfrm>
              <a:off x="752475" y="1194435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0" name="TextBox 2"/>
            <xdr:cNvSpPr txBox="1">
              <a:spLocks/>
            </xdr:cNvSpPr>
          </xdr:nvSpPr>
          <xdr:spPr>
            <a:xfrm>
              <a:off x="752475" y="1194435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114299</xdr:colOff>
      <xdr:row>260</xdr:row>
      <xdr:rowOff>38101</xdr:rowOff>
    </xdr:from>
    <xdr:ext cx="1152526" cy="200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1" name="TextBox 2"/>
            <xdr:cNvSpPr txBox="1">
              <a:spLocks/>
            </xdr:cNvSpPr>
          </xdr:nvSpPr>
          <xdr:spPr>
            <a:xfrm>
              <a:off x="1790699" y="11944351"/>
              <a:ext cx="115252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1" name="TextBox 2"/>
            <xdr:cNvSpPr txBox="1">
              <a:spLocks/>
            </xdr:cNvSpPr>
          </xdr:nvSpPr>
          <xdr:spPr>
            <a:xfrm>
              <a:off x="1790699" y="11944351"/>
              <a:ext cx="115252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5</xdr:col>
      <xdr:colOff>28575</xdr:colOff>
      <xdr:row>261</xdr:row>
      <xdr:rowOff>228600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2" name="TextBox 4"/>
            <xdr:cNvSpPr txBox="1"/>
          </xdr:nvSpPr>
          <xdr:spPr>
            <a:xfrm>
              <a:off x="790575" y="1237297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2" name="TextBox 4"/>
            <xdr:cNvSpPr txBox="1"/>
          </xdr:nvSpPr>
          <xdr:spPr>
            <a:xfrm>
              <a:off x="790575" y="1237297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12</xdr:col>
      <xdr:colOff>19050</xdr:colOff>
      <xdr:row>270</xdr:row>
      <xdr:rowOff>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9" name="TextBox 4"/>
            <xdr:cNvSpPr txBox="1"/>
          </xdr:nvSpPr>
          <xdr:spPr>
            <a:xfrm>
              <a:off x="1847850" y="1428750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9" name="TextBox 4"/>
            <xdr:cNvSpPr txBox="1"/>
          </xdr:nvSpPr>
          <xdr:spPr>
            <a:xfrm>
              <a:off x="1847850" y="1428750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26</xdr:col>
      <xdr:colOff>19050</xdr:colOff>
      <xdr:row>270</xdr:row>
      <xdr:rowOff>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0" name="TextBox 4"/>
            <xdr:cNvSpPr txBox="1"/>
          </xdr:nvSpPr>
          <xdr:spPr>
            <a:xfrm>
              <a:off x="3981450" y="1428750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0" name="TextBox 4"/>
            <xdr:cNvSpPr txBox="1"/>
          </xdr:nvSpPr>
          <xdr:spPr>
            <a:xfrm>
              <a:off x="3981450" y="1428750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40</xdr:col>
      <xdr:colOff>19050</xdr:colOff>
      <xdr:row>270</xdr:row>
      <xdr:rowOff>0</xdr:rowOff>
    </xdr:from>
    <xdr:ext cx="1476879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1" name="TextBox 4"/>
            <xdr:cNvSpPr txBox="1"/>
          </xdr:nvSpPr>
          <xdr:spPr>
            <a:xfrm>
              <a:off x="6115050" y="14287500"/>
              <a:ext cx="1476879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1" name="TextBox 4"/>
            <xdr:cNvSpPr txBox="1"/>
          </xdr:nvSpPr>
          <xdr:spPr>
            <a:xfrm>
              <a:off x="6115050" y="14287500"/>
              <a:ext cx="1476879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34</xdr:col>
      <xdr:colOff>142875</xdr:colOff>
      <xdr:row>259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2" name="TextBox 2"/>
            <xdr:cNvSpPr txBox="1">
              <a:spLocks/>
            </xdr:cNvSpPr>
          </xdr:nvSpPr>
          <xdr:spPr>
            <a:xfrm>
              <a:off x="5324475" y="1170622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2" name="TextBox 2"/>
            <xdr:cNvSpPr txBox="1">
              <a:spLocks/>
            </xdr:cNvSpPr>
          </xdr:nvSpPr>
          <xdr:spPr>
            <a:xfrm>
              <a:off x="5324475" y="1170622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45</xdr:col>
      <xdr:colOff>85725</xdr:colOff>
      <xdr:row>266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3" name="TextBox 2"/>
            <xdr:cNvSpPr txBox="1">
              <a:spLocks/>
            </xdr:cNvSpPr>
          </xdr:nvSpPr>
          <xdr:spPr>
            <a:xfrm>
              <a:off x="6943725" y="133540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3" name="TextBox 2"/>
            <xdr:cNvSpPr txBox="1">
              <a:spLocks/>
            </xdr:cNvSpPr>
          </xdr:nvSpPr>
          <xdr:spPr>
            <a:xfrm>
              <a:off x="6943725" y="133540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95250</xdr:colOff>
      <xdr:row>309</xdr:row>
      <xdr:rowOff>28575</xdr:rowOff>
    </xdr:from>
    <xdr:ext cx="1207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4" name="TextBox 4"/>
            <xdr:cNvSpPr txBox="1"/>
          </xdr:nvSpPr>
          <xdr:spPr>
            <a:xfrm>
              <a:off x="704850" y="9077325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4" name="TextBox 4"/>
            <xdr:cNvSpPr txBox="1"/>
          </xdr:nvSpPr>
          <xdr:spPr>
            <a:xfrm>
              <a:off x="704850" y="9077325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318</xdr:row>
      <xdr:rowOff>9525</xdr:rowOff>
    </xdr:from>
    <xdr:ext cx="5172075" cy="2286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5" name="TextBox 2"/>
            <xdr:cNvSpPr txBox="1">
              <a:spLocks/>
            </xdr:cNvSpPr>
          </xdr:nvSpPr>
          <xdr:spPr>
            <a:xfrm>
              <a:off x="161925" y="11201400"/>
              <a:ext cx="5172075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ko-KR" altLang="ko-KR">
                <a:effectLst/>
              </a:endParaRPr>
            </a:p>
            <a:p>
              <a:endParaRPr lang="ko-KR" altLang="en-US" sz="1100"/>
            </a:p>
          </xdr:txBody>
        </xdr:sp>
      </mc:Choice>
      <mc:Fallback xmlns="">
        <xdr:sp macro="" textlink="">
          <xdr:nvSpPr>
            <xdr:cNvPr id="145" name="TextBox 2"/>
            <xdr:cNvSpPr txBox="1">
              <a:spLocks/>
            </xdr:cNvSpPr>
          </xdr:nvSpPr>
          <xdr:spPr>
            <a:xfrm>
              <a:off x="161925" y="11201400"/>
              <a:ext cx="5172075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(𝐵_𝑥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=𝑢^2 (𝑙_𝑠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̅)+𝑢^2 (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)+𝑢^2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〖𝑢^2 (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𝑙〗_𝑟)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+〖𝑢^2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𝑙〗_𝑐)</a:t>
              </a:r>
              <a:endParaRPr lang="ko-KR" altLang="ko-KR">
                <a:effectLst/>
              </a:endParaRPr>
            </a:p>
            <a:p>
              <a:endParaRPr lang="ko-KR" altLang="en-US" sz="1100"/>
            </a:p>
          </xdr:txBody>
        </xdr:sp>
      </mc:Fallback>
    </mc:AlternateContent>
    <xdr:clientData/>
  </xdr:oneCellAnchor>
  <xdr:oneCellAnchor>
    <xdr:from>
      <xdr:col>26</xdr:col>
      <xdr:colOff>142875</xdr:colOff>
      <xdr:row>320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6" name="TextBox 2"/>
            <xdr:cNvSpPr txBox="1">
              <a:spLocks/>
            </xdr:cNvSpPr>
          </xdr:nvSpPr>
          <xdr:spPr>
            <a:xfrm>
              <a:off x="4105275" y="1170622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6" name="TextBox 2"/>
            <xdr:cNvSpPr txBox="1">
              <a:spLocks/>
            </xdr:cNvSpPr>
          </xdr:nvSpPr>
          <xdr:spPr>
            <a:xfrm>
              <a:off x="4105275" y="1170622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327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7" name="TextBox 2"/>
            <xdr:cNvSpPr txBox="1">
              <a:spLocks/>
            </xdr:cNvSpPr>
          </xdr:nvSpPr>
          <xdr:spPr>
            <a:xfrm>
              <a:off x="1676400" y="133540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7" name="TextBox 2"/>
            <xdr:cNvSpPr txBox="1">
              <a:spLocks/>
            </xdr:cNvSpPr>
          </xdr:nvSpPr>
          <xdr:spPr>
            <a:xfrm>
              <a:off x="1676400" y="133540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28</xdr:col>
      <xdr:colOff>28575</xdr:colOff>
      <xdr:row>326</xdr:row>
      <xdr:rowOff>28575</xdr:rowOff>
    </xdr:from>
    <xdr:ext cx="733425" cy="2104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8" name="TextBox 2"/>
            <xdr:cNvSpPr txBox="1">
              <a:spLocks/>
            </xdr:cNvSpPr>
          </xdr:nvSpPr>
          <xdr:spPr>
            <a:xfrm>
              <a:off x="4295775" y="13125450"/>
              <a:ext cx="733425" cy="2104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8" name="TextBox 2"/>
            <xdr:cNvSpPr txBox="1">
              <a:spLocks/>
            </xdr:cNvSpPr>
          </xdr:nvSpPr>
          <xdr:spPr>
            <a:xfrm>
              <a:off x="4295775" y="13125450"/>
              <a:ext cx="733425" cy="2104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85725</xdr:colOff>
      <xdr:row>327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9" name="TextBox 2"/>
            <xdr:cNvSpPr txBox="1">
              <a:spLocks/>
            </xdr:cNvSpPr>
          </xdr:nvSpPr>
          <xdr:spPr>
            <a:xfrm>
              <a:off x="2371725" y="133540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9" name="TextBox 2"/>
            <xdr:cNvSpPr txBox="1">
              <a:spLocks/>
            </xdr:cNvSpPr>
          </xdr:nvSpPr>
          <xdr:spPr>
            <a:xfrm>
              <a:off x="2371725" y="133540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20</xdr:col>
      <xdr:colOff>114300</xdr:colOff>
      <xdr:row>327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0" name="TextBox 2"/>
            <xdr:cNvSpPr txBox="1">
              <a:spLocks/>
            </xdr:cNvSpPr>
          </xdr:nvSpPr>
          <xdr:spPr>
            <a:xfrm>
              <a:off x="3162300" y="133540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0" name="TextBox 2"/>
            <xdr:cNvSpPr txBox="1">
              <a:spLocks/>
            </xdr:cNvSpPr>
          </xdr:nvSpPr>
          <xdr:spPr>
            <a:xfrm>
              <a:off x="3162300" y="133540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25</xdr:col>
      <xdr:colOff>95250</xdr:colOff>
      <xdr:row>327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1" name="TextBox 2"/>
            <xdr:cNvSpPr txBox="1">
              <a:spLocks/>
            </xdr:cNvSpPr>
          </xdr:nvSpPr>
          <xdr:spPr>
            <a:xfrm>
              <a:off x="3905250" y="133540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1" name="TextBox 2"/>
            <xdr:cNvSpPr txBox="1">
              <a:spLocks/>
            </xdr:cNvSpPr>
          </xdr:nvSpPr>
          <xdr:spPr>
            <a:xfrm>
              <a:off x="3905250" y="133540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30</xdr:col>
      <xdr:colOff>104775</xdr:colOff>
      <xdr:row>327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2" name="TextBox 2"/>
            <xdr:cNvSpPr txBox="1">
              <a:spLocks/>
            </xdr:cNvSpPr>
          </xdr:nvSpPr>
          <xdr:spPr>
            <a:xfrm>
              <a:off x="4676775" y="133540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2" name="TextBox 2"/>
            <xdr:cNvSpPr txBox="1">
              <a:spLocks/>
            </xdr:cNvSpPr>
          </xdr:nvSpPr>
          <xdr:spPr>
            <a:xfrm>
              <a:off x="4676775" y="133540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35</xdr:col>
      <xdr:colOff>95250</xdr:colOff>
      <xdr:row>327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3" name="TextBox 2"/>
            <xdr:cNvSpPr txBox="1">
              <a:spLocks/>
            </xdr:cNvSpPr>
          </xdr:nvSpPr>
          <xdr:spPr>
            <a:xfrm>
              <a:off x="5429250" y="133540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3" name="TextBox 2"/>
            <xdr:cNvSpPr txBox="1">
              <a:spLocks/>
            </xdr:cNvSpPr>
          </xdr:nvSpPr>
          <xdr:spPr>
            <a:xfrm>
              <a:off x="5429250" y="133540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40</xdr:col>
      <xdr:colOff>85725</xdr:colOff>
      <xdr:row>327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4" name="TextBox 2"/>
            <xdr:cNvSpPr txBox="1">
              <a:spLocks/>
            </xdr:cNvSpPr>
          </xdr:nvSpPr>
          <xdr:spPr>
            <a:xfrm>
              <a:off x="6181725" y="133540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4" name="TextBox 2"/>
            <xdr:cNvSpPr txBox="1">
              <a:spLocks/>
            </xdr:cNvSpPr>
          </xdr:nvSpPr>
          <xdr:spPr>
            <a:xfrm>
              <a:off x="6181725" y="133540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47625</xdr:colOff>
      <xdr:row>326</xdr:row>
      <xdr:rowOff>52101</xdr:rowOff>
    </xdr:from>
    <xdr:ext cx="1476375" cy="7289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5" name="TextBox 154"/>
            <xdr:cNvSpPr txBox="1"/>
          </xdr:nvSpPr>
          <xdr:spPr>
            <a:xfrm>
              <a:off x="200025" y="13148976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ko-KR" sz="1100" i="1">
                            <a:latin typeface="Cambria Math" panose="02040503050406030204" pitchFamily="18" charset="0"/>
                          </a:rPr>
                          <m:t>ν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𝑒𝑓𝑓</m:t>
                        </m:r>
                      </m:sub>
                    </m:sSub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sup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begChr m:val="["/>
                                        <m:endChr m:val="]"/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𝑢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)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5" name="TextBox 154"/>
            <xdr:cNvSpPr txBox="1"/>
          </xdr:nvSpPr>
          <xdr:spPr>
            <a:xfrm>
              <a:off x="200025" y="13148976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ν_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𝑒𝑓𝑓</a:t>
              </a:r>
              <a:r>
                <a:rPr lang="en-US" altLang="ko-KR" sz="1100" i="0">
                  <a:latin typeface="Cambria Math" panose="02040503050406030204" pitchFamily="18" charset="0"/>
                </a:rPr>
                <a:t>=(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𝑢_𝑐^4 (𝑦))/(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1)^𝑁▒[𝑐_𝑖 〖𝑢(𝑥〗_𝑖)]^4/ν_𝑖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28575</xdr:colOff>
      <xdr:row>306</xdr:row>
      <xdr:rowOff>228600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6" name="TextBox 4"/>
            <xdr:cNvSpPr txBox="1"/>
          </xdr:nvSpPr>
          <xdr:spPr>
            <a:xfrm>
              <a:off x="2162175" y="856297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6" name="TextBox 4"/>
            <xdr:cNvSpPr txBox="1"/>
          </xdr:nvSpPr>
          <xdr:spPr>
            <a:xfrm>
              <a:off x="2162175" y="856297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41</xdr:col>
      <xdr:colOff>28575</xdr:colOff>
      <xdr:row>306</xdr:row>
      <xdr:rowOff>228600</xdr:rowOff>
    </xdr:from>
    <xdr:ext cx="1619250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7" name="TextBox 4"/>
            <xdr:cNvSpPr txBox="1"/>
          </xdr:nvSpPr>
          <xdr:spPr>
            <a:xfrm>
              <a:off x="6276975" y="8562975"/>
              <a:ext cx="1619250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7" name="TextBox 4"/>
            <xdr:cNvSpPr txBox="1"/>
          </xdr:nvSpPr>
          <xdr:spPr>
            <a:xfrm>
              <a:off x="6276975" y="8562975"/>
              <a:ext cx="1619250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41</xdr:col>
      <xdr:colOff>28575</xdr:colOff>
      <xdr:row>315</xdr:row>
      <xdr:rowOff>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8" name="TextBox 4"/>
            <xdr:cNvSpPr txBox="1"/>
          </xdr:nvSpPr>
          <xdr:spPr>
            <a:xfrm>
              <a:off x="6276975" y="1047750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8" name="TextBox 4"/>
            <xdr:cNvSpPr txBox="1"/>
          </xdr:nvSpPr>
          <xdr:spPr>
            <a:xfrm>
              <a:off x="6276975" y="1047750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142875</xdr:colOff>
      <xdr:row>319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9" name="TextBox 2"/>
            <xdr:cNvSpPr txBox="1">
              <a:spLocks/>
            </xdr:cNvSpPr>
          </xdr:nvSpPr>
          <xdr:spPr>
            <a:xfrm>
              <a:off x="752475" y="1146810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9" name="TextBox 2"/>
            <xdr:cNvSpPr txBox="1">
              <a:spLocks/>
            </xdr:cNvSpPr>
          </xdr:nvSpPr>
          <xdr:spPr>
            <a:xfrm>
              <a:off x="752475" y="1146810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114299</xdr:colOff>
      <xdr:row>319</xdr:row>
      <xdr:rowOff>38101</xdr:rowOff>
    </xdr:from>
    <xdr:ext cx="1152526" cy="200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0" name="TextBox 2"/>
            <xdr:cNvSpPr txBox="1">
              <a:spLocks/>
            </xdr:cNvSpPr>
          </xdr:nvSpPr>
          <xdr:spPr>
            <a:xfrm>
              <a:off x="1790699" y="11468101"/>
              <a:ext cx="115252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0" name="TextBox 2"/>
            <xdr:cNvSpPr txBox="1">
              <a:spLocks/>
            </xdr:cNvSpPr>
          </xdr:nvSpPr>
          <xdr:spPr>
            <a:xfrm>
              <a:off x="1790699" y="11468101"/>
              <a:ext cx="115252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20</xdr:col>
      <xdr:colOff>142875</xdr:colOff>
      <xdr:row>319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1" name="TextBox 2"/>
            <xdr:cNvSpPr txBox="1">
              <a:spLocks/>
            </xdr:cNvSpPr>
          </xdr:nvSpPr>
          <xdr:spPr>
            <a:xfrm>
              <a:off x="3190875" y="1146810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1" name="TextBox 2"/>
            <xdr:cNvSpPr txBox="1">
              <a:spLocks/>
            </xdr:cNvSpPr>
          </xdr:nvSpPr>
          <xdr:spPr>
            <a:xfrm>
              <a:off x="3190875" y="1146810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27</xdr:col>
      <xdr:colOff>142874</xdr:colOff>
      <xdr:row>319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2" name="TextBox 2"/>
            <xdr:cNvSpPr txBox="1">
              <a:spLocks/>
            </xdr:cNvSpPr>
          </xdr:nvSpPr>
          <xdr:spPr>
            <a:xfrm>
              <a:off x="4257674" y="1146810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2" name="TextBox 2"/>
            <xdr:cNvSpPr txBox="1">
              <a:spLocks/>
            </xdr:cNvSpPr>
          </xdr:nvSpPr>
          <xdr:spPr>
            <a:xfrm>
              <a:off x="4257674" y="1146810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37</xdr:col>
      <xdr:colOff>142874</xdr:colOff>
      <xdr:row>319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3" name="TextBox 2"/>
            <xdr:cNvSpPr txBox="1">
              <a:spLocks/>
            </xdr:cNvSpPr>
          </xdr:nvSpPr>
          <xdr:spPr>
            <a:xfrm>
              <a:off x="5781674" y="1146810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3" name="TextBox 2"/>
            <xdr:cNvSpPr txBox="1">
              <a:spLocks/>
            </xdr:cNvSpPr>
          </xdr:nvSpPr>
          <xdr:spPr>
            <a:xfrm>
              <a:off x="5781674" y="1146810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6</xdr:col>
      <xdr:colOff>142874</xdr:colOff>
      <xdr:row>320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4" name="TextBox 2"/>
            <xdr:cNvSpPr txBox="1">
              <a:spLocks/>
            </xdr:cNvSpPr>
          </xdr:nvSpPr>
          <xdr:spPr>
            <a:xfrm>
              <a:off x="1057274" y="1170622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4" name="TextBox 2"/>
            <xdr:cNvSpPr txBox="1">
              <a:spLocks/>
            </xdr:cNvSpPr>
          </xdr:nvSpPr>
          <xdr:spPr>
            <a:xfrm>
              <a:off x="1057274" y="1170622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16</xdr:col>
      <xdr:colOff>142874</xdr:colOff>
      <xdr:row>320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5" name="TextBox 2"/>
            <xdr:cNvSpPr txBox="1">
              <a:spLocks/>
            </xdr:cNvSpPr>
          </xdr:nvSpPr>
          <xdr:spPr>
            <a:xfrm>
              <a:off x="2581274" y="1170622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5" name="TextBox 2"/>
            <xdr:cNvSpPr txBox="1">
              <a:spLocks/>
            </xdr:cNvSpPr>
          </xdr:nvSpPr>
          <xdr:spPr>
            <a:xfrm>
              <a:off x="2581274" y="1170622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142875</xdr:colOff>
      <xdr:row>321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6" name="TextBox 2"/>
            <xdr:cNvSpPr txBox="1">
              <a:spLocks/>
            </xdr:cNvSpPr>
          </xdr:nvSpPr>
          <xdr:spPr>
            <a:xfrm>
              <a:off x="752475" y="1194435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6" name="TextBox 2"/>
            <xdr:cNvSpPr txBox="1">
              <a:spLocks/>
            </xdr:cNvSpPr>
          </xdr:nvSpPr>
          <xdr:spPr>
            <a:xfrm>
              <a:off x="752475" y="1194435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114299</xdr:colOff>
      <xdr:row>321</xdr:row>
      <xdr:rowOff>38101</xdr:rowOff>
    </xdr:from>
    <xdr:ext cx="1152526" cy="200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7" name="TextBox 2"/>
            <xdr:cNvSpPr txBox="1">
              <a:spLocks/>
            </xdr:cNvSpPr>
          </xdr:nvSpPr>
          <xdr:spPr>
            <a:xfrm>
              <a:off x="1790699" y="11944351"/>
              <a:ext cx="115252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7" name="TextBox 2"/>
            <xdr:cNvSpPr txBox="1">
              <a:spLocks/>
            </xdr:cNvSpPr>
          </xdr:nvSpPr>
          <xdr:spPr>
            <a:xfrm>
              <a:off x="1790699" y="11944351"/>
              <a:ext cx="115252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5</xdr:col>
      <xdr:colOff>28575</xdr:colOff>
      <xdr:row>322</xdr:row>
      <xdr:rowOff>228600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8" name="TextBox 4"/>
            <xdr:cNvSpPr txBox="1"/>
          </xdr:nvSpPr>
          <xdr:spPr>
            <a:xfrm>
              <a:off x="790575" y="1237297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8" name="TextBox 4"/>
            <xdr:cNvSpPr txBox="1"/>
          </xdr:nvSpPr>
          <xdr:spPr>
            <a:xfrm>
              <a:off x="790575" y="1237297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12</xdr:col>
      <xdr:colOff>19050</xdr:colOff>
      <xdr:row>331</xdr:row>
      <xdr:rowOff>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9" name="TextBox 4"/>
            <xdr:cNvSpPr txBox="1"/>
          </xdr:nvSpPr>
          <xdr:spPr>
            <a:xfrm>
              <a:off x="1847850" y="1428750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9" name="TextBox 4"/>
            <xdr:cNvSpPr txBox="1"/>
          </xdr:nvSpPr>
          <xdr:spPr>
            <a:xfrm>
              <a:off x="1847850" y="1428750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26</xdr:col>
      <xdr:colOff>19050</xdr:colOff>
      <xdr:row>331</xdr:row>
      <xdr:rowOff>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0" name="TextBox 4"/>
            <xdr:cNvSpPr txBox="1"/>
          </xdr:nvSpPr>
          <xdr:spPr>
            <a:xfrm>
              <a:off x="3981450" y="1428750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0" name="TextBox 4"/>
            <xdr:cNvSpPr txBox="1"/>
          </xdr:nvSpPr>
          <xdr:spPr>
            <a:xfrm>
              <a:off x="3981450" y="1428750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40</xdr:col>
      <xdr:colOff>19050</xdr:colOff>
      <xdr:row>331</xdr:row>
      <xdr:rowOff>0</xdr:rowOff>
    </xdr:from>
    <xdr:ext cx="1476879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1" name="TextBox 4"/>
            <xdr:cNvSpPr txBox="1"/>
          </xdr:nvSpPr>
          <xdr:spPr>
            <a:xfrm>
              <a:off x="6115050" y="14287500"/>
              <a:ext cx="1476879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1" name="TextBox 4"/>
            <xdr:cNvSpPr txBox="1"/>
          </xdr:nvSpPr>
          <xdr:spPr>
            <a:xfrm>
              <a:off x="6115050" y="14287500"/>
              <a:ext cx="1476879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34</xdr:col>
      <xdr:colOff>142875</xdr:colOff>
      <xdr:row>320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2" name="TextBox 2"/>
            <xdr:cNvSpPr txBox="1">
              <a:spLocks/>
            </xdr:cNvSpPr>
          </xdr:nvSpPr>
          <xdr:spPr>
            <a:xfrm>
              <a:off x="5324475" y="1170622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2" name="TextBox 2"/>
            <xdr:cNvSpPr txBox="1">
              <a:spLocks/>
            </xdr:cNvSpPr>
          </xdr:nvSpPr>
          <xdr:spPr>
            <a:xfrm>
              <a:off x="5324475" y="1170622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45</xdr:col>
      <xdr:colOff>85725</xdr:colOff>
      <xdr:row>327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2" name="TextBox 2"/>
            <xdr:cNvSpPr txBox="1">
              <a:spLocks/>
            </xdr:cNvSpPr>
          </xdr:nvSpPr>
          <xdr:spPr>
            <a:xfrm>
              <a:off x="6943725" y="133540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92" name="TextBox 2"/>
            <xdr:cNvSpPr txBox="1">
              <a:spLocks/>
            </xdr:cNvSpPr>
          </xdr:nvSpPr>
          <xdr:spPr>
            <a:xfrm>
              <a:off x="6943725" y="133540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95250</xdr:colOff>
      <xdr:row>370</xdr:row>
      <xdr:rowOff>28575</xdr:rowOff>
    </xdr:from>
    <xdr:ext cx="1207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3" name="TextBox 4"/>
            <xdr:cNvSpPr txBox="1"/>
          </xdr:nvSpPr>
          <xdr:spPr>
            <a:xfrm>
              <a:off x="704850" y="23602950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93" name="TextBox 4"/>
            <xdr:cNvSpPr txBox="1"/>
          </xdr:nvSpPr>
          <xdr:spPr>
            <a:xfrm>
              <a:off x="704850" y="23602950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379</xdr:row>
      <xdr:rowOff>9525</xdr:rowOff>
    </xdr:from>
    <xdr:ext cx="5172075" cy="2286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4" name="TextBox 2"/>
            <xdr:cNvSpPr txBox="1">
              <a:spLocks/>
            </xdr:cNvSpPr>
          </xdr:nvSpPr>
          <xdr:spPr>
            <a:xfrm>
              <a:off x="161925" y="25727025"/>
              <a:ext cx="5172075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ko-KR" altLang="ko-KR">
                <a:effectLst/>
              </a:endParaRPr>
            </a:p>
            <a:p>
              <a:endParaRPr lang="ko-KR" altLang="en-US" sz="1100"/>
            </a:p>
          </xdr:txBody>
        </xdr:sp>
      </mc:Choice>
      <mc:Fallback xmlns="">
        <xdr:sp macro="" textlink="">
          <xdr:nvSpPr>
            <xdr:cNvPr id="194" name="TextBox 2"/>
            <xdr:cNvSpPr txBox="1">
              <a:spLocks/>
            </xdr:cNvSpPr>
          </xdr:nvSpPr>
          <xdr:spPr>
            <a:xfrm>
              <a:off x="161925" y="25727025"/>
              <a:ext cx="5172075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(𝐵_𝑥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=𝑢^2 (𝑙_𝑠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̅)+𝑢^2 (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)+𝑢^2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〖𝑢^2 (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𝑙〗_𝑟)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+〖𝑢^2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𝑙〗_𝑐)</a:t>
              </a:r>
              <a:endParaRPr lang="ko-KR" altLang="ko-KR">
                <a:effectLst/>
              </a:endParaRPr>
            </a:p>
            <a:p>
              <a:endParaRPr lang="ko-KR" altLang="en-US" sz="1100"/>
            </a:p>
          </xdr:txBody>
        </xdr:sp>
      </mc:Fallback>
    </mc:AlternateContent>
    <xdr:clientData/>
  </xdr:oneCellAnchor>
  <xdr:oneCellAnchor>
    <xdr:from>
      <xdr:col>26</xdr:col>
      <xdr:colOff>142875</xdr:colOff>
      <xdr:row>381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5" name="TextBox 2"/>
            <xdr:cNvSpPr txBox="1">
              <a:spLocks/>
            </xdr:cNvSpPr>
          </xdr:nvSpPr>
          <xdr:spPr>
            <a:xfrm>
              <a:off x="4105275" y="2623185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95" name="TextBox 2"/>
            <xdr:cNvSpPr txBox="1">
              <a:spLocks/>
            </xdr:cNvSpPr>
          </xdr:nvSpPr>
          <xdr:spPr>
            <a:xfrm>
              <a:off x="4105275" y="2623185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388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6" name="TextBox 2"/>
            <xdr:cNvSpPr txBox="1">
              <a:spLocks/>
            </xdr:cNvSpPr>
          </xdr:nvSpPr>
          <xdr:spPr>
            <a:xfrm>
              <a:off x="1676400" y="278796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96" name="TextBox 2"/>
            <xdr:cNvSpPr txBox="1">
              <a:spLocks/>
            </xdr:cNvSpPr>
          </xdr:nvSpPr>
          <xdr:spPr>
            <a:xfrm>
              <a:off x="1676400" y="278796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28</xdr:col>
      <xdr:colOff>28575</xdr:colOff>
      <xdr:row>387</xdr:row>
      <xdr:rowOff>28575</xdr:rowOff>
    </xdr:from>
    <xdr:ext cx="733425" cy="2104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7" name="TextBox 2"/>
            <xdr:cNvSpPr txBox="1">
              <a:spLocks/>
            </xdr:cNvSpPr>
          </xdr:nvSpPr>
          <xdr:spPr>
            <a:xfrm>
              <a:off x="4295775" y="27651075"/>
              <a:ext cx="733425" cy="2104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97" name="TextBox 2"/>
            <xdr:cNvSpPr txBox="1">
              <a:spLocks/>
            </xdr:cNvSpPr>
          </xdr:nvSpPr>
          <xdr:spPr>
            <a:xfrm>
              <a:off x="4295775" y="27651075"/>
              <a:ext cx="733425" cy="2104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85725</xdr:colOff>
      <xdr:row>388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8" name="TextBox 2"/>
            <xdr:cNvSpPr txBox="1">
              <a:spLocks/>
            </xdr:cNvSpPr>
          </xdr:nvSpPr>
          <xdr:spPr>
            <a:xfrm>
              <a:off x="2371725" y="278796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98" name="TextBox 2"/>
            <xdr:cNvSpPr txBox="1">
              <a:spLocks/>
            </xdr:cNvSpPr>
          </xdr:nvSpPr>
          <xdr:spPr>
            <a:xfrm>
              <a:off x="2371725" y="278796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20</xdr:col>
      <xdr:colOff>114300</xdr:colOff>
      <xdr:row>388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9" name="TextBox 2"/>
            <xdr:cNvSpPr txBox="1">
              <a:spLocks/>
            </xdr:cNvSpPr>
          </xdr:nvSpPr>
          <xdr:spPr>
            <a:xfrm>
              <a:off x="3162300" y="278796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99" name="TextBox 2"/>
            <xdr:cNvSpPr txBox="1">
              <a:spLocks/>
            </xdr:cNvSpPr>
          </xdr:nvSpPr>
          <xdr:spPr>
            <a:xfrm>
              <a:off x="3162300" y="278796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25</xdr:col>
      <xdr:colOff>95250</xdr:colOff>
      <xdr:row>388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0" name="TextBox 2"/>
            <xdr:cNvSpPr txBox="1">
              <a:spLocks/>
            </xdr:cNvSpPr>
          </xdr:nvSpPr>
          <xdr:spPr>
            <a:xfrm>
              <a:off x="3905250" y="278796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00" name="TextBox 2"/>
            <xdr:cNvSpPr txBox="1">
              <a:spLocks/>
            </xdr:cNvSpPr>
          </xdr:nvSpPr>
          <xdr:spPr>
            <a:xfrm>
              <a:off x="3905250" y="278796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30</xdr:col>
      <xdr:colOff>104775</xdr:colOff>
      <xdr:row>388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1" name="TextBox 2"/>
            <xdr:cNvSpPr txBox="1">
              <a:spLocks/>
            </xdr:cNvSpPr>
          </xdr:nvSpPr>
          <xdr:spPr>
            <a:xfrm>
              <a:off x="4676775" y="278796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01" name="TextBox 2"/>
            <xdr:cNvSpPr txBox="1">
              <a:spLocks/>
            </xdr:cNvSpPr>
          </xdr:nvSpPr>
          <xdr:spPr>
            <a:xfrm>
              <a:off x="4676775" y="278796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35</xdr:col>
      <xdr:colOff>95250</xdr:colOff>
      <xdr:row>388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2" name="TextBox 2"/>
            <xdr:cNvSpPr txBox="1">
              <a:spLocks/>
            </xdr:cNvSpPr>
          </xdr:nvSpPr>
          <xdr:spPr>
            <a:xfrm>
              <a:off x="5429250" y="278796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02" name="TextBox 2"/>
            <xdr:cNvSpPr txBox="1">
              <a:spLocks/>
            </xdr:cNvSpPr>
          </xdr:nvSpPr>
          <xdr:spPr>
            <a:xfrm>
              <a:off x="5429250" y="278796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40</xdr:col>
      <xdr:colOff>85725</xdr:colOff>
      <xdr:row>388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3" name="TextBox 2"/>
            <xdr:cNvSpPr txBox="1">
              <a:spLocks/>
            </xdr:cNvSpPr>
          </xdr:nvSpPr>
          <xdr:spPr>
            <a:xfrm>
              <a:off x="6181725" y="278796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03" name="TextBox 2"/>
            <xdr:cNvSpPr txBox="1">
              <a:spLocks/>
            </xdr:cNvSpPr>
          </xdr:nvSpPr>
          <xdr:spPr>
            <a:xfrm>
              <a:off x="6181725" y="278796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47625</xdr:colOff>
      <xdr:row>387</xdr:row>
      <xdr:rowOff>52101</xdr:rowOff>
    </xdr:from>
    <xdr:ext cx="1476375" cy="7289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4" name="TextBox 203"/>
            <xdr:cNvSpPr txBox="1"/>
          </xdr:nvSpPr>
          <xdr:spPr>
            <a:xfrm>
              <a:off x="200025" y="27674601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ko-KR" sz="1100" i="1">
                            <a:latin typeface="Cambria Math" panose="02040503050406030204" pitchFamily="18" charset="0"/>
                          </a:rPr>
                          <m:t>ν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𝑒𝑓𝑓</m:t>
                        </m:r>
                      </m:sub>
                    </m:sSub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sup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begChr m:val="["/>
                                        <m:endChr m:val="]"/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𝑢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)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04" name="TextBox 203"/>
            <xdr:cNvSpPr txBox="1"/>
          </xdr:nvSpPr>
          <xdr:spPr>
            <a:xfrm>
              <a:off x="200025" y="27674601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ν_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𝑒𝑓𝑓</a:t>
              </a:r>
              <a:r>
                <a:rPr lang="en-US" altLang="ko-KR" sz="1100" i="0">
                  <a:latin typeface="Cambria Math" panose="02040503050406030204" pitchFamily="18" charset="0"/>
                </a:rPr>
                <a:t>=(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𝑢_𝑐^4 (𝑦))/(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1)^𝑁▒[𝑐_𝑖 〖𝑢(𝑥〗_𝑖)]^4/ν_𝑖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28575</xdr:colOff>
      <xdr:row>367</xdr:row>
      <xdr:rowOff>228600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5" name="TextBox 4"/>
            <xdr:cNvSpPr txBox="1"/>
          </xdr:nvSpPr>
          <xdr:spPr>
            <a:xfrm>
              <a:off x="2162175" y="2308860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05" name="TextBox 4"/>
            <xdr:cNvSpPr txBox="1"/>
          </xdr:nvSpPr>
          <xdr:spPr>
            <a:xfrm>
              <a:off x="2162175" y="2308860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41</xdr:col>
      <xdr:colOff>28575</xdr:colOff>
      <xdr:row>367</xdr:row>
      <xdr:rowOff>228600</xdr:rowOff>
    </xdr:from>
    <xdr:ext cx="1619250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6" name="TextBox 4"/>
            <xdr:cNvSpPr txBox="1"/>
          </xdr:nvSpPr>
          <xdr:spPr>
            <a:xfrm>
              <a:off x="6276975" y="23088600"/>
              <a:ext cx="1619250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06" name="TextBox 4"/>
            <xdr:cNvSpPr txBox="1"/>
          </xdr:nvSpPr>
          <xdr:spPr>
            <a:xfrm>
              <a:off x="6276975" y="23088600"/>
              <a:ext cx="1619250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41</xdr:col>
      <xdr:colOff>28575</xdr:colOff>
      <xdr:row>376</xdr:row>
      <xdr:rowOff>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7" name="TextBox 4"/>
            <xdr:cNvSpPr txBox="1"/>
          </xdr:nvSpPr>
          <xdr:spPr>
            <a:xfrm>
              <a:off x="6276975" y="2500312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07" name="TextBox 4"/>
            <xdr:cNvSpPr txBox="1"/>
          </xdr:nvSpPr>
          <xdr:spPr>
            <a:xfrm>
              <a:off x="6276975" y="2500312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142875</xdr:colOff>
      <xdr:row>380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8" name="TextBox 2"/>
            <xdr:cNvSpPr txBox="1">
              <a:spLocks/>
            </xdr:cNvSpPr>
          </xdr:nvSpPr>
          <xdr:spPr>
            <a:xfrm>
              <a:off x="752475" y="2599372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08" name="TextBox 2"/>
            <xdr:cNvSpPr txBox="1">
              <a:spLocks/>
            </xdr:cNvSpPr>
          </xdr:nvSpPr>
          <xdr:spPr>
            <a:xfrm>
              <a:off x="752475" y="2599372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114299</xdr:colOff>
      <xdr:row>380</xdr:row>
      <xdr:rowOff>38101</xdr:rowOff>
    </xdr:from>
    <xdr:ext cx="1152526" cy="200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9" name="TextBox 2"/>
            <xdr:cNvSpPr txBox="1">
              <a:spLocks/>
            </xdr:cNvSpPr>
          </xdr:nvSpPr>
          <xdr:spPr>
            <a:xfrm>
              <a:off x="1790699" y="25993726"/>
              <a:ext cx="115252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09" name="TextBox 2"/>
            <xdr:cNvSpPr txBox="1">
              <a:spLocks/>
            </xdr:cNvSpPr>
          </xdr:nvSpPr>
          <xdr:spPr>
            <a:xfrm>
              <a:off x="1790699" y="25993726"/>
              <a:ext cx="115252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20</xdr:col>
      <xdr:colOff>142875</xdr:colOff>
      <xdr:row>380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0" name="TextBox 2"/>
            <xdr:cNvSpPr txBox="1">
              <a:spLocks/>
            </xdr:cNvSpPr>
          </xdr:nvSpPr>
          <xdr:spPr>
            <a:xfrm>
              <a:off x="3190875" y="2599372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0" name="TextBox 2"/>
            <xdr:cNvSpPr txBox="1">
              <a:spLocks/>
            </xdr:cNvSpPr>
          </xdr:nvSpPr>
          <xdr:spPr>
            <a:xfrm>
              <a:off x="3190875" y="2599372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27</xdr:col>
      <xdr:colOff>142874</xdr:colOff>
      <xdr:row>380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1" name="TextBox 2"/>
            <xdr:cNvSpPr txBox="1">
              <a:spLocks/>
            </xdr:cNvSpPr>
          </xdr:nvSpPr>
          <xdr:spPr>
            <a:xfrm>
              <a:off x="4257674" y="2599372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1" name="TextBox 2"/>
            <xdr:cNvSpPr txBox="1">
              <a:spLocks/>
            </xdr:cNvSpPr>
          </xdr:nvSpPr>
          <xdr:spPr>
            <a:xfrm>
              <a:off x="4257674" y="2599372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37</xdr:col>
      <xdr:colOff>142874</xdr:colOff>
      <xdr:row>380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2" name="TextBox 2"/>
            <xdr:cNvSpPr txBox="1">
              <a:spLocks/>
            </xdr:cNvSpPr>
          </xdr:nvSpPr>
          <xdr:spPr>
            <a:xfrm>
              <a:off x="5781674" y="2599372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2" name="TextBox 2"/>
            <xdr:cNvSpPr txBox="1">
              <a:spLocks/>
            </xdr:cNvSpPr>
          </xdr:nvSpPr>
          <xdr:spPr>
            <a:xfrm>
              <a:off x="5781674" y="2599372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6</xdr:col>
      <xdr:colOff>142874</xdr:colOff>
      <xdr:row>381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3" name="TextBox 2"/>
            <xdr:cNvSpPr txBox="1">
              <a:spLocks/>
            </xdr:cNvSpPr>
          </xdr:nvSpPr>
          <xdr:spPr>
            <a:xfrm>
              <a:off x="1057274" y="2623185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3" name="TextBox 2"/>
            <xdr:cNvSpPr txBox="1">
              <a:spLocks/>
            </xdr:cNvSpPr>
          </xdr:nvSpPr>
          <xdr:spPr>
            <a:xfrm>
              <a:off x="1057274" y="2623185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16</xdr:col>
      <xdr:colOff>142874</xdr:colOff>
      <xdr:row>381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4" name="TextBox 2"/>
            <xdr:cNvSpPr txBox="1">
              <a:spLocks/>
            </xdr:cNvSpPr>
          </xdr:nvSpPr>
          <xdr:spPr>
            <a:xfrm>
              <a:off x="2581274" y="2623185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4" name="TextBox 2"/>
            <xdr:cNvSpPr txBox="1">
              <a:spLocks/>
            </xdr:cNvSpPr>
          </xdr:nvSpPr>
          <xdr:spPr>
            <a:xfrm>
              <a:off x="2581274" y="2623185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142875</xdr:colOff>
      <xdr:row>382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5" name="TextBox 2"/>
            <xdr:cNvSpPr txBox="1">
              <a:spLocks/>
            </xdr:cNvSpPr>
          </xdr:nvSpPr>
          <xdr:spPr>
            <a:xfrm>
              <a:off x="752475" y="2646997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5" name="TextBox 2"/>
            <xdr:cNvSpPr txBox="1">
              <a:spLocks/>
            </xdr:cNvSpPr>
          </xdr:nvSpPr>
          <xdr:spPr>
            <a:xfrm>
              <a:off x="752475" y="2646997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114299</xdr:colOff>
      <xdr:row>382</xdr:row>
      <xdr:rowOff>38101</xdr:rowOff>
    </xdr:from>
    <xdr:ext cx="1152526" cy="200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6" name="TextBox 2"/>
            <xdr:cNvSpPr txBox="1">
              <a:spLocks/>
            </xdr:cNvSpPr>
          </xdr:nvSpPr>
          <xdr:spPr>
            <a:xfrm>
              <a:off x="1790699" y="26469976"/>
              <a:ext cx="115252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6" name="TextBox 2"/>
            <xdr:cNvSpPr txBox="1">
              <a:spLocks/>
            </xdr:cNvSpPr>
          </xdr:nvSpPr>
          <xdr:spPr>
            <a:xfrm>
              <a:off x="1790699" y="26469976"/>
              <a:ext cx="115252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5</xdr:col>
      <xdr:colOff>28575</xdr:colOff>
      <xdr:row>383</xdr:row>
      <xdr:rowOff>228600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7" name="TextBox 4"/>
            <xdr:cNvSpPr txBox="1"/>
          </xdr:nvSpPr>
          <xdr:spPr>
            <a:xfrm>
              <a:off x="790575" y="2689860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7" name="TextBox 4"/>
            <xdr:cNvSpPr txBox="1"/>
          </xdr:nvSpPr>
          <xdr:spPr>
            <a:xfrm>
              <a:off x="790575" y="2689860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12</xdr:col>
      <xdr:colOff>19050</xdr:colOff>
      <xdr:row>392</xdr:row>
      <xdr:rowOff>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8" name="TextBox 4"/>
            <xdr:cNvSpPr txBox="1"/>
          </xdr:nvSpPr>
          <xdr:spPr>
            <a:xfrm>
              <a:off x="1847850" y="2881312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8" name="TextBox 4"/>
            <xdr:cNvSpPr txBox="1"/>
          </xdr:nvSpPr>
          <xdr:spPr>
            <a:xfrm>
              <a:off x="1847850" y="2881312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26</xdr:col>
      <xdr:colOff>19050</xdr:colOff>
      <xdr:row>392</xdr:row>
      <xdr:rowOff>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9" name="TextBox 4"/>
            <xdr:cNvSpPr txBox="1"/>
          </xdr:nvSpPr>
          <xdr:spPr>
            <a:xfrm>
              <a:off x="3981450" y="2881312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9" name="TextBox 4"/>
            <xdr:cNvSpPr txBox="1"/>
          </xdr:nvSpPr>
          <xdr:spPr>
            <a:xfrm>
              <a:off x="3981450" y="2881312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40</xdr:col>
      <xdr:colOff>19050</xdr:colOff>
      <xdr:row>392</xdr:row>
      <xdr:rowOff>0</xdr:rowOff>
    </xdr:from>
    <xdr:ext cx="1476879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0" name="TextBox 4"/>
            <xdr:cNvSpPr txBox="1"/>
          </xdr:nvSpPr>
          <xdr:spPr>
            <a:xfrm>
              <a:off x="6115050" y="28813125"/>
              <a:ext cx="1476879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20" name="TextBox 4"/>
            <xdr:cNvSpPr txBox="1"/>
          </xdr:nvSpPr>
          <xdr:spPr>
            <a:xfrm>
              <a:off x="6115050" y="28813125"/>
              <a:ext cx="1476879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34</xdr:col>
      <xdr:colOff>142875</xdr:colOff>
      <xdr:row>381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1" name="TextBox 2"/>
            <xdr:cNvSpPr txBox="1">
              <a:spLocks/>
            </xdr:cNvSpPr>
          </xdr:nvSpPr>
          <xdr:spPr>
            <a:xfrm>
              <a:off x="5324475" y="2623185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21" name="TextBox 2"/>
            <xdr:cNvSpPr txBox="1">
              <a:spLocks/>
            </xdr:cNvSpPr>
          </xdr:nvSpPr>
          <xdr:spPr>
            <a:xfrm>
              <a:off x="5324475" y="2623185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45</xdr:col>
      <xdr:colOff>85725</xdr:colOff>
      <xdr:row>388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2" name="TextBox 2"/>
            <xdr:cNvSpPr txBox="1">
              <a:spLocks/>
            </xdr:cNvSpPr>
          </xdr:nvSpPr>
          <xdr:spPr>
            <a:xfrm>
              <a:off x="6943725" y="278796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22" name="TextBox 2"/>
            <xdr:cNvSpPr txBox="1">
              <a:spLocks/>
            </xdr:cNvSpPr>
          </xdr:nvSpPr>
          <xdr:spPr>
            <a:xfrm>
              <a:off x="6943725" y="278796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95250</xdr:colOff>
      <xdr:row>431</xdr:row>
      <xdr:rowOff>28575</xdr:rowOff>
    </xdr:from>
    <xdr:ext cx="1207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3" name="TextBox 4"/>
            <xdr:cNvSpPr txBox="1"/>
          </xdr:nvSpPr>
          <xdr:spPr>
            <a:xfrm>
              <a:off x="704850" y="9077325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23" name="TextBox 4"/>
            <xdr:cNvSpPr txBox="1"/>
          </xdr:nvSpPr>
          <xdr:spPr>
            <a:xfrm>
              <a:off x="704850" y="9077325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440</xdr:row>
      <xdr:rowOff>9525</xdr:rowOff>
    </xdr:from>
    <xdr:ext cx="5172075" cy="2286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4" name="TextBox 2"/>
            <xdr:cNvSpPr txBox="1">
              <a:spLocks/>
            </xdr:cNvSpPr>
          </xdr:nvSpPr>
          <xdr:spPr>
            <a:xfrm>
              <a:off x="161925" y="11201400"/>
              <a:ext cx="5172075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ko-KR" altLang="ko-KR">
                <a:effectLst/>
              </a:endParaRPr>
            </a:p>
            <a:p>
              <a:endParaRPr lang="ko-KR" altLang="en-US" sz="1100"/>
            </a:p>
          </xdr:txBody>
        </xdr:sp>
      </mc:Choice>
      <mc:Fallback xmlns="">
        <xdr:sp macro="" textlink="">
          <xdr:nvSpPr>
            <xdr:cNvPr id="224" name="TextBox 2"/>
            <xdr:cNvSpPr txBox="1">
              <a:spLocks/>
            </xdr:cNvSpPr>
          </xdr:nvSpPr>
          <xdr:spPr>
            <a:xfrm>
              <a:off x="161925" y="11201400"/>
              <a:ext cx="5172075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(𝐵_𝑥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=𝑢^2 (𝑙_𝑠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̅)+𝑢^2 (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)+𝑢^2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〖𝑢^2 (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𝑙〗_𝑟)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+〖𝑢^2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𝑙〗_𝑐)</a:t>
              </a:r>
              <a:endParaRPr lang="ko-KR" altLang="ko-KR">
                <a:effectLst/>
              </a:endParaRPr>
            </a:p>
            <a:p>
              <a:endParaRPr lang="ko-KR" altLang="en-US" sz="1100"/>
            </a:p>
          </xdr:txBody>
        </xdr:sp>
      </mc:Fallback>
    </mc:AlternateContent>
    <xdr:clientData/>
  </xdr:oneCellAnchor>
  <xdr:oneCellAnchor>
    <xdr:from>
      <xdr:col>26</xdr:col>
      <xdr:colOff>142875</xdr:colOff>
      <xdr:row>442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5" name="TextBox 2"/>
            <xdr:cNvSpPr txBox="1">
              <a:spLocks/>
            </xdr:cNvSpPr>
          </xdr:nvSpPr>
          <xdr:spPr>
            <a:xfrm>
              <a:off x="4105275" y="1170622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25" name="TextBox 2"/>
            <xdr:cNvSpPr txBox="1">
              <a:spLocks/>
            </xdr:cNvSpPr>
          </xdr:nvSpPr>
          <xdr:spPr>
            <a:xfrm>
              <a:off x="4105275" y="1170622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449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6" name="TextBox 2"/>
            <xdr:cNvSpPr txBox="1">
              <a:spLocks/>
            </xdr:cNvSpPr>
          </xdr:nvSpPr>
          <xdr:spPr>
            <a:xfrm>
              <a:off x="1676400" y="133540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26" name="TextBox 2"/>
            <xdr:cNvSpPr txBox="1">
              <a:spLocks/>
            </xdr:cNvSpPr>
          </xdr:nvSpPr>
          <xdr:spPr>
            <a:xfrm>
              <a:off x="1676400" y="133540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28</xdr:col>
      <xdr:colOff>28575</xdr:colOff>
      <xdr:row>448</xdr:row>
      <xdr:rowOff>28575</xdr:rowOff>
    </xdr:from>
    <xdr:ext cx="733425" cy="2104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7" name="TextBox 2"/>
            <xdr:cNvSpPr txBox="1">
              <a:spLocks/>
            </xdr:cNvSpPr>
          </xdr:nvSpPr>
          <xdr:spPr>
            <a:xfrm>
              <a:off x="4295775" y="13125450"/>
              <a:ext cx="733425" cy="2104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27" name="TextBox 2"/>
            <xdr:cNvSpPr txBox="1">
              <a:spLocks/>
            </xdr:cNvSpPr>
          </xdr:nvSpPr>
          <xdr:spPr>
            <a:xfrm>
              <a:off x="4295775" y="13125450"/>
              <a:ext cx="733425" cy="2104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85725</xdr:colOff>
      <xdr:row>449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8" name="TextBox 2"/>
            <xdr:cNvSpPr txBox="1">
              <a:spLocks/>
            </xdr:cNvSpPr>
          </xdr:nvSpPr>
          <xdr:spPr>
            <a:xfrm>
              <a:off x="2371725" y="133540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28" name="TextBox 2"/>
            <xdr:cNvSpPr txBox="1">
              <a:spLocks/>
            </xdr:cNvSpPr>
          </xdr:nvSpPr>
          <xdr:spPr>
            <a:xfrm>
              <a:off x="2371725" y="133540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20</xdr:col>
      <xdr:colOff>114300</xdr:colOff>
      <xdr:row>449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9" name="TextBox 2"/>
            <xdr:cNvSpPr txBox="1">
              <a:spLocks/>
            </xdr:cNvSpPr>
          </xdr:nvSpPr>
          <xdr:spPr>
            <a:xfrm>
              <a:off x="3162300" y="133540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29" name="TextBox 2"/>
            <xdr:cNvSpPr txBox="1">
              <a:spLocks/>
            </xdr:cNvSpPr>
          </xdr:nvSpPr>
          <xdr:spPr>
            <a:xfrm>
              <a:off x="3162300" y="133540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25</xdr:col>
      <xdr:colOff>95250</xdr:colOff>
      <xdr:row>449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0" name="TextBox 2"/>
            <xdr:cNvSpPr txBox="1">
              <a:spLocks/>
            </xdr:cNvSpPr>
          </xdr:nvSpPr>
          <xdr:spPr>
            <a:xfrm>
              <a:off x="3905250" y="133540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30" name="TextBox 2"/>
            <xdr:cNvSpPr txBox="1">
              <a:spLocks/>
            </xdr:cNvSpPr>
          </xdr:nvSpPr>
          <xdr:spPr>
            <a:xfrm>
              <a:off x="3905250" y="133540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30</xdr:col>
      <xdr:colOff>104775</xdr:colOff>
      <xdr:row>449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1" name="TextBox 2"/>
            <xdr:cNvSpPr txBox="1">
              <a:spLocks/>
            </xdr:cNvSpPr>
          </xdr:nvSpPr>
          <xdr:spPr>
            <a:xfrm>
              <a:off x="4676775" y="133540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31" name="TextBox 2"/>
            <xdr:cNvSpPr txBox="1">
              <a:spLocks/>
            </xdr:cNvSpPr>
          </xdr:nvSpPr>
          <xdr:spPr>
            <a:xfrm>
              <a:off x="4676775" y="133540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35</xdr:col>
      <xdr:colOff>95250</xdr:colOff>
      <xdr:row>449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2" name="TextBox 2"/>
            <xdr:cNvSpPr txBox="1">
              <a:spLocks/>
            </xdr:cNvSpPr>
          </xdr:nvSpPr>
          <xdr:spPr>
            <a:xfrm>
              <a:off x="5429250" y="133540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32" name="TextBox 2"/>
            <xdr:cNvSpPr txBox="1">
              <a:spLocks/>
            </xdr:cNvSpPr>
          </xdr:nvSpPr>
          <xdr:spPr>
            <a:xfrm>
              <a:off x="5429250" y="133540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40</xdr:col>
      <xdr:colOff>85725</xdr:colOff>
      <xdr:row>449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3" name="TextBox 2"/>
            <xdr:cNvSpPr txBox="1">
              <a:spLocks/>
            </xdr:cNvSpPr>
          </xdr:nvSpPr>
          <xdr:spPr>
            <a:xfrm>
              <a:off x="6181725" y="133540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33" name="TextBox 2"/>
            <xdr:cNvSpPr txBox="1">
              <a:spLocks/>
            </xdr:cNvSpPr>
          </xdr:nvSpPr>
          <xdr:spPr>
            <a:xfrm>
              <a:off x="6181725" y="133540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47625</xdr:colOff>
      <xdr:row>448</xdr:row>
      <xdr:rowOff>52101</xdr:rowOff>
    </xdr:from>
    <xdr:ext cx="1476375" cy="7289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4" name="TextBox 233"/>
            <xdr:cNvSpPr txBox="1"/>
          </xdr:nvSpPr>
          <xdr:spPr>
            <a:xfrm>
              <a:off x="200025" y="13148976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ko-KR" sz="1100" i="1">
                            <a:latin typeface="Cambria Math" panose="02040503050406030204" pitchFamily="18" charset="0"/>
                          </a:rPr>
                          <m:t>ν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𝑒𝑓𝑓</m:t>
                        </m:r>
                      </m:sub>
                    </m:sSub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sup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begChr m:val="["/>
                                        <m:endChr m:val="]"/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𝑢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)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34" name="TextBox 233"/>
            <xdr:cNvSpPr txBox="1"/>
          </xdr:nvSpPr>
          <xdr:spPr>
            <a:xfrm>
              <a:off x="200025" y="13148976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ν_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𝑒𝑓𝑓</a:t>
              </a:r>
              <a:r>
                <a:rPr lang="en-US" altLang="ko-KR" sz="1100" i="0">
                  <a:latin typeface="Cambria Math" panose="02040503050406030204" pitchFamily="18" charset="0"/>
                </a:rPr>
                <a:t>=(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𝑢_𝑐^4 (𝑦))/(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1)^𝑁▒[𝑐_𝑖 〖𝑢(𝑥〗_𝑖)]^4/ν_𝑖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28575</xdr:colOff>
      <xdr:row>428</xdr:row>
      <xdr:rowOff>228600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5" name="TextBox 4"/>
            <xdr:cNvSpPr txBox="1"/>
          </xdr:nvSpPr>
          <xdr:spPr>
            <a:xfrm>
              <a:off x="2162175" y="856297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35" name="TextBox 4"/>
            <xdr:cNvSpPr txBox="1"/>
          </xdr:nvSpPr>
          <xdr:spPr>
            <a:xfrm>
              <a:off x="2162175" y="856297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41</xdr:col>
      <xdr:colOff>28575</xdr:colOff>
      <xdr:row>428</xdr:row>
      <xdr:rowOff>228600</xdr:rowOff>
    </xdr:from>
    <xdr:ext cx="1619250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6" name="TextBox 4"/>
            <xdr:cNvSpPr txBox="1"/>
          </xdr:nvSpPr>
          <xdr:spPr>
            <a:xfrm>
              <a:off x="6276975" y="8562975"/>
              <a:ext cx="1619250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36" name="TextBox 4"/>
            <xdr:cNvSpPr txBox="1"/>
          </xdr:nvSpPr>
          <xdr:spPr>
            <a:xfrm>
              <a:off x="6276975" y="8562975"/>
              <a:ext cx="1619250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41</xdr:col>
      <xdr:colOff>28575</xdr:colOff>
      <xdr:row>437</xdr:row>
      <xdr:rowOff>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7" name="TextBox 4"/>
            <xdr:cNvSpPr txBox="1"/>
          </xdr:nvSpPr>
          <xdr:spPr>
            <a:xfrm>
              <a:off x="6276975" y="1047750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37" name="TextBox 4"/>
            <xdr:cNvSpPr txBox="1"/>
          </xdr:nvSpPr>
          <xdr:spPr>
            <a:xfrm>
              <a:off x="6276975" y="1047750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142875</xdr:colOff>
      <xdr:row>441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8" name="TextBox 2"/>
            <xdr:cNvSpPr txBox="1">
              <a:spLocks/>
            </xdr:cNvSpPr>
          </xdr:nvSpPr>
          <xdr:spPr>
            <a:xfrm>
              <a:off x="752475" y="1146810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38" name="TextBox 2"/>
            <xdr:cNvSpPr txBox="1">
              <a:spLocks/>
            </xdr:cNvSpPr>
          </xdr:nvSpPr>
          <xdr:spPr>
            <a:xfrm>
              <a:off x="752475" y="1146810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114299</xdr:colOff>
      <xdr:row>441</xdr:row>
      <xdr:rowOff>38101</xdr:rowOff>
    </xdr:from>
    <xdr:ext cx="1152526" cy="200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9" name="TextBox 2"/>
            <xdr:cNvSpPr txBox="1">
              <a:spLocks/>
            </xdr:cNvSpPr>
          </xdr:nvSpPr>
          <xdr:spPr>
            <a:xfrm>
              <a:off x="1790699" y="11468101"/>
              <a:ext cx="115252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39" name="TextBox 2"/>
            <xdr:cNvSpPr txBox="1">
              <a:spLocks/>
            </xdr:cNvSpPr>
          </xdr:nvSpPr>
          <xdr:spPr>
            <a:xfrm>
              <a:off x="1790699" y="11468101"/>
              <a:ext cx="115252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20</xdr:col>
      <xdr:colOff>142875</xdr:colOff>
      <xdr:row>441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0" name="TextBox 2"/>
            <xdr:cNvSpPr txBox="1">
              <a:spLocks/>
            </xdr:cNvSpPr>
          </xdr:nvSpPr>
          <xdr:spPr>
            <a:xfrm>
              <a:off x="3190875" y="1146810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40" name="TextBox 2"/>
            <xdr:cNvSpPr txBox="1">
              <a:spLocks/>
            </xdr:cNvSpPr>
          </xdr:nvSpPr>
          <xdr:spPr>
            <a:xfrm>
              <a:off x="3190875" y="1146810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27</xdr:col>
      <xdr:colOff>142874</xdr:colOff>
      <xdr:row>441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1" name="TextBox 2"/>
            <xdr:cNvSpPr txBox="1">
              <a:spLocks/>
            </xdr:cNvSpPr>
          </xdr:nvSpPr>
          <xdr:spPr>
            <a:xfrm>
              <a:off x="4257674" y="1146810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41" name="TextBox 2"/>
            <xdr:cNvSpPr txBox="1">
              <a:spLocks/>
            </xdr:cNvSpPr>
          </xdr:nvSpPr>
          <xdr:spPr>
            <a:xfrm>
              <a:off x="4257674" y="1146810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37</xdr:col>
      <xdr:colOff>142874</xdr:colOff>
      <xdr:row>441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2" name="TextBox 2"/>
            <xdr:cNvSpPr txBox="1">
              <a:spLocks/>
            </xdr:cNvSpPr>
          </xdr:nvSpPr>
          <xdr:spPr>
            <a:xfrm>
              <a:off x="5781674" y="1146810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42" name="TextBox 2"/>
            <xdr:cNvSpPr txBox="1">
              <a:spLocks/>
            </xdr:cNvSpPr>
          </xdr:nvSpPr>
          <xdr:spPr>
            <a:xfrm>
              <a:off x="5781674" y="1146810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6</xdr:col>
      <xdr:colOff>142874</xdr:colOff>
      <xdr:row>442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3" name="TextBox 2"/>
            <xdr:cNvSpPr txBox="1">
              <a:spLocks/>
            </xdr:cNvSpPr>
          </xdr:nvSpPr>
          <xdr:spPr>
            <a:xfrm>
              <a:off x="1057274" y="1170622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43" name="TextBox 2"/>
            <xdr:cNvSpPr txBox="1">
              <a:spLocks/>
            </xdr:cNvSpPr>
          </xdr:nvSpPr>
          <xdr:spPr>
            <a:xfrm>
              <a:off x="1057274" y="1170622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16</xdr:col>
      <xdr:colOff>142874</xdr:colOff>
      <xdr:row>442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4" name="TextBox 2"/>
            <xdr:cNvSpPr txBox="1">
              <a:spLocks/>
            </xdr:cNvSpPr>
          </xdr:nvSpPr>
          <xdr:spPr>
            <a:xfrm>
              <a:off x="2581274" y="1170622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44" name="TextBox 2"/>
            <xdr:cNvSpPr txBox="1">
              <a:spLocks/>
            </xdr:cNvSpPr>
          </xdr:nvSpPr>
          <xdr:spPr>
            <a:xfrm>
              <a:off x="2581274" y="1170622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142875</xdr:colOff>
      <xdr:row>443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5" name="TextBox 2"/>
            <xdr:cNvSpPr txBox="1">
              <a:spLocks/>
            </xdr:cNvSpPr>
          </xdr:nvSpPr>
          <xdr:spPr>
            <a:xfrm>
              <a:off x="752475" y="1194435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45" name="TextBox 2"/>
            <xdr:cNvSpPr txBox="1">
              <a:spLocks/>
            </xdr:cNvSpPr>
          </xdr:nvSpPr>
          <xdr:spPr>
            <a:xfrm>
              <a:off x="752475" y="1194435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114299</xdr:colOff>
      <xdr:row>443</xdr:row>
      <xdr:rowOff>38101</xdr:rowOff>
    </xdr:from>
    <xdr:ext cx="1152526" cy="200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6" name="TextBox 2"/>
            <xdr:cNvSpPr txBox="1">
              <a:spLocks/>
            </xdr:cNvSpPr>
          </xdr:nvSpPr>
          <xdr:spPr>
            <a:xfrm>
              <a:off x="1790699" y="11944351"/>
              <a:ext cx="115252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46" name="TextBox 2"/>
            <xdr:cNvSpPr txBox="1">
              <a:spLocks/>
            </xdr:cNvSpPr>
          </xdr:nvSpPr>
          <xdr:spPr>
            <a:xfrm>
              <a:off x="1790699" y="11944351"/>
              <a:ext cx="115252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5</xdr:col>
      <xdr:colOff>28575</xdr:colOff>
      <xdr:row>444</xdr:row>
      <xdr:rowOff>228600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7" name="TextBox 4"/>
            <xdr:cNvSpPr txBox="1"/>
          </xdr:nvSpPr>
          <xdr:spPr>
            <a:xfrm>
              <a:off x="790575" y="1237297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47" name="TextBox 4"/>
            <xdr:cNvSpPr txBox="1"/>
          </xdr:nvSpPr>
          <xdr:spPr>
            <a:xfrm>
              <a:off x="790575" y="1237297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12</xdr:col>
      <xdr:colOff>19050</xdr:colOff>
      <xdr:row>453</xdr:row>
      <xdr:rowOff>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8" name="TextBox 4"/>
            <xdr:cNvSpPr txBox="1"/>
          </xdr:nvSpPr>
          <xdr:spPr>
            <a:xfrm>
              <a:off x="1847850" y="1428750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48" name="TextBox 4"/>
            <xdr:cNvSpPr txBox="1"/>
          </xdr:nvSpPr>
          <xdr:spPr>
            <a:xfrm>
              <a:off x="1847850" y="1428750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26</xdr:col>
      <xdr:colOff>19050</xdr:colOff>
      <xdr:row>453</xdr:row>
      <xdr:rowOff>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9" name="TextBox 4"/>
            <xdr:cNvSpPr txBox="1"/>
          </xdr:nvSpPr>
          <xdr:spPr>
            <a:xfrm>
              <a:off x="3981450" y="1428750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49" name="TextBox 4"/>
            <xdr:cNvSpPr txBox="1"/>
          </xdr:nvSpPr>
          <xdr:spPr>
            <a:xfrm>
              <a:off x="3981450" y="1428750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40</xdr:col>
      <xdr:colOff>19050</xdr:colOff>
      <xdr:row>453</xdr:row>
      <xdr:rowOff>0</xdr:rowOff>
    </xdr:from>
    <xdr:ext cx="1476879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0" name="TextBox 4"/>
            <xdr:cNvSpPr txBox="1"/>
          </xdr:nvSpPr>
          <xdr:spPr>
            <a:xfrm>
              <a:off x="6115050" y="14287500"/>
              <a:ext cx="1476879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50" name="TextBox 4"/>
            <xdr:cNvSpPr txBox="1"/>
          </xdr:nvSpPr>
          <xdr:spPr>
            <a:xfrm>
              <a:off x="6115050" y="14287500"/>
              <a:ext cx="1476879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34</xdr:col>
      <xdr:colOff>142875</xdr:colOff>
      <xdr:row>442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1" name="TextBox 2"/>
            <xdr:cNvSpPr txBox="1">
              <a:spLocks/>
            </xdr:cNvSpPr>
          </xdr:nvSpPr>
          <xdr:spPr>
            <a:xfrm>
              <a:off x="5324475" y="1170622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51" name="TextBox 2"/>
            <xdr:cNvSpPr txBox="1">
              <a:spLocks/>
            </xdr:cNvSpPr>
          </xdr:nvSpPr>
          <xdr:spPr>
            <a:xfrm>
              <a:off x="5324475" y="1170622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45</xdr:col>
      <xdr:colOff>85725</xdr:colOff>
      <xdr:row>449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2" name="TextBox 2"/>
            <xdr:cNvSpPr txBox="1">
              <a:spLocks/>
            </xdr:cNvSpPr>
          </xdr:nvSpPr>
          <xdr:spPr>
            <a:xfrm>
              <a:off x="6943725" y="133540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52" name="TextBox 2"/>
            <xdr:cNvSpPr txBox="1">
              <a:spLocks/>
            </xdr:cNvSpPr>
          </xdr:nvSpPr>
          <xdr:spPr>
            <a:xfrm>
              <a:off x="6943725" y="133540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95250</xdr:colOff>
      <xdr:row>492</xdr:row>
      <xdr:rowOff>28575</xdr:rowOff>
    </xdr:from>
    <xdr:ext cx="1207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3" name="TextBox 4"/>
            <xdr:cNvSpPr txBox="1"/>
          </xdr:nvSpPr>
          <xdr:spPr>
            <a:xfrm>
              <a:off x="704850" y="23602950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53" name="TextBox 4"/>
            <xdr:cNvSpPr txBox="1"/>
          </xdr:nvSpPr>
          <xdr:spPr>
            <a:xfrm>
              <a:off x="704850" y="23602950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501</xdr:row>
      <xdr:rowOff>9525</xdr:rowOff>
    </xdr:from>
    <xdr:ext cx="5172075" cy="2286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4" name="TextBox 2"/>
            <xdr:cNvSpPr txBox="1">
              <a:spLocks/>
            </xdr:cNvSpPr>
          </xdr:nvSpPr>
          <xdr:spPr>
            <a:xfrm>
              <a:off x="161925" y="25727025"/>
              <a:ext cx="5172075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ko-KR" altLang="ko-KR">
                <a:effectLst/>
              </a:endParaRPr>
            </a:p>
            <a:p>
              <a:endParaRPr lang="ko-KR" altLang="en-US" sz="1100"/>
            </a:p>
          </xdr:txBody>
        </xdr:sp>
      </mc:Choice>
      <mc:Fallback xmlns="">
        <xdr:sp macro="" textlink="">
          <xdr:nvSpPr>
            <xdr:cNvPr id="254" name="TextBox 2"/>
            <xdr:cNvSpPr txBox="1">
              <a:spLocks/>
            </xdr:cNvSpPr>
          </xdr:nvSpPr>
          <xdr:spPr>
            <a:xfrm>
              <a:off x="161925" y="25727025"/>
              <a:ext cx="5172075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(𝐵_𝑥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=𝑢^2 (𝑙_𝑠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̅)+𝑢^2 (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)+𝑢^2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〖𝑢^2 (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𝑙〗_𝑟)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+〖𝑢^2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𝑙〗_𝑐)</a:t>
              </a:r>
              <a:endParaRPr lang="ko-KR" altLang="ko-KR">
                <a:effectLst/>
              </a:endParaRPr>
            </a:p>
            <a:p>
              <a:endParaRPr lang="ko-KR" altLang="en-US" sz="1100"/>
            </a:p>
          </xdr:txBody>
        </xdr:sp>
      </mc:Fallback>
    </mc:AlternateContent>
    <xdr:clientData/>
  </xdr:oneCellAnchor>
  <xdr:oneCellAnchor>
    <xdr:from>
      <xdr:col>26</xdr:col>
      <xdr:colOff>142875</xdr:colOff>
      <xdr:row>503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5" name="TextBox 2"/>
            <xdr:cNvSpPr txBox="1">
              <a:spLocks/>
            </xdr:cNvSpPr>
          </xdr:nvSpPr>
          <xdr:spPr>
            <a:xfrm>
              <a:off x="4105275" y="2623185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55" name="TextBox 2"/>
            <xdr:cNvSpPr txBox="1">
              <a:spLocks/>
            </xdr:cNvSpPr>
          </xdr:nvSpPr>
          <xdr:spPr>
            <a:xfrm>
              <a:off x="4105275" y="2623185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510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6" name="TextBox 2"/>
            <xdr:cNvSpPr txBox="1">
              <a:spLocks/>
            </xdr:cNvSpPr>
          </xdr:nvSpPr>
          <xdr:spPr>
            <a:xfrm>
              <a:off x="1676400" y="278796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56" name="TextBox 2"/>
            <xdr:cNvSpPr txBox="1">
              <a:spLocks/>
            </xdr:cNvSpPr>
          </xdr:nvSpPr>
          <xdr:spPr>
            <a:xfrm>
              <a:off x="1676400" y="278796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28</xdr:col>
      <xdr:colOff>28575</xdr:colOff>
      <xdr:row>509</xdr:row>
      <xdr:rowOff>28575</xdr:rowOff>
    </xdr:from>
    <xdr:ext cx="733425" cy="2104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7" name="TextBox 2"/>
            <xdr:cNvSpPr txBox="1">
              <a:spLocks/>
            </xdr:cNvSpPr>
          </xdr:nvSpPr>
          <xdr:spPr>
            <a:xfrm>
              <a:off x="4295775" y="27651075"/>
              <a:ext cx="733425" cy="2104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57" name="TextBox 2"/>
            <xdr:cNvSpPr txBox="1">
              <a:spLocks/>
            </xdr:cNvSpPr>
          </xdr:nvSpPr>
          <xdr:spPr>
            <a:xfrm>
              <a:off x="4295775" y="27651075"/>
              <a:ext cx="733425" cy="2104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85725</xdr:colOff>
      <xdr:row>510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8" name="TextBox 2"/>
            <xdr:cNvSpPr txBox="1">
              <a:spLocks/>
            </xdr:cNvSpPr>
          </xdr:nvSpPr>
          <xdr:spPr>
            <a:xfrm>
              <a:off x="2371725" y="278796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58" name="TextBox 2"/>
            <xdr:cNvSpPr txBox="1">
              <a:spLocks/>
            </xdr:cNvSpPr>
          </xdr:nvSpPr>
          <xdr:spPr>
            <a:xfrm>
              <a:off x="2371725" y="278796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20</xdr:col>
      <xdr:colOff>114300</xdr:colOff>
      <xdr:row>510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9" name="TextBox 2"/>
            <xdr:cNvSpPr txBox="1">
              <a:spLocks/>
            </xdr:cNvSpPr>
          </xdr:nvSpPr>
          <xdr:spPr>
            <a:xfrm>
              <a:off x="3162300" y="278796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59" name="TextBox 2"/>
            <xdr:cNvSpPr txBox="1">
              <a:spLocks/>
            </xdr:cNvSpPr>
          </xdr:nvSpPr>
          <xdr:spPr>
            <a:xfrm>
              <a:off x="3162300" y="278796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25</xdr:col>
      <xdr:colOff>95250</xdr:colOff>
      <xdr:row>510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0" name="TextBox 2"/>
            <xdr:cNvSpPr txBox="1">
              <a:spLocks/>
            </xdr:cNvSpPr>
          </xdr:nvSpPr>
          <xdr:spPr>
            <a:xfrm>
              <a:off x="3905250" y="278796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60" name="TextBox 2"/>
            <xdr:cNvSpPr txBox="1">
              <a:spLocks/>
            </xdr:cNvSpPr>
          </xdr:nvSpPr>
          <xdr:spPr>
            <a:xfrm>
              <a:off x="3905250" y="278796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30</xdr:col>
      <xdr:colOff>104775</xdr:colOff>
      <xdr:row>510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1" name="TextBox 2"/>
            <xdr:cNvSpPr txBox="1">
              <a:spLocks/>
            </xdr:cNvSpPr>
          </xdr:nvSpPr>
          <xdr:spPr>
            <a:xfrm>
              <a:off x="4676775" y="278796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61" name="TextBox 2"/>
            <xdr:cNvSpPr txBox="1">
              <a:spLocks/>
            </xdr:cNvSpPr>
          </xdr:nvSpPr>
          <xdr:spPr>
            <a:xfrm>
              <a:off x="4676775" y="278796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35</xdr:col>
      <xdr:colOff>95250</xdr:colOff>
      <xdr:row>510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2" name="TextBox 2"/>
            <xdr:cNvSpPr txBox="1">
              <a:spLocks/>
            </xdr:cNvSpPr>
          </xdr:nvSpPr>
          <xdr:spPr>
            <a:xfrm>
              <a:off x="5429250" y="278796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62" name="TextBox 2"/>
            <xdr:cNvSpPr txBox="1">
              <a:spLocks/>
            </xdr:cNvSpPr>
          </xdr:nvSpPr>
          <xdr:spPr>
            <a:xfrm>
              <a:off x="5429250" y="278796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40</xdr:col>
      <xdr:colOff>85725</xdr:colOff>
      <xdr:row>510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3" name="TextBox 2"/>
            <xdr:cNvSpPr txBox="1">
              <a:spLocks/>
            </xdr:cNvSpPr>
          </xdr:nvSpPr>
          <xdr:spPr>
            <a:xfrm>
              <a:off x="6181725" y="278796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63" name="TextBox 2"/>
            <xdr:cNvSpPr txBox="1">
              <a:spLocks/>
            </xdr:cNvSpPr>
          </xdr:nvSpPr>
          <xdr:spPr>
            <a:xfrm>
              <a:off x="6181725" y="278796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47625</xdr:colOff>
      <xdr:row>509</xdr:row>
      <xdr:rowOff>52101</xdr:rowOff>
    </xdr:from>
    <xdr:ext cx="1476375" cy="7289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4" name="TextBox 263"/>
            <xdr:cNvSpPr txBox="1"/>
          </xdr:nvSpPr>
          <xdr:spPr>
            <a:xfrm>
              <a:off x="200025" y="27674601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ko-KR" sz="1100" i="1">
                            <a:latin typeface="Cambria Math" panose="02040503050406030204" pitchFamily="18" charset="0"/>
                          </a:rPr>
                          <m:t>ν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𝑒𝑓𝑓</m:t>
                        </m:r>
                      </m:sub>
                    </m:sSub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sup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begChr m:val="["/>
                                        <m:endChr m:val="]"/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𝑢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)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64" name="TextBox 263"/>
            <xdr:cNvSpPr txBox="1"/>
          </xdr:nvSpPr>
          <xdr:spPr>
            <a:xfrm>
              <a:off x="200025" y="27674601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ν_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𝑒𝑓𝑓</a:t>
              </a:r>
              <a:r>
                <a:rPr lang="en-US" altLang="ko-KR" sz="1100" i="0">
                  <a:latin typeface="Cambria Math" panose="02040503050406030204" pitchFamily="18" charset="0"/>
                </a:rPr>
                <a:t>=(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𝑢_𝑐^4 (𝑦))/(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1)^𝑁▒[𝑐_𝑖 〖𝑢(𝑥〗_𝑖)]^4/ν_𝑖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28575</xdr:colOff>
      <xdr:row>489</xdr:row>
      <xdr:rowOff>228600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5" name="TextBox 4"/>
            <xdr:cNvSpPr txBox="1"/>
          </xdr:nvSpPr>
          <xdr:spPr>
            <a:xfrm>
              <a:off x="2162175" y="2308860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65" name="TextBox 4"/>
            <xdr:cNvSpPr txBox="1"/>
          </xdr:nvSpPr>
          <xdr:spPr>
            <a:xfrm>
              <a:off x="2162175" y="2308860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41</xdr:col>
      <xdr:colOff>28575</xdr:colOff>
      <xdr:row>489</xdr:row>
      <xdr:rowOff>228600</xdr:rowOff>
    </xdr:from>
    <xdr:ext cx="1619250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6" name="TextBox 4"/>
            <xdr:cNvSpPr txBox="1"/>
          </xdr:nvSpPr>
          <xdr:spPr>
            <a:xfrm>
              <a:off x="6276975" y="23088600"/>
              <a:ext cx="1619250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66" name="TextBox 4"/>
            <xdr:cNvSpPr txBox="1"/>
          </xdr:nvSpPr>
          <xdr:spPr>
            <a:xfrm>
              <a:off x="6276975" y="23088600"/>
              <a:ext cx="1619250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41</xdr:col>
      <xdr:colOff>28575</xdr:colOff>
      <xdr:row>498</xdr:row>
      <xdr:rowOff>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7" name="TextBox 4"/>
            <xdr:cNvSpPr txBox="1"/>
          </xdr:nvSpPr>
          <xdr:spPr>
            <a:xfrm>
              <a:off x="6276975" y="2500312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67" name="TextBox 4"/>
            <xdr:cNvSpPr txBox="1"/>
          </xdr:nvSpPr>
          <xdr:spPr>
            <a:xfrm>
              <a:off x="6276975" y="2500312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142875</xdr:colOff>
      <xdr:row>502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8" name="TextBox 2"/>
            <xdr:cNvSpPr txBox="1">
              <a:spLocks/>
            </xdr:cNvSpPr>
          </xdr:nvSpPr>
          <xdr:spPr>
            <a:xfrm>
              <a:off x="752475" y="2599372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68" name="TextBox 2"/>
            <xdr:cNvSpPr txBox="1">
              <a:spLocks/>
            </xdr:cNvSpPr>
          </xdr:nvSpPr>
          <xdr:spPr>
            <a:xfrm>
              <a:off x="752475" y="2599372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114299</xdr:colOff>
      <xdr:row>502</xdr:row>
      <xdr:rowOff>38101</xdr:rowOff>
    </xdr:from>
    <xdr:ext cx="1152526" cy="200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9" name="TextBox 2"/>
            <xdr:cNvSpPr txBox="1">
              <a:spLocks/>
            </xdr:cNvSpPr>
          </xdr:nvSpPr>
          <xdr:spPr>
            <a:xfrm>
              <a:off x="1790699" y="25993726"/>
              <a:ext cx="115252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69" name="TextBox 2"/>
            <xdr:cNvSpPr txBox="1">
              <a:spLocks/>
            </xdr:cNvSpPr>
          </xdr:nvSpPr>
          <xdr:spPr>
            <a:xfrm>
              <a:off x="1790699" y="25993726"/>
              <a:ext cx="115252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20</xdr:col>
      <xdr:colOff>142875</xdr:colOff>
      <xdr:row>502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0" name="TextBox 2"/>
            <xdr:cNvSpPr txBox="1">
              <a:spLocks/>
            </xdr:cNvSpPr>
          </xdr:nvSpPr>
          <xdr:spPr>
            <a:xfrm>
              <a:off x="3190875" y="2599372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70" name="TextBox 2"/>
            <xdr:cNvSpPr txBox="1">
              <a:spLocks/>
            </xdr:cNvSpPr>
          </xdr:nvSpPr>
          <xdr:spPr>
            <a:xfrm>
              <a:off x="3190875" y="2599372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27</xdr:col>
      <xdr:colOff>142874</xdr:colOff>
      <xdr:row>502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1" name="TextBox 2"/>
            <xdr:cNvSpPr txBox="1">
              <a:spLocks/>
            </xdr:cNvSpPr>
          </xdr:nvSpPr>
          <xdr:spPr>
            <a:xfrm>
              <a:off x="4257674" y="2599372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71" name="TextBox 2"/>
            <xdr:cNvSpPr txBox="1">
              <a:spLocks/>
            </xdr:cNvSpPr>
          </xdr:nvSpPr>
          <xdr:spPr>
            <a:xfrm>
              <a:off x="4257674" y="2599372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37</xdr:col>
      <xdr:colOff>142874</xdr:colOff>
      <xdr:row>502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2" name="TextBox 2"/>
            <xdr:cNvSpPr txBox="1">
              <a:spLocks/>
            </xdr:cNvSpPr>
          </xdr:nvSpPr>
          <xdr:spPr>
            <a:xfrm>
              <a:off x="5781674" y="2599372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72" name="TextBox 2"/>
            <xdr:cNvSpPr txBox="1">
              <a:spLocks/>
            </xdr:cNvSpPr>
          </xdr:nvSpPr>
          <xdr:spPr>
            <a:xfrm>
              <a:off x="5781674" y="2599372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6</xdr:col>
      <xdr:colOff>142874</xdr:colOff>
      <xdr:row>503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3" name="TextBox 2"/>
            <xdr:cNvSpPr txBox="1">
              <a:spLocks/>
            </xdr:cNvSpPr>
          </xdr:nvSpPr>
          <xdr:spPr>
            <a:xfrm>
              <a:off x="1057274" y="2623185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73" name="TextBox 2"/>
            <xdr:cNvSpPr txBox="1">
              <a:spLocks/>
            </xdr:cNvSpPr>
          </xdr:nvSpPr>
          <xdr:spPr>
            <a:xfrm>
              <a:off x="1057274" y="2623185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16</xdr:col>
      <xdr:colOff>142874</xdr:colOff>
      <xdr:row>503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4" name="TextBox 2"/>
            <xdr:cNvSpPr txBox="1">
              <a:spLocks/>
            </xdr:cNvSpPr>
          </xdr:nvSpPr>
          <xdr:spPr>
            <a:xfrm>
              <a:off x="2581274" y="2623185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74" name="TextBox 2"/>
            <xdr:cNvSpPr txBox="1">
              <a:spLocks/>
            </xdr:cNvSpPr>
          </xdr:nvSpPr>
          <xdr:spPr>
            <a:xfrm>
              <a:off x="2581274" y="2623185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142875</xdr:colOff>
      <xdr:row>504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5" name="TextBox 2"/>
            <xdr:cNvSpPr txBox="1">
              <a:spLocks/>
            </xdr:cNvSpPr>
          </xdr:nvSpPr>
          <xdr:spPr>
            <a:xfrm>
              <a:off x="752475" y="2646997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75" name="TextBox 2"/>
            <xdr:cNvSpPr txBox="1">
              <a:spLocks/>
            </xdr:cNvSpPr>
          </xdr:nvSpPr>
          <xdr:spPr>
            <a:xfrm>
              <a:off x="752475" y="2646997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114299</xdr:colOff>
      <xdr:row>504</xdr:row>
      <xdr:rowOff>38101</xdr:rowOff>
    </xdr:from>
    <xdr:ext cx="1152526" cy="200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6" name="TextBox 2"/>
            <xdr:cNvSpPr txBox="1">
              <a:spLocks/>
            </xdr:cNvSpPr>
          </xdr:nvSpPr>
          <xdr:spPr>
            <a:xfrm>
              <a:off x="1790699" y="26469976"/>
              <a:ext cx="115252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76" name="TextBox 2"/>
            <xdr:cNvSpPr txBox="1">
              <a:spLocks/>
            </xdr:cNvSpPr>
          </xdr:nvSpPr>
          <xdr:spPr>
            <a:xfrm>
              <a:off x="1790699" y="26469976"/>
              <a:ext cx="115252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5</xdr:col>
      <xdr:colOff>28575</xdr:colOff>
      <xdr:row>505</xdr:row>
      <xdr:rowOff>228600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7" name="TextBox 4"/>
            <xdr:cNvSpPr txBox="1"/>
          </xdr:nvSpPr>
          <xdr:spPr>
            <a:xfrm>
              <a:off x="790575" y="2689860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77" name="TextBox 4"/>
            <xdr:cNvSpPr txBox="1"/>
          </xdr:nvSpPr>
          <xdr:spPr>
            <a:xfrm>
              <a:off x="790575" y="2689860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12</xdr:col>
      <xdr:colOff>19050</xdr:colOff>
      <xdr:row>514</xdr:row>
      <xdr:rowOff>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8" name="TextBox 4"/>
            <xdr:cNvSpPr txBox="1"/>
          </xdr:nvSpPr>
          <xdr:spPr>
            <a:xfrm>
              <a:off x="1847850" y="2881312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78" name="TextBox 4"/>
            <xdr:cNvSpPr txBox="1"/>
          </xdr:nvSpPr>
          <xdr:spPr>
            <a:xfrm>
              <a:off x="1847850" y="2881312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26</xdr:col>
      <xdr:colOff>19050</xdr:colOff>
      <xdr:row>514</xdr:row>
      <xdr:rowOff>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9" name="TextBox 4"/>
            <xdr:cNvSpPr txBox="1"/>
          </xdr:nvSpPr>
          <xdr:spPr>
            <a:xfrm>
              <a:off x="3981450" y="2881312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79" name="TextBox 4"/>
            <xdr:cNvSpPr txBox="1"/>
          </xdr:nvSpPr>
          <xdr:spPr>
            <a:xfrm>
              <a:off x="3981450" y="2881312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40</xdr:col>
      <xdr:colOff>19050</xdr:colOff>
      <xdr:row>514</xdr:row>
      <xdr:rowOff>0</xdr:rowOff>
    </xdr:from>
    <xdr:ext cx="1476879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0" name="TextBox 4"/>
            <xdr:cNvSpPr txBox="1"/>
          </xdr:nvSpPr>
          <xdr:spPr>
            <a:xfrm>
              <a:off x="6115050" y="28813125"/>
              <a:ext cx="1476879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80" name="TextBox 4"/>
            <xdr:cNvSpPr txBox="1"/>
          </xdr:nvSpPr>
          <xdr:spPr>
            <a:xfrm>
              <a:off x="6115050" y="28813125"/>
              <a:ext cx="1476879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34</xdr:col>
      <xdr:colOff>142875</xdr:colOff>
      <xdr:row>503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1" name="TextBox 2"/>
            <xdr:cNvSpPr txBox="1">
              <a:spLocks/>
            </xdr:cNvSpPr>
          </xdr:nvSpPr>
          <xdr:spPr>
            <a:xfrm>
              <a:off x="5324475" y="2623185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81" name="TextBox 2"/>
            <xdr:cNvSpPr txBox="1">
              <a:spLocks/>
            </xdr:cNvSpPr>
          </xdr:nvSpPr>
          <xdr:spPr>
            <a:xfrm>
              <a:off x="5324475" y="2623185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45</xdr:col>
      <xdr:colOff>85725</xdr:colOff>
      <xdr:row>510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2" name="TextBox 2"/>
            <xdr:cNvSpPr txBox="1">
              <a:spLocks/>
            </xdr:cNvSpPr>
          </xdr:nvSpPr>
          <xdr:spPr>
            <a:xfrm>
              <a:off x="6943725" y="278796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82" name="TextBox 2"/>
            <xdr:cNvSpPr txBox="1">
              <a:spLocks/>
            </xdr:cNvSpPr>
          </xdr:nvSpPr>
          <xdr:spPr>
            <a:xfrm>
              <a:off x="6943725" y="278796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95250</xdr:colOff>
      <xdr:row>557</xdr:row>
      <xdr:rowOff>28575</xdr:rowOff>
    </xdr:from>
    <xdr:ext cx="1207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3" name="TextBox 4"/>
            <xdr:cNvSpPr txBox="1"/>
          </xdr:nvSpPr>
          <xdr:spPr>
            <a:xfrm>
              <a:off x="704850" y="9077325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83" name="TextBox 4"/>
            <xdr:cNvSpPr txBox="1"/>
          </xdr:nvSpPr>
          <xdr:spPr>
            <a:xfrm>
              <a:off x="704850" y="9077325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566</xdr:row>
      <xdr:rowOff>9525</xdr:rowOff>
    </xdr:from>
    <xdr:ext cx="5172075" cy="2286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4" name="TextBox 2"/>
            <xdr:cNvSpPr txBox="1">
              <a:spLocks/>
            </xdr:cNvSpPr>
          </xdr:nvSpPr>
          <xdr:spPr>
            <a:xfrm>
              <a:off x="161925" y="11201400"/>
              <a:ext cx="5172075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ko-KR" altLang="ko-KR">
                <a:effectLst/>
              </a:endParaRPr>
            </a:p>
            <a:p>
              <a:endParaRPr lang="ko-KR" altLang="en-US" sz="1100"/>
            </a:p>
          </xdr:txBody>
        </xdr:sp>
      </mc:Choice>
      <mc:Fallback xmlns="">
        <xdr:sp macro="" textlink="">
          <xdr:nvSpPr>
            <xdr:cNvPr id="284" name="TextBox 2"/>
            <xdr:cNvSpPr txBox="1">
              <a:spLocks/>
            </xdr:cNvSpPr>
          </xdr:nvSpPr>
          <xdr:spPr>
            <a:xfrm>
              <a:off x="161925" y="11201400"/>
              <a:ext cx="5172075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(𝐵_𝑥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=𝑢^2 (𝑙_𝑠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̅)+𝑢^2 (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)+𝑢^2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〖𝑢^2 (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𝑙〗_𝑟)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+〖𝑢^2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𝑙〗_𝑐)</a:t>
              </a:r>
              <a:endParaRPr lang="ko-KR" altLang="ko-KR">
                <a:effectLst/>
              </a:endParaRPr>
            </a:p>
            <a:p>
              <a:endParaRPr lang="ko-KR" altLang="en-US" sz="1100"/>
            </a:p>
          </xdr:txBody>
        </xdr:sp>
      </mc:Fallback>
    </mc:AlternateContent>
    <xdr:clientData/>
  </xdr:oneCellAnchor>
  <xdr:oneCellAnchor>
    <xdr:from>
      <xdr:col>26</xdr:col>
      <xdr:colOff>142875</xdr:colOff>
      <xdr:row>568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5" name="TextBox 2"/>
            <xdr:cNvSpPr txBox="1">
              <a:spLocks/>
            </xdr:cNvSpPr>
          </xdr:nvSpPr>
          <xdr:spPr>
            <a:xfrm>
              <a:off x="4105275" y="1170622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85" name="TextBox 2"/>
            <xdr:cNvSpPr txBox="1">
              <a:spLocks/>
            </xdr:cNvSpPr>
          </xdr:nvSpPr>
          <xdr:spPr>
            <a:xfrm>
              <a:off x="4105275" y="1170622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575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6" name="TextBox 2"/>
            <xdr:cNvSpPr txBox="1">
              <a:spLocks/>
            </xdr:cNvSpPr>
          </xdr:nvSpPr>
          <xdr:spPr>
            <a:xfrm>
              <a:off x="1676400" y="133540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86" name="TextBox 2"/>
            <xdr:cNvSpPr txBox="1">
              <a:spLocks/>
            </xdr:cNvSpPr>
          </xdr:nvSpPr>
          <xdr:spPr>
            <a:xfrm>
              <a:off x="1676400" y="133540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28</xdr:col>
      <xdr:colOff>28575</xdr:colOff>
      <xdr:row>574</xdr:row>
      <xdr:rowOff>28575</xdr:rowOff>
    </xdr:from>
    <xdr:ext cx="733425" cy="2104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7" name="TextBox 2"/>
            <xdr:cNvSpPr txBox="1">
              <a:spLocks/>
            </xdr:cNvSpPr>
          </xdr:nvSpPr>
          <xdr:spPr>
            <a:xfrm>
              <a:off x="4295775" y="13125450"/>
              <a:ext cx="733425" cy="2104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87" name="TextBox 2"/>
            <xdr:cNvSpPr txBox="1">
              <a:spLocks/>
            </xdr:cNvSpPr>
          </xdr:nvSpPr>
          <xdr:spPr>
            <a:xfrm>
              <a:off x="4295775" y="13125450"/>
              <a:ext cx="733425" cy="2104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85725</xdr:colOff>
      <xdr:row>575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8" name="TextBox 2"/>
            <xdr:cNvSpPr txBox="1">
              <a:spLocks/>
            </xdr:cNvSpPr>
          </xdr:nvSpPr>
          <xdr:spPr>
            <a:xfrm>
              <a:off x="2371725" y="133540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88" name="TextBox 2"/>
            <xdr:cNvSpPr txBox="1">
              <a:spLocks/>
            </xdr:cNvSpPr>
          </xdr:nvSpPr>
          <xdr:spPr>
            <a:xfrm>
              <a:off x="2371725" y="133540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20</xdr:col>
      <xdr:colOff>114300</xdr:colOff>
      <xdr:row>575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9" name="TextBox 2"/>
            <xdr:cNvSpPr txBox="1">
              <a:spLocks/>
            </xdr:cNvSpPr>
          </xdr:nvSpPr>
          <xdr:spPr>
            <a:xfrm>
              <a:off x="3162300" y="133540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89" name="TextBox 2"/>
            <xdr:cNvSpPr txBox="1">
              <a:spLocks/>
            </xdr:cNvSpPr>
          </xdr:nvSpPr>
          <xdr:spPr>
            <a:xfrm>
              <a:off x="3162300" y="133540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25</xdr:col>
      <xdr:colOff>95250</xdr:colOff>
      <xdr:row>575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0" name="TextBox 2"/>
            <xdr:cNvSpPr txBox="1">
              <a:spLocks/>
            </xdr:cNvSpPr>
          </xdr:nvSpPr>
          <xdr:spPr>
            <a:xfrm>
              <a:off x="3905250" y="133540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90" name="TextBox 2"/>
            <xdr:cNvSpPr txBox="1">
              <a:spLocks/>
            </xdr:cNvSpPr>
          </xdr:nvSpPr>
          <xdr:spPr>
            <a:xfrm>
              <a:off x="3905250" y="133540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30</xdr:col>
      <xdr:colOff>104775</xdr:colOff>
      <xdr:row>575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1" name="TextBox 2"/>
            <xdr:cNvSpPr txBox="1">
              <a:spLocks/>
            </xdr:cNvSpPr>
          </xdr:nvSpPr>
          <xdr:spPr>
            <a:xfrm>
              <a:off x="4676775" y="133540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91" name="TextBox 2"/>
            <xdr:cNvSpPr txBox="1">
              <a:spLocks/>
            </xdr:cNvSpPr>
          </xdr:nvSpPr>
          <xdr:spPr>
            <a:xfrm>
              <a:off x="4676775" y="133540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35</xdr:col>
      <xdr:colOff>95250</xdr:colOff>
      <xdr:row>575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2" name="TextBox 2"/>
            <xdr:cNvSpPr txBox="1">
              <a:spLocks/>
            </xdr:cNvSpPr>
          </xdr:nvSpPr>
          <xdr:spPr>
            <a:xfrm>
              <a:off x="5429250" y="133540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92" name="TextBox 2"/>
            <xdr:cNvSpPr txBox="1">
              <a:spLocks/>
            </xdr:cNvSpPr>
          </xdr:nvSpPr>
          <xdr:spPr>
            <a:xfrm>
              <a:off x="5429250" y="133540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40</xdr:col>
      <xdr:colOff>85725</xdr:colOff>
      <xdr:row>575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3" name="TextBox 2"/>
            <xdr:cNvSpPr txBox="1">
              <a:spLocks/>
            </xdr:cNvSpPr>
          </xdr:nvSpPr>
          <xdr:spPr>
            <a:xfrm>
              <a:off x="6181725" y="133540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93" name="TextBox 2"/>
            <xdr:cNvSpPr txBox="1">
              <a:spLocks/>
            </xdr:cNvSpPr>
          </xdr:nvSpPr>
          <xdr:spPr>
            <a:xfrm>
              <a:off x="6181725" y="133540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47625</xdr:colOff>
      <xdr:row>574</xdr:row>
      <xdr:rowOff>52101</xdr:rowOff>
    </xdr:from>
    <xdr:ext cx="1476375" cy="7289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4" name="TextBox 293"/>
            <xdr:cNvSpPr txBox="1"/>
          </xdr:nvSpPr>
          <xdr:spPr>
            <a:xfrm>
              <a:off x="200025" y="13148976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ko-KR" sz="1100" i="1">
                            <a:latin typeface="Cambria Math" panose="02040503050406030204" pitchFamily="18" charset="0"/>
                          </a:rPr>
                          <m:t>ν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𝑒𝑓𝑓</m:t>
                        </m:r>
                      </m:sub>
                    </m:sSub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sup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begChr m:val="["/>
                                        <m:endChr m:val="]"/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𝑢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)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94" name="TextBox 293"/>
            <xdr:cNvSpPr txBox="1"/>
          </xdr:nvSpPr>
          <xdr:spPr>
            <a:xfrm>
              <a:off x="200025" y="13148976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ν_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𝑒𝑓𝑓</a:t>
              </a:r>
              <a:r>
                <a:rPr lang="en-US" altLang="ko-KR" sz="1100" i="0">
                  <a:latin typeface="Cambria Math" panose="02040503050406030204" pitchFamily="18" charset="0"/>
                </a:rPr>
                <a:t>=(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𝑢_𝑐^4 (𝑦))/(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1)^𝑁▒[𝑐_𝑖 〖𝑢(𝑥〗_𝑖)]^4/ν_𝑖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28575</xdr:colOff>
      <xdr:row>554</xdr:row>
      <xdr:rowOff>228600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5" name="TextBox 4"/>
            <xdr:cNvSpPr txBox="1"/>
          </xdr:nvSpPr>
          <xdr:spPr>
            <a:xfrm>
              <a:off x="2162175" y="856297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95" name="TextBox 4"/>
            <xdr:cNvSpPr txBox="1"/>
          </xdr:nvSpPr>
          <xdr:spPr>
            <a:xfrm>
              <a:off x="2162175" y="856297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41</xdr:col>
      <xdr:colOff>28575</xdr:colOff>
      <xdr:row>554</xdr:row>
      <xdr:rowOff>228600</xdr:rowOff>
    </xdr:from>
    <xdr:ext cx="1619250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6" name="TextBox 4"/>
            <xdr:cNvSpPr txBox="1"/>
          </xdr:nvSpPr>
          <xdr:spPr>
            <a:xfrm>
              <a:off x="6276975" y="8562975"/>
              <a:ext cx="1619250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96" name="TextBox 4"/>
            <xdr:cNvSpPr txBox="1"/>
          </xdr:nvSpPr>
          <xdr:spPr>
            <a:xfrm>
              <a:off x="6276975" y="8562975"/>
              <a:ext cx="1619250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41</xdr:col>
      <xdr:colOff>28575</xdr:colOff>
      <xdr:row>563</xdr:row>
      <xdr:rowOff>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7" name="TextBox 4"/>
            <xdr:cNvSpPr txBox="1"/>
          </xdr:nvSpPr>
          <xdr:spPr>
            <a:xfrm>
              <a:off x="6276975" y="1047750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97" name="TextBox 4"/>
            <xdr:cNvSpPr txBox="1"/>
          </xdr:nvSpPr>
          <xdr:spPr>
            <a:xfrm>
              <a:off x="6276975" y="1047750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142875</xdr:colOff>
      <xdr:row>567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8" name="TextBox 2"/>
            <xdr:cNvSpPr txBox="1">
              <a:spLocks/>
            </xdr:cNvSpPr>
          </xdr:nvSpPr>
          <xdr:spPr>
            <a:xfrm>
              <a:off x="752475" y="1146810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98" name="TextBox 2"/>
            <xdr:cNvSpPr txBox="1">
              <a:spLocks/>
            </xdr:cNvSpPr>
          </xdr:nvSpPr>
          <xdr:spPr>
            <a:xfrm>
              <a:off x="752475" y="1146810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114299</xdr:colOff>
      <xdr:row>567</xdr:row>
      <xdr:rowOff>38101</xdr:rowOff>
    </xdr:from>
    <xdr:ext cx="1152526" cy="200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9" name="TextBox 2"/>
            <xdr:cNvSpPr txBox="1">
              <a:spLocks/>
            </xdr:cNvSpPr>
          </xdr:nvSpPr>
          <xdr:spPr>
            <a:xfrm>
              <a:off x="1790699" y="11468101"/>
              <a:ext cx="115252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99" name="TextBox 2"/>
            <xdr:cNvSpPr txBox="1">
              <a:spLocks/>
            </xdr:cNvSpPr>
          </xdr:nvSpPr>
          <xdr:spPr>
            <a:xfrm>
              <a:off x="1790699" y="11468101"/>
              <a:ext cx="115252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20</xdr:col>
      <xdr:colOff>142875</xdr:colOff>
      <xdr:row>567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0" name="TextBox 2"/>
            <xdr:cNvSpPr txBox="1">
              <a:spLocks/>
            </xdr:cNvSpPr>
          </xdr:nvSpPr>
          <xdr:spPr>
            <a:xfrm>
              <a:off x="3190875" y="1146810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00" name="TextBox 2"/>
            <xdr:cNvSpPr txBox="1">
              <a:spLocks/>
            </xdr:cNvSpPr>
          </xdr:nvSpPr>
          <xdr:spPr>
            <a:xfrm>
              <a:off x="3190875" y="1146810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27</xdr:col>
      <xdr:colOff>142874</xdr:colOff>
      <xdr:row>567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1" name="TextBox 2"/>
            <xdr:cNvSpPr txBox="1">
              <a:spLocks/>
            </xdr:cNvSpPr>
          </xdr:nvSpPr>
          <xdr:spPr>
            <a:xfrm>
              <a:off x="4257674" y="1146810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01" name="TextBox 2"/>
            <xdr:cNvSpPr txBox="1">
              <a:spLocks/>
            </xdr:cNvSpPr>
          </xdr:nvSpPr>
          <xdr:spPr>
            <a:xfrm>
              <a:off x="4257674" y="1146810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37</xdr:col>
      <xdr:colOff>142874</xdr:colOff>
      <xdr:row>567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2" name="TextBox 2"/>
            <xdr:cNvSpPr txBox="1">
              <a:spLocks/>
            </xdr:cNvSpPr>
          </xdr:nvSpPr>
          <xdr:spPr>
            <a:xfrm>
              <a:off x="5781674" y="1146810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02" name="TextBox 2"/>
            <xdr:cNvSpPr txBox="1">
              <a:spLocks/>
            </xdr:cNvSpPr>
          </xdr:nvSpPr>
          <xdr:spPr>
            <a:xfrm>
              <a:off x="5781674" y="1146810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6</xdr:col>
      <xdr:colOff>142874</xdr:colOff>
      <xdr:row>568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3" name="TextBox 2"/>
            <xdr:cNvSpPr txBox="1">
              <a:spLocks/>
            </xdr:cNvSpPr>
          </xdr:nvSpPr>
          <xdr:spPr>
            <a:xfrm>
              <a:off x="1057274" y="1170622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03" name="TextBox 2"/>
            <xdr:cNvSpPr txBox="1">
              <a:spLocks/>
            </xdr:cNvSpPr>
          </xdr:nvSpPr>
          <xdr:spPr>
            <a:xfrm>
              <a:off x="1057274" y="1170622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16</xdr:col>
      <xdr:colOff>142874</xdr:colOff>
      <xdr:row>568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4" name="TextBox 2"/>
            <xdr:cNvSpPr txBox="1">
              <a:spLocks/>
            </xdr:cNvSpPr>
          </xdr:nvSpPr>
          <xdr:spPr>
            <a:xfrm>
              <a:off x="2581274" y="1170622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04" name="TextBox 2"/>
            <xdr:cNvSpPr txBox="1">
              <a:spLocks/>
            </xdr:cNvSpPr>
          </xdr:nvSpPr>
          <xdr:spPr>
            <a:xfrm>
              <a:off x="2581274" y="1170622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142875</xdr:colOff>
      <xdr:row>569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5" name="TextBox 2"/>
            <xdr:cNvSpPr txBox="1">
              <a:spLocks/>
            </xdr:cNvSpPr>
          </xdr:nvSpPr>
          <xdr:spPr>
            <a:xfrm>
              <a:off x="752475" y="1194435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05" name="TextBox 2"/>
            <xdr:cNvSpPr txBox="1">
              <a:spLocks/>
            </xdr:cNvSpPr>
          </xdr:nvSpPr>
          <xdr:spPr>
            <a:xfrm>
              <a:off x="752475" y="1194435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114299</xdr:colOff>
      <xdr:row>569</xdr:row>
      <xdr:rowOff>38101</xdr:rowOff>
    </xdr:from>
    <xdr:ext cx="1152526" cy="200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6" name="TextBox 2"/>
            <xdr:cNvSpPr txBox="1">
              <a:spLocks/>
            </xdr:cNvSpPr>
          </xdr:nvSpPr>
          <xdr:spPr>
            <a:xfrm>
              <a:off x="1790699" y="11944351"/>
              <a:ext cx="115252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06" name="TextBox 2"/>
            <xdr:cNvSpPr txBox="1">
              <a:spLocks/>
            </xdr:cNvSpPr>
          </xdr:nvSpPr>
          <xdr:spPr>
            <a:xfrm>
              <a:off x="1790699" y="11944351"/>
              <a:ext cx="115252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5</xdr:col>
      <xdr:colOff>28575</xdr:colOff>
      <xdr:row>570</xdr:row>
      <xdr:rowOff>228600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7" name="TextBox 4"/>
            <xdr:cNvSpPr txBox="1"/>
          </xdr:nvSpPr>
          <xdr:spPr>
            <a:xfrm>
              <a:off x="790575" y="1237297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07" name="TextBox 4"/>
            <xdr:cNvSpPr txBox="1"/>
          </xdr:nvSpPr>
          <xdr:spPr>
            <a:xfrm>
              <a:off x="790575" y="1237297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12</xdr:col>
      <xdr:colOff>19050</xdr:colOff>
      <xdr:row>579</xdr:row>
      <xdr:rowOff>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8" name="TextBox 4"/>
            <xdr:cNvSpPr txBox="1"/>
          </xdr:nvSpPr>
          <xdr:spPr>
            <a:xfrm>
              <a:off x="1847850" y="1428750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08" name="TextBox 4"/>
            <xdr:cNvSpPr txBox="1"/>
          </xdr:nvSpPr>
          <xdr:spPr>
            <a:xfrm>
              <a:off x="1847850" y="1428750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26</xdr:col>
      <xdr:colOff>19050</xdr:colOff>
      <xdr:row>579</xdr:row>
      <xdr:rowOff>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9" name="TextBox 4"/>
            <xdr:cNvSpPr txBox="1"/>
          </xdr:nvSpPr>
          <xdr:spPr>
            <a:xfrm>
              <a:off x="3981450" y="1428750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09" name="TextBox 4"/>
            <xdr:cNvSpPr txBox="1"/>
          </xdr:nvSpPr>
          <xdr:spPr>
            <a:xfrm>
              <a:off x="3981450" y="1428750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40</xdr:col>
      <xdr:colOff>19050</xdr:colOff>
      <xdr:row>579</xdr:row>
      <xdr:rowOff>0</xdr:rowOff>
    </xdr:from>
    <xdr:ext cx="1476879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0" name="TextBox 4"/>
            <xdr:cNvSpPr txBox="1"/>
          </xdr:nvSpPr>
          <xdr:spPr>
            <a:xfrm>
              <a:off x="6115050" y="14287500"/>
              <a:ext cx="1476879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10" name="TextBox 4"/>
            <xdr:cNvSpPr txBox="1"/>
          </xdr:nvSpPr>
          <xdr:spPr>
            <a:xfrm>
              <a:off x="6115050" y="14287500"/>
              <a:ext cx="1476879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34</xdr:col>
      <xdr:colOff>142875</xdr:colOff>
      <xdr:row>568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1" name="TextBox 2"/>
            <xdr:cNvSpPr txBox="1">
              <a:spLocks/>
            </xdr:cNvSpPr>
          </xdr:nvSpPr>
          <xdr:spPr>
            <a:xfrm>
              <a:off x="5324475" y="1170622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11" name="TextBox 2"/>
            <xdr:cNvSpPr txBox="1">
              <a:spLocks/>
            </xdr:cNvSpPr>
          </xdr:nvSpPr>
          <xdr:spPr>
            <a:xfrm>
              <a:off x="5324475" y="1170622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45</xdr:col>
      <xdr:colOff>85725</xdr:colOff>
      <xdr:row>575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2" name="TextBox 2"/>
            <xdr:cNvSpPr txBox="1">
              <a:spLocks/>
            </xdr:cNvSpPr>
          </xdr:nvSpPr>
          <xdr:spPr>
            <a:xfrm>
              <a:off x="6943725" y="133540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12" name="TextBox 2"/>
            <xdr:cNvSpPr txBox="1">
              <a:spLocks/>
            </xdr:cNvSpPr>
          </xdr:nvSpPr>
          <xdr:spPr>
            <a:xfrm>
              <a:off x="6943725" y="133540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95250</xdr:colOff>
      <xdr:row>618</xdr:row>
      <xdr:rowOff>28575</xdr:rowOff>
    </xdr:from>
    <xdr:ext cx="1207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3" name="TextBox 4"/>
            <xdr:cNvSpPr txBox="1"/>
          </xdr:nvSpPr>
          <xdr:spPr>
            <a:xfrm>
              <a:off x="704850" y="23602950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13" name="TextBox 4"/>
            <xdr:cNvSpPr txBox="1"/>
          </xdr:nvSpPr>
          <xdr:spPr>
            <a:xfrm>
              <a:off x="704850" y="23602950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627</xdr:row>
      <xdr:rowOff>9525</xdr:rowOff>
    </xdr:from>
    <xdr:ext cx="5172075" cy="2286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4" name="TextBox 2"/>
            <xdr:cNvSpPr txBox="1">
              <a:spLocks/>
            </xdr:cNvSpPr>
          </xdr:nvSpPr>
          <xdr:spPr>
            <a:xfrm>
              <a:off x="161925" y="25727025"/>
              <a:ext cx="5172075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ko-KR" altLang="ko-KR">
                <a:effectLst/>
              </a:endParaRPr>
            </a:p>
            <a:p>
              <a:endParaRPr lang="ko-KR" altLang="en-US" sz="1100"/>
            </a:p>
          </xdr:txBody>
        </xdr:sp>
      </mc:Choice>
      <mc:Fallback xmlns="">
        <xdr:sp macro="" textlink="">
          <xdr:nvSpPr>
            <xdr:cNvPr id="314" name="TextBox 2"/>
            <xdr:cNvSpPr txBox="1">
              <a:spLocks/>
            </xdr:cNvSpPr>
          </xdr:nvSpPr>
          <xdr:spPr>
            <a:xfrm>
              <a:off x="161925" y="25727025"/>
              <a:ext cx="5172075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(𝐵_𝑥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=𝑢^2 (𝑙_𝑠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̅)+𝑢^2 (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)+𝑢^2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〖𝑢^2 (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𝑙〗_𝑟)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+〖𝑢^2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𝑙〗_𝑐)</a:t>
              </a:r>
              <a:endParaRPr lang="ko-KR" altLang="ko-KR">
                <a:effectLst/>
              </a:endParaRPr>
            </a:p>
            <a:p>
              <a:endParaRPr lang="ko-KR" altLang="en-US" sz="1100"/>
            </a:p>
          </xdr:txBody>
        </xdr:sp>
      </mc:Fallback>
    </mc:AlternateContent>
    <xdr:clientData/>
  </xdr:oneCellAnchor>
  <xdr:oneCellAnchor>
    <xdr:from>
      <xdr:col>26</xdr:col>
      <xdr:colOff>142875</xdr:colOff>
      <xdr:row>629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5" name="TextBox 2"/>
            <xdr:cNvSpPr txBox="1">
              <a:spLocks/>
            </xdr:cNvSpPr>
          </xdr:nvSpPr>
          <xdr:spPr>
            <a:xfrm>
              <a:off x="4105275" y="2623185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15" name="TextBox 2"/>
            <xdr:cNvSpPr txBox="1">
              <a:spLocks/>
            </xdr:cNvSpPr>
          </xdr:nvSpPr>
          <xdr:spPr>
            <a:xfrm>
              <a:off x="4105275" y="2623185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636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6" name="TextBox 2"/>
            <xdr:cNvSpPr txBox="1">
              <a:spLocks/>
            </xdr:cNvSpPr>
          </xdr:nvSpPr>
          <xdr:spPr>
            <a:xfrm>
              <a:off x="1676400" y="278796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16" name="TextBox 2"/>
            <xdr:cNvSpPr txBox="1">
              <a:spLocks/>
            </xdr:cNvSpPr>
          </xdr:nvSpPr>
          <xdr:spPr>
            <a:xfrm>
              <a:off x="1676400" y="278796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28</xdr:col>
      <xdr:colOff>28575</xdr:colOff>
      <xdr:row>635</xdr:row>
      <xdr:rowOff>28575</xdr:rowOff>
    </xdr:from>
    <xdr:ext cx="733425" cy="2104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7" name="TextBox 2"/>
            <xdr:cNvSpPr txBox="1">
              <a:spLocks/>
            </xdr:cNvSpPr>
          </xdr:nvSpPr>
          <xdr:spPr>
            <a:xfrm>
              <a:off x="4295775" y="27651075"/>
              <a:ext cx="733425" cy="2104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17" name="TextBox 2"/>
            <xdr:cNvSpPr txBox="1">
              <a:spLocks/>
            </xdr:cNvSpPr>
          </xdr:nvSpPr>
          <xdr:spPr>
            <a:xfrm>
              <a:off x="4295775" y="27651075"/>
              <a:ext cx="733425" cy="2104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85725</xdr:colOff>
      <xdr:row>636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8" name="TextBox 2"/>
            <xdr:cNvSpPr txBox="1">
              <a:spLocks/>
            </xdr:cNvSpPr>
          </xdr:nvSpPr>
          <xdr:spPr>
            <a:xfrm>
              <a:off x="2371725" y="278796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18" name="TextBox 2"/>
            <xdr:cNvSpPr txBox="1">
              <a:spLocks/>
            </xdr:cNvSpPr>
          </xdr:nvSpPr>
          <xdr:spPr>
            <a:xfrm>
              <a:off x="2371725" y="278796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20</xdr:col>
      <xdr:colOff>114300</xdr:colOff>
      <xdr:row>636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9" name="TextBox 2"/>
            <xdr:cNvSpPr txBox="1">
              <a:spLocks/>
            </xdr:cNvSpPr>
          </xdr:nvSpPr>
          <xdr:spPr>
            <a:xfrm>
              <a:off x="3162300" y="278796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19" name="TextBox 2"/>
            <xdr:cNvSpPr txBox="1">
              <a:spLocks/>
            </xdr:cNvSpPr>
          </xdr:nvSpPr>
          <xdr:spPr>
            <a:xfrm>
              <a:off x="3162300" y="278796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25</xdr:col>
      <xdr:colOff>95250</xdr:colOff>
      <xdr:row>636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0" name="TextBox 2"/>
            <xdr:cNvSpPr txBox="1">
              <a:spLocks/>
            </xdr:cNvSpPr>
          </xdr:nvSpPr>
          <xdr:spPr>
            <a:xfrm>
              <a:off x="3905250" y="278796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20" name="TextBox 2"/>
            <xdr:cNvSpPr txBox="1">
              <a:spLocks/>
            </xdr:cNvSpPr>
          </xdr:nvSpPr>
          <xdr:spPr>
            <a:xfrm>
              <a:off x="3905250" y="278796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30</xdr:col>
      <xdr:colOff>104775</xdr:colOff>
      <xdr:row>636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1" name="TextBox 2"/>
            <xdr:cNvSpPr txBox="1">
              <a:spLocks/>
            </xdr:cNvSpPr>
          </xdr:nvSpPr>
          <xdr:spPr>
            <a:xfrm>
              <a:off x="4676775" y="278796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21" name="TextBox 2"/>
            <xdr:cNvSpPr txBox="1">
              <a:spLocks/>
            </xdr:cNvSpPr>
          </xdr:nvSpPr>
          <xdr:spPr>
            <a:xfrm>
              <a:off x="4676775" y="278796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35</xdr:col>
      <xdr:colOff>95250</xdr:colOff>
      <xdr:row>636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2" name="TextBox 2"/>
            <xdr:cNvSpPr txBox="1">
              <a:spLocks/>
            </xdr:cNvSpPr>
          </xdr:nvSpPr>
          <xdr:spPr>
            <a:xfrm>
              <a:off x="5429250" y="278796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22" name="TextBox 2"/>
            <xdr:cNvSpPr txBox="1">
              <a:spLocks/>
            </xdr:cNvSpPr>
          </xdr:nvSpPr>
          <xdr:spPr>
            <a:xfrm>
              <a:off x="5429250" y="278796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40</xdr:col>
      <xdr:colOff>85725</xdr:colOff>
      <xdr:row>636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3" name="TextBox 2"/>
            <xdr:cNvSpPr txBox="1">
              <a:spLocks/>
            </xdr:cNvSpPr>
          </xdr:nvSpPr>
          <xdr:spPr>
            <a:xfrm>
              <a:off x="6181725" y="278796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23" name="TextBox 2"/>
            <xdr:cNvSpPr txBox="1">
              <a:spLocks/>
            </xdr:cNvSpPr>
          </xdr:nvSpPr>
          <xdr:spPr>
            <a:xfrm>
              <a:off x="6181725" y="278796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47625</xdr:colOff>
      <xdr:row>635</xdr:row>
      <xdr:rowOff>52101</xdr:rowOff>
    </xdr:from>
    <xdr:ext cx="1476375" cy="7289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4" name="TextBox 323"/>
            <xdr:cNvSpPr txBox="1"/>
          </xdr:nvSpPr>
          <xdr:spPr>
            <a:xfrm>
              <a:off x="200025" y="27674601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ko-KR" sz="1100" i="1">
                            <a:latin typeface="Cambria Math" panose="02040503050406030204" pitchFamily="18" charset="0"/>
                          </a:rPr>
                          <m:t>ν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𝑒𝑓𝑓</m:t>
                        </m:r>
                      </m:sub>
                    </m:sSub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sup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begChr m:val="["/>
                                        <m:endChr m:val="]"/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𝑢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)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24" name="TextBox 323"/>
            <xdr:cNvSpPr txBox="1"/>
          </xdr:nvSpPr>
          <xdr:spPr>
            <a:xfrm>
              <a:off x="200025" y="27674601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ν_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𝑒𝑓𝑓</a:t>
              </a:r>
              <a:r>
                <a:rPr lang="en-US" altLang="ko-KR" sz="1100" i="0">
                  <a:latin typeface="Cambria Math" panose="02040503050406030204" pitchFamily="18" charset="0"/>
                </a:rPr>
                <a:t>=(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𝑢_𝑐^4 (𝑦))/(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1)^𝑁▒[𝑐_𝑖 〖𝑢(𝑥〗_𝑖)]^4/ν_𝑖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28575</xdr:colOff>
      <xdr:row>615</xdr:row>
      <xdr:rowOff>228600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5" name="TextBox 4"/>
            <xdr:cNvSpPr txBox="1"/>
          </xdr:nvSpPr>
          <xdr:spPr>
            <a:xfrm>
              <a:off x="2162175" y="2308860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25" name="TextBox 4"/>
            <xdr:cNvSpPr txBox="1"/>
          </xdr:nvSpPr>
          <xdr:spPr>
            <a:xfrm>
              <a:off x="2162175" y="2308860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41</xdr:col>
      <xdr:colOff>28575</xdr:colOff>
      <xdr:row>615</xdr:row>
      <xdr:rowOff>228600</xdr:rowOff>
    </xdr:from>
    <xdr:ext cx="1619250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6" name="TextBox 4"/>
            <xdr:cNvSpPr txBox="1"/>
          </xdr:nvSpPr>
          <xdr:spPr>
            <a:xfrm>
              <a:off x="6276975" y="23088600"/>
              <a:ext cx="1619250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26" name="TextBox 4"/>
            <xdr:cNvSpPr txBox="1"/>
          </xdr:nvSpPr>
          <xdr:spPr>
            <a:xfrm>
              <a:off x="6276975" y="23088600"/>
              <a:ext cx="1619250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41</xdr:col>
      <xdr:colOff>28575</xdr:colOff>
      <xdr:row>624</xdr:row>
      <xdr:rowOff>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7" name="TextBox 4"/>
            <xdr:cNvSpPr txBox="1"/>
          </xdr:nvSpPr>
          <xdr:spPr>
            <a:xfrm>
              <a:off x="6276975" y="2500312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27" name="TextBox 4"/>
            <xdr:cNvSpPr txBox="1"/>
          </xdr:nvSpPr>
          <xdr:spPr>
            <a:xfrm>
              <a:off x="6276975" y="2500312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142875</xdr:colOff>
      <xdr:row>628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8" name="TextBox 2"/>
            <xdr:cNvSpPr txBox="1">
              <a:spLocks/>
            </xdr:cNvSpPr>
          </xdr:nvSpPr>
          <xdr:spPr>
            <a:xfrm>
              <a:off x="752475" y="2599372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28" name="TextBox 2"/>
            <xdr:cNvSpPr txBox="1">
              <a:spLocks/>
            </xdr:cNvSpPr>
          </xdr:nvSpPr>
          <xdr:spPr>
            <a:xfrm>
              <a:off x="752475" y="2599372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114299</xdr:colOff>
      <xdr:row>628</xdr:row>
      <xdr:rowOff>38101</xdr:rowOff>
    </xdr:from>
    <xdr:ext cx="1152526" cy="200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9" name="TextBox 2"/>
            <xdr:cNvSpPr txBox="1">
              <a:spLocks/>
            </xdr:cNvSpPr>
          </xdr:nvSpPr>
          <xdr:spPr>
            <a:xfrm>
              <a:off x="1790699" y="25993726"/>
              <a:ext cx="115252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29" name="TextBox 2"/>
            <xdr:cNvSpPr txBox="1">
              <a:spLocks/>
            </xdr:cNvSpPr>
          </xdr:nvSpPr>
          <xdr:spPr>
            <a:xfrm>
              <a:off x="1790699" y="25993726"/>
              <a:ext cx="115252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20</xdr:col>
      <xdr:colOff>142875</xdr:colOff>
      <xdr:row>628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0" name="TextBox 2"/>
            <xdr:cNvSpPr txBox="1">
              <a:spLocks/>
            </xdr:cNvSpPr>
          </xdr:nvSpPr>
          <xdr:spPr>
            <a:xfrm>
              <a:off x="3190875" y="2599372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30" name="TextBox 2"/>
            <xdr:cNvSpPr txBox="1">
              <a:spLocks/>
            </xdr:cNvSpPr>
          </xdr:nvSpPr>
          <xdr:spPr>
            <a:xfrm>
              <a:off x="3190875" y="2599372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27</xdr:col>
      <xdr:colOff>142874</xdr:colOff>
      <xdr:row>628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1" name="TextBox 2"/>
            <xdr:cNvSpPr txBox="1">
              <a:spLocks/>
            </xdr:cNvSpPr>
          </xdr:nvSpPr>
          <xdr:spPr>
            <a:xfrm>
              <a:off x="4257674" y="2599372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31" name="TextBox 2"/>
            <xdr:cNvSpPr txBox="1">
              <a:spLocks/>
            </xdr:cNvSpPr>
          </xdr:nvSpPr>
          <xdr:spPr>
            <a:xfrm>
              <a:off x="4257674" y="2599372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37</xdr:col>
      <xdr:colOff>142874</xdr:colOff>
      <xdr:row>628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2" name="TextBox 2"/>
            <xdr:cNvSpPr txBox="1">
              <a:spLocks/>
            </xdr:cNvSpPr>
          </xdr:nvSpPr>
          <xdr:spPr>
            <a:xfrm>
              <a:off x="5781674" y="2599372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32" name="TextBox 2"/>
            <xdr:cNvSpPr txBox="1">
              <a:spLocks/>
            </xdr:cNvSpPr>
          </xdr:nvSpPr>
          <xdr:spPr>
            <a:xfrm>
              <a:off x="5781674" y="2599372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6</xdr:col>
      <xdr:colOff>142874</xdr:colOff>
      <xdr:row>629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3" name="TextBox 2"/>
            <xdr:cNvSpPr txBox="1">
              <a:spLocks/>
            </xdr:cNvSpPr>
          </xdr:nvSpPr>
          <xdr:spPr>
            <a:xfrm>
              <a:off x="1057274" y="2623185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33" name="TextBox 2"/>
            <xdr:cNvSpPr txBox="1">
              <a:spLocks/>
            </xdr:cNvSpPr>
          </xdr:nvSpPr>
          <xdr:spPr>
            <a:xfrm>
              <a:off x="1057274" y="2623185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16</xdr:col>
      <xdr:colOff>142874</xdr:colOff>
      <xdr:row>629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4" name="TextBox 2"/>
            <xdr:cNvSpPr txBox="1">
              <a:spLocks/>
            </xdr:cNvSpPr>
          </xdr:nvSpPr>
          <xdr:spPr>
            <a:xfrm>
              <a:off x="2581274" y="2623185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34" name="TextBox 2"/>
            <xdr:cNvSpPr txBox="1">
              <a:spLocks/>
            </xdr:cNvSpPr>
          </xdr:nvSpPr>
          <xdr:spPr>
            <a:xfrm>
              <a:off x="2581274" y="2623185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142875</xdr:colOff>
      <xdr:row>630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5" name="TextBox 2"/>
            <xdr:cNvSpPr txBox="1">
              <a:spLocks/>
            </xdr:cNvSpPr>
          </xdr:nvSpPr>
          <xdr:spPr>
            <a:xfrm>
              <a:off x="752475" y="2646997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35" name="TextBox 2"/>
            <xdr:cNvSpPr txBox="1">
              <a:spLocks/>
            </xdr:cNvSpPr>
          </xdr:nvSpPr>
          <xdr:spPr>
            <a:xfrm>
              <a:off x="752475" y="2646997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114299</xdr:colOff>
      <xdr:row>630</xdr:row>
      <xdr:rowOff>38101</xdr:rowOff>
    </xdr:from>
    <xdr:ext cx="1152526" cy="200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6" name="TextBox 2"/>
            <xdr:cNvSpPr txBox="1">
              <a:spLocks/>
            </xdr:cNvSpPr>
          </xdr:nvSpPr>
          <xdr:spPr>
            <a:xfrm>
              <a:off x="1790699" y="26469976"/>
              <a:ext cx="115252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36" name="TextBox 2"/>
            <xdr:cNvSpPr txBox="1">
              <a:spLocks/>
            </xdr:cNvSpPr>
          </xdr:nvSpPr>
          <xdr:spPr>
            <a:xfrm>
              <a:off x="1790699" y="26469976"/>
              <a:ext cx="115252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5</xdr:col>
      <xdr:colOff>28575</xdr:colOff>
      <xdr:row>631</xdr:row>
      <xdr:rowOff>228600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7" name="TextBox 4"/>
            <xdr:cNvSpPr txBox="1"/>
          </xdr:nvSpPr>
          <xdr:spPr>
            <a:xfrm>
              <a:off x="790575" y="2689860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37" name="TextBox 4"/>
            <xdr:cNvSpPr txBox="1"/>
          </xdr:nvSpPr>
          <xdr:spPr>
            <a:xfrm>
              <a:off x="790575" y="2689860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12</xdr:col>
      <xdr:colOff>19050</xdr:colOff>
      <xdr:row>640</xdr:row>
      <xdr:rowOff>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8" name="TextBox 4"/>
            <xdr:cNvSpPr txBox="1"/>
          </xdr:nvSpPr>
          <xdr:spPr>
            <a:xfrm>
              <a:off x="1847850" y="2881312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38" name="TextBox 4"/>
            <xdr:cNvSpPr txBox="1"/>
          </xdr:nvSpPr>
          <xdr:spPr>
            <a:xfrm>
              <a:off x="1847850" y="2881312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26</xdr:col>
      <xdr:colOff>19050</xdr:colOff>
      <xdr:row>640</xdr:row>
      <xdr:rowOff>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9" name="TextBox 4"/>
            <xdr:cNvSpPr txBox="1"/>
          </xdr:nvSpPr>
          <xdr:spPr>
            <a:xfrm>
              <a:off x="3981450" y="2881312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39" name="TextBox 4"/>
            <xdr:cNvSpPr txBox="1"/>
          </xdr:nvSpPr>
          <xdr:spPr>
            <a:xfrm>
              <a:off x="3981450" y="2881312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40</xdr:col>
      <xdr:colOff>19050</xdr:colOff>
      <xdr:row>640</xdr:row>
      <xdr:rowOff>0</xdr:rowOff>
    </xdr:from>
    <xdr:ext cx="1476879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0" name="TextBox 4"/>
            <xdr:cNvSpPr txBox="1"/>
          </xdr:nvSpPr>
          <xdr:spPr>
            <a:xfrm>
              <a:off x="6115050" y="28813125"/>
              <a:ext cx="1476879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40" name="TextBox 4"/>
            <xdr:cNvSpPr txBox="1"/>
          </xdr:nvSpPr>
          <xdr:spPr>
            <a:xfrm>
              <a:off x="6115050" y="28813125"/>
              <a:ext cx="1476879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34</xdr:col>
      <xdr:colOff>142875</xdr:colOff>
      <xdr:row>629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1" name="TextBox 2"/>
            <xdr:cNvSpPr txBox="1">
              <a:spLocks/>
            </xdr:cNvSpPr>
          </xdr:nvSpPr>
          <xdr:spPr>
            <a:xfrm>
              <a:off x="5324475" y="2623185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41" name="TextBox 2"/>
            <xdr:cNvSpPr txBox="1">
              <a:spLocks/>
            </xdr:cNvSpPr>
          </xdr:nvSpPr>
          <xdr:spPr>
            <a:xfrm>
              <a:off x="5324475" y="2623185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45</xdr:col>
      <xdr:colOff>85725</xdr:colOff>
      <xdr:row>636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2" name="TextBox 2"/>
            <xdr:cNvSpPr txBox="1">
              <a:spLocks/>
            </xdr:cNvSpPr>
          </xdr:nvSpPr>
          <xdr:spPr>
            <a:xfrm>
              <a:off x="6943725" y="278796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42" name="TextBox 2"/>
            <xdr:cNvSpPr txBox="1">
              <a:spLocks/>
            </xdr:cNvSpPr>
          </xdr:nvSpPr>
          <xdr:spPr>
            <a:xfrm>
              <a:off x="6943725" y="278796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95250</xdr:colOff>
      <xdr:row>679</xdr:row>
      <xdr:rowOff>28575</xdr:rowOff>
    </xdr:from>
    <xdr:ext cx="1207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3" name="TextBox 4"/>
            <xdr:cNvSpPr txBox="1"/>
          </xdr:nvSpPr>
          <xdr:spPr>
            <a:xfrm>
              <a:off x="704850" y="38128575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43" name="TextBox 4"/>
            <xdr:cNvSpPr txBox="1"/>
          </xdr:nvSpPr>
          <xdr:spPr>
            <a:xfrm>
              <a:off x="704850" y="38128575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688</xdr:row>
      <xdr:rowOff>9525</xdr:rowOff>
    </xdr:from>
    <xdr:ext cx="5172075" cy="2286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4" name="TextBox 2"/>
            <xdr:cNvSpPr txBox="1">
              <a:spLocks/>
            </xdr:cNvSpPr>
          </xdr:nvSpPr>
          <xdr:spPr>
            <a:xfrm>
              <a:off x="161925" y="40252650"/>
              <a:ext cx="5172075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ko-KR" altLang="ko-KR">
                <a:effectLst/>
              </a:endParaRPr>
            </a:p>
            <a:p>
              <a:endParaRPr lang="ko-KR" altLang="en-US" sz="1100"/>
            </a:p>
          </xdr:txBody>
        </xdr:sp>
      </mc:Choice>
      <mc:Fallback xmlns="">
        <xdr:sp macro="" textlink="">
          <xdr:nvSpPr>
            <xdr:cNvPr id="344" name="TextBox 2"/>
            <xdr:cNvSpPr txBox="1">
              <a:spLocks/>
            </xdr:cNvSpPr>
          </xdr:nvSpPr>
          <xdr:spPr>
            <a:xfrm>
              <a:off x="161925" y="40252650"/>
              <a:ext cx="5172075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(𝐵_𝑥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=𝑢^2 (𝑙_𝑠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̅)+𝑢^2 (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)+𝑢^2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〖𝑢^2 (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𝑙〗_𝑟)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+〖𝑢^2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𝑙〗_𝑐)</a:t>
              </a:r>
              <a:endParaRPr lang="ko-KR" altLang="ko-KR">
                <a:effectLst/>
              </a:endParaRPr>
            </a:p>
            <a:p>
              <a:endParaRPr lang="ko-KR" altLang="en-US" sz="1100"/>
            </a:p>
          </xdr:txBody>
        </xdr:sp>
      </mc:Fallback>
    </mc:AlternateContent>
    <xdr:clientData/>
  </xdr:oneCellAnchor>
  <xdr:oneCellAnchor>
    <xdr:from>
      <xdr:col>26</xdr:col>
      <xdr:colOff>142875</xdr:colOff>
      <xdr:row>690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5" name="TextBox 2"/>
            <xdr:cNvSpPr txBox="1">
              <a:spLocks/>
            </xdr:cNvSpPr>
          </xdr:nvSpPr>
          <xdr:spPr>
            <a:xfrm>
              <a:off x="4105275" y="4075747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45" name="TextBox 2"/>
            <xdr:cNvSpPr txBox="1">
              <a:spLocks/>
            </xdr:cNvSpPr>
          </xdr:nvSpPr>
          <xdr:spPr>
            <a:xfrm>
              <a:off x="4105275" y="4075747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697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6" name="TextBox 2"/>
            <xdr:cNvSpPr txBox="1">
              <a:spLocks/>
            </xdr:cNvSpPr>
          </xdr:nvSpPr>
          <xdr:spPr>
            <a:xfrm>
              <a:off x="1676400" y="424053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46" name="TextBox 2"/>
            <xdr:cNvSpPr txBox="1">
              <a:spLocks/>
            </xdr:cNvSpPr>
          </xdr:nvSpPr>
          <xdr:spPr>
            <a:xfrm>
              <a:off x="1676400" y="424053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28</xdr:col>
      <xdr:colOff>28575</xdr:colOff>
      <xdr:row>696</xdr:row>
      <xdr:rowOff>28575</xdr:rowOff>
    </xdr:from>
    <xdr:ext cx="733425" cy="2104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7" name="TextBox 2"/>
            <xdr:cNvSpPr txBox="1">
              <a:spLocks/>
            </xdr:cNvSpPr>
          </xdr:nvSpPr>
          <xdr:spPr>
            <a:xfrm>
              <a:off x="4295775" y="42176700"/>
              <a:ext cx="733425" cy="2104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47" name="TextBox 2"/>
            <xdr:cNvSpPr txBox="1">
              <a:spLocks/>
            </xdr:cNvSpPr>
          </xdr:nvSpPr>
          <xdr:spPr>
            <a:xfrm>
              <a:off x="4295775" y="42176700"/>
              <a:ext cx="733425" cy="2104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85725</xdr:colOff>
      <xdr:row>697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8" name="TextBox 2"/>
            <xdr:cNvSpPr txBox="1">
              <a:spLocks/>
            </xdr:cNvSpPr>
          </xdr:nvSpPr>
          <xdr:spPr>
            <a:xfrm>
              <a:off x="2371725" y="424053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48" name="TextBox 2"/>
            <xdr:cNvSpPr txBox="1">
              <a:spLocks/>
            </xdr:cNvSpPr>
          </xdr:nvSpPr>
          <xdr:spPr>
            <a:xfrm>
              <a:off x="2371725" y="424053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20</xdr:col>
      <xdr:colOff>114300</xdr:colOff>
      <xdr:row>697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9" name="TextBox 2"/>
            <xdr:cNvSpPr txBox="1">
              <a:spLocks/>
            </xdr:cNvSpPr>
          </xdr:nvSpPr>
          <xdr:spPr>
            <a:xfrm>
              <a:off x="3162300" y="424053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49" name="TextBox 2"/>
            <xdr:cNvSpPr txBox="1">
              <a:spLocks/>
            </xdr:cNvSpPr>
          </xdr:nvSpPr>
          <xdr:spPr>
            <a:xfrm>
              <a:off x="3162300" y="424053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25</xdr:col>
      <xdr:colOff>95250</xdr:colOff>
      <xdr:row>697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0" name="TextBox 2"/>
            <xdr:cNvSpPr txBox="1">
              <a:spLocks/>
            </xdr:cNvSpPr>
          </xdr:nvSpPr>
          <xdr:spPr>
            <a:xfrm>
              <a:off x="3905250" y="424053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50" name="TextBox 2"/>
            <xdr:cNvSpPr txBox="1">
              <a:spLocks/>
            </xdr:cNvSpPr>
          </xdr:nvSpPr>
          <xdr:spPr>
            <a:xfrm>
              <a:off x="3905250" y="424053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30</xdr:col>
      <xdr:colOff>104775</xdr:colOff>
      <xdr:row>697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1" name="TextBox 2"/>
            <xdr:cNvSpPr txBox="1">
              <a:spLocks/>
            </xdr:cNvSpPr>
          </xdr:nvSpPr>
          <xdr:spPr>
            <a:xfrm>
              <a:off x="4676775" y="424053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51" name="TextBox 2"/>
            <xdr:cNvSpPr txBox="1">
              <a:spLocks/>
            </xdr:cNvSpPr>
          </xdr:nvSpPr>
          <xdr:spPr>
            <a:xfrm>
              <a:off x="4676775" y="424053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35</xdr:col>
      <xdr:colOff>95250</xdr:colOff>
      <xdr:row>697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2" name="TextBox 2"/>
            <xdr:cNvSpPr txBox="1">
              <a:spLocks/>
            </xdr:cNvSpPr>
          </xdr:nvSpPr>
          <xdr:spPr>
            <a:xfrm>
              <a:off x="5429250" y="424053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52" name="TextBox 2"/>
            <xdr:cNvSpPr txBox="1">
              <a:spLocks/>
            </xdr:cNvSpPr>
          </xdr:nvSpPr>
          <xdr:spPr>
            <a:xfrm>
              <a:off x="5429250" y="424053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40</xdr:col>
      <xdr:colOff>85725</xdr:colOff>
      <xdr:row>697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3" name="TextBox 2"/>
            <xdr:cNvSpPr txBox="1">
              <a:spLocks/>
            </xdr:cNvSpPr>
          </xdr:nvSpPr>
          <xdr:spPr>
            <a:xfrm>
              <a:off x="6181725" y="424053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53" name="TextBox 2"/>
            <xdr:cNvSpPr txBox="1">
              <a:spLocks/>
            </xdr:cNvSpPr>
          </xdr:nvSpPr>
          <xdr:spPr>
            <a:xfrm>
              <a:off x="6181725" y="424053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47625</xdr:colOff>
      <xdr:row>696</xdr:row>
      <xdr:rowOff>52101</xdr:rowOff>
    </xdr:from>
    <xdr:ext cx="1476375" cy="7289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4" name="TextBox 353"/>
            <xdr:cNvSpPr txBox="1"/>
          </xdr:nvSpPr>
          <xdr:spPr>
            <a:xfrm>
              <a:off x="200025" y="42200226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ko-KR" sz="1100" i="1">
                            <a:latin typeface="Cambria Math" panose="02040503050406030204" pitchFamily="18" charset="0"/>
                          </a:rPr>
                          <m:t>ν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𝑒𝑓𝑓</m:t>
                        </m:r>
                      </m:sub>
                    </m:sSub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sup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begChr m:val="["/>
                                        <m:endChr m:val="]"/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𝑢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)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54" name="TextBox 353"/>
            <xdr:cNvSpPr txBox="1"/>
          </xdr:nvSpPr>
          <xdr:spPr>
            <a:xfrm>
              <a:off x="200025" y="42200226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ν_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𝑒𝑓𝑓</a:t>
              </a:r>
              <a:r>
                <a:rPr lang="en-US" altLang="ko-KR" sz="1100" i="0">
                  <a:latin typeface="Cambria Math" panose="02040503050406030204" pitchFamily="18" charset="0"/>
                </a:rPr>
                <a:t>=(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𝑢_𝑐^4 (𝑦))/(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1)^𝑁▒[𝑐_𝑖 〖𝑢(𝑥〗_𝑖)]^4/ν_𝑖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28575</xdr:colOff>
      <xdr:row>676</xdr:row>
      <xdr:rowOff>228600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5" name="TextBox 4"/>
            <xdr:cNvSpPr txBox="1"/>
          </xdr:nvSpPr>
          <xdr:spPr>
            <a:xfrm>
              <a:off x="2162175" y="3761422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55" name="TextBox 4"/>
            <xdr:cNvSpPr txBox="1"/>
          </xdr:nvSpPr>
          <xdr:spPr>
            <a:xfrm>
              <a:off x="2162175" y="3761422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41</xdr:col>
      <xdr:colOff>28575</xdr:colOff>
      <xdr:row>676</xdr:row>
      <xdr:rowOff>228600</xdr:rowOff>
    </xdr:from>
    <xdr:ext cx="1619250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6" name="TextBox 4"/>
            <xdr:cNvSpPr txBox="1"/>
          </xdr:nvSpPr>
          <xdr:spPr>
            <a:xfrm>
              <a:off x="6276975" y="37614225"/>
              <a:ext cx="1619250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56" name="TextBox 4"/>
            <xdr:cNvSpPr txBox="1"/>
          </xdr:nvSpPr>
          <xdr:spPr>
            <a:xfrm>
              <a:off x="6276975" y="37614225"/>
              <a:ext cx="1619250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41</xdr:col>
      <xdr:colOff>28575</xdr:colOff>
      <xdr:row>685</xdr:row>
      <xdr:rowOff>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7" name="TextBox 4"/>
            <xdr:cNvSpPr txBox="1"/>
          </xdr:nvSpPr>
          <xdr:spPr>
            <a:xfrm>
              <a:off x="6276975" y="3952875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57" name="TextBox 4"/>
            <xdr:cNvSpPr txBox="1"/>
          </xdr:nvSpPr>
          <xdr:spPr>
            <a:xfrm>
              <a:off x="6276975" y="3952875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142875</xdr:colOff>
      <xdr:row>689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8" name="TextBox 2"/>
            <xdr:cNvSpPr txBox="1">
              <a:spLocks/>
            </xdr:cNvSpPr>
          </xdr:nvSpPr>
          <xdr:spPr>
            <a:xfrm>
              <a:off x="752475" y="4051935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58" name="TextBox 2"/>
            <xdr:cNvSpPr txBox="1">
              <a:spLocks/>
            </xdr:cNvSpPr>
          </xdr:nvSpPr>
          <xdr:spPr>
            <a:xfrm>
              <a:off x="752475" y="4051935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114299</xdr:colOff>
      <xdr:row>689</xdr:row>
      <xdr:rowOff>38101</xdr:rowOff>
    </xdr:from>
    <xdr:ext cx="1152526" cy="200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9" name="TextBox 2"/>
            <xdr:cNvSpPr txBox="1">
              <a:spLocks/>
            </xdr:cNvSpPr>
          </xdr:nvSpPr>
          <xdr:spPr>
            <a:xfrm>
              <a:off x="1790699" y="40519351"/>
              <a:ext cx="115252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59" name="TextBox 2"/>
            <xdr:cNvSpPr txBox="1">
              <a:spLocks/>
            </xdr:cNvSpPr>
          </xdr:nvSpPr>
          <xdr:spPr>
            <a:xfrm>
              <a:off x="1790699" y="40519351"/>
              <a:ext cx="115252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20</xdr:col>
      <xdr:colOff>142875</xdr:colOff>
      <xdr:row>689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0" name="TextBox 2"/>
            <xdr:cNvSpPr txBox="1">
              <a:spLocks/>
            </xdr:cNvSpPr>
          </xdr:nvSpPr>
          <xdr:spPr>
            <a:xfrm>
              <a:off x="3190875" y="4051935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60" name="TextBox 2"/>
            <xdr:cNvSpPr txBox="1">
              <a:spLocks/>
            </xdr:cNvSpPr>
          </xdr:nvSpPr>
          <xdr:spPr>
            <a:xfrm>
              <a:off x="3190875" y="4051935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27</xdr:col>
      <xdr:colOff>142874</xdr:colOff>
      <xdr:row>689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1" name="TextBox 2"/>
            <xdr:cNvSpPr txBox="1">
              <a:spLocks/>
            </xdr:cNvSpPr>
          </xdr:nvSpPr>
          <xdr:spPr>
            <a:xfrm>
              <a:off x="4257674" y="4051935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61" name="TextBox 2"/>
            <xdr:cNvSpPr txBox="1">
              <a:spLocks/>
            </xdr:cNvSpPr>
          </xdr:nvSpPr>
          <xdr:spPr>
            <a:xfrm>
              <a:off x="4257674" y="4051935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37</xdr:col>
      <xdr:colOff>142874</xdr:colOff>
      <xdr:row>689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2" name="TextBox 2"/>
            <xdr:cNvSpPr txBox="1">
              <a:spLocks/>
            </xdr:cNvSpPr>
          </xdr:nvSpPr>
          <xdr:spPr>
            <a:xfrm>
              <a:off x="5781674" y="4051935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62" name="TextBox 2"/>
            <xdr:cNvSpPr txBox="1">
              <a:spLocks/>
            </xdr:cNvSpPr>
          </xdr:nvSpPr>
          <xdr:spPr>
            <a:xfrm>
              <a:off x="5781674" y="4051935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6</xdr:col>
      <xdr:colOff>142874</xdr:colOff>
      <xdr:row>690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3" name="TextBox 2"/>
            <xdr:cNvSpPr txBox="1">
              <a:spLocks/>
            </xdr:cNvSpPr>
          </xdr:nvSpPr>
          <xdr:spPr>
            <a:xfrm>
              <a:off x="1057274" y="4075747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63" name="TextBox 2"/>
            <xdr:cNvSpPr txBox="1">
              <a:spLocks/>
            </xdr:cNvSpPr>
          </xdr:nvSpPr>
          <xdr:spPr>
            <a:xfrm>
              <a:off x="1057274" y="4075747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16</xdr:col>
      <xdr:colOff>142874</xdr:colOff>
      <xdr:row>690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4" name="TextBox 2"/>
            <xdr:cNvSpPr txBox="1">
              <a:spLocks/>
            </xdr:cNvSpPr>
          </xdr:nvSpPr>
          <xdr:spPr>
            <a:xfrm>
              <a:off x="2581274" y="4075747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64" name="TextBox 2"/>
            <xdr:cNvSpPr txBox="1">
              <a:spLocks/>
            </xdr:cNvSpPr>
          </xdr:nvSpPr>
          <xdr:spPr>
            <a:xfrm>
              <a:off x="2581274" y="4075747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142875</xdr:colOff>
      <xdr:row>691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5" name="TextBox 2"/>
            <xdr:cNvSpPr txBox="1">
              <a:spLocks/>
            </xdr:cNvSpPr>
          </xdr:nvSpPr>
          <xdr:spPr>
            <a:xfrm>
              <a:off x="752475" y="4099560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65" name="TextBox 2"/>
            <xdr:cNvSpPr txBox="1">
              <a:spLocks/>
            </xdr:cNvSpPr>
          </xdr:nvSpPr>
          <xdr:spPr>
            <a:xfrm>
              <a:off x="752475" y="4099560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114299</xdr:colOff>
      <xdr:row>691</xdr:row>
      <xdr:rowOff>38101</xdr:rowOff>
    </xdr:from>
    <xdr:ext cx="1152526" cy="200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6" name="TextBox 2"/>
            <xdr:cNvSpPr txBox="1">
              <a:spLocks/>
            </xdr:cNvSpPr>
          </xdr:nvSpPr>
          <xdr:spPr>
            <a:xfrm>
              <a:off x="1790699" y="40995601"/>
              <a:ext cx="115252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66" name="TextBox 2"/>
            <xdr:cNvSpPr txBox="1">
              <a:spLocks/>
            </xdr:cNvSpPr>
          </xdr:nvSpPr>
          <xdr:spPr>
            <a:xfrm>
              <a:off x="1790699" y="40995601"/>
              <a:ext cx="115252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5</xdr:col>
      <xdr:colOff>28575</xdr:colOff>
      <xdr:row>692</xdr:row>
      <xdr:rowOff>228600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7" name="TextBox 4"/>
            <xdr:cNvSpPr txBox="1"/>
          </xdr:nvSpPr>
          <xdr:spPr>
            <a:xfrm>
              <a:off x="790575" y="4142422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67" name="TextBox 4"/>
            <xdr:cNvSpPr txBox="1"/>
          </xdr:nvSpPr>
          <xdr:spPr>
            <a:xfrm>
              <a:off x="790575" y="4142422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12</xdr:col>
      <xdr:colOff>19050</xdr:colOff>
      <xdr:row>701</xdr:row>
      <xdr:rowOff>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8" name="TextBox 4"/>
            <xdr:cNvSpPr txBox="1"/>
          </xdr:nvSpPr>
          <xdr:spPr>
            <a:xfrm>
              <a:off x="1847850" y="4333875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68" name="TextBox 4"/>
            <xdr:cNvSpPr txBox="1"/>
          </xdr:nvSpPr>
          <xdr:spPr>
            <a:xfrm>
              <a:off x="1847850" y="4333875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26</xdr:col>
      <xdr:colOff>19050</xdr:colOff>
      <xdr:row>701</xdr:row>
      <xdr:rowOff>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9" name="TextBox 4"/>
            <xdr:cNvSpPr txBox="1"/>
          </xdr:nvSpPr>
          <xdr:spPr>
            <a:xfrm>
              <a:off x="3981450" y="4333875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69" name="TextBox 4"/>
            <xdr:cNvSpPr txBox="1"/>
          </xdr:nvSpPr>
          <xdr:spPr>
            <a:xfrm>
              <a:off x="3981450" y="4333875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40</xdr:col>
      <xdr:colOff>19050</xdr:colOff>
      <xdr:row>701</xdr:row>
      <xdr:rowOff>0</xdr:rowOff>
    </xdr:from>
    <xdr:ext cx="1476879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0" name="TextBox 4"/>
            <xdr:cNvSpPr txBox="1"/>
          </xdr:nvSpPr>
          <xdr:spPr>
            <a:xfrm>
              <a:off x="6115050" y="43338750"/>
              <a:ext cx="1476879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70" name="TextBox 4"/>
            <xdr:cNvSpPr txBox="1"/>
          </xdr:nvSpPr>
          <xdr:spPr>
            <a:xfrm>
              <a:off x="6115050" y="43338750"/>
              <a:ext cx="1476879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34</xdr:col>
      <xdr:colOff>142875</xdr:colOff>
      <xdr:row>690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1" name="TextBox 2"/>
            <xdr:cNvSpPr txBox="1">
              <a:spLocks/>
            </xdr:cNvSpPr>
          </xdr:nvSpPr>
          <xdr:spPr>
            <a:xfrm>
              <a:off x="5324475" y="4075747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71" name="TextBox 2"/>
            <xdr:cNvSpPr txBox="1">
              <a:spLocks/>
            </xdr:cNvSpPr>
          </xdr:nvSpPr>
          <xdr:spPr>
            <a:xfrm>
              <a:off x="5324475" y="4075747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45</xdr:col>
      <xdr:colOff>85725</xdr:colOff>
      <xdr:row>697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2" name="TextBox 2"/>
            <xdr:cNvSpPr txBox="1">
              <a:spLocks/>
            </xdr:cNvSpPr>
          </xdr:nvSpPr>
          <xdr:spPr>
            <a:xfrm>
              <a:off x="6943725" y="424053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72" name="TextBox 2"/>
            <xdr:cNvSpPr txBox="1">
              <a:spLocks/>
            </xdr:cNvSpPr>
          </xdr:nvSpPr>
          <xdr:spPr>
            <a:xfrm>
              <a:off x="6943725" y="424053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95250</xdr:colOff>
      <xdr:row>740</xdr:row>
      <xdr:rowOff>28575</xdr:rowOff>
    </xdr:from>
    <xdr:ext cx="1207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3" name="TextBox 4"/>
            <xdr:cNvSpPr txBox="1"/>
          </xdr:nvSpPr>
          <xdr:spPr>
            <a:xfrm>
              <a:off x="704850" y="52654200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73" name="TextBox 4"/>
            <xdr:cNvSpPr txBox="1"/>
          </xdr:nvSpPr>
          <xdr:spPr>
            <a:xfrm>
              <a:off x="704850" y="52654200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749</xdr:row>
      <xdr:rowOff>9525</xdr:rowOff>
    </xdr:from>
    <xdr:ext cx="5172075" cy="2286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4" name="TextBox 2"/>
            <xdr:cNvSpPr txBox="1">
              <a:spLocks/>
            </xdr:cNvSpPr>
          </xdr:nvSpPr>
          <xdr:spPr>
            <a:xfrm>
              <a:off x="161925" y="54778275"/>
              <a:ext cx="5172075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ko-KR" altLang="ko-KR">
                <a:effectLst/>
              </a:endParaRPr>
            </a:p>
            <a:p>
              <a:endParaRPr lang="ko-KR" altLang="en-US" sz="1100"/>
            </a:p>
          </xdr:txBody>
        </xdr:sp>
      </mc:Choice>
      <mc:Fallback xmlns="">
        <xdr:sp macro="" textlink="">
          <xdr:nvSpPr>
            <xdr:cNvPr id="374" name="TextBox 2"/>
            <xdr:cNvSpPr txBox="1">
              <a:spLocks/>
            </xdr:cNvSpPr>
          </xdr:nvSpPr>
          <xdr:spPr>
            <a:xfrm>
              <a:off x="161925" y="54778275"/>
              <a:ext cx="5172075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(𝐵_𝑥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=𝑢^2 (𝑙_𝑠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̅)+𝑢^2 (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)+𝑢^2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〖𝑢^2 (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𝑙〗_𝑟)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+〖𝑢^2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𝑙〗_𝑐)</a:t>
              </a:r>
              <a:endParaRPr lang="ko-KR" altLang="ko-KR">
                <a:effectLst/>
              </a:endParaRPr>
            </a:p>
            <a:p>
              <a:endParaRPr lang="ko-KR" altLang="en-US" sz="1100"/>
            </a:p>
          </xdr:txBody>
        </xdr:sp>
      </mc:Fallback>
    </mc:AlternateContent>
    <xdr:clientData/>
  </xdr:oneCellAnchor>
  <xdr:oneCellAnchor>
    <xdr:from>
      <xdr:col>26</xdr:col>
      <xdr:colOff>142875</xdr:colOff>
      <xdr:row>751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5" name="TextBox 2"/>
            <xdr:cNvSpPr txBox="1">
              <a:spLocks/>
            </xdr:cNvSpPr>
          </xdr:nvSpPr>
          <xdr:spPr>
            <a:xfrm>
              <a:off x="4105275" y="5528310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75" name="TextBox 2"/>
            <xdr:cNvSpPr txBox="1">
              <a:spLocks/>
            </xdr:cNvSpPr>
          </xdr:nvSpPr>
          <xdr:spPr>
            <a:xfrm>
              <a:off x="4105275" y="5528310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758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6" name="TextBox 2"/>
            <xdr:cNvSpPr txBox="1">
              <a:spLocks/>
            </xdr:cNvSpPr>
          </xdr:nvSpPr>
          <xdr:spPr>
            <a:xfrm>
              <a:off x="1676400" y="569309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76" name="TextBox 2"/>
            <xdr:cNvSpPr txBox="1">
              <a:spLocks/>
            </xdr:cNvSpPr>
          </xdr:nvSpPr>
          <xdr:spPr>
            <a:xfrm>
              <a:off x="1676400" y="569309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28</xdr:col>
      <xdr:colOff>28575</xdr:colOff>
      <xdr:row>757</xdr:row>
      <xdr:rowOff>28575</xdr:rowOff>
    </xdr:from>
    <xdr:ext cx="733425" cy="2104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7" name="TextBox 2"/>
            <xdr:cNvSpPr txBox="1">
              <a:spLocks/>
            </xdr:cNvSpPr>
          </xdr:nvSpPr>
          <xdr:spPr>
            <a:xfrm>
              <a:off x="4295775" y="56702325"/>
              <a:ext cx="733425" cy="2104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77" name="TextBox 2"/>
            <xdr:cNvSpPr txBox="1">
              <a:spLocks/>
            </xdr:cNvSpPr>
          </xdr:nvSpPr>
          <xdr:spPr>
            <a:xfrm>
              <a:off x="4295775" y="56702325"/>
              <a:ext cx="733425" cy="2104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85725</xdr:colOff>
      <xdr:row>758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8" name="TextBox 2"/>
            <xdr:cNvSpPr txBox="1">
              <a:spLocks/>
            </xdr:cNvSpPr>
          </xdr:nvSpPr>
          <xdr:spPr>
            <a:xfrm>
              <a:off x="2371725" y="569309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78" name="TextBox 2"/>
            <xdr:cNvSpPr txBox="1">
              <a:spLocks/>
            </xdr:cNvSpPr>
          </xdr:nvSpPr>
          <xdr:spPr>
            <a:xfrm>
              <a:off x="2371725" y="569309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20</xdr:col>
      <xdr:colOff>114300</xdr:colOff>
      <xdr:row>758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9" name="TextBox 2"/>
            <xdr:cNvSpPr txBox="1">
              <a:spLocks/>
            </xdr:cNvSpPr>
          </xdr:nvSpPr>
          <xdr:spPr>
            <a:xfrm>
              <a:off x="3162300" y="569309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79" name="TextBox 2"/>
            <xdr:cNvSpPr txBox="1">
              <a:spLocks/>
            </xdr:cNvSpPr>
          </xdr:nvSpPr>
          <xdr:spPr>
            <a:xfrm>
              <a:off x="3162300" y="569309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25</xdr:col>
      <xdr:colOff>95250</xdr:colOff>
      <xdr:row>758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0" name="TextBox 2"/>
            <xdr:cNvSpPr txBox="1">
              <a:spLocks/>
            </xdr:cNvSpPr>
          </xdr:nvSpPr>
          <xdr:spPr>
            <a:xfrm>
              <a:off x="3905250" y="569309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80" name="TextBox 2"/>
            <xdr:cNvSpPr txBox="1">
              <a:spLocks/>
            </xdr:cNvSpPr>
          </xdr:nvSpPr>
          <xdr:spPr>
            <a:xfrm>
              <a:off x="3905250" y="569309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30</xdr:col>
      <xdr:colOff>104775</xdr:colOff>
      <xdr:row>758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1" name="TextBox 2"/>
            <xdr:cNvSpPr txBox="1">
              <a:spLocks/>
            </xdr:cNvSpPr>
          </xdr:nvSpPr>
          <xdr:spPr>
            <a:xfrm>
              <a:off x="4676775" y="569309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81" name="TextBox 2"/>
            <xdr:cNvSpPr txBox="1">
              <a:spLocks/>
            </xdr:cNvSpPr>
          </xdr:nvSpPr>
          <xdr:spPr>
            <a:xfrm>
              <a:off x="4676775" y="569309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35</xdr:col>
      <xdr:colOff>95250</xdr:colOff>
      <xdr:row>758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2" name="TextBox 2"/>
            <xdr:cNvSpPr txBox="1">
              <a:spLocks/>
            </xdr:cNvSpPr>
          </xdr:nvSpPr>
          <xdr:spPr>
            <a:xfrm>
              <a:off x="5429250" y="569309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82" name="TextBox 2"/>
            <xdr:cNvSpPr txBox="1">
              <a:spLocks/>
            </xdr:cNvSpPr>
          </xdr:nvSpPr>
          <xdr:spPr>
            <a:xfrm>
              <a:off x="5429250" y="569309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40</xdr:col>
      <xdr:colOff>85725</xdr:colOff>
      <xdr:row>758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3" name="TextBox 2"/>
            <xdr:cNvSpPr txBox="1">
              <a:spLocks/>
            </xdr:cNvSpPr>
          </xdr:nvSpPr>
          <xdr:spPr>
            <a:xfrm>
              <a:off x="6181725" y="569309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83" name="TextBox 2"/>
            <xdr:cNvSpPr txBox="1">
              <a:spLocks/>
            </xdr:cNvSpPr>
          </xdr:nvSpPr>
          <xdr:spPr>
            <a:xfrm>
              <a:off x="6181725" y="569309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47625</xdr:colOff>
      <xdr:row>757</xdr:row>
      <xdr:rowOff>52101</xdr:rowOff>
    </xdr:from>
    <xdr:ext cx="1476375" cy="7289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4" name="TextBox 383"/>
            <xdr:cNvSpPr txBox="1"/>
          </xdr:nvSpPr>
          <xdr:spPr>
            <a:xfrm>
              <a:off x="200025" y="56725851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ko-KR" sz="1100" i="1">
                            <a:latin typeface="Cambria Math" panose="02040503050406030204" pitchFamily="18" charset="0"/>
                          </a:rPr>
                          <m:t>ν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𝑒𝑓𝑓</m:t>
                        </m:r>
                      </m:sub>
                    </m:sSub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sup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begChr m:val="["/>
                                        <m:endChr m:val="]"/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𝑢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)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84" name="TextBox 383"/>
            <xdr:cNvSpPr txBox="1"/>
          </xdr:nvSpPr>
          <xdr:spPr>
            <a:xfrm>
              <a:off x="200025" y="56725851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ν_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𝑒𝑓𝑓</a:t>
              </a:r>
              <a:r>
                <a:rPr lang="en-US" altLang="ko-KR" sz="1100" i="0">
                  <a:latin typeface="Cambria Math" panose="02040503050406030204" pitchFamily="18" charset="0"/>
                </a:rPr>
                <a:t>=(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𝑢_𝑐^4 (𝑦))/(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1)^𝑁▒[𝑐_𝑖 〖𝑢(𝑥〗_𝑖)]^4/ν_𝑖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28575</xdr:colOff>
      <xdr:row>737</xdr:row>
      <xdr:rowOff>228600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5" name="TextBox 4"/>
            <xdr:cNvSpPr txBox="1"/>
          </xdr:nvSpPr>
          <xdr:spPr>
            <a:xfrm>
              <a:off x="2162175" y="5213985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85" name="TextBox 4"/>
            <xdr:cNvSpPr txBox="1"/>
          </xdr:nvSpPr>
          <xdr:spPr>
            <a:xfrm>
              <a:off x="2162175" y="5213985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41</xdr:col>
      <xdr:colOff>28575</xdr:colOff>
      <xdr:row>737</xdr:row>
      <xdr:rowOff>228600</xdr:rowOff>
    </xdr:from>
    <xdr:ext cx="1619250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6" name="TextBox 4"/>
            <xdr:cNvSpPr txBox="1"/>
          </xdr:nvSpPr>
          <xdr:spPr>
            <a:xfrm>
              <a:off x="6276975" y="52139850"/>
              <a:ext cx="1619250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86" name="TextBox 4"/>
            <xdr:cNvSpPr txBox="1"/>
          </xdr:nvSpPr>
          <xdr:spPr>
            <a:xfrm>
              <a:off x="6276975" y="52139850"/>
              <a:ext cx="1619250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41</xdr:col>
      <xdr:colOff>28575</xdr:colOff>
      <xdr:row>746</xdr:row>
      <xdr:rowOff>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7" name="TextBox 4"/>
            <xdr:cNvSpPr txBox="1"/>
          </xdr:nvSpPr>
          <xdr:spPr>
            <a:xfrm>
              <a:off x="6276975" y="5405437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87" name="TextBox 4"/>
            <xdr:cNvSpPr txBox="1"/>
          </xdr:nvSpPr>
          <xdr:spPr>
            <a:xfrm>
              <a:off x="6276975" y="5405437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142875</xdr:colOff>
      <xdr:row>750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8" name="TextBox 2"/>
            <xdr:cNvSpPr txBox="1">
              <a:spLocks/>
            </xdr:cNvSpPr>
          </xdr:nvSpPr>
          <xdr:spPr>
            <a:xfrm>
              <a:off x="752475" y="5504497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88" name="TextBox 2"/>
            <xdr:cNvSpPr txBox="1">
              <a:spLocks/>
            </xdr:cNvSpPr>
          </xdr:nvSpPr>
          <xdr:spPr>
            <a:xfrm>
              <a:off x="752475" y="5504497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114299</xdr:colOff>
      <xdr:row>750</xdr:row>
      <xdr:rowOff>38101</xdr:rowOff>
    </xdr:from>
    <xdr:ext cx="1152526" cy="200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9" name="TextBox 2"/>
            <xdr:cNvSpPr txBox="1">
              <a:spLocks/>
            </xdr:cNvSpPr>
          </xdr:nvSpPr>
          <xdr:spPr>
            <a:xfrm>
              <a:off x="1790699" y="55044976"/>
              <a:ext cx="115252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89" name="TextBox 2"/>
            <xdr:cNvSpPr txBox="1">
              <a:spLocks/>
            </xdr:cNvSpPr>
          </xdr:nvSpPr>
          <xdr:spPr>
            <a:xfrm>
              <a:off x="1790699" y="55044976"/>
              <a:ext cx="115252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20</xdr:col>
      <xdr:colOff>142875</xdr:colOff>
      <xdr:row>750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0" name="TextBox 2"/>
            <xdr:cNvSpPr txBox="1">
              <a:spLocks/>
            </xdr:cNvSpPr>
          </xdr:nvSpPr>
          <xdr:spPr>
            <a:xfrm>
              <a:off x="3190875" y="5504497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90" name="TextBox 2"/>
            <xdr:cNvSpPr txBox="1">
              <a:spLocks/>
            </xdr:cNvSpPr>
          </xdr:nvSpPr>
          <xdr:spPr>
            <a:xfrm>
              <a:off x="3190875" y="5504497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27</xdr:col>
      <xdr:colOff>142874</xdr:colOff>
      <xdr:row>750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1" name="TextBox 2"/>
            <xdr:cNvSpPr txBox="1">
              <a:spLocks/>
            </xdr:cNvSpPr>
          </xdr:nvSpPr>
          <xdr:spPr>
            <a:xfrm>
              <a:off x="4257674" y="5504497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91" name="TextBox 2"/>
            <xdr:cNvSpPr txBox="1">
              <a:spLocks/>
            </xdr:cNvSpPr>
          </xdr:nvSpPr>
          <xdr:spPr>
            <a:xfrm>
              <a:off x="4257674" y="5504497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37</xdr:col>
      <xdr:colOff>142874</xdr:colOff>
      <xdr:row>750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2" name="TextBox 2"/>
            <xdr:cNvSpPr txBox="1">
              <a:spLocks/>
            </xdr:cNvSpPr>
          </xdr:nvSpPr>
          <xdr:spPr>
            <a:xfrm>
              <a:off x="5781674" y="5504497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92" name="TextBox 2"/>
            <xdr:cNvSpPr txBox="1">
              <a:spLocks/>
            </xdr:cNvSpPr>
          </xdr:nvSpPr>
          <xdr:spPr>
            <a:xfrm>
              <a:off x="5781674" y="5504497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6</xdr:col>
      <xdr:colOff>142874</xdr:colOff>
      <xdr:row>751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3" name="TextBox 2"/>
            <xdr:cNvSpPr txBox="1">
              <a:spLocks/>
            </xdr:cNvSpPr>
          </xdr:nvSpPr>
          <xdr:spPr>
            <a:xfrm>
              <a:off x="1057274" y="5528310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93" name="TextBox 2"/>
            <xdr:cNvSpPr txBox="1">
              <a:spLocks/>
            </xdr:cNvSpPr>
          </xdr:nvSpPr>
          <xdr:spPr>
            <a:xfrm>
              <a:off x="1057274" y="5528310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16</xdr:col>
      <xdr:colOff>142874</xdr:colOff>
      <xdr:row>751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4" name="TextBox 2"/>
            <xdr:cNvSpPr txBox="1">
              <a:spLocks/>
            </xdr:cNvSpPr>
          </xdr:nvSpPr>
          <xdr:spPr>
            <a:xfrm>
              <a:off x="2581274" y="5528310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94" name="TextBox 2"/>
            <xdr:cNvSpPr txBox="1">
              <a:spLocks/>
            </xdr:cNvSpPr>
          </xdr:nvSpPr>
          <xdr:spPr>
            <a:xfrm>
              <a:off x="2581274" y="5528310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142875</xdr:colOff>
      <xdr:row>752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5" name="TextBox 2"/>
            <xdr:cNvSpPr txBox="1">
              <a:spLocks/>
            </xdr:cNvSpPr>
          </xdr:nvSpPr>
          <xdr:spPr>
            <a:xfrm>
              <a:off x="752475" y="5552122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95" name="TextBox 2"/>
            <xdr:cNvSpPr txBox="1">
              <a:spLocks/>
            </xdr:cNvSpPr>
          </xdr:nvSpPr>
          <xdr:spPr>
            <a:xfrm>
              <a:off x="752475" y="5552122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114299</xdr:colOff>
      <xdr:row>752</xdr:row>
      <xdr:rowOff>38101</xdr:rowOff>
    </xdr:from>
    <xdr:ext cx="1152526" cy="200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6" name="TextBox 2"/>
            <xdr:cNvSpPr txBox="1">
              <a:spLocks/>
            </xdr:cNvSpPr>
          </xdr:nvSpPr>
          <xdr:spPr>
            <a:xfrm>
              <a:off x="1790699" y="55521226"/>
              <a:ext cx="115252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96" name="TextBox 2"/>
            <xdr:cNvSpPr txBox="1">
              <a:spLocks/>
            </xdr:cNvSpPr>
          </xdr:nvSpPr>
          <xdr:spPr>
            <a:xfrm>
              <a:off x="1790699" y="55521226"/>
              <a:ext cx="115252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5</xdr:col>
      <xdr:colOff>28575</xdr:colOff>
      <xdr:row>753</xdr:row>
      <xdr:rowOff>228600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7" name="TextBox 4"/>
            <xdr:cNvSpPr txBox="1"/>
          </xdr:nvSpPr>
          <xdr:spPr>
            <a:xfrm>
              <a:off x="790575" y="5594985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97" name="TextBox 4"/>
            <xdr:cNvSpPr txBox="1"/>
          </xdr:nvSpPr>
          <xdr:spPr>
            <a:xfrm>
              <a:off x="790575" y="5594985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12</xdr:col>
      <xdr:colOff>19050</xdr:colOff>
      <xdr:row>762</xdr:row>
      <xdr:rowOff>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8" name="TextBox 4"/>
            <xdr:cNvSpPr txBox="1"/>
          </xdr:nvSpPr>
          <xdr:spPr>
            <a:xfrm>
              <a:off x="1847850" y="5786437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98" name="TextBox 4"/>
            <xdr:cNvSpPr txBox="1"/>
          </xdr:nvSpPr>
          <xdr:spPr>
            <a:xfrm>
              <a:off x="1847850" y="5786437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26</xdr:col>
      <xdr:colOff>19050</xdr:colOff>
      <xdr:row>762</xdr:row>
      <xdr:rowOff>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9" name="TextBox 4"/>
            <xdr:cNvSpPr txBox="1"/>
          </xdr:nvSpPr>
          <xdr:spPr>
            <a:xfrm>
              <a:off x="3981450" y="5786437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99" name="TextBox 4"/>
            <xdr:cNvSpPr txBox="1"/>
          </xdr:nvSpPr>
          <xdr:spPr>
            <a:xfrm>
              <a:off x="3981450" y="5786437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40</xdr:col>
      <xdr:colOff>19050</xdr:colOff>
      <xdr:row>762</xdr:row>
      <xdr:rowOff>0</xdr:rowOff>
    </xdr:from>
    <xdr:ext cx="1476879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0" name="TextBox 4"/>
            <xdr:cNvSpPr txBox="1"/>
          </xdr:nvSpPr>
          <xdr:spPr>
            <a:xfrm>
              <a:off x="6115050" y="57864375"/>
              <a:ext cx="1476879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00" name="TextBox 4"/>
            <xdr:cNvSpPr txBox="1"/>
          </xdr:nvSpPr>
          <xdr:spPr>
            <a:xfrm>
              <a:off x="6115050" y="57864375"/>
              <a:ext cx="1476879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34</xdr:col>
      <xdr:colOff>142875</xdr:colOff>
      <xdr:row>751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1" name="TextBox 2"/>
            <xdr:cNvSpPr txBox="1">
              <a:spLocks/>
            </xdr:cNvSpPr>
          </xdr:nvSpPr>
          <xdr:spPr>
            <a:xfrm>
              <a:off x="5324475" y="5528310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01" name="TextBox 2"/>
            <xdr:cNvSpPr txBox="1">
              <a:spLocks/>
            </xdr:cNvSpPr>
          </xdr:nvSpPr>
          <xdr:spPr>
            <a:xfrm>
              <a:off x="5324475" y="5528310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45</xdr:col>
      <xdr:colOff>85725</xdr:colOff>
      <xdr:row>758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2" name="TextBox 2"/>
            <xdr:cNvSpPr txBox="1">
              <a:spLocks/>
            </xdr:cNvSpPr>
          </xdr:nvSpPr>
          <xdr:spPr>
            <a:xfrm>
              <a:off x="6943725" y="569309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02" name="TextBox 2"/>
            <xdr:cNvSpPr txBox="1">
              <a:spLocks/>
            </xdr:cNvSpPr>
          </xdr:nvSpPr>
          <xdr:spPr>
            <a:xfrm>
              <a:off x="6943725" y="569309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95250</xdr:colOff>
      <xdr:row>801</xdr:row>
      <xdr:rowOff>28575</xdr:rowOff>
    </xdr:from>
    <xdr:ext cx="1207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3" name="TextBox 4"/>
            <xdr:cNvSpPr txBox="1"/>
          </xdr:nvSpPr>
          <xdr:spPr>
            <a:xfrm>
              <a:off x="704850" y="67179825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03" name="TextBox 4"/>
            <xdr:cNvSpPr txBox="1"/>
          </xdr:nvSpPr>
          <xdr:spPr>
            <a:xfrm>
              <a:off x="704850" y="67179825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810</xdr:row>
      <xdr:rowOff>9525</xdr:rowOff>
    </xdr:from>
    <xdr:ext cx="5172075" cy="2286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4" name="TextBox 2"/>
            <xdr:cNvSpPr txBox="1">
              <a:spLocks/>
            </xdr:cNvSpPr>
          </xdr:nvSpPr>
          <xdr:spPr>
            <a:xfrm>
              <a:off x="161925" y="69303900"/>
              <a:ext cx="5172075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ko-KR" altLang="ko-KR">
                <a:effectLst/>
              </a:endParaRPr>
            </a:p>
            <a:p>
              <a:endParaRPr lang="ko-KR" altLang="en-US" sz="1100"/>
            </a:p>
          </xdr:txBody>
        </xdr:sp>
      </mc:Choice>
      <mc:Fallback xmlns="">
        <xdr:sp macro="" textlink="">
          <xdr:nvSpPr>
            <xdr:cNvPr id="404" name="TextBox 2"/>
            <xdr:cNvSpPr txBox="1">
              <a:spLocks/>
            </xdr:cNvSpPr>
          </xdr:nvSpPr>
          <xdr:spPr>
            <a:xfrm>
              <a:off x="161925" y="69303900"/>
              <a:ext cx="5172075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(𝐵_𝑥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=𝑢^2 (𝑙_𝑠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̅)+𝑢^2 (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)+𝑢^2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〖𝑢^2 (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𝑙〗_𝑟)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+〖𝑢^2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𝑙〗_𝑐)</a:t>
              </a:r>
              <a:endParaRPr lang="ko-KR" altLang="ko-KR">
                <a:effectLst/>
              </a:endParaRPr>
            </a:p>
            <a:p>
              <a:endParaRPr lang="ko-KR" altLang="en-US" sz="1100"/>
            </a:p>
          </xdr:txBody>
        </xdr:sp>
      </mc:Fallback>
    </mc:AlternateContent>
    <xdr:clientData/>
  </xdr:oneCellAnchor>
  <xdr:oneCellAnchor>
    <xdr:from>
      <xdr:col>26</xdr:col>
      <xdr:colOff>142875</xdr:colOff>
      <xdr:row>812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5" name="TextBox 2"/>
            <xdr:cNvSpPr txBox="1">
              <a:spLocks/>
            </xdr:cNvSpPr>
          </xdr:nvSpPr>
          <xdr:spPr>
            <a:xfrm>
              <a:off x="4105275" y="6980872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05" name="TextBox 2"/>
            <xdr:cNvSpPr txBox="1">
              <a:spLocks/>
            </xdr:cNvSpPr>
          </xdr:nvSpPr>
          <xdr:spPr>
            <a:xfrm>
              <a:off x="4105275" y="6980872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819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6" name="TextBox 2"/>
            <xdr:cNvSpPr txBox="1">
              <a:spLocks/>
            </xdr:cNvSpPr>
          </xdr:nvSpPr>
          <xdr:spPr>
            <a:xfrm>
              <a:off x="1676400" y="714565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06" name="TextBox 2"/>
            <xdr:cNvSpPr txBox="1">
              <a:spLocks/>
            </xdr:cNvSpPr>
          </xdr:nvSpPr>
          <xdr:spPr>
            <a:xfrm>
              <a:off x="1676400" y="714565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28</xdr:col>
      <xdr:colOff>28575</xdr:colOff>
      <xdr:row>818</xdr:row>
      <xdr:rowOff>28575</xdr:rowOff>
    </xdr:from>
    <xdr:ext cx="733425" cy="2104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7" name="TextBox 2"/>
            <xdr:cNvSpPr txBox="1">
              <a:spLocks/>
            </xdr:cNvSpPr>
          </xdr:nvSpPr>
          <xdr:spPr>
            <a:xfrm>
              <a:off x="4295775" y="71227950"/>
              <a:ext cx="733425" cy="2104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07" name="TextBox 2"/>
            <xdr:cNvSpPr txBox="1">
              <a:spLocks/>
            </xdr:cNvSpPr>
          </xdr:nvSpPr>
          <xdr:spPr>
            <a:xfrm>
              <a:off x="4295775" y="71227950"/>
              <a:ext cx="733425" cy="2104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85725</xdr:colOff>
      <xdr:row>819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8" name="TextBox 2"/>
            <xdr:cNvSpPr txBox="1">
              <a:spLocks/>
            </xdr:cNvSpPr>
          </xdr:nvSpPr>
          <xdr:spPr>
            <a:xfrm>
              <a:off x="2371725" y="714565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08" name="TextBox 2"/>
            <xdr:cNvSpPr txBox="1">
              <a:spLocks/>
            </xdr:cNvSpPr>
          </xdr:nvSpPr>
          <xdr:spPr>
            <a:xfrm>
              <a:off x="2371725" y="714565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20</xdr:col>
      <xdr:colOff>114300</xdr:colOff>
      <xdr:row>819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9" name="TextBox 2"/>
            <xdr:cNvSpPr txBox="1">
              <a:spLocks/>
            </xdr:cNvSpPr>
          </xdr:nvSpPr>
          <xdr:spPr>
            <a:xfrm>
              <a:off x="3162300" y="714565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09" name="TextBox 2"/>
            <xdr:cNvSpPr txBox="1">
              <a:spLocks/>
            </xdr:cNvSpPr>
          </xdr:nvSpPr>
          <xdr:spPr>
            <a:xfrm>
              <a:off x="3162300" y="714565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25</xdr:col>
      <xdr:colOff>95250</xdr:colOff>
      <xdr:row>819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0" name="TextBox 2"/>
            <xdr:cNvSpPr txBox="1">
              <a:spLocks/>
            </xdr:cNvSpPr>
          </xdr:nvSpPr>
          <xdr:spPr>
            <a:xfrm>
              <a:off x="3905250" y="714565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10" name="TextBox 2"/>
            <xdr:cNvSpPr txBox="1">
              <a:spLocks/>
            </xdr:cNvSpPr>
          </xdr:nvSpPr>
          <xdr:spPr>
            <a:xfrm>
              <a:off x="3905250" y="714565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30</xdr:col>
      <xdr:colOff>104775</xdr:colOff>
      <xdr:row>819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1" name="TextBox 2"/>
            <xdr:cNvSpPr txBox="1">
              <a:spLocks/>
            </xdr:cNvSpPr>
          </xdr:nvSpPr>
          <xdr:spPr>
            <a:xfrm>
              <a:off x="4676775" y="714565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11" name="TextBox 2"/>
            <xdr:cNvSpPr txBox="1">
              <a:spLocks/>
            </xdr:cNvSpPr>
          </xdr:nvSpPr>
          <xdr:spPr>
            <a:xfrm>
              <a:off x="4676775" y="714565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35</xdr:col>
      <xdr:colOff>95250</xdr:colOff>
      <xdr:row>819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2" name="TextBox 2"/>
            <xdr:cNvSpPr txBox="1">
              <a:spLocks/>
            </xdr:cNvSpPr>
          </xdr:nvSpPr>
          <xdr:spPr>
            <a:xfrm>
              <a:off x="5429250" y="714565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12" name="TextBox 2"/>
            <xdr:cNvSpPr txBox="1">
              <a:spLocks/>
            </xdr:cNvSpPr>
          </xdr:nvSpPr>
          <xdr:spPr>
            <a:xfrm>
              <a:off x="5429250" y="714565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40</xdr:col>
      <xdr:colOff>85725</xdr:colOff>
      <xdr:row>819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3" name="TextBox 2"/>
            <xdr:cNvSpPr txBox="1">
              <a:spLocks/>
            </xdr:cNvSpPr>
          </xdr:nvSpPr>
          <xdr:spPr>
            <a:xfrm>
              <a:off x="6181725" y="714565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13" name="TextBox 2"/>
            <xdr:cNvSpPr txBox="1">
              <a:spLocks/>
            </xdr:cNvSpPr>
          </xdr:nvSpPr>
          <xdr:spPr>
            <a:xfrm>
              <a:off x="6181725" y="714565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47625</xdr:colOff>
      <xdr:row>818</xdr:row>
      <xdr:rowOff>52101</xdr:rowOff>
    </xdr:from>
    <xdr:ext cx="1476375" cy="7289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4" name="TextBox 413"/>
            <xdr:cNvSpPr txBox="1"/>
          </xdr:nvSpPr>
          <xdr:spPr>
            <a:xfrm>
              <a:off x="200025" y="71251476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ko-KR" sz="1100" i="1">
                            <a:latin typeface="Cambria Math" panose="02040503050406030204" pitchFamily="18" charset="0"/>
                          </a:rPr>
                          <m:t>ν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𝑒𝑓𝑓</m:t>
                        </m:r>
                      </m:sub>
                    </m:sSub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sup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begChr m:val="["/>
                                        <m:endChr m:val="]"/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𝑢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)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14" name="TextBox 413"/>
            <xdr:cNvSpPr txBox="1"/>
          </xdr:nvSpPr>
          <xdr:spPr>
            <a:xfrm>
              <a:off x="200025" y="71251476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ν_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𝑒𝑓𝑓</a:t>
              </a:r>
              <a:r>
                <a:rPr lang="en-US" altLang="ko-KR" sz="1100" i="0">
                  <a:latin typeface="Cambria Math" panose="02040503050406030204" pitchFamily="18" charset="0"/>
                </a:rPr>
                <a:t>=(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𝑢_𝑐^4 (𝑦))/(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1)^𝑁▒[𝑐_𝑖 〖𝑢(𝑥〗_𝑖)]^4/ν_𝑖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28575</xdr:colOff>
      <xdr:row>798</xdr:row>
      <xdr:rowOff>228600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5" name="TextBox 4"/>
            <xdr:cNvSpPr txBox="1"/>
          </xdr:nvSpPr>
          <xdr:spPr>
            <a:xfrm>
              <a:off x="2162175" y="6666547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15" name="TextBox 4"/>
            <xdr:cNvSpPr txBox="1"/>
          </xdr:nvSpPr>
          <xdr:spPr>
            <a:xfrm>
              <a:off x="2162175" y="6666547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41</xdr:col>
      <xdr:colOff>28575</xdr:colOff>
      <xdr:row>798</xdr:row>
      <xdr:rowOff>228600</xdr:rowOff>
    </xdr:from>
    <xdr:ext cx="1619250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6" name="TextBox 4"/>
            <xdr:cNvSpPr txBox="1"/>
          </xdr:nvSpPr>
          <xdr:spPr>
            <a:xfrm>
              <a:off x="6276975" y="66665475"/>
              <a:ext cx="1619250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16" name="TextBox 4"/>
            <xdr:cNvSpPr txBox="1"/>
          </xdr:nvSpPr>
          <xdr:spPr>
            <a:xfrm>
              <a:off x="6276975" y="66665475"/>
              <a:ext cx="1619250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41</xdr:col>
      <xdr:colOff>28575</xdr:colOff>
      <xdr:row>807</xdr:row>
      <xdr:rowOff>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7" name="TextBox 4"/>
            <xdr:cNvSpPr txBox="1"/>
          </xdr:nvSpPr>
          <xdr:spPr>
            <a:xfrm>
              <a:off x="6276975" y="6858000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17" name="TextBox 4"/>
            <xdr:cNvSpPr txBox="1"/>
          </xdr:nvSpPr>
          <xdr:spPr>
            <a:xfrm>
              <a:off x="6276975" y="6858000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142875</xdr:colOff>
      <xdr:row>811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8" name="TextBox 2"/>
            <xdr:cNvSpPr txBox="1">
              <a:spLocks/>
            </xdr:cNvSpPr>
          </xdr:nvSpPr>
          <xdr:spPr>
            <a:xfrm>
              <a:off x="752475" y="6957060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18" name="TextBox 2"/>
            <xdr:cNvSpPr txBox="1">
              <a:spLocks/>
            </xdr:cNvSpPr>
          </xdr:nvSpPr>
          <xdr:spPr>
            <a:xfrm>
              <a:off x="752475" y="6957060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114299</xdr:colOff>
      <xdr:row>811</xdr:row>
      <xdr:rowOff>38101</xdr:rowOff>
    </xdr:from>
    <xdr:ext cx="1152526" cy="200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9" name="TextBox 2"/>
            <xdr:cNvSpPr txBox="1">
              <a:spLocks/>
            </xdr:cNvSpPr>
          </xdr:nvSpPr>
          <xdr:spPr>
            <a:xfrm>
              <a:off x="1790699" y="69570601"/>
              <a:ext cx="115252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19" name="TextBox 2"/>
            <xdr:cNvSpPr txBox="1">
              <a:spLocks/>
            </xdr:cNvSpPr>
          </xdr:nvSpPr>
          <xdr:spPr>
            <a:xfrm>
              <a:off x="1790699" y="69570601"/>
              <a:ext cx="115252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20</xdr:col>
      <xdr:colOff>142875</xdr:colOff>
      <xdr:row>811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0" name="TextBox 2"/>
            <xdr:cNvSpPr txBox="1">
              <a:spLocks/>
            </xdr:cNvSpPr>
          </xdr:nvSpPr>
          <xdr:spPr>
            <a:xfrm>
              <a:off x="3190875" y="6957060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20" name="TextBox 2"/>
            <xdr:cNvSpPr txBox="1">
              <a:spLocks/>
            </xdr:cNvSpPr>
          </xdr:nvSpPr>
          <xdr:spPr>
            <a:xfrm>
              <a:off x="3190875" y="6957060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27</xdr:col>
      <xdr:colOff>142874</xdr:colOff>
      <xdr:row>811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1" name="TextBox 2"/>
            <xdr:cNvSpPr txBox="1">
              <a:spLocks/>
            </xdr:cNvSpPr>
          </xdr:nvSpPr>
          <xdr:spPr>
            <a:xfrm>
              <a:off x="4257674" y="6957060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21" name="TextBox 2"/>
            <xdr:cNvSpPr txBox="1">
              <a:spLocks/>
            </xdr:cNvSpPr>
          </xdr:nvSpPr>
          <xdr:spPr>
            <a:xfrm>
              <a:off x="4257674" y="6957060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37</xdr:col>
      <xdr:colOff>142874</xdr:colOff>
      <xdr:row>811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2" name="TextBox 2"/>
            <xdr:cNvSpPr txBox="1">
              <a:spLocks/>
            </xdr:cNvSpPr>
          </xdr:nvSpPr>
          <xdr:spPr>
            <a:xfrm>
              <a:off x="5781674" y="6957060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22" name="TextBox 2"/>
            <xdr:cNvSpPr txBox="1">
              <a:spLocks/>
            </xdr:cNvSpPr>
          </xdr:nvSpPr>
          <xdr:spPr>
            <a:xfrm>
              <a:off x="5781674" y="6957060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6</xdr:col>
      <xdr:colOff>142874</xdr:colOff>
      <xdr:row>812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3" name="TextBox 2"/>
            <xdr:cNvSpPr txBox="1">
              <a:spLocks/>
            </xdr:cNvSpPr>
          </xdr:nvSpPr>
          <xdr:spPr>
            <a:xfrm>
              <a:off x="1057274" y="6980872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23" name="TextBox 2"/>
            <xdr:cNvSpPr txBox="1">
              <a:spLocks/>
            </xdr:cNvSpPr>
          </xdr:nvSpPr>
          <xdr:spPr>
            <a:xfrm>
              <a:off x="1057274" y="6980872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16</xdr:col>
      <xdr:colOff>142874</xdr:colOff>
      <xdr:row>812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4" name="TextBox 2"/>
            <xdr:cNvSpPr txBox="1">
              <a:spLocks/>
            </xdr:cNvSpPr>
          </xdr:nvSpPr>
          <xdr:spPr>
            <a:xfrm>
              <a:off x="2581274" y="6980872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24" name="TextBox 2"/>
            <xdr:cNvSpPr txBox="1">
              <a:spLocks/>
            </xdr:cNvSpPr>
          </xdr:nvSpPr>
          <xdr:spPr>
            <a:xfrm>
              <a:off x="2581274" y="6980872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142875</xdr:colOff>
      <xdr:row>813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5" name="TextBox 2"/>
            <xdr:cNvSpPr txBox="1">
              <a:spLocks/>
            </xdr:cNvSpPr>
          </xdr:nvSpPr>
          <xdr:spPr>
            <a:xfrm>
              <a:off x="752475" y="7004685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25" name="TextBox 2"/>
            <xdr:cNvSpPr txBox="1">
              <a:spLocks/>
            </xdr:cNvSpPr>
          </xdr:nvSpPr>
          <xdr:spPr>
            <a:xfrm>
              <a:off x="752475" y="7004685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114299</xdr:colOff>
      <xdr:row>813</xdr:row>
      <xdr:rowOff>38101</xdr:rowOff>
    </xdr:from>
    <xdr:ext cx="1152526" cy="200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6" name="TextBox 2"/>
            <xdr:cNvSpPr txBox="1">
              <a:spLocks/>
            </xdr:cNvSpPr>
          </xdr:nvSpPr>
          <xdr:spPr>
            <a:xfrm>
              <a:off x="1790699" y="70046851"/>
              <a:ext cx="115252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26" name="TextBox 2"/>
            <xdr:cNvSpPr txBox="1">
              <a:spLocks/>
            </xdr:cNvSpPr>
          </xdr:nvSpPr>
          <xdr:spPr>
            <a:xfrm>
              <a:off x="1790699" y="70046851"/>
              <a:ext cx="115252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5</xdr:col>
      <xdr:colOff>28575</xdr:colOff>
      <xdr:row>814</xdr:row>
      <xdr:rowOff>228600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7" name="TextBox 4"/>
            <xdr:cNvSpPr txBox="1"/>
          </xdr:nvSpPr>
          <xdr:spPr>
            <a:xfrm>
              <a:off x="790575" y="7047547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27" name="TextBox 4"/>
            <xdr:cNvSpPr txBox="1"/>
          </xdr:nvSpPr>
          <xdr:spPr>
            <a:xfrm>
              <a:off x="790575" y="7047547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12</xdr:col>
      <xdr:colOff>19050</xdr:colOff>
      <xdr:row>823</xdr:row>
      <xdr:rowOff>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8" name="TextBox 4"/>
            <xdr:cNvSpPr txBox="1"/>
          </xdr:nvSpPr>
          <xdr:spPr>
            <a:xfrm>
              <a:off x="1847850" y="7239000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28" name="TextBox 4"/>
            <xdr:cNvSpPr txBox="1"/>
          </xdr:nvSpPr>
          <xdr:spPr>
            <a:xfrm>
              <a:off x="1847850" y="7239000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26</xdr:col>
      <xdr:colOff>19050</xdr:colOff>
      <xdr:row>823</xdr:row>
      <xdr:rowOff>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9" name="TextBox 4"/>
            <xdr:cNvSpPr txBox="1"/>
          </xdr:nvSpPr>
          <xdr:spPr>
            <a:xfrm>
              <a:off x="3981450" y="7239000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29" name="TextBox 4"/>
            <xdr:cNvSpPr txBox="1"/>
          </xdr:nvSpPr>
          <xdr:spPr>
            <a:xfrm>
              <a:off x="3981450" y="7239000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40</xdr:col>
      <xdr:colOff>19050</xdr:colOff>
      <xdr:row>823</xdr:row>
      <xdr:rowOff>0</xdr:rowOff>
    </xdr:from>
    <xdr:ext cx="1476879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0" name="TextBox 4"/>
            <xdr:cNvSpPr txBox="1"/>
          </xdr:nvSpPr>
          <xdr:spPr>
            <a:xfrm>
              <a:off x="6115050" y="72390000"/>
              <a:ext cx="1476879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30" name="TextBox 4"/>
            <xdr:cNvSpPr txBox="1"/>
          </xdr:nvSpPr>
          <xdr:spPr>
            <a:xfrm>
              <a:off x="6115050" y="72390000"/>
              <a:ext cx="1476879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34</xdr:col>
      <xdr:colOff>142875</xdr:colOff>
      <xdr:row>812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1" name="TextBox 2"/>
            <xdr:cNvSpPr txBox="1">
              <a:spLocks/>
            </xdr:cNvSpPr>
          </xdr:nvSpPr>
          <xdr:spPr>
            <a:xfrm>
              <a:off x="5324475" y="6980872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31" name="TextBox 2"/>
            <xdr:cNvSpPr txBox="1">
              <a:spLocks/>
            </xdr:cNvSpPr>
          </xdr:nvSpPr>
          <xdr:spPr>
            <a:xfrm>
              <a:off x="5324475" y="6980872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45</xdr:col>
      <xdr:colOff>85725</xdr:colOff>
      <xdr:row>819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2" name="TextBox 2"/>
            <xdr:cNvSpPr txBox="1">
              <a:spLocks/>
            </xdr:cNvSpPr>
          </xdr:nvSpPr>
          <xdr:spPr>
            <a:xfrm>
              <a:off x="6943725" y="714565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32" name="TextBox 2"/>
            <xdr:cNvSpPr txBox="1">
              <a:spLocks/>
            </xdr:cNvSpPr>
          </xdr:nvSpPr>
          <xdr:spPr>
            <a:xfrm>
              <a:off x="6943725" y="714565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95250</xdr:colOff>
      <xdr:row>862</xdr:row>
      <xdr:rowOff>28575</xdr:rowOff>
    </xdr:from>
    <xdr:ext cx="1207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3" name="TextBox 4"/>
            <xdr:cNvSpPr txBox="1"/>
          </xdr:nvSpPr>
          <xdr:spPr>
            <a:xfrm>
              <a:off x="704850" y="81705450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33" name="TextBox 4"/>
            <xdr:cNvSpPr txBox="1"/>
          </xdr:nvSpPr>
          <xdr:spPr>
            <a:xfrm>
              <a:off x="704850" y="81705450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871</xdr:row>
      <xdr:rowOff>9525</xdr:rowOff>
    </xdr:from>
    <xdr:ext cx="5172075" cy="2286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4" name="TextBox 2"/>
            <xdr:cNvSpPr txBox="1">
              <a:spLocks/>
            </xdr:cNvSpPr>
          </xdr:nvSpPr>
          <xdr:spPr>
            <a:xfrm>
              <a:off x="161925" y="83829525"/>
              <a:ext cx="5172075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ko-KR" altLang="ko-KR">
                <a:effectLst/>
              </a:endParaRPr>
            </a:p>
            <a:p>
              <a:endParaRPr lang="ko-KR" altLang="en-US" sz="1100"/>
            </a:p>
          </xdr:txBody>
        </xdr:sp>
      </mc:Choice>
      <mc:Fallback xmlns="">
        <xdr:sp macro="" textlink="">
          <xdr:nvSpPr>
            <xdr:cNvPr id="434" name="TextBox 2"/>
            <xdr:cNvSpPr txBox="1">
              <a:spLocks/>
            </xdr:cNvSpPr>
          </xdr:nvSpPr>
          <xdr:spPr>
            <a:xfrm>
              <a:off x="161925" y="83829525"/>
              <a:ext cx="5172075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(𝐵_𝑥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=𝑢^2 (𝑙_𝑠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̅)+𝑢^2 (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)+𝑢^2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〖𝑢^2 (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𝑙〗_𝑟)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+〖𝑢^2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𝑙〗_𝑐)</a:t>
              </a:r>
              <a:endParaRPr lang="ko-KR" altLang="ko-KR">
                <a:effectLst/>
              </a:endParaRPr>
            </a:p>
            <a:p>
              <a:endParaRPr lang="ko-KR" altLang="en-US" sz="1100"/>
            </a:p>
          </xdr:txBody>
        </xdr:sp>
      </mc:Fallback>
    </mc:AlternateContent>
    <xdr:clientData/>
  </xdr:oneCellAnchor>
  <xdr:oneCellAnchor>
    <xdr:from>
      <xdr:col>26</xdr:col>
      <xdr:colOff>142875</xdr:colOff>
      <xdr:row>873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5" name="TextBox 2"/>
            <xdr:cNvSpPr txBox="1">
              <a:spLocks/>
            </xdr:cNvSpPr>
          </xdr:nvSpPr>
          <xdr:spPr>
            <a:xfrm>
              <a:off x="4105275" y="8433435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35" name="TextBox 2"/>
            <xdr:cNvSpPr txBox="1">
              <a:spLocks/>
            </xdr:cNvSpPr>
          </xdr:nvSpPr>
          <xdr:spPr>
            <a:xfrm>
              <a:off x="4105275" y="8433435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880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6" name="TextBox 2"/>
            <xdr:cNvSpPr txBox="1">
              <a:spLocks/>
            </xdr:cNvSpPr>
          </xdr:nvSpPr>
          <xdr:spPr>
            <a:xfrm>
              <a:off x="1676400" y="859821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36" name="TextBox 2"/>
            <xdr:cNvSpPr txBox="1">
              <a:spLocks/>
            </xdr:cNvSpPr>
          </xdr:nvSpPr>
          <xdr:spPr>
            <a:xfrm>
              <a:off x="1676400" y="859821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28</xdr:col>
      <xdr:colOff>28575</xdr:colOff>
      <xdr:row>879</xdr:row>
      <xdr:rowOff>28575</xdr:rowOff>
    </xdr:from>
    <xdr:ext cx="733425" cy="2104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7" name="TextBox 2"/>
            <xdr:cNvSpPr txBox="1">
              <a:spLocks/>
            </xdr:cNvSpPr>
          </xdr:nvSpPr>
          <xdr:spPr>
            <a:xfrm>
              <a:off x="4295775" y="85753575"/>
              <a:ext cx="733425" cy="2104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37" name="TextBox 2"/>
            <xdr:cNvSpPr txBox="1">
              <a:spLocks/>
            </xdr:cNvSpPr>
          </xdr:nvSpPr>
          <xdr:spPr>
            <a:xfrm>
              <a:off x="4295775" y="85753575"/>
              <a:ext cx="733425" cy="2104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85725</xdr:colOff>
      <xdr:row>880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8" name="TextBox 2"/>
            <xdr:cNvSpPr txBox="1">
              <a:spLocks/>
            </xdr:cNvSpPr>
          </xdr:nvSpPr>
          <xdr:spPr>
            <a:xfrm>
              <a:off x="2371725" y="859821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38" name="TextBox 2"/>
            <xdr:cNvSpPr txBox="1">
              <a:spLocks/>
            </xdr:cNvSpPr>
          </xdr:nvSpPr>
          <xdr:spPr>
            <a:xfrm>
              <a:off x="2371725" y="859821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20</xdr:col>
      <xdr:colOff>114300</xdr:colOff>
      <xdr:row>880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9" name="TextBox 2"/>
            <xdr:cNvSpPr txBox="1">
              <a:spLocks/>
            </xdr:cNvSpPr>
          </xdr:nvSpPr>
          <xdr:spPr>
            <a:xfrm>
              <a:off x="3162300" y="859821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39" name="TextBox 2"/>
            <xdr:cNvSpPr txBox="1">
              <a:spLocks/>
            </xdr:cNvSpPr>
          </xdr:nvSpPr>
          <xdr:spPr>
            <a:xfrm>
              <a:off x="3162300" y="859821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25</xdr:col>
      <xdr:colOff>95250</xdr:colOff>
      <xdr:row>880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0" name="TextBox 2"/>
            <xdr:cNvSpPr txBox="1">
              <a:spLocks/>
            </xdr:cNvSpPr>
          </xdr:nvSpPr>
          <xdr:spPr>
            <a:xfrm>
              <a:off x="3905250" y="859821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40" name="TextBox 2"/>
            <xdr:cNvSpPr txBox="1">
              <a:spLocks/>
            </xdr:cNvSpPr>
          </xdr:nvSpPr>
          <xdr:spPr>
            <a:xfrm>
              <a:off x="3905250" y="859821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30</xdr:col>
      <xdr:colOff>104775</xdr:colOff>
      <xdr:row>880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1" name="TextBox 2"/>
            <xdr:cNvSpPr txBox="1">
              <a:spLocks/>
            </xdr:cNvSpPr>
          </xdr:nvSpPr>
          <xdr:spPr>
            <a:xfrm>
              <a:off x="4676775" y="859821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41" name="TextBox 2"/>
            <xdr:cNvSpPr txBox="1">
              <a:spLocks/>
            </xdr:cNvSpPr>
          </xdr:nvSpPr>
          <xdr:spPr>
            <a:xfrm>
              <a:off x="4676775" y="859821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35</xdr:col>
      <xdr:colOff>95250</xdr:colOff>
      <xdr:row>880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2" name="TextBox 2"/>
            <xdr:cNvSpPr txBox="1">
              <a:spLocks/>
            </xdr:cNvSpPr>
          </xdr:nvSpPr>
          <xdr:spPr>
            <a:xfrm>
              <a:off x="5429250" y="859821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42" name="TextBox 2"/>
            <xdr:cNvSpPr txBox="1">
              <a:spLocks/>
            </xdr:cNvSpPr>
          </xdr:nvSpPr>
          <xdr:spPr>
            <a:xfrm>
              <a:off x="5429250" y="859821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40</xdr:col>
      <xdr:colOff>85725</xdr:colOff>
      <xdr:row>880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3" name="TextBox 2"/>
            <xdr:cNvSpPr txBox="1">
              <a:spLocks/>
            </xdr:cNvSpPr>
          </xdr:nvSpPr>
          <xdr:spPr>
            <a:xfrm>
              <a:off x="6181725" y="859821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43" name="TextBox 2"/>
            <xdr:cNvSpPr txBox="1">
              <a:spLocks/>
            </xdr:cNvSpPr>
          </xdr:nvSpPr>
          <xdr:spPr>
            <a:xfrm>
              <a:off x="6181725" y="859821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47625</xdr:colOff>
      <xdr:row>879</xdr:row>
      <xdr:rowOff>52101</xdr:rowOff>
    </xdr:from>
    <xdr:ext cx="1476375" cy="7289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4" name="TextBox 443"/>
            <xdr:cNvSpPr txBox="1"/>
          </xdr:nvSpPr>
          <xdr:spPr>
            <a:xfrm>
              <a:off x="200025" y="85777101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ko-KR" sz="1100" i="1">
                            <a:latin typeface="Cambria Math" panose="02040503050406030204" pitchFamily="18" charset="0"/>
                          </a:rPr>
                          <m:t>ν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𝑒𝑓𝑓</m:t>
                        </m:r>
                      </m:sub>
                    </m:sSub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sup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begChr m:val="["/>
                                        <m:endChr m:val="]"/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𝑢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)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44" name="TextBox 443"/>
            <xdr:cNvSpPr txBox="1"/>
          </xdr:nvSpPr>
          <xdr:spPr>
            <a:xfrm>
              <a:off x="200025" y="85777101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ν_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𝑒𝑓𝑓</a:t>
              </a:r>
              <a:r>
                <a:rPr lang="en-US" altLang="ko-KR" sz="1100" i="0">
                  <a:latin typeface="Cambria Math" panose="02040503050406030204" pitchFamily="18" charset="0"/>
                </a:rPr>
                <a:t>=(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𝑢_𝑐^4 (𝑦))/(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1)^𝑁▒[𝑐_𝑖 〖𝑢(𝑥〗_𝑖)]^4/ν_𝑖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28575</xdr:colOff>
      <xdr:row>859</xdr:row>
      <xdr:rowOff>228600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5" name="TextBox 4"/>
            <xdr:cNvSpPr txBox="1"/>
          </xdr:nvSpPr>
          <xdr:spPr>
            <a:xfrm>
              <a:off x="2162175" y="8119110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45" name="TextBox 4"/>
            <xdr:cNvSpPr txBox="1"/>
          </xdr:nvSpPr>
          <xdr:spPr>
            <a:xfrm>
              <a:off x="2162175" y="8119110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41</xdr:col>
      <xdr:colOff>28575</xdr:colOff>
      <xdr:row>859</xdr:row>
      <xdr:rowOff>228600</xdr:rowOff>
    </xdr:from>
    <xdr:ext cx="1619250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6" name="TextBox 4"/>
            <xdr:cNvSpPr txBox="1"/>
          </xdr:nvSpPr>
          <xdr:spPr>
            <a:xfrm>
              <a:off x="6276975" y="81191100"/>
              <a:ext cx="1619250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46" name="TextBox 4"/>
            <xdr:cNvSpPr txBox="1"/>
          </xdr:nvSpPr>
          <xdr:spPr>
            <a:xfrm>
              <a:off x="6276975" y="81191100"/>
              <a:ext cx="1619250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41</xdr:col>
      <xdr:colOff>28575</xdr:colOff>
      <xdr:row>868</xdr:row>
      <xdr:rowOff>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7" name="TextBox 4"/>
            <xdr:cNvSpPr txBox="1"/>
          </xdr:nvSpPr>
          <xdr:spPr>
            <a:xfrm>
              <a:off x="6276975" y="8310562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47" name="TextBox 4"/>
            <xdr:cNvSpPr txBox="1"/>
          </xdr:nvSpPr>
          <xdr:spPr>
            <a:xfrm>
              <a:off x="6276975" y="8310562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142875</xdr:colOff>
      <xdr:row>872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8" name="TextBox 2"/>
            <xdr:cNvSpPr txBox="1">
              <a:spLocks/>
            </xdr:cNvSpPr>
          </xdr:nvSpPr>
          <xdr:spPr>
            <a:xfrm>
              <a:off x="752475" y="8409622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48" name="TextBox 2"/>
            <xdr:cNvSpPr txBox="1">
              <a:spLocks/>
            </xdr:cNvSpPr>
          </xdr:nvSpPr>
          <xdr:spPr>
            <a:xfrm>
              <a:off x="752475" y="8409622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114299</xdr:colOff>
      <xdr:row>872</xdr:row>
      <xdr:rowOff>38101</xdr:rowOff>
    </xdr:from>
    <xdr:ext cx="1152526" cy="200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9" name="TextBox 2"/>
            <xdr:cNvSpPr txBox="1">
              <a:spLocks/>
            </xdr:cNvSpPr>
          </xdr:nvSpPr>
          <xdr:spPr>
            <a:xfrm>
              <a:off x="1790699" y="84096226"/>
              <a:ext cx="115252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49" name="TextBox 2"/>
            <xdr:cNvSpPr txBox="1">
              <a:spLocks/>
            </xdr:cNvSpPr>
          </xdr:nvSpPr>
          <xdr:spPr>
            <a:xfrm>
              <a:off x="1790699" y="84096226"/>
              <a:ext cx="115252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20</xdr:col>
      <xdr:colOff>142875</xdr:colOff>
      <xdr:row>872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0" name="TextBox 2"/>
            <xdr:cNvSpPr txBox="1">
              <a:spLocks/>
            </xdr:cNvSpPr>
          </xdr:nvSpPr>
          <xdr:spPr>
            <a:xfrm>
              <a:off x="3190875" y="8409622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50" name="TextBox 2"/>
            <xdr:cNvSpPr txBox="1">
              <a:spLocks/>
            </xdr:cNvSpPr>
          </xdr:nvSpPr>
          <xdr:spPr>
            <a:xfrm>
              <a:off x="3190875" y="8409622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27</xdr:col>
      <xdr:colOff>142874</xdr:colOff>
      <xdr:row>872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1" name="TextBox 2"/>
            <xdr:cNvSpPr txBox="1">
              <a:spLocks/>
            </xdr:cNvSpPr>
          </xdr:nvSpPr>
          <xdr:spPr>
            <a:xfrm>
              <a:off x="4257674" y="8409622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51" name="TextBox 2"/>
            <xdr:cNvSpPr txBox="1">
              <a:spLocks/>
            </xdr:cNvSpPr>
          </xdr:nvSpPr>
          <xdr:spPr>
            <a:xfrm>
              <a:off x="4257674" y="8409622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37</xdr:col>
      <xdr:colOff>142874</xdr:colOff>
      <xdr:row>872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2" name="TextBox 2"/>
            <xdr:cNvSpPr txBox="1">
              <a:spLocks/>
            </xdr:cNvSpPr>
          </xdr:nvSpPr>
          <xdr:spPr>
            <a:xfrm>
              <a:off x="5781674" y="8409622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52" name="TextBox 2"/>
            <xdr:cNvSpPr txBox="1">
              <a:spLocks/>
            </xdr:cNvSpPr>
          </xdr:nvSpPr>
          <xdr:spPr>
            <a:xfrm>
              <a:off x="5781674" y="8409622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6</xdr:col>
      <xdr:colOff>142874</xdr:colOff>
      <xdr:row>873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3" name="TextBox 2"/>
            <xdr:cNvSpPr txBox="1">
              <a:spLocks/>
            </xdr:cNvSpPr>
          </xdr:nvSpPr>
          <xdr:spPr>
            <a:xfrm>
              <a:off x="1057274" y="8433435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53" name="TextBox 2"/>
            <xdr:cNvSpPr txBox="1">
              <a:spLocks/>
            </xdr:cNvSpPr>
          </xdr:nvSpPr>
          <xdr:spPr>
            <a:xfrm>
              <a:off x="1057274" y="8433435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16</xdr:col>
      <xdr:colOff>142874</xdr:colOff>
      <xdr:row>873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4" name="TextBox 2"/>
            <xdr:cNvSpPr txBox="1">
              <a:spLocks/>
            </xdr:cNvSpPr>
          </xdr:nvSpPr>
          <xdr:spPr>
            <a:xfrm>
              <a:off x="2581274" y="8433435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54" name="TextBox 2"/>
            <xdr:cNvSpPr txBox="1">
              <a:spLocks/>
            </xdr:cNvSpPr>
          </xdr:nvSpPr>
          <xdr:spPr>
            <a:xfrm>
              <a:off x="2581274" y="8433435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142875</xdr:colOff>
      <xdr:row>874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5" name="TextBox 2"/>
            <xdr:cNvSpPr txBox="1">
              <a:spLocks/>
            </xdr:cNvSpPr>
          </xdr:nvSpPr>
          <xdr:spPr>
            <a:xfrm>
              <a:off x="752475" y="8457247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55" name="TextBox 2"/>
            <xdr:cNvSpPr txBox="1">
              <a:spLocks/>
            </xdr:cNvSpPr>
          </xdr:nvSpPr>
          <xdr:spPr>
            <a:xfrm>
              <a:off x="752475" y="8457247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114299</xdr:colOff>
      <xdr:row>874</xdr:row>
      <xdr:rowOff>38101</xdr:rowOff>
    </xdr:from>
    <xdr:ext cx="1152526" cy="200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6" name="TextBox 2"/>
            <xdr:cNvSpPr txBox="1">
              <a:spLocks/>
            </xdr:cNvSpPr>
          </xdr:nvSpPr>
          <xdr:spPr>
            <a:xfrm>
              <a:off x="1790699" y="84572476"/>
              <a:ext cx="115252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56" name="TextBox 2"/>
            <xdr:cNvSpPr txBox="1">
              <a:spLocks/>
            </xdr:cNvSpPr>
          </xdr:nvSpPr>
          <xdr:spPr>
            <a:xfrm>
              <a:off x="1790699" y="84572476"/>
              <a:ext cx="115252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5</xdr:col>
      <xdr:colOff>28575</xdr:colOff>
      <xdr:row>875</xdr:row>
      <xdr:rowOff>228600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7" name="TextBox 4"/>
            <xdr:cNvSpPr txBox="1"/>
          </xdr:nvSpPr>
          <xdr:spPr>
            <a:xfrm>
              <a:off x="790575" y="8500110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57" name="TextBox 4"/>
            <xdr:cNvSpPr txBox="1"/>
          </xdr:nvSpPr>
          <xdr:spPr>
            <a:xfrm>
              <a:off x="790575" y="8500110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12</xdr:col>
      <xdr:colOff>19050</xdr:colOff>
      <xdr:row>884</xdr:row>
      <xdr:rowOff>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8" name="TextBox 4"/>
            <xdr:cNvSpPr txBox="1"/>
          </xdr:nvSpPr>
          <xdr:spPr>
            <a:xfrm>
              <a:off x="1847850" y="8691562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58" name="TextBox 4"/>
            <xdr:cNvSpPr txBox="1"/>
          </xdr:nvSpPr>
          <xdr:spPr>
            <a:xfrm>
              <a:off x="1847850" y="8691562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26</xdr:col>
      <xdr:colOff>19050</xdr:colOff>
      <xdr:row>884</xdr:row>
      <xdr:rowOff>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9" name="TextBox 4"/>
            <xdr:cNvSpPr txBox="1"/>
          </xdr:nvSpPr>
          <xdr:spPr>
            <a:xfrm>
              <a:off x="3981450" y="8691562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59" name="TextBox 4"/>
            <xdr:cNvSpPr txBox="1"/>
          </xdr:nvSpPr>
          <xdr:spPr>
            <a:xfrm>
              <a:off x="3981450" y="8691562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40</xdr:col>
      <xdr:colOff>19050</xdr:colOff>
      <xdr:row>884</xdr:row>
      <xdr:rowOff>0</xdr:rowOff>
    </xdr:from>
    <xdr:ext cx="1476879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0" name="TextBox 4"/>
            <xdr:cNvSpPr txBox="1"/>
          </xdr:nvSpPr>
          <xdr:spPr>
            <a:xfrm>
              <a:off x="6115050" y="86915625"/>
              <a:ext cx="1476879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60" name="TextBox 4"/>
            <xdr:cNvSpPr txBox="1"/>
          </xdr:nvSpPr>
          <xdr:spPr>
            <a:xfrm>
              <a:off x="6115050" y="86915625"/>
              <a:ext cx="1476879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34</xdr:col>
      <xdr:colOff>142875</xdr:colOff>
      <xdr:row>873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1" name="TextBox 2"/>
            <xdr:cNvSpPr txBox="1">
              <a:spLocks/>
            </xdr:cNvSpPr>
          </xdr:nvSpPr>
          <xdr:spPr>
            <a:xfrm>
              <a:off x="5324475" y="8433435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61" name="TextBox 2"/>
            <xdr:cNvSpPr txBox="1">
              <a:spLocks/>
            </xdr:cNvSpPr>
          </xdr:nvSpPr>
          <xdr:spPr>
            <a:xfrm>
              <a:off x="5324475" y="8433435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45</xdr:col>
      <xdr:colOff>85725</xdr:colOff>
      <xdr:row>880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2" name="TextBox 2"/>
            <xdr:cNvSpPr txBox="1">
              <a:spLocks/>
            </xdr:cNvSpPr>
          </xdr:nvSpPr>
          <xdr:spPr>
            <a:xfrm>
              <a:off x="6943725" y="859821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62" name="TextBox 2"/>
            <xdr:cNvSpPr txBox="1">
              <a:spLocks/>
            </xdr:cNvSpPr>
          </xdr:nvSpPr>
          <xdr:spPr>
            <a:xfrm>
              <a:off x="6943725" y="859821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52"/>
  <sheetViews>
    <sheetView showGridLines="0" tabSelected="1" zoomScaleNormal="100" zoomScaleSheetLayoutView="115" workbookViewId="0">
      <selection sqref="A1:J1"/>
    </sheetView>
  </sheetViews>
  <sheetFormatPr defaultColWidth="8.109375" defaultRowHeight="12.95" customHeight="1"/>
  <cols>
    <col min="1" max="11" width="8.109375" style="1" customWidth="1"/>
    <col min="12" max="16384" width="8.109375" style="1"/>
  </cols>
  <sheetData>
    <row r="1" spans="1:13" ht="51.95" customHeight="1">
      <c r="A1" s="402" t="s">
        <v>0</v>
      </c>
      <c r="B1" s="403"/>
      <c r="C1" s="403"/>
      <c r="D1" s="403"/>
      <c r="E1" s="403"/>
      <c r="F1" s="403"/>
      <c r="G1" s="403"/>
      <c r="H1" s="404"/>
      <c r="I1" s="405"/>
      <c r="J1" s="406"/>
    </row>
    <row r="2" spans="1:13" ht="12.95" customHeight="1">
      <c r="A2" s="382" t="s">
        <v>1</v>
      </c>
      <c r="B2" s="382"/>
      <c r="C2" s="382"/>
      <c r="D2" s="382"/>
      <c r="E2" s="382"/>
      <c r="F2" s="382"/>
      <c r="G2" s="382"/>
      <c r="H2" s="382"/>
      <c r="I2" s="382"/>
      <c r="J2" s="382"/>
    </row>
    <row r="3" spans="1:13" ht="12.95" customHeight="1">
      <c r="A3" s="383" t="s">
        <v>2</v>
      </c>
      <c r="B3" s="384"/>
      <c r="C3" s="407"/>
      <c r="D3" s="407"/>
      <c r="E3" s="407"/>
      <c r="F3" s="384" t="s">
        <v>3</v>
      </c>
      <c r="G3" s="384"/>
      <c r="H3" s="398"/>
      <c r="I3" s="397"/>
      <c r="J3" s="397"/>
    </row>
    <row r="4" spans="1:13" ht="12.95" customHeight="1">
      <c r="A4" s="384" t="s">
        <v>4</v>
      </c>
      <c r="B4" s="384"/>
      <c r="C4" s="408"/>
      <c r="D4" s="384"/>
      <c r="E4" s="384"/>
      <c r="F4" s="384" t="s">
        <v>5</v>
      </c>
      <c r="G4" s="384"/>
      <c r="H4" s="384"/>
      <c r="I4" s="397"/>
      <c r="J4" s="397"/>
    </row>
    <row r="5" spans="1:13" ht="12.95" customHeight="1">
      <c r="A5" s="384" t="s">
        <v>6</v>
      </c>
      <c r="B5" s="384"/>
      <c r="C5" s="384"/>
      <c r="D5" s="397"/>
      <c r="E5" s="397"/>
      <c r="F5" s="383" t="s">
        <v>7</v>
      </c>
      <c r="G5" s="384"/>
      <c r="H5" s="385"/>
      <c r="I5" s="386"/>
      <c r="J5" s="386"/>
    </row>
    <row r="6" spans="1:13" ht="12.95" customHeight="1">
      <c r="A6" s="384" t="s">
        <v>8</v>
      </c>
      <c r="B6" s="384"/>
      <c r="C6" s="384"/>
      <c r="D6" s="397"/>
      <c r="E6" s="397"/>
      <c r="F6" s="383" t="s">
        <v>9</v>
      </c>
      <c r="G6" s="384"/>
      <c r="H6" s="385"/>
      <c r="I6" s="386"/>
      <c r="J6" s="386"/>
    </row>
    <row r="7" spans="1:13" ht="12.95" customHeight="1">
      <c r="A7" s="384" t="s">
        <v>10</v>
      </c>
      <c r="B7" s="384"/>
      <c r="C7" s="400"/>
      <c r="D7" s="397"/>
      <c r="E7" s="397"/>
      <c r="F7" s="383" t="s">
        <v>11</v>
      </c>
      <c r="G7" s="384"/>
      <c r="H7" s="384"/>
      <c r="I7" s="397"/>
      <c r="J7" s="397"/>
    </row>
    <row r="8" spans="1:13" ht="12.95" customHeight="1">
      <c r="A8" s="384" t="s">
        <v>12</v>
      </c>
      <c r="B8" s="384"/>
      <c r="C8" s="398"/>
      <c r="D8" s="399"/>
      <c r="E8" s="399"/>
      <c r="F8" s="383" t="s">
        <v>13</v>
      </c>
      <c r="G8" s="384"/>
      <c r="H8" s="384"/>
      <c r="I8" s="397"/>
      <c r="J8" s="397"/>
    </row>
    <row r="9" spans="1:13" ht="12.95" customHeight="1">
      <c r="A9" s="383" t="s">
        <v>35</v>
      </c>
      <c r="B9" s="384"/>
      <c r="C9" s="385"/>
      <c r="D9" s="386"/>
      <c r="E9" s="386"/>
      <c r="F9" s="401" t="s">
        <v>14</v>
      </c>
      <c r="G9" s="401"/>
      <c r="H9" s="385"/>
      <c r="I9" s="386"/>
      <c r="J9" s="386"/>
    </row>
    <row r="10" spans="1:13" ht="23.25" customHeight="1">
      <c r="A10" s="384" t="s">
        <v>15</v>
      </c>
      <c r="B10" s="384"/>
      <c r="C10" s="385"/>
      <c r="D10" s="386"/>
      <c r="E10" s="386"/>
      <c r="F10" s="384" t="s">
        <v>16</v>
      </c>
      <c r="G10" s="384"/>
      <c r="H10" s="34"/>
      <c r="I10" s="389" t="s">
        <v>17</v>
      </c>
      <c r="J10" s="390"/>
      <c r="K10" s="4"/>
    </row>
    <row r="11" spans="1:13" ht="12.95" customHeight="1">
      <c r="A11" s="382" t="s">
        <v>18</v>
      </c>
      <c r="B11" s="382"/>
      <c r="C11" s="382"/>
      <c r="D11" s="382"/>
      <c r="E11" s="382"/>
      <c r="F11" s="382"/>
      <c r="G11" s="382"/>
      <c r="H11" s="382"/>
      <c r="I11" s="382"/>
      <c r="J11" s="382"/>
      <c r="K11" s="5"/>
    </row>
    <row r="12" spans="1:13" ht="17.25" customHeight="1">
      <c r="A12" s="3" t="s">
        <v>19</v>
      </c>
      <c r="B12" s="85"/>
      <c r="C12" s="6" t="s">
        <v>20</v>
      </c>
      <c r="D12" s="86"/>
      <c r="E12" s="6" t="s">
        <v>21</v>
      </c>
      <c r="F12" s="87"/>
      <c r="G12" s="391" t="s">
        <v>22</v>
      </c>
      <c r="H12" s="387"/>
      <c r="I12" s="393" t="s">
        <v>23</v>
      </c>
      <c r="J12" s="394"/>
      <c r="K12" s="4"/>
      <c r="L12" s="7"/>
      <c r="M12" s="7"/>
    </row>
    <row r="13" spans="1:13" ht="17.25" customHeight="1">
      <c r="A13" s="8" t="s">
        <v>24</v>
      </c>
      <c r="B13" s="85"/>
      <c r="C13" s="8" t="s">
        <v>25</v>
      </c>
      <c r="D13" s="86"/>
      <c r="E13" s="6" t="s">
        <v>26</v>
      </c>
      <c r="F13" s="87"/>
      <c r="G13" s="392"/>
      <c r="H13" s="388"/>
      <c r="I13" s="395"/>
      <c r="J13" s="396"/>
      <c r="K13" s="5"/>
    </row>
    <row r="14" spans="1:13" ht="12.95" customHeight="1">
      <c r="A14" s="382" t="s">
        <v>27</v>
      </c>
      <c r="B14" s="382"/>
      <c r="C14" s="382"/>
      <c r="D14" s="382"/>
      <c r="E14" s="382"/>
      <c r="F14" s="382"/>
      <c r="G14" s="382"/>
      <c r="H14" s="382"/>
      <c r="I14" s="382"/>
      <c r="J14" s="382"/>
      <c r="K14" s="5"/>
    </row>
    <row r="15" spans="1:13" ht="39" customHeight="1">
      <c r="A15" s="379"/>
      <c r="B15" s="380"/>
      <c r="C15" s="380"/>
      <c r="D15" s="380"/>
      <c r="E15" s="380"/>
      <c r="F15" s="380"/>
      <c r="G15" s="380"/>
      <c r="H15" s="380"/>
      <c r="I15" s="380"/>
      <c r="J15" s="381"/>
    </row>
    <row r="16" spans="1:13" ht="12.95" customHeight="1">
      <c r="A16" s="382" t="s">
        <v>28</v>
      </c>
      <c r="B16" s="382"/>
      <c r="C16" s="382"/>
      <c r="D16" s="382"/>
      <c r="E16" s="382"/>
      <c r="F16" s="382"/>
      <c r="G16" s="382"/>
      <c r="H16" s="382"/>
      <c r="I16" s="382"/>
      <c r="J16" s="382"/>
    </row>
    <row r="17" spans="1:12" ht="12.95" customHeight="1">
      <c r="A17" s="3" t="s">
        <v>29</v>
      </c>
      <c r="B17" s="383" t="s">
        <v>30</v>
      </c>
      <c r="C17" s="384"/>
      <c r="D17" s="384"/>
      <c r="E17" s="384"/>
      <c r="F17" s="383" t="s">
        <v>31</v>
      </c>
      <c r="G17" s="384"/>
      <c r="H17" s="3" t="s">
        <v>10</v>
      </c>
      <c r="I17" s="2" t="s">
        <v>32</v>
      </c>
      <c r="J17" s="2" t="s">
        <v>33</v>
      </c>
      <c r="L17" s="5"/>
    </row>
    <row r="18" spans="1:12" ht="12.95" customHeight="1">
      <c r="A18" s="35"/>
      <c r="B18" s="377"/>
      <c r="C18" s="378"/>
      <c r="D18" s="378"/>
      <c r="E18" s="378"/>
      <c r="F18" s="377"/>
      <c r="G18" s="378"/>
      <c r="H18" s="40"/>
      <c r="I18" s="18"/>
      <c r="J18" s="84"/>
      <c r="L18" s="5"/>
    </row>
    <row r="19" spans="1:12" ht="12.95" customHeight="1">
      <c r="A19" s="35"/>
      <c r="B19" s="377"/>
      <c r="C19" s="378"/>
      <c r="D19" s="378"/>
      <c r="E19" s="378"/>
      <c r="F19" s="377"/>
      <c r="G19" s="378"/>
      <c r="H19" s="21"/>
      <c r="I19" s="21"/>
      <c r="J19" s="84"/>
      <c r="L19" s="5"/>
    </row>
    <row r="20" spans="1:12" ht="12.95" customHeight="1">
      <c r="A20" s="35"/>
      <c r="B20" s="377"/>
      <c r="C20" s="378"/>
      <c r="D20" s="378"/>
      <c r="E20" s="378"/>
      <c r="F20" s="377"/>
      <c r="G20" s="378"/>
      <c r="H20" s="32"/>
      <c r="I20" s="32"/>
      <c r="J20" s="84"/>
      <c r="L20" s="5"/>
    </row>
    <row r="21" spans="1:12" ht="12.95" customHeight="1">
      <c r="A21" s="35"/>
      <c r="B21" s="377"/>
      <c r="C21" s="378"/>
      <c r="D21" s="378"/>
      <c r="E21" s="378"/>
      <c r="F21" s="377"/>
      <c r="G21" s="378"/>
      <c r="H21" s="32"/>
      <c r="I21" s="9"/>
      <c r="J21" s="84"/>
      <c r="L21" s="5"/>
    </row>
    <row r="22" spans="1:12" ht="12.95" customHeight="1">
      <c r="A22" s="35"/>
      <c r="B22" s="377"/>
      <c r="C22" s="378"/>
      <c r="D22" s="378"/>
      <c r="E22" s="378"/>
      <c r="F22" s="377"/>
      <c r="G22" s="378"/>
      <c r="H22" s="20"/>
      <c r="I22" s="11"/>
      <c r="J22" s="84"/>
      <c r="L22" s="5"/>
    </row>
    <row r="23" spans="1:12" ht="12.95" customHeight="1">
      <c r="A23" s="35"/>
      <c r="B23" s="377"/>
      <c r="C23" s="378"/>
      <c r="D23" s="378"/>
      <c r="E23" s="378"/>
      <c r="F23" s="377"/>
      <c r="G23" s="378"/>
      <c r="H23" s="11"/>
      <c r="I23" s="9"/>
      <c r="J23" s="84"/>
      <c r="L23" s="5"/>
    </row>
    <row r="24" spans="1:12" ht="12.95" customHeight="1">
      <c r="A24" s="35"/>
      <c r="B24" s="377"/>
      <c r="C24" s="378"/>
      <c r="D24" s="378"/>
      <c r="E24" s="378"/>
      <c r="F24" s="377"/>
      <c r="G24" s="378"/>
      <c r="H24" s="16"/>
      <c r="I24" s="9"/>
      <c r="J24" s="84"/>
      <c r="L24" s="5"/>
    </row>
    <row r="25" spans="1:12" ht="12.95" customHeight="1">
      <c r="A25" s="35"/>
      <c r="B25" s="377"/>
      <c r="C25" s="378"/>
      <c r="D25" s="378"/>
      <c r="E25" s="378"/>
      <c r="F25" s="377"/>
      <c r="G25" s="378"/>
      <c r="H25" s="16"/>
      <c r="I25" s="9"/>
      <c r="J25" s="84"/>
      <c r="L25" s="5"/>
    </row>
    <row r="26" spans="1:12" ht="12.95" customHeight="1">
      <c r="A26" s="35"/>
      <c r="B26" s="377"/>
      <c r="C26" s="378"/>
      <c r="D26" s="378"/>
      <c r="E26" s="378"/>
      <c r="F26" s="377"/>
      <c r="G26" s="378"/>
      <c r="H26" s="16"/>
      <c r="I26" s="9"/>
      <c r="J26" s="84"/>
      <c r="L26" s="5"/>
    </row>
    <row r="27" spans="1:12" ht="12.95" customHeight="1">
      <c r="A27" s="35"/>
      <c r="B27" s="377"/>
      <c r="C27" s="378"/>
      <c r="D27" s="378"/>
      <c r="E27" s="378"/>
      <c r="F27" s="377"/>
      <c r="G27" s="378"/>
      <c r="H27" s="9"/>
      <c r="I27" s="9"/>
      <c r="J27" s="84"/>
    </row>
    <row r="28" spans="1:12" ht="12.95" customHeight="1">
      <c r="A28" s="35"/>
      <c r="B28" s="377"/>
      <c r="C28" s="378"/>
      <c r="D28" s="378"/>
      <c r="E28" s="378"/>
      <c r="F28" s="377"/>
      <c r="G28" s="378"/>
      <c r="H28" s="9"/>
      <c r="I28" s="9"/>
      <c r="J28" s="84"/>
    </row>
    <row r="29" spans="1:12" ht="12.95" customHeight="1">
      <c r="A29" s="35"/>
      <c r="B29" s="377"/>
      <c r="C29" s="378"/>
      <c r="D29" s="378"/>
      <c r="E29" s="378"/>
      <c r="F29" s="377"/>
      <c r="G29" s="378"/>
      <c r="H29" s="9"/>
      <c r="I29" s="9"/>
      <c r="J29" s="84"/>
    </row>
    <row r="30" spans="1:12" ht="12.95" customHeight="1">
      <c r="A30" s="35"/>
      <c r="B30" s="377"/>
      <c r="C30" s="378"/>
      <c r="D30" s="378"/>
      <c r="E30" s="378"/>
      <c r="F30" s="377"/>
      <c r="G30" s="378"/>
      <c r="H30" s="9"/>
      <c r="I30" s="9"/>
      <c r="J30" s="84"/>
    </row>
    <row r="31" spans="1:12" ht="12.95" customHeight="1">
      <c r="A31" s="35"/>
      <c r="B31" s="377"/>
      <c r="C31" s="378"/>
      <c r="D31" s="378"/>
      <c r="E31" s="378"/>
      <c r="F31" s="377"/>
      <c r="G31" s="378"/>
      <c r="H31" s="9"/>
      <c r="I31" s="9"/>
      <c r="J31" s="84"/>
    </row>
    <row r="32" spans="1:12" ht="12.95" customHeight="1">
      <c r="A32" s="35"/>
      <c r="B32" s="377"/>
      <c r="C32" s="378"/>
      <c r="D32" s="378"/>
      <c r="E32" s="378"/>
      <c r="F32" s="377"/>
      <c r="G32" s="378"/>
      <c r="H32" s="9"/>
      <c r="I32" s="9"/>
      <c r="J32" s="84"/>
    </row>
    <row r="33" spans="1:10" ht="12.95" customHeight="1">
      <c r="A33" s="35"/>
      <c r="B33" s="377"/>
      <c r="C33" s="378"/>
      <c r="D33" s="378"/>
      <c r="E33" s="378"/>
      <c r="F33" s="377"/>
      <c r="G33" s="378"/>
      <c r="H33" s="9"/>
      <c r="I33" s="9"/>
      <c r="J33" s="84"/>
    </row>
    <row r="34" spans="1:10" ht="12.95" customHeight="1">
      <c r="A34" s="35"/>
      <c r="B34" s="377"/>
      <c r="C34" s="378"/>
      <c r="D34" s="378"/>
      <c r="E34" s="378"/>
      <c r="F34" s="377"/>
      <c r="G34" s="378"/>
      <c r="H34" s="9"/>
      <c r="I34" s="9"/>
      <c r="J34" s="84"/>
    </row>
    <row r="35" spans="1:10" ht="12.95" customHeight="1">
      <c r="A35" s="35"/>
      <c r="B35" s="377"/>
      <c r="C35" s="378"/>
      <c r="D35" s="378"/>
      <c r="E35" s="378"/>
      <c r="F35" s="377"/>
      <c r="G35" s="378"/>
      <c r="H35" s="9"/>
      <c r="I35" s="9"/>
      <c r="J35" s="84"/>
    </row>
    <row r="36" spans="1:10" ht="12.95" customHeight="1">
      <c r="A36" s="35"/>
      <c r="B36" s="377"/>
      <c r="C36" s="378"/>
      <c r="D36" s="378"/>
      <c r="E36" s="378"/>
      <c r="F36" s="377"/>
      <c r="G36" s="378"/>
      <c r="H36" s="9"/>
      <c r="I36" s="9"/>
      <c r="J36" s="84"/>
    </row>
    <row r="37" spans="1:10" ht="12.95" customHeight="1">
      <c r="A37" s="35"/>
      <c r="B37" s="377"/>
      <c r="C37" s="378"/>
      <c r="D37" s="378"/>
      <c r="E37" s="378"/>
      <c r="F37" s="377"/>
      <c r="G37" s="378"/>
      <c r="H37" s="9"/>
      <c r="I37" s="9"/>
      <c r="J37" s="84"/>
    </row>
    <row r="38" spans="1:10" ht="12.95" customHeight="1">
      <c r="A38" s="39" t="s">
        <v>36</v>
      </c>
      <c r="B38" s="5"/>
      <c r="C38" s="5"/>
      <c r="D38" s="5"/>
      <c r="E38" s="5"/>
      <c r="J38" s="10"/>
    </row>
    <row r="39" spans="1:10" ht="12.95" customHeight="1">
      <c r="A39" s="363" t="s">
        <v>37</v>
      </c>
      <c r="B39" s="363"/>
      <c r="C39" s="363"/>
      <c r="D39" s="363"/>
      <c r="E39" s="363"/>
      <c r="F39" s="364" t="s">
        <v>38</v>
      </c>
      <c r="G39" s="367"/>
      <c r="H39" s="368"/>
      <c r="I39" s="368"/>
      <c r="J39" s="369"/>
    </row>
    <row r="40" spans="1:10" ht="12.95" customHeight="1">
      <c r="A40" s="363" t="s">
        <v>39</v>
      </c>
      <c r="B40" s="363"/>
      <c r="C40" s="363"/>
      <c r="D40" s="363"/>
      <c r="E40" s="363"/>
      <c r="F40" s="365"/>
      <c r="G40" s="370"/>
      <c r="H40" s="371"/>
      <c r="I40" s="371"/>
      <c r="J40" s="372"/>
    </row>
    <row r="41" spans="1:10" ht="12.95" customHeight="1">
      <c r="A41" s="363" t="s">
        <v>40</v>
      </c>
      <c r="B41" s="363"/>
      <c r="C41" s="363"/>
      <c r="D41" s="363"/>
      <c r="E41" s="363"/>
      <c r="F41" s="365"/>
      <c r="G41" s="370"/>
      <c r="H41" s="371"/>
      <c r="I41" s="371"/>
      <c r="J41" s="372"/>
    </row>
    <row r="42" spans="1:10" ht="12.95" customHeight="1">
      <c r="A42" s="363" t="s">
        <v>41</v>
      </c>
      <c r="B42" s="363"/>
      <c r="C42" s="376" t="s">
        <v>42</v>
      </c>
      <c r="D42" s="376"/>
      <c r="E42" s="376"/>
      <c r="F42" s="366"/>
      <c r="G42" s="373"/>
      <c r="H42" s="374"/>
      <c r="I42" s="374"/>
      <c r="J42" s="375"/>
    </row>
    <row r="43" spans="1:10" ht="12.95" customHeight="1">
      <c r="A43" s="362" t="s">
        <v>52</v>
      </c>
      <c r="B43" s="362"/>
      <c r="C43" s="362" t="str">
        <f ca="1">IF(Calcu_ADJ!B11=FALSE,Calcu!Q5,Calcu_ADJ!P5)</f>
        <v/>
      </c>
      <c r="D43" s="362"/>
      <c r="E43" s="362"/>
    </row>
    <row r="46" spans="1:10" ht="12.95" customHeight="1">
      <c r="B46" s="1" t="s">
        <v>125</v>
      </c>
    </row>
    <row r="47" spans="1:10" ht="12.95" customHeight="1">
      <c r="B47" s="1" t="s">
        <v>126</v>
      </c>
    </row>
    <row r="48" spans="1:10" ht="12.95" customHeight="1">
      <c r="A48" s="1">
        <f>Calcu!Q375</f>
        <v>0</v>
      </c>
      <c r="B48" s="1" t="s">
        <v>137</v>
      </c>
    </row>
    <row r="49" spans="1:2" ht="12.95" customHeight="1">
      <c r="A49" s="111"/>
    </row>
    <row r="50" spans="1:2" ht="12.95" customHeight="1">
      <c r="A50" s="1" t="str">
        <f>IF(Calcu_ADJ!B11=FALSE,Calcu!R5,Calcu_ADJ!Q5)</f>
        <v/>
      </c>
      <c r="B50" s="1" t="s">
        <v>138</v>
      </c>
    </row>
    <row r="52" spans="1:2" ht="12.95" customHeight="1">
      <c r="B52" s="1" t="s">
        <v>559</v>
      </c>
    </row>
  </sheetData>
  <sheetProtection selectLockedCells="1"/>
  <mergeCells count="95">
    <mergeCell ref="A4:B4"/>
    <mergeCell ref="C4:E4"/>
    <mergeCell ref="F4:G4"/>
    <mergeCell ref="H4:J4"/>
    <mergeCell ref="A5:B5"/>
    <mergeCell ref="C5:E5"/>
    <mergeCell ref="F5:G5"/>
    <mergeCell ref="H5:J5"/>
    <mergeCell ref="A1:J1"/>
    <mergeCell ref="A2:J2"/>
    <mergeCell ref="A3:B3"/>
    <mergeCell ref="C3:E3"/>
    <mergeCell ref="F3:G3"/>
    <mergeCell ref="H3:J3"/>
    <mergeCell ref="A6:B6"/>
    <mergeCell ref="C6:E6"/>
    <mergeCell ref="F6:G6"/>
    <mergeCell ref="H6:J6"/>
    <mergeCell ref="F10:G10"/>
    <mergeCell ref="A8:B8"/>
    <mergeCell ref="C8:E8"/>
    <mergeCell ref="F8:G8"/>
    <mergeCell ref="H8:J8"/>
    <mergeCell ref="A9:B9"/>
    <mergeCell ref="A7:B7"/>
    <mergeCell ref="C7:E7"/>
    <mergeCell ref="F7:G7"/>
    <mergeCell ref="H7:J7"/>
    <mergeCell ref="C9:E9"/>
    <mergeCell ref="F9:G9"/>
    <mergeCell ref="B22:E22"/>
    <mergeCell ref="F22:G22"/>
    <mergeCell ref="B20:E20"/>
    <mergeCell ref="F18:G18"/>
    <mergeCell ref="F19:G19"/>
    <mergeCell ref="B18:E18"/>
    <mergeCell ref="B19:E19"/>
    <mergeCell ref="F20:G20"/>
    <mergeCell ref="B21:E21"/>
    <mergeCell ref="F21:G21"/>
    <mergeCell ref="A15:J15"/>
    <mergeCell ref="A16:J16"/>
    <mergeCell ref="B17:E17"/>
    <mergeCell ref="H9:J9"/>
    <mergeCell ref="F17:G17"/>
    <mergeCell ref="C10:E10"/>
    <mergeCell ref="A10:B10"/>
    <mergeCell ref="H12:H13"/>
    <mergeCell ref="A14:J14"/>
    <mergeCell ref="I10:J10"/>
    <mergeCell ref="A11:J11"/>
    <mergeCell ref="G12:G13"/>
    <mergeCell ref="I12:J13"/>
    <mergeCell ref="B32:E32"/>
    <mergeCell ref="F32:G32"/>
    <mergeCell ref="B31:E31"/>
    <mergeCell ref="F24:G24"/>
    <mergeCell ref="B25:E25"/>
    <mergeCell ref="F25:G25"/>
    <mergeCell ref="B26:E26"/>
    <mergeCell ref="B27:E27"/>
    <mergeCell ref="F27:G27"/>
    <mergeCell ref="B29:E29"/>
    <mergeCell ref="F29:G29"/>
    <mergeCell ref="B30:E30"/>
    <mergeCell ref="B24:E24"/>
    <mergeCell ref="F30:G30"/>
    <mergeCell ref="B23:E23"/>
    <mergeCell ref="F23:G23"/>
    <mergeCell ref="F26:G26"/>
    <mergeCell ref="B37:E37"/>
    <mergeCell ref="F37:G37"/>
    <mergeCell ref="B34:E34"/>
    <mergeCell ref="F34:G34"/>
    <mergeCell ref="B35:E35"/>
    <mergeCell ref="B36:E36"/>
    <mergeCell ref="F35:G35"/>
    <mergeCell ref="F36:G36"/>
    <mergeCell ref="B33:E33"/>
    <mergeCell ref="F33:G33"/>
    <mergeCell ref="B28:E28"/>
    <mergeCell ref="F28:G28"/>
    <mergeCell ref="F31:G31"/>
    <mergeCell ref="G39:J42"/>
    <mergeCell ref="A40:B40"/>
    <mergeCell ref="C40:E40"/>
    <mergeCell ref="A41:B41"/>
    <mergeCell ref="C41:E41"/>
    <mergeCell ref="A42:B42"/>
    <mergeCell ref="C42:E42"/>
    <mergeCell ref="A43:B43"/>
    <mergeCell ref="C43:E43"/>
    <mergeCell ref="A39:B39"/>
    <mergeCell ref="C39:E39"/>
    <mergeCell ref="F39:F42"/>
  </mergeCells>
  <phoneticPr fontId="4" type="noConversion"/>
  <dataValidations count="1">
    <dataValidation type="list" allowBlank="1" showInputMessage="1" showErrorMessage="1" sqref="C42:E42">
      <formula1>"확인전,확인완료,수정"</formula1>
    </dataValidation>
  </dataValidations>
  <pageMargins left="0.39370078740157483" right="0.35433070866141736" top="0.39370078740157483" bottom="0.59055118110236227" header="0" footer="0.31496062992125984"/>
  <pageSetup paperSize="9" orientation="portrait" r:id="rId1"/>
  <headerFooter alignWithMargins="0">
    <oddFooter>&amp;R&amp;"휴먼엑스포,보통"&amp;9(주)에이치시티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78"/>
  <sheetViews>
    <sheetView showGridLines="0" zoomScaleNormal="100" workbookViewId="0"/>
  </sheetViews>
  <sheetFormatPr defaultColWidth="8.77734375" defaultRowHeight="18" customHeight="1"/>
  <cols>
    <col min="1" max="1" width="2.77734375" style="121" customWidth="1"/>
    <col min="2" max="2" width="8.77734375" style="123"/>
    <col min="3" max="3" width="10.77734375" style="123" bestFit="1" customWidth="1"/>
    <col min="4" max="4" width="8.77734375" style="123"/>
    <col min="5" max="21" width="8.77734375" style="122"/>
    <col min="22" max="16384" width="8.77734375" style="121"/>
  </cols>
  <sheetData>
    <row r="1" spans="1:34" ht="18" customHeight="1">
      <c r="A1" s="252" t="s">
        <v>537</v>
      </c>
    </row>
    <row r="2" spans="1:34" ht="18" customHeight="1">
      <c r="A2" s="252" t="s">
        <v>538</v>
      </c>
    </row>
    <row r="3" spans="1:34" ht="15" customHeight="1">
      <c r="A3" s="118" t="s">
        <v>369</v>
      </c>
      <c r="B3" s="119"/>
      <c r="C3" s="119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</row>
    <row r="4" spans="1:34" ht="24">
      <c r="B4" s="337" t="s">
        <v>370</v>
      </c>
      <c r="C4" s="337" t="s">
        <v>371</v>
      </c>
      <c r="D4" s="337" t="s">
        <v>372</v>
      </c>
      <c r="E4" s="337" t="s">
        <v>108</v>
      </c>
      <c r="F4" s="337" t="s">
        <v>62</v>
      </c>
      <c r="G4" s="337" t="s">
        <v>374</v>
      </c>
      <c r="H4" s="337" t="s">
        <v>60</v>
      </c>
      <c r="I4" s="337" t="s">
        <v>142</v>
      </c>
      <c r="J4" s="337" t="s">
        <v>376</v>
      </c>
      <c r="K4" s="337" t="s">
        <v>377</v>
      </c>
      <c r="L4" s="337" t="s">
        <v>378</v>
      </c>
      <c r="M4" s="337" t="s">
        <v>379</v>
      </c>
      <c r="N4" s="337" t="s">
        <v>380</v>
      </c>
      <c r="O4" s="120"/>
      <c r="P4" s="176" t="s">
        <v>117</v>
      </c>
      <c r="Q4" s="176" t="s">
        <v>118</v>
      </c>
      <c r="T4" s="121"/>
      <c r="U4" s="121"/>
    </row>
    <row r="5" spans="1:34" ht="15" customHeight="1">
      <c r="B5" s="169" t="e">
        <f>C5</f>
        <v>#DIV/0!</v>
      </c>
      <c r="C5" s="169" t="e">
        <f>AVERAGE(기본정보!B12:B13)</f>
        <v>#DIV/0!</v>
      </c>
      <c r="D5" s="169">
        <f>MIN(C11:C30)</f>
        <v>0</v>
      </c>
      <c r="E5" s="169">
        <f>MAX(C11:C30)</f>
        <v>0</v>
      </c>
      <c r="F5" s="169">
        <f>Length_5_R1!H4</f>
        <v>0</v>
      </c>
      <c r="G5" s="169">
        <f>Length_5_R1!I4</f>
        <v>0</v>
      </c>
      <c r="H5" s="169">
        <f>Length_5_R1!J4</f>
        <v>0</v>
      </c>
      <c r="I5" s="169">
        <f>IF(H5="inch",25.4,IF(H5="μm",0.001,1))</f>
        <v>1</v>
      </c>
      <c r="J5" s="169">
        <f>MAX(U11:U30)</f>
        <v>0</v>
      </c>
      <c r="K5" s="169">
        <f>G5*I5</f>
        <v>0</v>
      </c>
      <c r="L5" s="169" t="e">
        <f ca="1">OFFSET(Length_5_R1!D3,MATCH($J5,$U11:$U30,0),0)</f>
        <v>#N/A</v>
      </c>
      <c r="M5" s="169" t="e">
        <f ca="1">OFFSET(Length_5_R1!E3,MATCH($J5,$U11:$U30,0),0)</f>
        <v>#N/A</v>
      </c>
      <c r="N5" s="169" t="e">
        <f ca="1">OFFSET(Length_5_R1!F3,MATCH($J5,$U11:$U30,0),0)</f>
        <v>#N/A</v>
      </c>
      <c r="P5" s="253" t="str">
        <f ca="1">IF(SUM(R47,R109,R171,R233,R295,R357)=0,"","초과")</f>
        <v/>
      </c>
      <c r="Q5" s="253" t="str">
        <f>IF(SUM(AG10,AG72,AG134,AG196,AG258,AG320)=0,"","FAIL")</f>
        <v/>
      </c>
      <c r="T5" s="121"/>
      <c r="U5" s="121"/>
    </row>
    <row r="6" spans="1:34" ht="15" customHeight="1">
      <c r="B6" s="119"/>
      <c r="C6" s="119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</row>
    <row r="7" spans="1:34" ht="15" customHeight="1">
      <c r="A7" s="118" t="s">
        <v>381</v>
      </c>
      <c r="D7" s="119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AA7" s="131" t="s">
        <v>382</v>
      </c>
    </row>
    <row r="8" spans="1:34" ht="15" customHeight="1">
      <c r="B8" s="565" t="s">
        <v>383</v>
      </c>
      <c r="C8" s="561" t="s">
        <v>92</v>
      </c>
      <c r="D8" s="561" t="s">
        <v>60</v>
      </c>
      <c r="E8" s="561" t="s">
        <v>385</v>
      </c>
      <c r="F8" s="567" t="s">
        <v>332</v>
      </c>
      <c r="G8" s="567"/>
      <c r="H8" s="567"/>
      <c r="I8" s="567"/>
      <c r="J8" s="567"/>
      <c r="K8" s="567"/>
      <c r="L8" s="568" t="s">
        <v>140</v>
      </c>
      <c r="M8" s="337" t="s">
        <v>387</v>
      </c>
      <c r="N8" s="337" t="s">
        <v>388</v>
      </c>
      <c r="O8" s="548" t="s">
        <v>389</v>
      </c>
      <c r="P8" s="551"/>
      <c r="Q8" s="549"/>
      <c r="R8" s="337" t="s">
        <v>390</v>
      </c>
      <c r="S8" s="177" t="s">
        <v>391</v>
      </c>
      <c r="T8" s="337" t="s">
        <v>392</v>
      </c>
      <c r="U8" s="337" t="s">
        <v>92</v>
      </c>
      <c r="V8" s="337" t="s">
        <v>393</v>
      </c>
      <c r="W8" s="548" t="s">
        <v>641</v>
      </c>
      <c r="X8" s="551"/>
      <c r="Y8" s="549"/>
      <c r="Z8" s="124"/>
      <c r="AA8" s="570" t="s">
        <v>88</v>
      </c>
      <c r="AB8" s="571"/>
      <c r="AC8" s="572" t="s">
        <v>395</v>
      </c>
      <c r="AD8" s="573"/>
      <c r="AE8" s="573"/>
      <c r="AF8" s="573"/>
      <c r="AG8" s="573"/>
      <c r="AH8" s="573"/>
    </row>
    <row r="9" spans="1:34" ht="15" customHeight="1">
      <c r="B9" s="565"/>
      <c r="C9" s="566"/>
      <c r="D9" s="566"/>
      <c r="E9" s="566"/>
      <c r="F9" s="178" t="s">
        <v>148</v>
      </c>
      <c r="G9" s="340" t="s">
        <v>397</v>
      </c>
      <c r="H9" s="178" t="s">
        <v>109</v>
      </c>
      <c r="I9" s="340" t="s">
        <v>110</v>
      </c>
      <c r="J9" s="178" t="s">
        <v>111</v>
      </c>
      <c r="K9" s="340" t="s">
        <v>398</v>
      </c>
      <c r="L9" s="569"/>
      <c r="M9" s="337" t="s">
        <v>399</v>
      </c>
      <c r="N9" s="337" t="s">
        <v>400</v>
      </c>
      <c r="O9" s="337" t="s">
        <v>401</v>
      </c>
      <c r="P9" s="337" t="s">
        <v>402</v>
      </c>
      <c r="Q9" s="337" t="s">
        <v>403</v>
      </c>
      <c r="R9" s="337" t="s">
        <v>163</v>
      </c>
      <c r="S9" s="337" t="s">
        <v>164</v>
      </c>
      <c r="T9" s="337" t="s">
        <v>165</v>
      </c>
      <c r="U9" s="337" t="s">
        <v>407</v>
      </c>
      <c r="V9" s="337" t="s">
        <v>408</v>
      </c>
      <c r="W9" s="337" t="s">
        <v>92</v>
      </c>
      <c r="X9" s="337" t="s">
        <v>410</v>
      </c>
      <c r="Y9" s="337" t="s">
        <v>89</v>
      </c>
      <c r="Z9" s="124"/>
      <c r="AA9" s="209" t="s">
        <v>413</v>
      </c>
      <c r="AB9" s="209" t="s">
        <v>414</v>
      </c>
      <c r="AC9" s="337" t="s">
        <v>119</v>
      </c>
      <c r="AD9" s="338" t="s">
        <v>410</v>
      </c>
      <c r="AE9" s="337" t="s">
        <v>89</v>
      </c>
      <c r="AF9" s="208" t="s">
        <v>88</v>
      </c>
      <c r="AG9" s="208" t="s">
        <v>419</v>
      </c>
      <c r="AH9" s="208" t="s">
        <v>412</v>
      </c>
    </row>
    <row r="10" spans="1:34" ht="15" customHeight="1">
      <c r="B10" s="565"/>
      <c r="C10" s="562"/>
      <c r="D10" s="562"/>
      <c r="E10" s="562"/>
      <c r="F10" s="340">
        <f>H5</f>
        <v>0</v>
      </c>
      <c r="G10" s="340">
        <f t="shared" ref="G10:K10" si="0">F10</f>
        <v>0</v>
      </c>
      <c r="H10" s="340">
        <f t="shared" si="0"/>
        <v>0</v>
      </c>
      <c r="I10" s="340">
        <f t="shared" si="0"/>
        <v>0</v>
      </c>
      <c r="J10" s="340">
        <f t="shared" si="0"/>
        <v>0</v>
      </c>
      <c r="K10" s="340">
        <f t="shared" si="0"/>
        <v>0</v>
      </c>
      <c r="L10" s="337" t="s">
        <v>421</v>
      </c>
      <c r="M10" s="337" t="s">
        <v>421</v>
      </c>
      <c r="N10" s="337" t="s">
        <v>423</v>
      </c>
      <c r="O10" s="210" t="s">
        <v>424</v>
      </c>
      <c r="P10" s="210" t="s">
        <v>424</v>
      </c>
      <c r="Q10" s="210" t="s">
        <v>424</v>
      </c>
      <c r="R10" s="210" t="s">
        <v>248</v>
      </c>
      <c r="S10" s="210" t="s">
        <v>424</v>
      </c>
      <c r="T10" s="210" t="s">
        <v>248</v>
      </c>
      <c r="U10" s="337" t="s">
        <v>429</v>
      </c>
      <c r="V10" s="337" t="s">
        <v>421</v>
      </c>
      <c r="W10" s="337">
        <f>H5</f>
        <v>0</v>
      </c>
      <c r="X10" s="337">
        <f>W10</f>
        <v>0</v>
      </c>
      <c r="Y10" s="337">
        <f>X10</f>
        <v>0</v>
      </c>
      <c r="Z10" s="124"/>
      <c r="AA10" s="340">
        <f>H5</f>
        <v>0</v>
      </c>
      <c r="AB10" s="340">
        <f>AA10</f>
        <v>0</v>
      </c>
      <c r="AC10" s="337">
        <f>AB10</f>
        <v>0</v>
      </c>
      <c r="AD10" s="337">
        <f>AC10</f>
        <v>0</v>
      </c>
      <c r="AE10" s="337">
        <f>AD10</f>
        <v>0</v>
      </c>
      <c r="AF10" s="337">
        <f>AE10</f>
        <v>0</v>
      </c>
      <c r="AG10" s="231">
        <f>IF(TYPE(MATCH("FAIL",AG11:AG30,0))=16,0,1)</f>
        <v>0</v>
      </c>
      <c r="AH10" s="337">
        <f>AF10</f>
        <v>0</v>
      </c>
    </row>
    <row r="11" spans="1:34" ht="15" customHeight="1">
      <c r="B11" s="175" t="b">
        <f>IF(Length_5_R1!T4="",FALSE,TRUE)</f>
        <v>0</v>
      </c>
      <c r="C11" s="169" t="str">
        <f>IF($B11=FALSE,"",VALUE(Length_5_R1!A4))</f>
        <v/>
      </c>
      <c r="D11" s="169" t="str">
        <f>IF($B11=FALSE,"",Length_5_R1!B4)</f>
        <v/>
      </c>
      <c r="E11" s="169" t="str">
        <f>IF($B11=FALSE,"",Length_5_R1!C4)</f>
        <v/>
      </c>
      <c r="F11" s="175" t="str">
        <f>IF($B11=FALSE,"",Length_5_R1!T4)</f>
        <v/>
      </c>
      <c r="G11" s="175" t="str">
        <f>IF($B11=FALSE,"",Length_5_R1!U4)</f>
        <v/>
      </c>
      <c r="H11" s="175" t="str">
        <f>IF($B11=FALSE,"",Length_5_R1!V4)</f>
        <v/>
      </c>
      <c r="I11" s="175" t="str">
        <f>IF($B11=FALSE,"",Length_5_R1!W4)</f>
        <v/>
      </c>
      <c r="J11" s="175" t="str">
        <f>IF($B11=FALSE,"",Length_5_R1!X4)</f>
        <v/>
      </c>
      <c r="K11" s="169" t="str">
        <f t="shared" ref="K11:K30" si="1">IF(B11=FALSE,"",AVERAGE(F11:J11))</f>
        <v/>
      </c>
      <c r="L11" s="179" t="str">
        <f t="shared" ref="L11:L30" si="2">IF(B11=FALSE,"",STDEV(F11:J11)*I$5)</f>
        <v/>
      </c>
      <c r="M11" s="180" t="str">
        <f>IF(B11=FALSE,"",Length_5_R1!D27)</f>
        <v/>
      </c>
      <c r="N11" s="181" t="str">
        <f>IF(B11=FALSE,"",Calcu_ADJ!K11*I$5)</f>
        <v/>
      </c>
      <c r="O11" s="182" t="str">
        <f t="shared" ref="O11:O30" si="3">IF(B11=FALSE,"",8*10^-6)</f>
        <v/>
      </c>
      <c r="P11" s="182" t="str">
        <f>IF(B11=FALSE,"",Length_5_R1!K27)</f>
        <v/>
      </c>
      <c r="Q11" s="182" t="str">
        <f t="shared" ref="Q11:Q30" si="4">IF(B11=FALSE,"",AVERAGE(O11:P11))</f>
        <v/>
      </c>
      <c r="R11" s="169" t="str">
        <f t="shared" ref="R11:R30" si="5">IF(B11=FALSE,"",B$5-C$5)</f>
        <v/>
      </c>
      <c r="S11" s="169" t="str">
        <f t="shared" ref="S11:S30" si="6">IF(B11=FALSE,"",O11-P11)</f>
        <v/>
      </c>
      <c r="T11" s="246" t="str">
        <f t="shared" ref="T11:T30" si="7">IF(B11=FALSE,"",AVERAGE(B$5:C$5)-20)</f>
        <v/>
      </c>
      <c r="U11" s="183" t="str">
        <f t="shared" ref="U11:U30" si="8">IF(B11=FALSE,"",C11*I$5)</f>
        <v/>
      </c>
      <c r="V11" s="285" t="str">
        <f t="shared" ref="V11:V30" si="9">IF(B11=FALSE,"",M11-N11-(Q11*R11+S11*T11)*U11)</f>
        <v/>
      </c>
      <c r="W11" s="169" t="str">
        <f>IF(B11=FALSE,"",ROUND(U11/I$5,M$47))</f>
        <v/>
      </c>
      <c r="X11" s="169" t="str">
        <f>IF(B11=FALSE,"",ROUND(V11/I$5,M$47))</f>
        <v/>
      </c>
      <c r="Y11" s="169" t="str">
        <f>IF(B11=FALSE,"",ROUND((W11+X11),M$47))</f>
        <v/>
      </c>
      <c r="Z11" s="124"/>
      <c r="AA11" s="169" t="e">
        <f ca="1">IF(Length_5_R1!K4&lt;0,ROUNDUP(Length_5_R1!K4,$M$47),ROUNDDOWN(Length_5_R1!K4,$M$47))</f>
        <v>#N/A</v>
      </c>
      <c r="AB11" s="169" t="e">
        <f ca="1">IF(Length_5_R1!L4&lt;0,ROUNDDOWN(Length_5_R1!L4,$M$47),ROUNDUP(Length_5_R1!L4,$M$47))</f>
        <v>#N/A</v>
      </c>
      <c r="AC11" s="169" t="e">
        <f t="shared" ref="AC11:AC30" ca="1" si="10">TEXT(W11,IF(W11&gt;=1000,"# ##","")&amp;$P$47)</f>
        <v>#N/A</v>
      </c>
      <c r="AD11" s="172" t="str">
        <f t="shared" ref="AD11:AD30" si="11">IF(B11=FALSE,"-",TEXT(X11,$P$47))</f>
        <v>-</v>
      </c>
      <c r="AE11" s="169" t="str">
        <f t="shared" ref="AE11:AE30" si="12">IF(B11=FALSE,"-",TEXT(Y11,IF(Y11&gt;=1000,"# ##","")&amp;$P$47))</f>
        <v>-</v>
      </c>
      <c r="AF11" s="169" t="e">
        <f t="shared" ref="AF11:AF30" ca="1" si="13">"± "&amp;TEXT(AB11-W11,P$47)</f>
        <v>#N/A</v>
      </c>
      <c r="AG11" s="169" t="str">
        <f t="shared" ref="AG11:AG30" si="14">IF(B11=FALSE,"",IF(AND(AA11&lt;=Y11,Y11&lt;=AB11),"PASS","FAIL"))</f>
        <v/>
      </c>
      <c r="AH11" s="169" t="e">
        <f ca="1">S47</f>
        <v>#N/A</v>
      </c>
    </row>
    <row r="12" spans="1:34" ht="15" customHeight="1">
      <c r="B12" s="175" t="b">
        <f>IF(Length_5_R1!T5="",FALSE,TRUE)</f>
        <v>0</v>
      </c>
      <c r="C12" s="169" t="str">
        <f>IF($B12=FALSE,"",VALUE(Length_5_R1!A5))</f>
        <v/>
      </c>
      <c r="D12" s="169" t="str">
        <f>IF($B12=FALSE,"",Length_5_R1!B5)</f>
        <v/>
      </c>
      <c r="E12" s="169" t="str">
        <f>IF($B12=FALSE,"",Length_5_R1!C5)</f>
        <v/>
      </c>
      <c r="F12" s="175" t="str">
        <f>IF($B12=FALSE,"",Length_5_R1!T5)</f>
        <v/>
      </c>
      <c r="G12" s="175" t="str">
        <f>IF($B12=FALSE,"",Length_5_R1!U5)</f>
        <v/>
      </c>
      <c r="H12" s="175" t="str">
        <f>IF($B12=FALSE,"",Length_5_R1!V5)</f>
        <v/>
      </c>
      <c r="I12" s="175" t="str">
        <f>IF($B12=FALSE,"",Length_5_R1!W5)</f>
        <v/>
      </c>
      <c r="J12" s="175" t="str">
        <f>IF($B12=FALSE,"",Length_5_R1!X5)</f>
        <v/>
      </c>
      <c r="K12" s="169" t="str">
        <f t="shared" si="1"/>
        <v/>
      </c>
      <c r="L12" s="179" t="str">
        <f t="shared" si="2"/>
        <v/>
      </c>
      <c r="M12" s="180" t="str">
        <f>IF(B12=FALSE,"",Length_5_R1!D28)</f>
        <v/>
      </c>
      <c r="N12" s="181" t="str">
        <f>IF(B12=FALSE,"",Calcu_ADJ!K12*I$5)</f>
        <v/>
      </c>
      <c r="O12" s="182" t="str">
        <f t="shared" si="3"/>
        <v/>
      </c>
      <c r="P12" s="182" t="str">
        <f>IF(B12=FALSE,"",Length_5_R1!K28)</f>
        <v/>
      </c>
      <c r="Q12" s="182" t="str">
        <f t="shared" si="4"/>
        <v/>
      </c>
      <c r="R12" s="169" t="str">
        <f t="shared" si="5"/>
        <v/>
      </c>
      <c r="S12" s="169" t="str">
        <f t="shared" si="6"/>
        <v/>
      </c>
      <c r="T12" s="246" t="str">
        <f t="shared" si="7"/>
        <v/>
      </c>
      <c r="U12" s="183" t="str">
        <f t="shared" si="8"/>
        <v/>
      </c>
      <c r="V12" s="285" t="str">
        <f t="shared" si="9"/>
        <v/>
      </c>
      <c r="W12" s="169" t="str">
        <f t="shared" ref="W12:W30" si="15">IF(B12=FALSE,"",ROUND(U12/I$5,M$47))</f>
        <v/>
      </c>
      <c r="X12" s="169" t="str">
        <f t="shared" ref="X12:X30" si="16">IF(B12=FALSE,"",ROUND(V12/I$5,M$47))</f>
        <v/>
      </c>
      <c r="Y12" s="169" t="str">
        <f t="shared" ref="Y12:Y30" si="17">IF(B12=FALSE,"",ROUND((W12+X12),M$47))</f>
        <v/>
      </c>
      <c r="Z12" s="124"/>
      <c r="AA12" s="169" t="e">
        <f ca="1">IF(Length_5_R1!K5&lt;0,ROUNDUP(Length_5_R1!K5,$M$47),ROUNDDOWN(Length_5_R1!K5,$M$47))</f>
        <v>#N/A</v>
      </c>
      <c r="AB12" s="169" t="e">
        <f ca="1">IF(Length_5_R1!L5&lt;0,ROUNDDOWN(Length_5_R1!L5,$M$47),ROUNDUP(Length_5_R1!L5,$M$47))</f>
        <v>#N/A</v>
      </c>
      <c r="AC12" s="169" t="e">
        <f t="shared" ca="1" si="10"/>
        <v>#N/A</v>
      </c>
      <c r="AD12" s="172" t="str">
        <f t="shared" si="11"/>
        <v>-</v>
      </c>
      <c r="AE12" s="169" t="str">
        <f t="shared" si="12"/>
        <v>-</v>
      </c>
      <c r="AF12" s="169" t="e">
        <f t="shared" ca="1" si="13"/>
        <v>#N/A</v>
      </c>
      <c r="AG12" s="169" t="str">
        <f t="shared" si="14"/>
        <v/>
      </c>
      <c r="AH12" s="169" t="e">
        <f ca="1">S47</f>
        <v>#N/A</v>
      </c>
    </row>
    <row r="13" spans="1:34" ht="15" customHeight="1">
      <c r="B13" s="175" t="b">
        <f>IF(Length_5_R1!T6="",FALSE,TRUE)</f>
        <v>0</v>
      </c>
      <c r="C13" s="169" t="str">
        <f>IF($B13=FALSE,"",VALUE(Length_5_R1!A6))</f>
        <v/>
      </c>
      <c r="D13" s="169" t="str">
        <f>IF($B13=FALSE,"",Length_5_R1!B6)</f>
        <v/>
      </c>
      <c r="E13" s="169" t="str">
        <f>IF($B13=FALSE,"",Length_5_R1!C6)</f>
        <v/>
      </c>
      <c r="F13" s="175" t="str">
        <f>IF($B13=FALSE,"",Length_5_R1!T6)</f>
        <v/>
      </c>
      <c r="G13" s="175" t="str">
        <f>IF($B13=FALSE,"",Length_5_R1!U6)</f>
        <v/>
      </c>
      <c r="H13" s="175" t="str">
        <f>IF($B13=FALSE,"",Length_5_R1!V6)</f>
        <v/>
      </c>
      <c r="I13" s="175" t="str">
        <f>IF($B13=FALSE,"",Length_5_R1!W6)</f>
        <v/>
      </c>
      <c r="J13" s="175" t="str">
        <f>IF($B13=FALSE,"",Length_5_R1!X6)</f>
        <v/>
      </c>
      <c r="K13" s="169" t="str">
        <f t="shared" si="1"/>
        <v/>
      </c>
      <c r="L13" s="179" t="str">
        <f t="shared" si="2"/>
        <v/>
      </c>
      <c r="M13" s="180" t="str">
        <f>IF(B13=FALSE,"",Length_5_R1!D29)</f>
        <v/>
      </c>
      <c r="N13" s="181" t="str">
        <f>IF(B13=FALSE,"",Calcu_ADJ!K13*I$5)</f>
        <v/>
      </c>
      <c r="O13" s="182" t="str">
        <f t="shared" si="3"/>
        <v/>
      </c>
      <c r="P13" s="182" t="str">
        <f>IF(B13=FALSE,"",Length_5_R1!K29)</f>
        <v/>
      </c>
      <c r="Q13" s="182" t="str">
        <f t="shared" si="4"/>
        <v/>
      </c>
      <c r="R13" s="169" t="str">
        <f t="shared" si="5"/>
        <v/>
      </c>
      <c r="S13" s="169" t="str">
        <f t="shared" si="6"/>
        <v/>
      </c>
      <c r="T13" s="246" t="str">
        <f t="shared" si="7"/>
        <v/>
      </c>
      <c r="U13" s="183" t="str">
        <f t="shared" si="8"/>
        <v/>
      </c>
      <c r="V13" s="285" t="str">
        <f t="shared" si="9"/>
        <v/>
      </c>
      <c r="W13" s="169" t="str">
        <f t="shared" si="15"/>
        <v/>
      </c>
      <c r="X13" s="169" t="str">
        <f t="shared" si="16"/>
        <v/>
      </c>
      <c r="Y13" s="169" t="str">
        <f t="shared" si="17"/>
        <v/>
      </c>
      <c r="Z13" s="124"/>
      <c r="AA13" s="169" t="e">
        <f ca="1">IF(Length_5_R1!K6&lt;0,ROUNDUP(Length_5_R1!K6,$M$47),ROUNDDOWN(Length_5_R1!K6,$M$47))</f>
        <v>#N/A</v>
      </c>
      <c r="AB13" s="169" t="e">
        <f ca="1">IF(Length_5_R1!L6&lt;0,ROUNDDOWN(Length_5_R1!L6,$M$47),ROUNDUP(Length_5_R1!L6,$M$47))</f>
        <v>#N/A</v>
      </c>
      <c r="AC13" s="169" t="e">
        <f t="shared" ca="1" si="10"/>
        <v>#N/A</v>
      </c>
      <c r="AD13" s="172" t="str">
        <f t="shared" si="11"/>
        <v>-</v>
      </c>
      <c r="AE13" s="169" t="str">
        <f t="shared" si="12"/>
        <v>-</v>
      </c>
      <c r="AF13" s="169" t="e">
        <f t="shared" ca="1" si="13"/>
        <v>#N/A</v>
      </c>
      <c r="AG13" s="169" t="str">
        <f t="shared" si="14"/>
        <v/>
      </c>
      <c r="AH13" s="169" t="e">
        <f ca="1">S47</f>
        <v>#N/A</v>
      </c>
    </row>
    <row r="14" spans="1:34" ht="15" customHeight="1">
      <c r="B14" s="175" t="b">
        <f>IF(Length_5_R1!T7="",FALSE,TRUE)</f>
        <v>0</v>
      </c>
      <c r="C14" s="169" t="str">
        <f>IF($B14=FALSE,"",VALUE(Length_5_R1!A7))</f>
        <v/>
      </c>
      <c r="D14" s="169" t="str">
        <f>IF($B14=FALSE,"",Length_5_R1!B7)</f>
        <v/>
      </c>
      <c r="E14" s="169" t="str">
        <f>IF($B14=FALSE,"",Length_5_R1!C7)</f>
        <v/>
      </c>
      <c r="F14" s="175" t="str">
        <f>IF($B14=FALSE,"",Length_5_R1!T7)</f>
        <v/>
      </c>
      <c r="G14" s="175" t="str">
        <f>IF($B14=FALSE,"",Length_5_R1!U7)</f>
        <v/>
      </c>
      <c r="H14" s="175" t="str">
        <f>IF($B14=FALSE,"",Length_5_R1!V7)</f>
        <v/>
      </c>
      <c r="I14" s="175" t="str">
        <f>IF($B14=FALSE,"",Length_5_R1!W7)</f>
        <v/>
      </c>
      <c r="J14" s="175" t="str">
        <f>IF($B14=FALSE,"",Length_5_R1!X7)</f>
        <v/>
      </c>
      <c r="K14" s="169" t="str">
        <f t="shared" si="1"/>
        <v/>
      </c>
      <c r="L14" s="179" t="str">
        <f t="shared" si="2"/>
        <v/>
      </c>
      <c r="M14" s="180" t="str">
        <f>IF(B14=FALSE,"",Length_5_R1!D30)</f>
        <v/>
      </c>
      <c r="N14" s="181" t="str">
        <f>IF(B14=FALSE,"",Calcu_ADJ!K14*I$5)</f>
        <v/>
      </c>
      <c r="O14" s="182" t="str">
        <f t="shared" si="3"/>
        <v/>
      </c>
      <c r="P14" s="182" t="str">
        <f>IF(B14=FALSE,"",Length_5_R1!K30)</f>
        <v/>
      </c>
      <c r="Q14" s="182" t="str">
        <f t="shared" si="4"/>
        <v/>
      </c>
      <c r="R14" s="169" t="str">
        <f t="shared" si="5"/>
        <v/>
      </c>
      <c r="S14" s="169" t="str">
        <f t="shared" si="6"/>
        <v/>
      </c>
      <c r="T14" s="246" t="str">
        <f t="shared" si="7"/>
        <v/>
      </c>
      <c r="U14" s="183" t="str">
        <f t="shared" si="8"/>
        <v/>
      </c>
      <c r="V14" s="285" t="str">
        <f t="shared" si="9"/>
        <v/>
      </c>
      <c r="W14" s="169" t="str">
        <f t="shared" si="15"/>
        <v/>
      </c>
      <c r="X14" s="169" t="str">
        <f t="shared" si="16"/>
        <v/>
      </c>
      <c r="Y14" s="169" t="str">
        <f t="shared" si="17"/>
        <v/>
      </c>
      <c r="Z14" s="124"/>
      <c r="AA14" s="169" t="e">
        <f ca="1">IF(Length_5_R1!K7&lt;0,ROUNDUP(Length_5_R1!K7,$M$47),ROUNDDOWN(Length_5_R1!K7,$M$47))</f>
        <v>#N/A</v>
      </c>
      <c r="AB14" s="169" t="e">
        <f ca="1">IF(Length_5_R1!L7&lt;0,ROUNDDOWN(Length_5_R1!L7,$M$47),ROUNDUP(Length_5_R1!L7,$M$47))</f>
        <v>#N/A</v>
      </c>
      <c r="AC14" s="169" t="e">
        <f t="shared" ca="1" si="10"/>
        <v>#N/A</v>
      </c>
      <c r="AD14" s="172" t="str">
        <f t="shared" si="11"/>
        <v>-</v>
      </c>
      <c r="AE14" s="169" t="str">
        <f t="shared" si="12"/>
        <v>-</v>
      </c>
      <c r="AF14" s="169" t="e">
        <f t="shared" ca="1" si="13"/>
        <v>#N/A</v>
      </c>
      <c r="AG14" s="169" t="str">
        <f t="shared" si="14"/>
        <v/>
      </c>
      <c r="AH14" s="169" t="e">
        <f ca="1">S47</f>
        <v>#N/A</v>
      </c>
    </row>
    <row r="15" spans="1:34" ht="15" customHeight="1">
      <c r="B15" s="175" t="b">
        <f>IF(Length_5_R1!T8="",FALSE,TRUE)</f>
        <v>0</v>
      </c>
      <c r="C15" s="169" t="str">
        <f>IF($B15=FALSE,"",VALUE(Length_5_R1!A8))</f>
        <v/>
      </c>
      <c r="D15" s="169" t="str">
        <f>IF($B15=FALSE,"",Length_5_R1!B8)</f>
        <v/>
      </c>
      <c r="E15" s="169" t="str">
        <f>IF($B15=FALSE,"",Length_5_R1!C8)</f>
        <v/>
      </c>
      <c r="F15" s="175" t="str">
        <f>IF($B15=FALSE,"",Length_5_R1!T8)</f>
        <v/>
      </c>
      <c r="G15" s="175" t="str">
        <f>IF($B15=FALSE,"",Length_5_R1!U8)</f>
        <v/>
      </c>
      <c r="H15" s="175" t="str">
        <f>IF($B15=FALSE,"",Length_5_R1!V8)</f>
        <v/>
      </c>
      <c r="I15" s="175" t="str">
        <f>IF($B15=FALSE,"",Length_5_R1!W8)</f>
        <v/>
      </c>
      <c r="J15" s="175" t="str">
        <f>IF($B15=FALSE,"",Length_5_R1!X8)</f>
        <v/>
      </c>
      <c r="K15" s="169" t="str">
        <f t="shared" si="1"/>
        <v/>
      </c>
      <c r="L15" s="179" t="str">
        <f t="shared" si="2"/>
        <v/>
      </c>
      <c r="M15" s="180" t="str">
        <f>IF(B15=FALSE,"",Length_5_R1!D31)</f>
        <v/>
      </c>
      <c r="N15" s="181" t="str">
        <f>IF(B15=FALSE,"",Calcu_ADJ!K15*I$5)</f>
        <v/>
      </c>
      <c r="O15" s="182" t="str">
        <f t="shared" si="3"/>
        <v/>
      </c>
      <c r="P15" s="182" t="str">
        <f>IF(B15=FALSE,"",Length_5_R1!K31)</f>
        <v/>
      </c>
      <c r="Q15" s="182" t="str">
        <f t="shared" si="4"/>
        <v/>
      </c>
      <c r="R15" s="169" t="str">
        <f t="shared" si="5"/>
        <v/>
      </c>
      <c r="S15" s="169" t="str">
        <f t="shared" si="6"/>
        <v/>
      </c>
      <c r="T15" s="246" t="str">
        <f t="shared" si="7"/>
        <v/>
      </c>
      <c r="U15" s="183" t="str">
        <f t="shared" si="8"/>
        <v/>
      </c>
      <c r="V15" s="285" t="str">
        <f t="shared" si="9"/>
        <v/>
      </c>
      <c r="W15" s="169" t="str">
        <f t="shared" si="15"/>
        <v/>
      </c>
      <c r="X15" s="169" t="str">
        <f t="shared" si="16"/>
        <v/>
      </c>
      <c r="Y15" s="169" t="str">
        <f t="shared" si="17"/>
        <v/>
      </c>
      <c r="Z15" s="124"/>
      <c r="AA15" s="169" t="e">
        <f ca="1">IF(Length_5_R1!K8&lt;0,ROUNDUP(Length_5_R1!K8,$M$47),ROUNDDOWN(Length_5_R1!K8,$M$47))</f>
        <v>#N/A</v>
      </c>
      <c r="AB15" s="169" t="e">
        <f ca="1">IF(Length_5_R1!L8&lt;0,ROUNDDOWN(Length_5_R1!L8,$M$47),ROUNDUP(Length_5_R1!L8,$M$47))</f>
        <v>#N/A</v>
      </c>
      <c r="AC15" s="169" t="e">
        <f t="shared" ca="1" si="10"/>
        <v>#N/A</v>
      </c>
      <c r="AD15" s="172" t="str">
        <f t="shared" si="11"/>
        <v>-</v>
      </c>
      <c r="AE15" s="169" t="str">
        <f t="shared" si="12"/>
        <v>-</v>
      </c>
      <c r="AF15" s="169" t="e">
        <f t="shared" ca="1" si="13"/>
        <v>#N/A</v>
      </c>
      <c r="AG15" s="169" t="str">
        <f t="shared" si="14"/>
        <v/>
      </c>
      <c r="AH15" s="169" t="e">
        <f ca="1">S47</f>
        <v>#N/A</v>
      </c>
    </row>
    <row r="16" spans="1:34" ht="15" customHeight="1">
      <c r="B16" s="175" t="b">
        <f>IF(Length_5_R1!T9="",FALSE,TRUE)</f>
        <v>0</v>
      </c>
      <c r="C16" s="169" t="str">
        <f>IF($B16=FALSE,"",VALUE(Length_5_R1!A9))</f>
        <v/>
      </c>
      <c r="D16" s="169" t="str">
        <f>IF($B16=FALSE,"",Length_5_R1!B9)</f>
        <v/>
      </c>
      <c r="E16" s="169" t="str">
        <f>IF($B16=FALSE,"",Length_5_R1!C9)</f>
        <v/>
      </c>
      <c r="F16" s="175" t="str">
        <f>IF($B16=FALSE,"",Length_5_R1!T9)</f>
        <v/>
      </c>
      <c r="G16" s="175" t="str">
        <f>IF($B16=FALSE,"",Length_5_R1!U9)</f>
        <v/>
      </c>
      <c r="H16" s="175" t="str">
        <f>IF($B16=FALSE,"",Length_5_R1!V9)</f>
        <v/>
      </c>
      <c r="I16" s="175" t="str">
        <f>IF($B16=FALSE,"",Length_5_R1!W9)</f>
        <v/>
      </c>
      <c r="J16" s="175" t="str">
        <f>IF($B16=FALSE,"",Length_5_R1!X9)</f>
        <v/>
      </c>
      <c r="K16" s="169" t="str">
        <f t="shared" si="1"/>
        <v/>
      </c>
      <c r="L16" s="179" t="str">
        <f t="shared" si="2"/>
        <v/>
      </c>
      <c r="M16" s="180" t="str">
        <f>IF(B16=FALSE,"",Length_5_R1!D32)</f>
        <v/>
      </c>
      <c r="N16" s="181" t="str">
        <f>IF(B16=FALSE,"",Calcu_ADJ!K16*I$5)</f>
        <v/>
      </c>
      <c r="O16" s="182" t="str">
        <f t="shared" si="3"/>
        <v/>
      </c>
      <c r="P16" s="182" t="str">
        <f>IF(B16=FALSE,"",Length_5_R1!K32)</f>
        <v/>
      </c>
      <c r="Q16" s="182" t="str">
        <f t="shared" si="4"/>
        <v/>
      </c>
      <c r="R16" s="169" t="str">
        <f t="shared" si="5"/>
        <v/>
      </c>
      <c r="S16" s="169" t="str">
        <f t="shared" si="6"/>
        <v/>
      </c>
      <c r="T16" s="246" t="str">
        <f t="shared" si="7"/>
        <v/>
      </c>
      <c r="U16" s="183" t="str">
        <f t="shared" si="8"/>
        <v/>
      </c>
      <c r="V16" s="285" t="str">
        <f t="shared" si="9"/>
        <v/>
      </c>
      <c r="W16" s="169" t="str">
        <f t="shared" si="15"/>
        <v/>
      </c>
      <c r="X16" s="169" t="str">
        <f t="shared" si="16"/>
        <v/>
      </c>
      <c r="Y16" s="169" t="str">
        <f t="shared" si="17"/>
        <v/>
      </c>
      <c r="Z16" s="124"/>
      <c r="AA16" s="169" t="e">
        <f ca="1">IF(Length_5_R1!K9&lt;0,ROUNDUP(Length_5_R1!K9,$M$47),ROUNDDOWN(Length_5_R1!K9,$M$47))</f>
        <v>#N/A</v>
      </c>
      <c r="AB16" s="169" t="e">
        <f ca="1">IF(Length_5_R1!L9&lt;0,ROUNDDOWN(Length_5_R1!L9,$M$47),ROUNDUP(Length_5_R1!L9,$M$47))</f>
        <v>#N/A</v>
      </c>
      <c r="AC16" s="169" t="e">
        <f t="shared" ca="1" si="10"/>
        <v>#N/A</v>
      </c>
      <c r="AD16" s="172" t="str">
        <f t="shared" si="11"/>
        <v>-</v>
      </c>
      <c r="AE16" s="169" t="str">
        <f t="shared" si="12"/>
        <v>-</v>
      </c>
      <c r="AF16" s="169" t="e">
        <f t="shared" ca="1" si="13"/>
        <v>#N/A</v>
      </c>
      <c r="AG16" s="169" t="str">
        <f t="shared" si="14"/>
        <v/>
      </c>
      <c r="AH16" s="169" t="e">
        <f ca="1">S47</f>
        <v>#N/A</v>
      </c>
    </row>
    <row r="17" spans="1:34" ht="15" customHeight="1">
      <c r="B17" s="175" t="b">
        <f>IF(Length_5_R1!T10="",FALSE,TRUE)</f>
        <v>0</v>
      </c>
      <c r="C17" s="169" t="str">
        <f>IF($B17=FALSE,"",VALUE(Length_5_R1!A10))</f>
        <v/>
      </c>
      <c r="D17" s="169" t="str">
        <f>IF($B17=FALSE,"",Length_5_R1!B10)</f>
        <v/>
      </c>
      <c r="E17" s="169" t="str">
        <f>IF($B17=FALSE,"",Length_5_R1!C10)</f>
        <v/>
      </c>
      <c r="F17" s="175" t="str">
        <f>IF($B17=FALSE,"",Length_5_R1!T10)</f>
        <v/>
      </c>
      <c r="G17" s="175" t="str">
        <f>IF($B17=FALSE,"",Length_5_R1!U10)</f>
        <v/>
      </c>
      <c r="H17" s="175" t="str">
        <f>IF($B17=FALSE,"",Length_5_R1!V10)</f>
        <v/>
      </c>
      <c r="I17" s="175" t="str">
        <f>IF($B17=FALSE,"",Length_5_R1!W10)</f>
        <v/>
      </c>
      <c r="J17" s="175" t="str">
        <f>IF($B17=FALSE,"",Length_5_R1!X10)</f>
        <v/>
      </c>
      <c r="K17" s="169" t="str">
        <f t="shared" si="1"/>
        <v/>
      </c>
      <c r="L17" s="179" t="str">
        <f t="shared" si="2"/>
        <v/>
      </c>
      <c r="M17" s="180" t="str">
        <f>IF(B17=FALSE,"",Length_5_R1!D33)</f>
        <v/>
      </c>
      <c r="N17" s="181" t="str">
        <f>IF(B17=FALSE,"",Calcu_ADJ!K17*I$5)</f>
        <v/>
      </c>
      <c r="O17" s="182" t="str">
        <f t="shared" si="3"/>
        <v/>
      </c>
      <c r="P17" s="182" t="str">
        <f>IF(B17=FALSE,"",Length_5_R1!K33)</f>
        <v/>
      </c>
      <c r="Q17" s="182" t="str">
        <f t="shared" si="4"/>
        <v/>
      </c>
      <c r="R17" s="169" t="str">
        <f t="shared" si="5"/>
        <v/>
      </c>
      <c r="S17" s="169" t="str">
        <f t="shared" si="6"/>
        <v/>
      </c>
      <c r="T17" s="246" t="str">
        <f t="shared" si="7"/>
        <v/>
      </c>
      <c r="U17" s="183" t="str">
        <f t="shared" si="8"/>
        <v/>
      </c>
      <c r="V17" s="285" t="str">
        <f t="shared" si="9"/>
        <v/>
      </c>
      <c r="W17" s="169" t="str">
        <f t="shared" si="15"/>
        <v/>
      </c>
      <c r="X17" s="169" t="str">
        <f t="shared" si="16"/>
        <v/>
      </c>
      <c r="Y17" s="169" t="str">
        <f t="shared" si="17"/>
        <v/>
      </c>
      <c r="Z17" s="124"/>
      <c r="AA17" s="169" t="e">
        <f ca="1">IF(Length_5_R1!K10&lt;0,ROUNDUP(Length_5_R1!K10,$M$47),ROUNDDOWN(Length_5_R1!K10,$M$47))</f>
        <v>#N/A</v>
      </c>
      <c r="AB17" s="169" t="e">
        <f ca="1">IF(Length_5_R1!L10&lt;0,ROUNDDOWN(Length_5_R1!L10,$M$47),ROUNDUP(Length_5_R1!L10,$M$47))</f>
        <v>#N/A</v>
      </c>
      <c r="AC17" s="169" t="e">
        <f t="shared" ca="1" si="10"/>
        <v>#N/A</v>
      </c>
      <c r="AD17" s="172" t="str">
        <f t="shared" si="11"/>
        <v>-</v>
      </c>
      <c r="AE17" s="169" t="str">
        <f t="shared" si="12"/>
        <v>-</v>
      </c>
      <c r="AF17" s="169" t="e">
        <f t="shared" ca="1" si="13"/>
        <v>#N/A</v>
      </c>
      <c r="AG17" s="169" t="str">
        <f t="shared" si="14"/>
        <v/>
      </c>
      <c r="AH17" s="169" t="e">
        <f ca="1">S47</f>
        <v>#N/A</v>
      </c>
    </row>
    <row r="18" spans="1:34" ht="15" customHeight="1">
      <c r="B18" s="175" t="b">
        <f>IF(Length_5_R1!T11="",FALSE,TRUE)</f>
        <v>0</v>
      </c>
      <c r="C18" s="169" t="str">
        <f>IF($B18=FALSE,"",VALUE(Length_5_R1!A11))</f>
        <v/>
      </c>
      <c r="D18" s="169" t="str">
        <f>IF($B18=FALSE,"",Length_5_R1!B11)</f>
        <v/>
      </c>
      <c r="E18" s="169" t="str">
        <f>IF($B18=FALSE,"",Length_5_R1!C11)</f>
        <v/>
      </c>
      <c r="F18" s="175" t="str">
        <f>IF($B18=FALSE,"",Length_5_R1!T11)</f>
        <v/>
      </c>
      <c r="G18" s="175" t="str">
        <f>IF($B18=FALSE,"",Length_5_R1!U11)</f>
        <v/>
      </c>
      <c r="H18" s="175" t="str">
        <f>IF($B18=FALSE,"",Length_5_R1!V11)</f>
        <v/>
      </c>
      <c r="I18" s="175" t="str">
        <f>IF($B18=FALSE,"",Length_5_R1!W11)</f>
        <v/>
      </c>
      <c r="J18" s="175" t="str">
        <f>IF($B18=FALSE,"",Length_5_R1!X11)</f>
        <v/>
      </c>
      <c r="K18" s="169" t="str">
        <f t="shared" si="1"/>
        <v/>
      </c>
      <c r="L18" s="179" t="str">
        <f t="shared" si="2"/>
        <v/>
      </c>
      <c r="M18" s="180" t="str">
        <f>IF(B18=FALSE,"",Length_5_R1!D34)</f>
        <v/>
      </c>
      <c r="N18" s="181" t="str">
        <f>IF(B18=FALSE,"",Calcu_ADJ!K18*I$5)</f>
        <v/>
      </c>
      <c r="O18" s="182" t="str">
        <f t="shared" si="3"/>
        <v/>
      </c>
      <c r="P18" s="182" t="str">
        <f>IF(B18=FALSE,"",Length_5_R1!K34)</f>
        <v/>
      </c>
      <c r="Q18" s="182" t="str">
        <f t="shared" si="4"/>
        <v/>
      </c>
      <c r="R18" s="169" t="str">
        <f t="shared" si="5"/>
        <v/>
      </c>
      <c r="S18" s="169" t="str">
        <f t="shared" si="6"/>
        <v/>
      </c>
      <c r="T18" s="246" t="str">
        <f t="shared" si="7"/>
        <v/>
      </c>
      <c r="U18" s="183" t="str">
        <f t="shared" si="8"/>
        <v/>
      </c>
      <c r="V18" s="285" t="str">
        <f t="shared" si="9"/>
        <v/>
      </c>
      <c r="W18" s="169" t="str">
        <f t="shared" si="15"/>
        <v/>
      </c>
      <c r="X18" s="169" t="str">
        <f t="shared" si="16"/>
        <v/>
      </c>
      <c r="Y18" s="169" t="str">
        <f t="shared" si="17"/>
        <v/>
      </c>
      <c r="Z18" s="124"/>
      <c r="AA18" s="169" t="e">
        <f ca="1">IF(Length_5_R1!K11&lt;0,ROUNDUP(Length_5_R1!K11,$M$47),ROUNDDOWN(Length_5_R1!K11,$M$47))</f>
        <v>#N/A</v>
      </c>
      <c r="AB18" s="169" t="e">
        <f ca="1">IF(Length_5_R1!L11&lt;0,ROUNDDOWN(Length_5_R1!L11,$M$47),ROUNDUP(Length_5_R1!L11,$M$47))</f>
        <v>#N/A</v>
      </c>
      <c r="AC18" s="169" t="e">
        <f t="shared" ca="1" si="10"/>
        <v>#N/A</v>
      </c>
      <c r="AD18" s="172" t="str">
        <f t="shared" si="11"/>
        <v>-</v>
      </c>
      <c r="AE18" s="169" t="str">
        <f t="shared" si="12"/>
        <v>-</v>
      </c>
      <c r="AF18" s="169" t="e">
        <f t="shared" ca="1" si="13"/>
        <v>#N/A</v>
      </c>
      <c r="AG18" s="169" t="str">
        <f t="shared" si="14"/>
        <v/>
      </c>
      <c r="AH18" s="169" t="e">
        <f ca="1">S47</f>
        <v>#N/A</v>
      </c>
    </row>
    <row r="19" spans="1:34" ht="15" customHeight="1">
      <c r="B19" s="175" t="b">
        <f>IF(Length_5_R1!T12="",FALSE,TRUE)</f>
        <v>0</v>
      </c>
      <c r="C19" s="169" t="str">
        <f>IF($B19=FALSE,"",VALUE(Length_5_R1!A12))</f>
        <v/>
      </c>
      <c r="D19" s="169" t="str">
        <f>IF($B19=FALSE,"",Length_5_R1!B12)</f>
        <v/>
      </c>
      <c r="E19" s="169" t="str">
        <f>IF($B19=FALSE,"",Length_5_R1!C12)</f>
        <v/>
      </c>
      <c r="F19" s="175" t="str">
        <f>IF($B19=FALSE,"",Length_5_R1!T12)</f>
        <v/>
      </c>
      <c r="G19" s="175" t="str">
        <f>IF($B19=FALSE,"",Length_5_R1!U12)</f>
        <v/>
      </c>
      <c r="H19" s="175" t="str">
        <f>IF($B19=FALSE,"",Length_5_R1!V12)</f>
        <v/>
      </c>
      <c r="I19" s="175" t="str">
        <f>IF($B19=FALSE,"",Length_5_R1!W12)</f>
        <v/>
      </c>
      <c r="J19" s="175" t="str">
        <f>IF($B19=FALSE,"",Length_5_R1!X12)</f>
        <v/>
      </c>
      <c r="K19" s="169" t="str">
        <f t="shared" si="1"/>
        <v/>
      </c>
      <c r="L19" s="179" t="str">
        <f t="shared" si="2"/>
        <v/>
      </c>
      <c r="M19" s="180" t="str">
        <f>IF(B19=FALSE,"",Length_5_R1!D35)</f>
        <v/>
      </c>
      <c r="N19" s="181" t="str">
        <f>IF(B19=FALSE,"",Calcu_ADJ!K19*I$5)</f>
        <v/>
      </c>
      <c r="O19" s="182" t="str">
        <f t="shared" si="3"/>
        <v/>
      </c>
      <c r="P19" s="182" t="str">
        <f>IF(B19=FALSE,"",Length_5_R1!K35)</f>
        <v/>
      </c>
      <c r="Q19" s="182" t="str">
        <f t="shared" si="4"/>
        <v/>
      </c>
      <c r="R19" s="169" t="str">
        <f t="shared" si="5"/>
        <v/>
      </c>
      <c r="S19" s="169" t="str">
        <f t="shared" si="6"/>
        <v/>
      </c>
      <c r="T19" s="246" t="str">
        <f t="shared" si="7"/>
        <v/>
      </c>
      <c r="U19" s="183" t="str">
        <f t="shared" si="8"/>
        <v/>
      </c>
      <c r="V19" s="285" t="str">
        <f t="shared" si="9"/>
        <v/>
      </c>
      <c r="W19" s="169" t="str">
        <f t="shared" si="15"/>
        <v/>
      </c>
      <c r="X19" s="169" t="str">
        <f t="shared" si="16"/>
        <v/>
      </c>
      <c r="Y19" s="169" t="str">
        <f t="shared" si="17"/>
        <v/>
      </c>
      <c r="Z19" s="124"/>
      <c r="AA19" s="169" t="e">
        <f ca="1">IF(Length_5_R1!K12&lt;0,ROUNDUP(Length_5_R1!K12,$M$47),ROUNDDOWN(Length_5_R1!K12,$M$47))</f>
        <v>#N/A</v>
      </c>
      <c r="AB19" s="169" t="e">
        <f ca="1">IF(Length_5_R1!L12&lt;0,ROUNDDOWN(Length_5_R1!L12,$M$47),ROUNDUP(Length_5_R1!L12,$M$47))</f>
        <v>#N/A</v>
      </c>
      <c r="AC19" s="169" t="e">
        <f t="shared" ca="1" si="10"/>
        <v>#N/A</v>
      </c>
      <c r="AD19" s="172" t="str">
        <f t="shared" si="11"/>
        <v>-</v>
      </c>
      <c r="AE19" s="169" t="str">
        <f t="shared" si="12"/>
        <v>-</v>
      </c>
      <c r="AF19" s="169" t="e">
        <f t="shared" ca="1" si="13"/>
        <v>#N/A</v>
      </c>
      <c r="AG19" s="169" t="str">
        <f t="shared" si="14"/>
        <v/>
      </c>
      <c r="AH19" s="169" t="e">
        <f ca="1">S47</f>
        <v>#N/A</v>
      </c>
    </row>
    <row r="20" spans="1:34" ht="15" customHeight="1">
      <c r="B20" s="175" t="b">
        <f>IF(Length_5_R1!T13="",FALSE,TRUE)</f>
        <v>0</v>
      </c>
      <c r="C20" s="169" t="str">
        <f>IF($B20=FALSE,"",VALUE(Length_5_R1!A13))</f>
        <v/>
      </c>
      <c r="D20" s="169" t="str">
        <f>IF($B20=FALSE,"",Length_5_R1!B13)</f>
        <v/>
      </c>
      <c r="E20" s="169" t="str">
        <f>IF($B20=FALSE,"",Length_5_R1!C13)</f>
        <v/>
      </c>
      <c r="F20" s="175" t="str">
        <f>IF($B20=FALSE,"",Length_5_R1!T13)</f>
        <v/>
      </c>
      <c r="G20" s="175" t="str">
        <f>IF($B20=FALSE,"",Length_5_R1!U13)</f>
        <v/>
      </c>
      <c r="H20" s="175" t="str">
        <f>IF($B20=FALSE,"",Length_5_R1!V13)</f>
        <v/>
      </c>
      <c r="I20" s="175" t="str">
        <f>IF($B20=FALSE,"",Length_5_R1!W13)</f>
        <v/>
      </c>
      <c r="J20" s="175" t="str">
        <f>IF($B20=FALSE,"",Length_5_R1!X13)</f>
        <v/>
      </c>
      <c r="K20" s="169" t="str">
        <f t="shared" si="1"/>
        <v/>
      </c>
      <c r="L20" s="179" t="str">
        <f t="shared" si="2"/>
        <v/>
      </c>
      <c r="M20" s="180" t="str">
        <f>IF(B20=FALSE,"",Length_5_R1!D36)</f>
        <v/>
      </c>
      <c r="N20" s="181" t="str">
        <f>IF(B20=FALSE,"",Calcu_ADJ!K20*I$5)</f>
        <v/>
      </c>
      <c r="O20" s="182" t="str">
        <f t="shared" si="3"/>
        <v/>
      </c>
      <c r="P20" s="182" t="str">
        <f>IF(B20=FALSE,"",Length_5_R1!K36)</f>
        <v/>
      </c>
      <c r="Q20" s="182" t="str">
        <f t="shared" si="4"/>
        <v/>
      </c>
      <c r="R20" s="169" t="str">
        <f t="shared" si="5"/>
        <v/>
      </c>
      <c r="S20" s="169" t="str">
        <f t="shared" si="6"/>
        <v/>
      </c>
      <c r="T20" s="246" t="str">
        <f t="shared" si="7"/>
        <v/>
      </c>
      <c r="U20" s="183" t="str">
        <f t="shared" si="8"/>
        <v/>
      </c>
      <c r="V20" s="285" t="str">
        <f t="shared" si="9"/>
        <v/>
      </c>
      <c r="W20" s="169" t="str">
        <f t="shared" si="15"/>
        <v/>
      </c>
      <c r="X20" s="169" t="str">
        <f t="shared" si="16"/>
        <v/>
      </c>
      <c r="Y20" s="169" t="str">
        <f t="shared" si="17"/>
        <v/>
      </c>
      <c r="Z20" s="124"/>
      <c r="AA20" s="169" t="e">
        <f ca="1">IF(Length_5_R1!K13&lt;0,ROUNDUP(Length_5_R1!K13,$M$47),ROUNDDOWN(Length_5_R1!K13,$M$47))</f>
        <v>#N/A</v>
      </c>
      <c r="AB20" s="169" t="e">
        <f ca="1">IF(Length_5_R1!L13&lt;0,ROUNDDOWN(Length_5_R1!L13,$M$47),ROUNDUP(Length_5_R1!L13,$M$47))</f>
        <v>#N/A</v>
      </c>
      <c r="AC20" s="169" t="e">
        <f t="shared" ca="1" si="10"/>
        <v>#N/A</v>
      </c>
      <c r="AD20" s="172" t="str">
        <f t="shared" si="11"/>
        <v>-</v>
      </c>
      <c r="AE20" s="169" t="str">
        <f t="shared" si="12"/>
        <v>-</v>
      </c>
      <c r="AF20" s="169" t="e">
        <f t="shared" ca="1" si="13"/>
        <v>#N/A</v>
      </c>
      <c r="AG20" s="169" t="str">
        <f t="shared" si="14"/>
        <v/>
      </c>
      <c r="AH20" s="169" t="e">
        <f ca="1">S47</f>
        <v>#N/A</v>
      </c>
    </row>
    <row r="21" spans="1:34" ht="15" customHeight="1">
      <c r="B21" s="175" t="b">
        <f>IF(Length_5_R1!T14="",FALSE,TRUE)</f>
        <v>0</v>
      </c>
      <c r="C21" s="169" t="str">
        <f>IF($B21=FALSE,"",VALUE(Length_5_R1!A14))</f>
        <v/>
      </c>
      <c r="D21" s="169" t="str">
        <f>IF($B21=FALSE,"",Length_5_R1!B14)</f>
        <v/>
      </c>
      <c r="E21" s="169" t="str">
        <f>IF($B21=FALSE,"",Length_5_R1!C14)</f>
        <v/>
      </c>
      <c r="F21" s="175" t="str">
        <f>IF($B21=FALSE,"",Length_5_R1!T14)</f>
        <v/>
      </c>
      <c r="G21" s="175" t="str">
        <f>IF($B21=FALSE,"",Length_5_R1!U14)</f>
        <v/>
      </c>
      <c r="H21" s="175" t="str">
        <f>IF($B21=FALSE,"",Length_5_R1!V14)</f>
        <v/>
      </c>
      <c r="I21" s="175" t="str">
        <f>IF($B21=FALSE,"",Length_5_R1!W14)</f>
        <v/>
      </c>
      <c r="J21" s="175" t="str">
        <f>IF($B21=FALSE,"",Length_5_R1!X14)</f>
        <v/>
      </c>
      <c r="K21" s="169" t="str">
        <f t="shared" si="1"/>
        <v/>
      </c>
      <c r="L21" s="179" t="str">
        <f t="shared" si="2"/>
        <v/>
      </c>
      <c r="M21" s="180" t="str">
        <f>IF(B21=FALSE,"",Length_5_R1!D37)</f>
        <v/>
      </c>
      <c r="N21" s="181" t="str">
        <f>IF(B21=FALSE,"",Calcu_ADJ!K21*I$5)</f>
        <v/>
      </c>
      <c r="O21" s="182" t="str">
        <f t="shared" si="3"/>
        <v/>
      </c>
      <c r="P21" s="182" t="str">
        <f>IF(B21=FALSE,"",Length_5_R1!K37)</f>
        <v/>
      </c>
      <c r="Q21" s="182" t="str">
        <f t="shared" si="4"/>
        <v/>
      </c>
      <c r="R21" s="169" t="str">
        <f t="shared" si="5"/>
        <v/>
      </c>
      <c r="S21" s="169" t="str">
        <f t="shared" si="6"/>
        <v/>
      </c>
      <c r="T21" s="246" t="str">
        <f t="shared" si="7"/>
        <v/>
      </c>
      <c r="U21" s="183" t="str">
        <f t="shared" si="8"/>
        <v/>
      </c>
      <c r="V21" s="285" t="str">
        <f t="shared" si="9"/>
        <v/>
      </c>
      <c r="W21" s="169" t="str">
        <f t="shared" si="15"/>
        <v/>
      </c>
      <c r="X21" s="169" t="str">
        <f t="shared" si="16"/>
        <v/>
      </c>
      <c r="Y21" s="169" t="str">
        <f t="shared" si="17"/>
        <v/>
      </c>
      <c r="Z21" s="124"/>
      <c r="AA21" s="169" t="e">
        <f ca="1">IF(Length_5_R1!K14&lt;0,ROUNDUP(Length_5_R1!K14,$M$47),ROUNDDOWN(Length_5_R1!K14,$M$47))</f>
        <v>#N/A</v>
      </c>
      <c r="AB21" s="169" t="e">
        <f ca="1">IF(Length_5_R1!L14&lt;0,ROUNDDOWN(Length_5_R1!L14,$M$47),ROUNDUP(Length_5_R1!L14,$M$47))</f>
        <v>#N/A</v>
      </c>
      <c r="AC21" s="169" t="e">
        <f t="shared" ca="1" si="10"/>
        <v>#N/A</v>
      </c>
      <c r="AD21" s="172" t="str">
        <f t="shared" si="11"/>
        <v>-</v>
      </c>
      <c r="AE21" s="169" t="str">
        <f t="shared" si="12"/>
        <v>-</v>
      </c>
      <c r="AF21" s="169" t="e">
        <f t="shared" ca="1" si="13"/>
        <v>#N/A</v>
      </c>
      <c r="AG21" s="169" t="str">
        <f t="shared" si="14"/>
        <v/>
      </c>
      <c r="AH21" s="169" t="e">
        <f ca="1">S47</f>
        <v>#N/A</v>
      </c>
    </row>
    <row r="22" spans="1:34" ht="15" customHeight="1">
      <c r="B22" s="175" t="b">
        <f>IF(Length_5_R1!T15="",FALSE,TRUE)</f>
        <v>0</v>
      </c>
      <c r="C22" s="169" t="str">
        <f>IF($B22=FALSE,"",VALUE(Length_5_R1!A15))</f>
        <v/>
      </c>
      <c r="D22" s="169" t="str">
        <f>IF($B22=FALSE,"",Length_5_R1!B15)</f>
        <v/>
      </c>
      <c r="E22" s="169" t="str">
        <f>IF($B22=FALSE,"",Length_5_R1!C15)</f>
        <v/>
      </c>
      <c r="F22" s="175" t="str">
        <f>IF($B22=FALSE,"",Length_5_R1!T15)</f>
        <v/>
      </c>
      <c r="G22" s="175" t="str">
        <f>IF($B22=FALSE,"",Length_5_R1!U15)</f>
        <v/>
      </c>
      <c r="H22" s="175" t="str">
        <f>IF($B22=FALSE,"",Length_5_R1!V15)</f>
        <v/>
      </c>
      <c r="I22" s="175" t="str">
        <f>IF($B22=FALSE,"",Length_5_R1!W15)</f>
        <v/>
      </c>
      <c r="J22" s="175" t="str">
        <f>IF($B22=FALSE,"",Length_5_R1!X15)</f>
        <v/>
      </c>
      <c r="K22" s="169" t="str">
        <f t="shared" si="1"/>
        <v/>
      </c>
      <c r="L22" s="179" t="str">
        <f t="shared" si="2"/>
        <v/>
      </c>
      <c r="M22" s="180" t="str">
        <f>IF(B22=FALSE,"",Length_5_R1!D38)</f>
        <v/>
      </c>
      <c r="N22" s="181" t="str">
        <f>IF(B22=FALSE,"",Calcu_ADJ!K22*I$5)</f>
        <v/>
      </c>
      <c r="O22" s="182" t="str">
        <f t="shared" si="3"/>
        <v/>
      </c>
      <c r="P22" s="182" t="str">
        <f>IF(B22=FALSE,"",Length_5_R1!K38)</f>
        <v/>
      </c>
      <c r="Q22" s="182" t="str">
        <f t="shared" si="4"/>
        <v/>
      </c>
      <c r="R22" s="169" t="str">
        <f t="shared" si="5"/>
        <v/>
      </c>
      <c r="S22" s="169" t="str">
        <f t="shared" si="6"/>
        <v/>
      </c>
      <c r="T22" s="246" t="str">
        <f t="shared" si="7"/>
        <v/>
      </c>
      <c r="U22" s="183" t="str">
        <f t="shared" si="8"/>
        <v/>
      </c>
      <c r="V22" s="285" t="str">
        <f t="shared" si="9"/>
        <v/>
      </c>
      <c r="W22" s="169" t="str">
        <f t="shared" si="15"/>
        <v/>
      </c>
      <c r="X22" s="169" t="str">
        <f t="shared" si="16"/>
        <v/>
      </c>
      <c r="Y22" s="169" t="str">
        <f t="shared" si="17"/>
        <v/>
      </c>
      <c r="Z22" s="124"/>
      <c r="AA22" s="169" t="e">
        <f ca="1">IF(Length_5_R1!K15&lt;0,ROUNDUP(Length_5_R1!K15,$M$47),ROUNDDOWN(Length_5_R1!K15,$M$47))</f>
        <v>#N/A</v>
      </c>
      <c r="AB22" s="169" t="e">
        <f ca="1">IF(Length_5_R1!L15&lt;0,ROUNDDOWN(Length_5_R1!L15,$M$47),ROUNDUP(Length_5_R1!L15,$M$47))</f>
        <v>#N/A</v>
      </c>
      <c r="AC22" s="169" t="e">
        <f t="shared" ca="1" si="10"/>
        <v>#N/A</v>
      </c>
      <c r="AD22" s="172" t="str">
        <f t="shared" si="11"/>
        <v>-</v>
      </c>
      <c r="AE22" s="169" t="str">
        <f t="shared" si="12"/>
        <v>-</v>
      </c>
      <c r="AF22" s="169" t="e">
        <f t="shared" ca="1" si="13"/>
        <v>#N/A</v>
      </c>
      <c r="AG22" s="169" t="str">
        <f t="shared" si="14"/>
        <v/>
      </c>
      <c r="AH22" s="169" t="e">
        <f ca="1">S47</f>
        <v>#N/A</v>
      </c>
    </row>
    <row r="23" spans="1:34" ht="15" customHeight="1">
      <c r="B23" s="175" t="b">
        <f>IF(Length_5_R1!T16="",FALSE,TRUE)</f>
        <v>0</v>
      </c>
      <c r="C23" s="169" t="str">
        <f>IF($B23=FALSE,"",VALUE(Length_5_R1!A16))</f>
        <v/>
      </c>
      <c r="D23" s="169" t="str">
        <f>IF($B23=FALSE,"",Length_5_R1!B16)</f>
        <v/>
      </c>
      <c r="E23" s="169" t="str">
        <f>IF($B23=FALSE,"",Length_5_R1!C16)</f>
        <v/>
      </c>
      <c r="F23" s="175" t="str">
        <f>IF($B23=FALSE,"",Length_5_R1!T16)</f>
        <v/>
      </c>
      <c r="G23" s="175" t="str">
        <f>IF($B23=FALSE,"",Length_5_R1!U16)</f>
        <v/>
      </c>
      <c r="H23" s="175" t="str">
        <f>IF($B23=FALSE,"",Length_5_R1!V16)</f>
        <v/>
      </c>
      <c r="I23" s="175" t="str">
        <f>IF($B23=FALSE,"",Length_5_R1!W16)</f>
        <v/>
      </c>
      <c r="J23" s="175" t="str">
        <f>IF($B23=FALSE,"",Length_5_R1!X16)</f>
        <v/>
      </c>
      <c r="K23" s="169" t="str">
        <f t="shared" si="1"/>
        <v/>
      </c>
      <c r="L23" s="179" t="str">
        <f t="shared" si="2"/>
        <v/>
      </c>
      <c r="M23" s="180" t="str">
        <f>IF(B23=FALSE,"",Length_5_R1!D39)</f>
        <v/>
      </c>
      <c r="N23" s="181" t="str">
        <f>IF(B23=FALSE,"",Calcu_ADJ!K23*I$5)</f>
        <v/>
      </c>
      <c r="O23" s="182" t="str">
        <f t="shared" si="3"/>
        <v/>
      </c>
      <c r="P23" s="182" t="str">
        <f>IF(B23=FALSE,"",Length_5_R1!K39)</f>
        <v/>
      </c>
      <c r="Q23" s="182" t="str">
        <f t="shared" si="4"/>
        <v/>
      </c>
      <c r="R23" s="169" t="str">
        <f t="shared" si="5"/>
        <v/>
      </c>
      <c r="S23" s="169" t="str">
        <f t="shared" si="6"/>
        <v/>
      </c>
      <c r="T23" s="246" t="str">
        <f t="shared" si="7"/>
        <v/>
      </c>
      <c r="U23" s="183" t="str">
        <f t="shared" si="8"/>
        <v/>
      </c>
      <c r="V23" s="285" t="str">
        <f t="shared" si="9"/>
        <v/>
      </c>
      <c r="W23" s="169" t="str">
        <f t="shared" si="15"/>
        <v/>
      </c>
      <c r="X23" s="169" t="str">
        <f t="shared" si="16"/>
        <v/>
      </c>
      <c r="Y23" s="169" t="str">
        <f t="shared" si="17"/>
        <v/>
      </c>
      <c r="Z23" s="124"/>
      <c r="AA23" s="169" t="e">
        <f ca="1">IF(Length_5_R1!K16&lt;0,ROUNDUP(Length_5_R1!K16,$M$47),ROUNDDOWN(Length_5_R1!K16,$M$47))</f>
        <v>#N/A</v>
      </c>
      <c r="AB23" s="169" t="e">
        <f ca="1">IF(Length_5_R1!L16&lt;0,ROUNDDOWN(Length_5_R1!L16,$M$47),ROUNDUP(Length_5_R1!L16,$M$47))</f>
        <v>#N/A</v>
      </c>
      <c r="AC23" s="169" t="e">
        <f t="shared" ca="1" si="10"/>
        <v>#N/A</v>
      </c>
      <c r="AD23" s="172" t="str">
        <f t="shared" si="11"/>
        <v>-</v>
      </c>
      <c r="AE23" s="169" t="str">
        <f t="shared" si="12"/>
        <v>-</v>
      </c>
      <c r="AF23" s="169" t="e">
        <f t="shared" ca="1" si="13"/>
        <v>#N/A</v>
      </c>
      <c r="AG23" s="169" t="str">
        <f t="shared" si="14"/>
        <v/>
      </c>
      <c r="AH23" s="169" t="e">
        <f ca="1">S47</f>
        <v>#N/A</v>
      </c>
    </row>
    <row r="24" spans="1:34" ht="15" customHeight="1">
      <c r="B24" s="175" t="b">
        <f>IF(Length_5_R1!T17="",FALSE,TRUE)</f>
        <v>0</v>
      </c>
      <c r="C24" s="169" t="str">
        <f>IF($B24=FALSE,"",VALUE(Length_5_R1!A17))</f>
        <v/>
      </c>
      <c r="D24" s="169" t="str">
        <f>IF($B24=FALSE,"",Length_5_R1!B17)</f>
        <v/>
      </c>
      <c r="E24" s="169" t="str">
        <f>IF($B24=FALSE,"",Length_5_R1!C17)</f>
        <v/>
      </c>
      <c r="F24" s="175" t="str">
        <f>IF($B24=FALSE,"",Length_5_R1!T17)</f>
        <v/>
      </c>
      <c r="G24" s="175" t="str">
        <f>IF($B24=FALSE,"",Length_5_R1!U17)</f>
        <v/>
      </c>
      <c r="H24" s="175" t="str">
        <f>IF($B24=FALSE,"",Length_5_R1!V17)</f>
        <v/>
      </c>
      <c r="I24" s="175" t="str">
        <f>IF($B24=FALSE,"",Length_5_R1!W17)</f>
        <v/>
      </c>
      <c r="J24" s="175" t="str">
        <f>IF($B24=FALSE,"",Length_5_R1!X17)</f>
        <v/>
      </c>
      <c r="K24" s="169" t="str">
        <f t="shared" si="1"/>
        <v/>
      </c>
      <c r="L24" s="179" t="str">
        <f t="shared" si="2"/>
        <v/>
      </c>
      <c r="M24" s="180" t="str">
        <f>IF(B24=FALSE,"",Length_5_R1!D40)</f>
        <v/>
      </c>
      <c r="N24" s="181" t="str">
        <f>IF(B24=FALSE,"",Calcu_ADJ!K24*I$5)</f>
        <v/>
      </c>
      <c r="O24" s="182" t="str">
        <f t="shared" si="3"/>
        <v/>
      </c>
      <c r="P24" s="182" t="str">
        <f>IF(B24=FALSE,"",Length_5_R1!K40)</f>
        <v/>
      </c>
      <c r="Q24" s="182" t="str">
        <f t="shared" si="4"/>
        <v/>
      </c>
      <c r="R24" s="169" t="str">
        <f t="shared" si="5"/>
        <v/>
      </c>
      <c r="S24" s="169" t="str">
        <f t="shared" si="6"/>
        <v/>
      </c>
      <c r="T24" s="246" t="str">
        <f t="shared" si="7"/>
        <v/>
      </c>
      <c r="U24" s="183" t="str">
        <f t="shared" si="8"/>
        <v/>
      </c>
      <c r="V24" s="285" t="str">
        <f t="shared" si="9"/>
        <v/>
      </c>
      <c r="W24" s="169" t="str">
        <f t="shared" si="15"/>
        <v/>
      </c>
      <c r="X24" s="169" t="str">
        <f t="shared" si="16"/>
        <v/>
      </c>
      <c r="Y24" s="169" t="str">
        <f t="shared" si="17"/>
        <v/>
      </c>
      <c r="Z24" s="124"/>
      <c r="AA24" s="169" t="e">
        <f ca="1">IF(Length_5_R1!K17&lt;0,ROUNDUP(Length_5_R1!K17,$M$47),ROUNDDOWN(Length_5_R1!K17,$M$47))</f>
        <v>#N/A</v>
      </c>
      <c r="AB24" s="169" t="e">
        <f ca="1">IF(Length_5_R1!L17&lt;0,ROUNDDOWN(Length_5_R1!L17,$M$47),ROUNDUP(Length_5_R1!L17,$M$47))</f>
        <v>#N/A</v>
      </c>
      <c r="AC24" s="169" t="e">
        <f t="shared" ca="1" si="10"/>
        <v>#N/A</v>
      </c>
      <c r="AD24" s="172" t="str">
        <f t="shared" si="11"/>
        <v>-</v>
      </c>
      <c r="AE24" s="169" t="str">
        <f t="shared" si="12"/>
        <v>-</v>
      </c>
      <c r="AF24" s="169" t="e">
        <f t="shared" ca="1" si="13"/>
        <v>#N/A</v>
      </c>
      <c r="AG24" s="169" t="str">
        <f t="shared" si="14"/>
        <v/>
      </c>
      <c r="AH24" s="169" t="e">
        <f ca="1">S47</f>
        <v>#N/A</v>
      </c>
    </row>
    <row r="25" spans="1:34" ht="15" customHeight="1">
      <c r="B25" s="175" t="b">
        <f>IF(Length_5_R1!T18="",FALSE,TRUE)</f>
        <v>0</v>
      </c>
      <c r="C25" s="169" t="str">
        <f>IF($B25=FALSE,"",VALUE(Length_5_R1!A18))</f>
        <v/>
      </c>
      <c r="D25" s="169" t="str">
        <f>IF($B25=FALSE,"",Length_5_R1!B18)</f>
        <v/>
      </c>
      <c r="E25" s="169" t="str">
        <f>IF($B25=FALSE,"",Length_5_R1!C18)</f>
        <v/>
      </c>
      <c r="F25" s="175" t="str">
        <f>IF($B25=FALSE,"",Length_5_R1!T18)</f>
        <v/>
      </c>
      <c r="G25" s="175" t="str">
        <f>IF($B25=FALSE,"",Length_5_R1!U18)</f>
        <v/>
      </c>
      <c r="H25" s="175" t="str">
        <f>IF($B25=FALSE,"",Length_5_R1!V18)</f>
        <v/>
      </c>
      <c r="I25" s="175" t="str">
        <f>IF($B25=FALSE,"",Length_5_R1!W18)</f>
        <v/>
      </c>
      <c r="J25" s="175" t="str">
        <f>IF($B25=FALSE,"",Length_5_R1!X18)</f>
        <v/>
      </c>
      <c r="K25" s="169" t="str">
        <f t="shared" si="1"/>
        <v/>
      </c>
      <c r="L25" s="179" t="str">
        <f t="shared" si="2"/>
        <v/>
      </c>
      <c r="M25" s="180" t="str">
        <f>IF(B25=FALSE,"",Length_5_R1!D41)</f>
        <v/>
      </c>
      <c r="N25" s="181" t="str">
        <f>IF(B25=FALSE,"",Calcu_ADJ!K25*I$5)</f>
        <v/>
      </c>
      <c r="O25" s="182" t="str">
        <f t="shared" si="3"/>
        <v/>
      </c>
      <c r="P25" s="182" t="str">
        <f>IF(B25=FALSE,"",Length_5_R1!K41)</f>
        <v/>
      </c>
      <c r="Q25" s="182" t="str">
        <f t="shared" si="4"/>
        <v/>
      </c>
      <c r="R25" s="169" t="str">
        <f t="shared" si="5"/>
        <v/>
      </c>
      <c r="S25" s="169" t="str">
        <f t="shared" si="6"/>
        <v/>
      </c>
      <c r="T25" s="246" t="str">
        <f t="shared" si="7"/>
        <v/>
      </c>
      <c r="U25" s="183" t="str">
        <f t="shared" si="8"/>
        <v/>
      </c>
      <c r="V25" s="285" t="str">
        <f t="shared" si="9"/>
        <v/>
      </c>
      <c r="W25" s="169" t="str">
        <f t="shared" si="15"/>
        <v/>
      </c>
      <c r="X25" s="169" t="str">
        <f t="shared" si="16"/>
        <v/>
      </c>
      <c r="Y25" s="169" t="str">
        <f t="shared" si="17"/>
        <v/>
      </c>
      <c r="Z25" s="124"/>
      <c r="AA25" s="169" t="e">
        <f ca="1">IF(Length_5_R1!K18&lt;0,ROUNDUP(Length_5_R1!K18,$M$47),ROUNDDOWN(Length_5_R1!K18,$M$47))</f>
        <v>#N/A</v>
      </c>
      <c r="AB25" s="169" t="e">
        <f ca="1">IF(Length_5_R1!L18&lt;0,ROUNDDOWN(Length_5_R1!L18,$M$47),ROUNDUP(Length_5_R1!L18,$M$47))</f>
        <v>#N/A</v>
      </c>
      <c r="AC25" s="169" t="e">
        <f t="shared" ca="1" si="10"/>
        <v>#N/A</v>
      </c>
      <c r="AD25" s="172" t="str">
        <f t="shared" si="11"/>
        <v>-</v>
      </c>
      <c r="AE25" s="169" t="str">
        <f t="shared" si="12"/>
        <v>-</v>
      </c>
      <c r="AF25" s="169" t="e">
        <f t="shared" ca="1" si="13"/>
        <v>#N/A</v>
      </c>
      <c r="AG25" s="169" t="str">
        <f t="shared" si="14"/>
        <v/>
      </c>
      <c r="AH25" s="169" t="e">
        <f ca="1">S47</f>
        <v>#N/A</v>
      </c>
    </row>
    <row r="26" spans="1:34" ht="15" customHeight="1">
      <c r="B26" s="175" t="b">
        <f>IF(Length_5_R1!T19="",FALSE,TRUE)</f>
        <v>0</v>
      </c>
      <c r="C26" s="169" t="str">
        <f>IF($B26=FALSE,"",VALUE(Length_5_R1!A19))</f>
        <v/>
      </c>
      <c r="D26" s="169" t="str">
        <f>IF($B26=FALSE,"",Length_5_R1!B19)</f>
        <v/>
      </c>
      <c r="E26" s="169" t="str">
        <f>IF($B26=FALSE,"",Length_5_R1!C19)</f>
        <v/>
      </c>
      <c r="F26" s="175" t="str">
        <f>IF($B26=FALSE,"",Length_5_R1!T19)</f>
        <v/>
      </c>
      <c r="G26" s="175" t="str">
        <f>IF($B26=FALSE,"",Length_5_R1!U19)</f>
        <v/>
      </c>
      <c r="H26" s="175" t="str">
        <f>IF($B26=FALSE,"",Length_5_R1!V19)</f>
        <v/>
      </c>
      <c r="I26" s="175" t="str">
        <f>IF($B26=FALSE,"",Length_5_R1!W19)</f>
        <v/>
      </c>
      <c r="J26" s="175" t="str">
        <f>IF($B26=FALSE,"",Length_5_R1!X19)</f>
        <v/>
      </c>
      <c r="K26" s="169" t="str">
        <f t="shared" si="1"/>
        <v/>
      </c>
      <c r="L26" s="179" t="str">
        <f t="shared" si="2"/>
        <v/>
      </c>
      <c r="M26" s="180" t="str">
        <f>IF(B26=FALSE,"",Length_5_R1!D42)</f>
        <v/>
      </c>
      <c r="N26" s="181" t="str">
        <f>IF(B26=FALSE,"",Calcu_ADJ!K26*I$5)</f>
        <v/>
      </c>
      <c r="O26" s="182" t="str">
        <f t="shared" si="3"/>
        <v/>
      </c>
      <c r="P26" s="182" t="str">
        <f>IF(B26=FALSE,"",Length_5_R1!K42)</f>
        <v/>
      </c>
      <c r="Q26" s="182" t="str">
        <f t="shared" si="4"/>
        <v/>
      </c>
      <c r="R26" s="169" t="str">
        <f t="shared" si="5"/>
        <v/>
      </c>
      <c r="S26" s="169" t="str">
        <f t="shared" si="6"/>
        <v/>
      </c>
      <c r="T26" s="246" t="str">
        <f t="shared" si="7"/>
        <v/>
      </c>
      <c r="U26" s="183" t="str">
        <f t="shared" si="8"/>
        <v/>
      </c>
      <c r="V26" s="285" t="str">
        <f t="shared" si="9"/>
        <v/>
      </c>
      <c r="W26" s="169" t="str">
        <f t="shared" si="15"/>
        <v/>
      </c>
      <c r="X26" s="169" t="str">
        <f t="shared" si="16"/>
        <v/>
      </c>
      <c r="Y26" s="169" t="str">
        <f t="shared" si="17"/>
        <v/>
      </c>
      <c r="Z26" s="124"/>
      <c r="AA26" s="169" t="e">
        <f ca="1">IF(Length_5_R1!K19&lt;0,ROUNDUP(Length_5_R1!K19,$M$47),ROUNDDOWN(Length_5_R1!K19,$M$47))</f>
        <v>#N/A</v>
      </c>
      <c r="AB26" s="169" t="e">
        <f ca="1">IF(Length_5_R1!L19&lt;0,ROUNDDOWN(Length_5_R1!L19,$M$47),ROUNDUP(Length_5_R1!L19,$M$47))</f>
        <v>#N/A</v>
      </c>
      <c r="AC26" s="169" t="e">
        <f t="shared" ca="1" si="10"/>
        <v>#N/A</v>
      </c>
      <c r="AD26" s="172" t="str">
        <f t="shared" si="11"/>
        <v>-</v>
      </c>
      <c r="AE26" s="169" t="str">
        <f t="shared" si="12"/>
        <v>-</v>
      </c>
      <c r="AF26" s="169" t="e">
        <f t="shared" ca="1" si="13"/>
        <v>#N/A</v>
      </c>
      <c r="AG26" s="169" t="str">
        <f t="shared" si="14"/>
        <v/>
      </c>
      <c r="AH26" s="169" t="e">
        <f ca="1">S47</f>
        <v>#N/A</v>
      </c>
    </row>
    <row r="27" spans="1:34" ht="15" customHeight="1">
      <c r="B27" s="175" t="b">
        <f>IF(Length_5_R1!T20="",FALSE,TRUE)</f>
        <v>0</v>
      </c>
      <c r="C27" s="169" t="str">
        <f>IF($B27=FALSE,"",VALUE(Length_5_R1!A20))</f>
        <v/>
      </c>
      <c r="D27" s="169" t="str">
        <f>IF($B27=FALSE,"",Length_5_R1!B20)</f>
        <v/>
      </c>
      <c r="E27" s="169" t="str">
        <f>IF($B27=FALSE,"",Length_5_R1!C20)</f>
        <v/>
      </c>
      <c r="F27" s="175" t="str">
        <f>IF($B27=FALSE,"",Length_5_R1!T20)</f>
        <v/>
      </c>
      <c r="G27" s="175" t="str">
        <f>IF($B27=FALSE,"",Length_5_R1!U20)</f>
        <v/>
      </c>
      <c r="H27" s="175" t="str">
        <f>IF($B27=FALSE,"",Length_5_R1!V20)</f>
        <v/>
      </c>
      <c r="I27" s="175" t="str">
        <f>IF($B27=FALSE,"",Length_5_R1!W20)</f>
        <v/>
      </c>
      <c r="J27" s="175" t="str">
        <f>IF($B27=FALSE,"",Length_5_R1!X20)</f>
        <v/>
      </c>
      <c r="K27" s="169" t="str">
        <f t="shared" si="1"/>
        <v/>
      </c>
      <c r="L27" s="179" t="str">
        <f t="shared" si="2"/>
        <v/>
      </c>
      <c r="M27" s="180" t="str">
        <f>IF(B27=FALSE,"",Length_5_R1!D43)</f>
        <v/>
      </c>
      <c r="N27" s="181" t="str">
        <f>IF(B27=FALSE,"",Calcu_ADJ!K27*I$5)</f>
        <v/>
      </c>
      <c r="O27" s="182" t="str">
        <f t="shared" si="3"/>
        <v/>
      </c>
      <c r="P27" s="182" t="str">
        <f>IF(B27=FALSE,"",Length_5_R1!K43)</f>
        <v/>
      </c>
      <c r="Q27" s="182" t="str">
        <f t="shared" si="4"/>
        <v/>
      </c>
      <c r="R27" s="169" t="str">
        <f t="shared" si="5"/>
        <v/>
      </c>
      <c r="S27" s="169" t="str">
        <f t="shared" si="6"/>
        <v/>
      </c>
      <c r="T27" s="246" t="str">
        <f t="shared" si="7"/>
        <v/>
      </c>
      <c r="U27" s="183" t="str">
        <f t="shared" si="8"/>
        <v/>
      </c>
      <c r="V27" s="285" t="str">
        <f t="shared" si="9"/>
        <v/>
      </c>
      <c r="W27" s="169" t="str">
        <f t="shared" si="15"/>
        <v/>
      </c>
      <c r="X27" s="169" t="str">
        <f t="shared" si="16"/>
        <v/>
      </c>
      <c r="Y27" s="169" t="str">
        <f t="shared" si="17"/>
        <v/>
      </c>
      <c r="Z27" s="124"/>
      <c r="AA27" s="169" t="e">
        <f ca="1">IF(Length_5_R1!K20&lt;0,ROUNDUP(Length_5_R1!K20,$M$47),ROUNDDOWN(Length_5_R1!K20,$M$47))</f>
        <v>#N/A</v>
      </c>
      <c r="AB27" s="169" t="e">
        <f ca="1">IF(Length_5_R1!L20&lt;0,ROUNDDOWN(Length_5_R1!L20,$M$47),ROUNDUP(Length_5_R1!L20,$M$47))</f>
        <v>#N/A</v>
      </c>
      <c r="AC27" s="169" t="e">
        <f t="shared" ca="1" si="10"/>
        <v>#N/A</v>
      </c>
      <c r="AD27" s="172" t="str">
        <f t="shared" si="11"/>
        <v>-</v>
      </c>
      <c r="AE27" s="169" t="str">
        <f t="shared" si="12"/>
        <v>-</v>
      </c>
      <c r="AF27" s="169" t="e">
        <f t="shared" ca="1" si="13"/>
        <v>#N/A</v>
      </c>
      <c r="AG27" s="169" t="str">
        <f t="shared" si="14"/>
        <v/>
      </c>
      <c r="AH27" s="169" t="e">
        <f ca="1">S47</f>
        <v>#N/A</v>
      </c>
    </row>
    <row r="28" spans="1:34" ht="15" customHeight="1">
      <c r="B28" s="175" t="b">
        <f>IF(Length_5_R1!T21="",FALSE,TRUE)</f>
        <v>0</v>
      </c>
      <c r="C28" s="169" t="str">
        <f>IF($B28=FALSE,"",VALUE(Length_5_R1!A21))</f>
        <v/>
      </c>
      <c r="D28" s="169" t="str">
        <f>IF($B28=FALSE,"",Length_5_R1!B21)</f>
        <v/>
      </c>
      <c r="E28" s="169" t="str">
        <f>IF($B28=FALSE,"",Length_5_R1!C21)</f>
        <v/>
      </c>
      <c r="F28" s="175" t="str">
        <f>IF($B28=FALSE,"",Length_5_R1!T21)</f>
        <v/>
      </c>
      <c r="G28" s="175" t="str">
        <f>IF($B28=FALSE,"",Length_5_R1!U21)</f>
        <v/>
      </c>
      <c r="H28" s="175" t="str">
        <f>IF($B28=FALSE,"",Length_5_R1!V21)</f>
        <v/>
      </c>
      <c r="I28" s="175" t="str">
        <f>IF($B28=FALSE,"",Length_5_R1!W21)</f>
        <v/>
      </c>
      <c r="J28" s="175" t="str">
        <f>IF($B28=FALSE,"",Length_5_R1!X21)</f>
        <v/>
      </c>
      <c r="K28" s="169" t="str">
        <f t="shared" si="1"/>
        <v/>
      </c>
      <c r="L28" s="179" t="str">
        <f t="shared" si="2"/>
        <v/>
      </c>
      <c r="M28" s="180" t="str">
        <f>IF(B28=FALSE,"",Length_5_R1!D44)</f>
        <v/>
      </c>
      <c r="N28" s="181" t="str">
        <f>IF(B28=FALSE,"",Calcu_ADJ!K28*I$5)</f>
        <v/>
      </c>
      <c r="O28" s="182" t="str">
        <f t="shared" si="3"/>
        <v/>
      </c>
      <c r="P28" s="182" t="str">
        <f>IF(B28=FALSE,"",Length_5_R1!K44)</f>
        <v/>
      </c>
      <c r="Q28" s="182" t="str">
        <f t="shared" si="4"/>
        <v/>
      </c>
      <c r="R28" s="169" t="str">
        <f t="shared" si="5"/>
        <v/>
      </c>
      <c r="S28" s="169" t="str">
        <f t="shared" si="6"/>
        <v/>
      </c>
      <c r="T28" s="246" t="str">
        <f t="shared" si="7"/>
        <v/>
      </c>
      <c r="U28" s="183" t="str">
        <f t="shared" si="8"/>
        <v/>
      </c>
      <c r="V28" s="285" t="str">
        <f t="shared" si="9"/>
        <v/>
      </c>
      <c r="W28" s="169" t="str">
        <f t="shared" si="15"/>
        <v/>
      </c>
      <c r="X28" s="169" t="str">
        <f t="shared" si="16"/>
        <v/>
      </c>
      <c r="Y28" s="169" t="str">
        <f t="shared" si="17"/>
        <v/>
      </c>
      <c r="Z28" s="124"/>
      <c r="AA28" s="169" t="e">
        <f ca="1">IF(Length_5_R1!K21&lt;0,ROUNDUP(Length_5_R1!K21,$M$47),ROUNDDOWN(Length_5_R1!K21,$M$47))</f>
        <v>#N/A</v>
      </c>
      <c r="AB28" s="169" t="e">
        <f ca="1">IF(Length_5_R1!L21&lt;0,ROUNDDOWN(Length_5_R1!L21,$M$47),ROUNDUP(Length_5_R1!L21,$M$47))</f>
        <v>#N/A</v>
      </c>
      <c r="AC28" s="169" t="e">
        <f t="shared" ca="1" si="10"/>
        <v>#N/A</v>
      </c>
      <c r="AD28" s="172" t="str">
        <f t="shared" si="11"/>
        <v>-</v>
      </c>
      <c r="AE28" s="169" t="str">
        <f t="shared" si="12"/>
        <v>-</v>
      </c>
      <c r="AF28" s="169" t="e">
        <f t="shared" ca="1" si="13"/>
        <v>#N/A</v>
      </c>
      <c r="AG28" s="169" t="str">
        <f t="shared" si="14"/>
        <v/>
      </c>
      <c r="AH28" s="169" t="e">
        <f ca="1">S47</f>
        <v>#N/A</v>
      </c>
    </row>
    <row r="29" spans="1:34" ht="15" customHeight="1">
      <c r="B29" s="175" t="b">
        <f>IF(Length_5_R1!T22="",FALSE,TRUE)</f>
        <v>0</v>
      </c>
      <c r="C29" s="169" t="str">
        <f>IF($B29=FALSE,"",VALUE(Length_5_R1!A22))</f>
        <v/>
      </c>
      <c r="D29" s="169" t="str">
        <f>IF($B29=FALSE,"",Length_5_R1!B22)</f>
        <v/>
      </c>
      <c r="E29" s="169" t="str">
        <f>IF($B29=FALSE,"",Length_5_R1!C22)</f>
        <v/>
      </c>
      <c r="F29" s="175" t="str">
        <f>IF($B29=FALSE,"",Length_5_R1!T22)</f>
        <v/>
      </c>
      <c r="G29" s="175" t="str">
        <f>IF($B29=FALSE,"",Length_5_R1!U22)</f>
        <v/>
      </c>
      <c r="H29" s="175" t="str">
        <f>IF($B29=FALSE,"",Length_5_R1!V22)</f>
        <v/>
      </c>
      <c r="I29" s="175" t="str">
        <f>IF($B29=FALSE,"",Length_5_R1!W22)</f>
        <v/>
      </c>
      <c r="J29" s="175" t="str">
        <f>IF($B29=FALSE,"",Length_5_R1!X22)</f>
        <v/>
      </c>
      <c r="K29" s="169" t="str">
        <f t="shared" si="1"/>
        <v/>
      </c>
      <c r="L29" s="179" t="str">
        <f t="shared" si="2"/>
        <v/>
      </c>
      <c r="M29" s="180" t="str">
        <f>IF(B29=FALSE,"",Length_5_R1!D45)</f>
        <v/>
      </c>
      <c r="N29" s="181" t="str">
        <f>IF(B29=FALSE,"",Calcu_ADJ!K29*I$5)</f>
        <v/>
      </c>
      <c r="O29" s="182" t="str">
        <f t="shared" si="3"/>
        <v/>
      </c>
      <c r="P29" s="182" t="str">
        <f>IF(B29=FALSE,"",Length_5_R1!K45)</f>
        <v/>
      </c>
      <c r="Q29" s="182" t="str">
        <f t="shared" si="4"/>
        <v/>
      </c>
      <c r="R29" s="169" t="str">
        <f t="shared" si="5"/>
        <v/>
      </c>
      <c r="S29" s="169" t="str">
        <f t="shared" si="6"/>
        <v/>
      </c>
      <c r="T29" s="246" t="str">
        <f t="shared" si="7"/>
        <v/>
      </c>
      <c r="U29" s="183" t="str">
        <f t="shared" si="8"/>
        <v/>
      </c>
      <c r="V29" s="285" t="str">
        <f t="shared" si="9"/>
        <v/>
      </c>
      <c r="W29" s="169" t="str">
        <f t="shared" si="15"/>
        <v/>
      </c>
      <c r="X29" s="169" t="str">
        <f t="shared" si="16"/>
        <v/>
      </c>
      <c r="Y29" s="169" t="str">
        <f t="shared" si="17"/>
        <v/>
      </c>
      <c r="Z29" s="124"/>
      <c r="AA29" s="169" t="e">
        <f ca="1">IF(Length_5_R1!K22&lt;0,ROUNDUP(Length_5_R1!K22,$M$47),ROUNDDOWN(Length_5_R1!K22,$M$47))</f>
        <v>#N/A</v>
      </c>
      <c r="AB29" s="169" t="e">
        <f ca="1">IF(Length_5_R1!L22&lt;0,ROUNDDOWN(Length_5_R1!L22,$M$47),ROUNDUP(Length_5_R1!L22,$M$47))</f>
        <v>#N/A</v>
      </c>
      <c r="AC29" s="169" t="e">
        <f t="shared" ca="1" si="10"/>
        <v>#N/A</v>
      </c>
      <c r="AD29" s="172" t="str">
        <f t="shared" si="11"/>
        <v>-</v>
      </c>
      <c r="AE29" s="169" t="str">
        <f t="shared" si="12"/>
        <v>-</v>
      </c>
      <c r="AF29" s="169" t="e">
        <f t="shared" ca="1" si="13"/>
        <v>#N/A</v>
      </c>
      <c r="AG29" s="169" t="str">
        <f t="shared" si="14"/>
        <v/>
      </c>
      <c r="AH29" s="169" t="e">
        <f ca="1">S47</f>
        <v>#N/A</v>
      </c>
    </row>
    <row r="30" spans="1:34" ht="15" customHeight="1">
      <c r="B30" s="175" t="b">
        <f>IF(Length_5_R1!T23="",FALSE,TRUE)</f>
        <v>0</v>
      </c>
      <c r="C30" s="169" t="str">
        <f>IF($B30=FALSE,"",VALUE(Length_5_R1!A23))</f>
        <v/>
      </c>
      <c r="D30" s="169" t="str">
        <f>IF($B30=FALSE,"",Length_5_R1!B23)</f>
        <v/>
      </c>
      <c r="E30" s="169" t="str">
        <f>IF($B30=FALSE,"",Length_5_R1!C23)</f>
        <v/>
      </c>
      <c r="F30" s="175" t="str">
        <f>IF($B30=FALSE,"",Length_5_R1!T23)</f>
        <v/>
      </c>
      <c r="G30" s="175" t="str">
        <f>IF($B30=FALSE,"",Length_5_R1!U23)</f>
        <v/>
      </c>
      <c r="H30" s="175" t="str">
        <f>IF($B30=FALSE,"",Length_5_R1!V23)</f>
        <v/>
      </c>
      <c r="I30" s="175" t="str">
        <f>IF($B30=FALSE,"",Length_5_R1!W23)</f>
        <v/>
      </c>
      <c r="J30" s="175" t="str">
        <f>IF($B30=FALSE,"",Length_5_R1!X23)</f>
        <v/>
      </c>
      <c r="K30" s="169" t="str">
        <f t="shared" si="1"/>
        <v/>
      </c>
      <c r="L30" s="179" t="str">
        <f t="shared" si="2"/>
        <v/>
      </c>
      <c r="M30" s="180" t="str">
        <f>IF(B30=FALSE,"",Length_5_R1!D46)</f>
        <v/>
      </c>
      <c r="N30" s="181" t="str">
        <f>IF(B30=FALSE,"",Calcu_ADJ!K30*I$5)</f>
        <v/>
      </c>
      <c r="O30" s="182" t="str">
        <f t="shared" si="3"/>
        <v/>
      </c>
      <c r="P30" s="182" t="str">
        <f>IF(B30=FALSE,"",Length_5_R1!K46)</f>
        <v/>
      </c>
      <c r="Q30" s="182" t="str">
        <f t="shared" si="4"/>
        <v/>
      </c>
      <c r="R30" s="169" t="str">
        <f t="shared" si="5"/>
        <v/>
      </c>
      <c r="S30" s="169" t="str">
        <f t="shared" si="6"/>
        <v/>
      </c>
      <c r="T30" s="246" t="str">
        <f t="shared" si="7"/>
        <v/>
      </c>
      <c r="U30" s="183" t="str">
        <f t="shared" si="8"/>
        <v/>
      </c>
      <c r="V30" s="285" t="str">
        <f t="shared" si="9"/>
        <v/>
      </c>
      <c r="W30" s="169" t="str">
        <f t="shared" si="15"/>
        <v/>
      </c>
      <c r="X30" s="169" t="str">
        <f t="shared" si="16"/>
        <v/>
      </c>
      <c r="Y30" s="169" t="str">
        <f t="shared" si="17"/>
        <v/>
      </c>
      <c r="Z30" s="124"/>
      <c r="AA30" s="169" t="e">
        <f ca="1">IF(Length_5_R1!K23&lt;0,ROUNDUP(Length_5_R1!K23,$M$47),ROUNDDOWN(Length_5_R1!K23,$M$47))</f>
        <v>#N/A</v>
      </c>
      <c r="AB30" s="169" t="e">
        <f ca="1">IF(Length_5_R1!L23&lt;0,ROUNDDOWN(Length_5_R1!L23,$M$47),ROUNDUP(Length_5_R1!L23,$M$47))</f>
        <v>#N/A</v>
      </c>
      <c r="AC30" s="169" t="e">
        <f t="shared" ca="1" si="10"/>
        <v>#N/A</v>
      </c>
      <c r="AD30" s="172" t="str">
        <f t="shared" si="11"/>
        <v>-</v>
      </c>
      <c r="AE30" s="169" t="str">
        <f t="shared" si="12"/>
        <v>-</v>
      </c>
      <c r="AF30" s="169" t="e">
        <f t="shared" ca="1" si="13"/>
        <v>#N/A</v>
      </c>
      <c r="AG30" s="169" t="str">
        <f t="shared" si="14"/>
        <v/>
      </c>
      <c r="AH30" s="169" t="e">
        <f ca="1">S47</f>
        <v>#N/A</v>
      </c>
    </row>
    <row r="31" spans="1:34" ht="15" customHeight="1">
      <c r="N31" s="120"/>
      <c r="O31" s="120"/>
      <c r="P31" s="120"/>
      <c r="Q31" s="120"/>
      <c r="R31" s="120"/>
      <c r="S31" s="120"/>
      <c r="T31" s="120"/>
      <c r="Y31" s="120"/>
    </row>
    <row r="32" spans="1:34" ht="15" customHeight="1">
      <c r="A32" s="118" t="s">
        <v>430</v>
      </c>
      <c r="C32" s="119"/>
      <c r="D32" s="119"/>
      <c r="E32" s="124"/>
      <c r="F32" s="124"/>
      <c r="G32" s="124"/>
      <c r="H32" s="124"/>
      <c r="I32" s="124"/>
      <c r="J32" s="124"/>
      <c r="K32" s="124"/>
      <c r="L32" s="124"/>
      <c r="M32" s="124"/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4"/>
      <c r="Z32" s="124"/>
      <c r="AA32" s="124"/>
      <c r="AB32" s="124"/>
    </row>
    <row r="33" spans="1:29" ht="15" customHeight="1">
      <c r="A33" s="118"/>
      <c r="B33" s="552"/>
      <c r="C33" s="552" t="s">
        <v>334</v>
      </c>
      <c r="D33" s="561" t="s">
        <v>431</v>
      </c>
      <c r="E33" s="552" t="s">
        <v>171</v>
      </c>
      <c r="F33" s="552" t="s">
        <v>60</v>
      </c>
      <c r="G33" s="548">
        <v>1</v>
      </c>
      <c r="H33" s="551"/>
      <c r="I33" s="551"/>
      <c r="J33" s="551"/>
      <c r="K33" s="551"/>
      <c r="L33" s="551"/>
      <c r="M33" s="549"/>
      <c r="N33" s="337">
        <v>2</v>
      </c>
      <c r="O33" s="548">
        <v>3</v>
      </c>
      <c r="P33" s="551"/>
      <c r="Q33" s="551"/>
      <c r="R33" s="549"/>
      <c r="S33" s="548">
        <v>4</v>
      </c>
      <c r="T33" s="551"/>
      <c r="U33" s="549"/>
      <c r="V33" s="337">
        <v>5</v>
      </c>
      <c r="W33" s="552" t="s">
        <v>434</v>
      </c>
      <c r="X33" s="552" t="s">
        <v>435</v>
      </c>
      <c r="Y33" s="548" t="s">
        <v>560</v>
      </c>
      <c r="Z33" s="549"/>
      <c r="AA33" s="124"/>
      <c r="AB33" s="124"/>
      <c r="AC33" s="124"/>
    </row>
    <row r="34" spans="1:29" ht="15" customHeight="1">
      <c r="A34" s="118"/>
      <c r="B34" s="553"/>
      <c r="C34" s="553"/>
      <c r="D34" s="562"/>
      <c r="E34" s="553"/>
      <c r="F34" s="553"/>
      <c r="G34" s="341" t="s">
        <v>436</v>
      </c>
      <c r="H34" s="341" t="s">
        <v>437</v>
      </c>
      <c r="I34" s="337" t="s">
        <v>438</v>
      </c>
      <c r="J34" s="337" t="s">
        <v>439</v>
      </c>
      <c r="K34" s="548" t="s">
        <v>434</v>
      </c>
      <c r="L34" s="551"/>
      <c r="M34" s="549"/>
      <c r="N34" s="337" t="s">
        <v>440</v>
      </c>
      <c r="O34" s="548" t="s">
        <v>441</v>
      </c>
      <c r="P34" s="549"/>
      <c r="Q34" s="548" t="s">
        <v>174</v>
      </c>
      <c r="R34" s="549"/>
      <c r="S34" s="548" t="s">
        <v>443</v>
      </c>
      <c r="T34" s="551"/>
      <c r="U34" s="549"/>
      <c r="V34" s="337" t="s">
        <v>444</v>
      </c>
      <c r="W34" s="574"/>
      <c r="X34" s="575"/>
      <c r="Y34" s="346" t="s">
        <v>561</v>
      </c>
      <c r="Z34" s="346" t="s">
        <v>562</v>
      </c>
      <c r="AA34" s="124"/>
      <c r="AB34" s="124"/>
      <c r="AC34" s="124"/>
    </row>
    <row r="35" spans="1:29" ht="15" customHeight="1">
      <c r="B35" s="337" t="s">
        <v>182</v>
      </c>
      <c r="C35" s="184" t="s">
        <v>446</v>
      </c>
      <c r="D35" s="185" t="s">
        <v>447</v>
      </c>
      <c r="E35" s="342" t="e">
        <f ca="1">OFFSET(M$10,MATCH(J$5,U$11:U$30,0),0)</f>
        <v>#N/A</v>
      </c>
      <c r="F35" s="186" t="s">
        <v>423</v>
      </c>
      <c r="G35" s="169" t="e">
        <f ca="1">OFFSET(Length_5_R1!F26,MATCH(E5,C11:C30,0),0)</f>
        <v>#N/A</v>
      </c>
      <c r="H35" s="225" t="e">
        <f ca="1">OFFSET(Length_5_R1!G26,MATCH(E5,C11:C30,0),0)</f>
        <v>#N/A</v>
      </c>
      <c r="I35" s="169" t="e">
        <f ca="1">OFFSET(Length_5_R1!J26,MATCH(E5,C11:C30,0),0)</f>
        <v>#N/A</v>
      </c>
      <c r="J35" s="169" t="e">
        <f ca="1">OFFSET(Length_5_R1!I26,MATCH(E5,C11:C30,0),0)</f>
        <v>#N/A</v>
      </c>
      <c r="K35" s="196" t="e">
        <f ca="1">G35/J35</f>
        <v>#N/A</v>
      </c>
      <c r="L35" s="181" t="e">
        <f ca="1">IF(I35="L=m",H35/1000,H35)/J35</f>
        <v>#N/A</v>
      </c>
      <c r="M35" s="171" t="s">
        <v>139</v>
      </c>
      <c r="N35" s="187" t="s">
        <v>449</v>
      </c>
      <c r="O35" s="169"/>
      <c r="P35" s="169"/>
      <c r="Q35" s="181">
        <v>1</v>
      </c>
      <c r="R35" s="169"/>
      <c r="S35" s="188" t="e">
        <f ca="1">ABS(K35*Q35)</f>
        <v>#N/A</v>
      </c>
      <c r="T35" s="169" t="e">
        <f ca="1">ABS(L35*Q35)</f>
        <v>#N/A</v>
      </c>
      <c r="U35" s="171" t="s">
        <v>139</v>
      </c>
      <c r="V35" s="169" t="s">
        <v>450</v>
      </c>
      <c r="W35" s="196" t="e">
        <f ca="1">SQRT(SUMSQ(S35,T35*J$5))</f>
        <v>#N/A</v>
      </c>
      <c r="X35" s="192">
        <f t="shared" ref="X35:X42" si="18">IF(V35="∞",0,W35^4/V35)</f>
        <v>0</v>
      </c>
      <c r="Y35" s="188" t="str">
        <f t="shared" ref="Y35:Y42" si="19">IF(OR(N35="직사각형",N35="삼각형"),W35,"")</f>
        <v/>
      </c>
      <c r="Z35" s="188" t="e">
        <f t="shared" ref="Z35:Z40" ca="1" si="20">IF(OR(N35="직사각형",N35="삼각형"),"",W35)</f>
        <v>#N/A</v>
      </c>
      <c r="AA35" s="124"/>
      <c r="AB35" s="124"/>
      <c r="AC35" s="124"/>
    </row>
    <row r="36" spans="1:29" ht="15" customHeight="1">
      <c r="B36" s="337" t="s">
        <v>451</v>
      </c>
      <c r="C36" s="184" t="s">
        <v>388</v>
      </c>
      <c r="D36" s="185" t="s">
        <v>453</v>
      </c>
      <c r="E36" s="342" t="e">
        <f ca="1">OFFSET(N$10,MATCH(J$5,U$11:U$30,0),0)</f>
        <v>#N/A</v>
      </c>
      <c r="F36" s="186" t="s">
        <v>429</v>
      </c>
      <c r="G36" s="169"/>
      <c r="H36" s="171">
        <f>IF(MAX(L11:L30)=0,K5*1000,MAX(L11:L30)*1000)</f>
        <v>0</v>
      </c>
      <c r="I36" s="169">
        <f>IF(MAX(L11:L30)=0,2,1)</f>
        <v>2</v>
      </c>
      <c r="J36" s="189">
        <v>5</v>
      </c>
      <c r="K36" s="196">
        <f>H36/(IF(I36="",1,I36)*SQRT(J36))</f>
        <v>0</v>
      </c>
      <c r="L36" s="196"/>
      <c r="M36" s="171" t="s">
        <v>131</v>
      </c>
      <c r="N36" s="187" t="s">
        <v>455</v>
      </c>
      <c r="O36" s="169"/>
      <c r="P36" s="169"/>
      <c r="Q36" s="181">
        <v>-1</v>
      </c>
      <c r="R36" s="169"/>
      <c r="S36" s="188">
        <f t="shared" ref="S36:S42" si="21">ABS(K36*Q36)</f>
        <v>0</v>
      </c>
      <c r="T36" s="169">
        <f t="shared" ref="T36:T42" si="22">ABS(L36*Q36)</f>
        <v>0</v>
      </c>
      <c r="U36" s="171" t="s">
        <v>139</v>
      </c>
      <c r="V36" s="169">
        <v>4</v>
      </c>
      <c r="W36" s="196">
        <f t="shared" ref="W36:W42" si="23">SQRT(SUMSQ(S36,T36*J$5))</f>
        <v>0</v>
      </c>
      <c r="X36" s="192">
        <f t="shared" si="18"/>
        <v>0</v>
      </c>
      <c r="Y36" s="188" t="str">
        <f t="shared" si="19"/>
        <v/>
      </c>
      <c r="Z36" s="188">
        <f t="shared" si="20"/>
        <v>0</v>
      </c>
      <c r="AA36" s="124"/>
      <c r="AB36" s="124"/>
      <c r="AC36" s="124"/>
    </row>
    <row r="37" spans="1:29" ht="15" customHeight="1">
      <c r="B37" s="337" t="s">
        <v>186</v>
      </c>
      <c r="C37" s="184" t="s">
        <v>457</v>
      </c>
      <c r="D37" s="185" t="s">
        <v>112</v>
      </c>
      <c r="E37" s="182" t="e">
        <f ca="1">OFFSET(Q$10,MATCH(J$5,U$11:U$30,0),0)</f>
        <v>#N/A</v>
      </c>
      <c r="F37" s="186" t="s">
        <v>424</v>
      </c>
      <c r="G37" s="182"/>
      <c r="H37" s="182">
        <f>1*10^-6</f>
        <v>9.9999999999999995E-7</v>
      </c>
      <c r="I37" s="170"/>
      <c r="J37" s="189">
        <v>3</v>
      </c>
      <c r="K37" s="350"/>
      <c r="L37" s="350">
        <f>SQRT((H37/SQRT(J37)/2)^2+(H37/SQRT(J37)/2)^2)</f>
        <v>4.0824829046386305E-7</v>
      </c>
      <c r="M37" s="186" t="s">
        <v>424</v>
      </c>
      <c r="N37" s="187" t="s">
        <v>459</v>
      </c>
      <c r="O37" s="171">
        <f>H38</f>
        <v>0.2</v>
      </c>
      <c r="P37" s="169" t="s">
        <v>460</v>
      </c>
      <c r="Q37" s="181">
        <f>-O37*1000</f>
        <v>-200</v>
      </c>
      <c r="R37" s="169" t="s">
        <v>461</v>
      </c>
      <c r="S37" s="188">
        <f t="shared" si="21"/>
        <v>0</v>
      </c>
      <c r="T37" s="169">
        <f t="shared" si="22"/>
        <v>8.1649658092772609E-5</v>
      </c>
      <c r="U37" s="171" t="s">
        <v>139</v>
      </c>
      <c r="V37" s="169">
        <v>100</v>
      </c>
      <c r="W37" s="196">
        <f t="shared" si="23"/>
        <v>0</v>
      </c>
      <c r="X37" s="192">
        <f t="shared" si="18"/>
        <v>0</v>
      </c>
      <c r="Y37" s="188">
        <f t="shared" si="19"/>
        <v>0</v>
      </c>
      <c r="Z37" s="188" t="str">
        <f t="shared" si="20"/>
        <v/>
      </c>
      <c r="AA37" s="124"/>
      <c r="AB37" s="124"/>
      <c r="AC37" s="124"/>
    </row>
    <row r="38" spans="1:29" ht="15" customHeight="1">
      <c r="B38" s="337" t="s">
        <v>462</v>
      </c>
      <c r="C38" s="184" t="s">
        <v>390</v>
      </c>
      <c r="D38" s="185" t="s">
        <v>114</v>
      </c>
      <c r="E38" s="171" t="str">
        <f>R11</f>
        <v/>
      </c>
      <c r="F38" s="186" t="s">
        <v>248</v>
      </c>
      <c r="G38" s="170"/>
      <c r="H38" s="171">
        <f>IF(기본정보!H12=1,0.4,0.2)</f>
        <v>0.2</v>
      </c>
      <c r="I38" s="170"/>
      <c r="J38" s="189">
        <v>3</v>
      </c>
      <c r="K38" s="196"/>
      <c r="L38" s="196">
        <f>H38/(IF(I38="",1,I38)*SQRT(J38))</f>
        <v>0.11547005383792516</v>
      </c>
      <c r="M38" s="186" t="s">
        <v>248</v>
      </c>
      <c r="N38" s="187" t="s">
        <v>433</v>
      </c>
      <c r="O38" s="182" t="e">
        <f ca="1">E37</f>
        <v>#N/A</v>
      </c>
      <c r="P38" s="169" t="s">
        <v>465</v>
      </c>
      <c r="Q38" s="181" t="e">
        <f ca="1">-O38*1000</f>
        <v>#N/A</v>
      </c>
      <c r="R38" s="169" t="s">
        <v>466</v>
      </c>
      <c r="S38" s="188" t="e">
        <f t="shared" ca="1" si="21"/>
        <v>#N/A</v>
      </c>
      <c r="T38" s="169" t="e">
        <f t="shared" ca="1" si="22"/>
        <v>#N/A</v>
      </c>
      <c r="U38" s="171" t="s">
        <v>139</v>
      </c>
      <c r="V38" s="169">
        <v>12</v>
      </c>
      <c r="W38" s="196" t="e">
        <f t="shared" ca="1" si="23"/>
        <v>#N/A</v>
      </c>
      <c r="X38" s="192" t="e">
        <f t="shared" ca="1" si="18"/>
        <v>#N/A</v>
      </c>
      <c r="Y38" s="188" t="e">
        <f t="shared" ca="1" si="19"/>
        <v>#N/A</v>
      </c>
      <c r="Z38" s="188" t="str">
        <f t="shared" si="20"/>
        <v/>
      </c>
      <c r="AA38" s="124"/>
      <c r="AB38" s="124"/>
      <c r="AC38" s="124"/>
    </row>
    <row r="39" spans="1:29" ht="15" customHeight="1">
      <c r="B39" s="337" t="s">
        <v>467</v>
      </c>
      <c r="C39" s="184" t="s">
        <v>391</v>
      </c>
      <c r="D39" s="185" t="s">
        <v>113</v>
      </c>
      <c r="E39" s="190" t="e">
        <f ca="1">OFFSET(S$10,MATCH(J$5,U$11:U$30,0),0)</f>
        <v>#N/A</v>
      </c>
      <c r="F39" s="186" t="s">
        <v>424</v>
      </c>
      <c r="G39" s="182"/>
      <c r="H39" s="182">
        <f>1*10^-6</f>
        <v>9.9999999999999995E-7</v>
      </c>
      <c r="I39" s="170"/>
      <c r="J39" s="189">
        <v>3</v>
      </c>
      <c r="K39" s="350"/>
      <c r="L39" s="350">
        <f>SQRT((H39/SQRT(J39))^2+(H39/SQRT(J39))^2)</f>
        <v>8.1649658092772609E-7</v>
      </c>
      <c r="M39" s="186" t="s">
        <v>424</v>
      </c>
      <c r="N39" s="187" t="s">
        <v>459</v>
      </c>
      <c r="O39" s="171">
        <f>E40</f>
        <v>0.1</v>
      </c>
      <c r="P39" s="169" t="s">
        <v>471</v>
      </c>
      <c r="Q39" s="181">
        <f>-O39*1000</f>
        <v>-100</v>
      </c>
      <c r="R39" s="169" t="s">
        <v>472</v>
      </c>
      <c r="S39" s="188">
        <f t="shared" si="21"/>
        <v>0</v>
      </c>
      <c r="T39" s="169">
        <f t="shared" si="22"/>
        <v>8.1649658092772609E-5</v>
      </c>
      <c r="U39" s="171" t="s">
        <v>131</v>
      </c>
      <c r="V39" s="169">
        <v>100</v>
      </c>
      <c r="W39" s="196">
        <f t="shared" si="23"/>
        <v>0</v>
      </c>
      <c r="X39" s="192">
        <f t="shared" si="18"/>
        <v>0</v>
      </c>
      <c r="Y39" s="188">
        <f t="shared" si="19"/>
        <v>0</v>
      </c>
      <c r="Z39" s="188" t="str">
        <f t="shared" si="20"/>
        <v/>
      </c>
      <c r="AA39" s="124"/>
      <c r="AB39" s="124"/>
      <c r="AC39" s="124"/>
    </row>
    <row r="40" spans="1:29" ht="15" customHeight="1">
      <c r="B40" s="337" t="s">
        <v>195</v>
      </c>
      <c r="C40" s="184" t="s">
        <v>115</v>
      </c>
      <c r="D40" s="185" t="s">
        <v>116</v>
      </c>
      <c r="E40" s="171">
        <f>MAX(T11,0.1)</f>
        <v>0.1</v>
      </c>
      <c r="F40" s="186" t="s">
        <v>475</v>
      </c>
      <c r="G40" s="170"/>
      <c r="H40" s="171">
        <f>IF(기본정보!H12=1,3,1)</f>
        <v>1</v>
      </c>
      <c r="I40" s="170"/>
      <c r="J40" s="189">
        <v>3</v>
      </c>
      <c r="K40" s="196"/>
      <c r="L40" s="196">
        <f>H40/(IF(I40="",1,I40)*SQRT(J40))</f>
        <v>0.57735026918962584</v>
      </c>
      <c r="M40" s="186" t="s">
        <v>475</v>
      </c>
      <c r="N40" s="187" t="s">
        <v>433</v>
      </c>
      <c r="O40" s="190" t="e">
        <f ca="1">E39</f>
        <v>#N/A</v>
      </c>
      <c r="P40" s="169" t="s">
        <v>471</v>
      </c>
      <c r="Q40" s="181" t="e">
        <f ca="1">-O40*1000</f>
        <v>#N/A</v>
      </c>
      <c r="R40" s="169" t="s">
        <v>466</v>
      </c>
      <c r="S40" s="188" t="e">
        <f t="shared" ca="1" si="21"/>
        <v>#N/A</v>
      </c>
      <c r="T40" s="169" t="e">
        <f t="shared" ca="1" si="22"/>
        <v>#N/A</v>
      </c>
      <c r="U40" s="171" t="s">
        <v>139</v>
      </c>
      <c r="V40" s="169">
        <v>12</v>
      </c>
      <c r="W40" s="196" t="e">
        <f t="shared" ca="1" si="23"/>
        <v>#N/A</v>
      </c>
      <c r="X40" s="192" t="e">
        <f t="shared" ca="1" si="18"/>
        <v>#N/A</v>
      </c>
      <c r="Y40" s="188" t="e">
        <f t="shared" ca="1" si="19"/>
        <v>#N/A</v>
      </c>
      <c r="Z40" s="188" t="str">
        <f t="shared" si="20"/>
        <v/>
      </c>
      <c r="AA40" s="124"/>
      <c r="AB40" s="124"/>
      <c r="AC40" s="124"/>
    </row>
    <row r="41" spans="1:29" ht="15" customHeight="1">
      <c r="B41" s="337" t="s">
        <v>198</v>
      </c>
      <c r="C41" s="184" t="s">
        <v>76</v>
      </c>
      <c r="D41" s="185" t="s">
        <v>570</v>
      </c>
      <c r="E41" s="169">
        <v>0</v>
      </c>
      <c r="F41" s="186" t="s">
        <v>423</v>
      </c>
      <c r="G41" s="170"/>
      <c r="H41" s="169">
        <f>K5*1000</f>
        <v>0</v>
      </c>
      <c r="I41" s="169">
        <v>2</v>
      </c>
      <c r="J41" s="189">
        <v>3</v>
      </c>
      <c r="K41" s="196">
        <f>H41/(IF(I41="",1,I41)*SQRT(J41))</f>
        <v>0</v>
      </c>
      <c r="L41" s="196"/>
      <c r="M41" s="171" t="s">
        <v>131</v>
      </c>
      <c r="N41" s="187" t="s">
        <v>433</v>
      </c>
      <c r="O41" s="190"/>
      <c r="P41" s="169"/>
      <c r="Q41" s="181">
        <v>1</v>
      </c>
      <c r="R41" s="169"/>
      <c r="S41" s="188">
        <f t="shared" si="21"/>
        <v>0</v>
      </c>
      <c r="T41" s="169">
        <f t="shared" si="22"/>
        <v>0</v>
      </c>
      <c r="U41" s="171" t="s">
        <v>139</v>
      </c>
      <c r="V41" s="169" t="s">
        <v>450</v>
      </c>
      <c r="W41" s="196">
        <f t="shared" si="23"/>
        <v>0</v>
      </c>
      <c r="X41" s="192">
        <f t="shared" si="18"/>
        <v>0</v>
      </c>
      <c r="Y41" s="188">
        <f t="shared" si="19"/>
        <v>0</v>
      </c>
      <c r="Z41" s="188"/>
      <c r="AA41" s="124"/>
      <c r="AB41" s="124"/>
      <c r="AC41" s="124"/>
    </row>
    <row r="42" spans="1:29" ht="15" customHeight="1">
      <c r="B42" s="337" t="s">
        <v>479</v>
      </c>
      <c r="C42" s="184" t="s">
        <v>480</v>
      </c>
      <c r="D42" s="185" t="s">
        <v>571</v>
      </c>
      <c r="E42" s="169">
        <v>0</v>
      </c>
      <c r="F42" s="186" t="s">
        <v>429</v>
      </c>
      <c r="G42" s="169">
        <v>0.1</v>
      </c>
      <c r="H42" s="188">
        <f>(1-COS(ATAN(G42/100)))*J5*1000</f>
        <v>0</v>
      </c>
      <c r="I42" s="170"/>
      <c r="J42" s="189">
        <v>3</v>
      </c>
      <c r="K42" s="196">
        <f t="shared" ref="K42" si="24">H42/(IF(I42="",1,I42)*SQRT(J42))</f>
        <v>0</v>
      </c>
      <c r="L42" s="196"/>
      <c r="M42" s="171" t="s">
        <v>131</v>
      </c>
      <c r="N42" s="187" t="s">
        <v>433</v>
      </c>
      <c r="O42" s="169"/>
      <c r="P42" s="169"/>
      <c r="Q42" s="181">
        <v>1</v>
      </c>
      <c r="R42" s="169"/>
      <c r="S42" s="188">
        <f t="shared" si="21"/>
        <v>0</v>
      </c>
      <c r="T42" s="169">
        <f t="shared" si="22"/>
        <v>0</v>
      </c>
      <c r="U42" s="171" t="s">
        <v>139</v>
      </c>
      <c r="V42" s="169">
        <v>12</v>
      </c>
      <c r="W42" s="196">
        <f t="shared" si="23"/>
        <v>0</v>
      </c>
      <c r="X42" s="192">
        <f t="shared" si="18"/>
        <v>0</v>
      </c>
      <c r="Y42" s="188">
        <f t="shared" si="19"/>
        <v>0</v>
      </c>
      <c r="Z42" s="188" t="str">
        <f>IF(OR(N42="직사각형",N42="삼각형"),"",W42)</f>
        <v/>
      </c>
      <c r="AA42" s="124"/>
      <c r="AB42" s="124"/>
      <c r="AC42" s="124"/>
    </row>
    <row r="43" spans="1:29" ht="15" customHeight="1">
      <c r="B43" s="337" t="s">
        <v>482</v>
      </c>
      <c r="C43" s="184" t="s">
        <v>483</v>
      </c>
      <c r="D43" s="185" t="s">
        <v>484</v>
      </c>
      <c r="E43" s="342" t="e">
        <f ca="1">E35-E36-(E37*E38+E39*E40)*J5</f>
        <v>#N/A</v>
      </c>
      <c r="F43" s="186" t="s">
        <v>429</v>
      </c>
      <c r="G43" s="556"/>
      <c r="H43" s="557"/>
      <c r="I43" s="557"/>
      <c r="J43" s="557"/>
      <c r="K43" s="557"/>
      <c r="L43" s="557"/>
      <c r="M43" s="557"/>
      <c r="N43" s="557"/>
      <c r="O43" s="557"/>
      <c r="P43" s="557"/>
      <c r="Q43" s="557"/>
      <c r="R43" s="558"/>
      <c r="S43" s="191" t="e">
        <f ca="1">SQRT(SUMSQ(S35:S42))</f>
        <v>#N/A</v>
      </c>
      <c r="T43" s="191" t="e">
        <f ca="1">SQRT(SUMSQ(T35:T42))</f>
        <v>#N/A</v>
      </c>
      <c r="U43" s="171" t="s">
        <v>139</v>
      </c>
      <c r="V43" s="183" t="e">
        <f ca="1">IF(X43=0,"∞",ROUNDDOWN(W43^4/X43,0))</f>
        <v>#N/A</v>
      </c>
      <c r="W43" s="229" t="e">
        <f ca="1">SQRT(SUMSQ(W35:W42))</f>
        <v>#N/A</v>
      </c>
      <c r="X43" s="348" t="e">
        <f ca="1">SUM(X35:X42)</f>
        <v>#N/A</v>
      </c>
      <c r="Y43" s="229" t="e">
        <f ca="1">SQRT(SUMSQ(Y35:Y42))</f>
        <v>#N/A</v>
      </c>
      <c r="Z43" s="229" t="e">
        <f ca="1">SQRT(SUMSQ(Z35:Z42))</f>
        <v>#N/A</v>
      </c>
      <c r="AA43" s="124"/>
      <c r="AB43" s="124"/>
      <c r="AC43" s="124"/>
    </row>
    <row r="44" spans="1:29" ht="15" customHeight="1">
      <c r="L44" s="124"/>
      <c r="U44" s="124"/>
      <c r="V44" s="124"/>
      <c r="W44" s="124"/>
      <c r="X44" s="124"/>
      <c r="Y44" s="124"/>
      <c r="AC44" s="124"/>
    </row>
    <row r="45" spans="1:29" ht="15" customHeight="1">
      <c r="B45" s="561"/>
      <c r="C45" s="548" t="s">
        <v>594</v>
      </c>
      <c r="D45" s="551"/>
      <c r="E45" s="551"/>
      <c r="F45" s="551"/>
      <c r="G45" s="549"/>
      <c r="H45" s="356" t="s">
        <v>627</v>
      </c>
      <c r="I45" s="356" t="s">
        <v>628</v>
      </c>
      <c r="J45" s="548" t="s">
        <v>629</v>
      </c>
      <c r="K45" s="551"/>
      <c r="L45" s="551"/>
      <c r="M45" s="549"/>
      <c r="N45" s="356" t="s">
        <v>630</v>
      </c>
      <c r="O45" s="548" t="s">
        <v>631</v>
      </c>
      <c r="P45" s="551"/>
      <c r="Q45" s="549"/>
      <c r="R45" s="552" t="s">
        <v>632</v>
      </c>
      <c r="S45" s="548" t="s">
        <v>633</v>
      </c>
      <c r="T45" s="549"/>
      <c r="U45" s="124"/>
    </row>
    <row r="46" spans="1:29" ht="15" customHeight="1">
      <c r="B46" s="562"/>
      <c r="C46" s="354">
        <v>1</v>
      </c>
      <c r="D46" s="354">
        <v>2</v>
      </c>
      <c r="E46" s="354" t="s">
        <v>586</v>
      </c>
      <c r="F46" s="354" t="s">
        <v>587</v>
      </c>
      <c r="G46" s="354" t="s">
        <v>597</v>
      </c>
      <c r="H46" s="357">
        <f>H5</f>
        <v>0</v>
      </c>
      <c r="I46" s="357">
        <f>H5</f>
        <v>0</v>
      </c>
      <c r="J46" s="356" t="s">
        <v>634</v>
      </c>
      <c r="K46" s="356" t="s">
        <v>635</v>
      </c>
      <c r="L46" s="356" t="s">
        <v>628</v>
      </c>
      <c r="M46" s="356" t="s">
        <v>627</v>
      </c>
      <c r="N46" s="357"/>
      <c r="O46" s="356" t="s">
        <v>634</v>
      </c>
      <c r="P46" s="356" t="s">
        <v>636</v>
      </c>
      <c r="Q46" s="356" t="s">
        <v>637</v>
      </c>
      <c r="R46" s="553"/>
      <c r="S46" s="356" t="s">
        <v>638</v>
      </c>
      <c r="T46" s="356" t="s">
        <v>639</v>
      </c>
      <c r="U46" s="124"/>
    </row>
    <row r="47" spans="1:29" ht="15" customHeight="1">
      <c r="B47" s="354" t="s">
        <v>589</v>
      </c>
      <c r="C47" s="126" t="e">
        <f ca="1">S43*E58</f>
        <v>#N/A</v>
      </c>
      <c r="D47" s="126" t="e">
        <f ca="1">T43*E58</f>
        <v>#N/A</v>
      </c>
      <c r="E47" s="126">
        <f>J5</f>
        <v>0</v>
      </c>
      <c r="F47" s="128" t="str">
        <f>U43</f>
        <v>μm</v>
      </c>
      <c r="G47" s="133" t="e">
        <f ca="1">SQRT(SUMSQ(C47,D47*E47))</f>
        <v>#N/A</v>
      </c>
      <c r="H47" s="132" t="e">
        <f ca="1">MAX(G47:G48)/IF(H46="mm",1000,1)</f>
        <v>#N/A</v>
      </c>
      <c r="I47" s="160">
        <f>G5</f>
        <v>0</v>
      </c>
      <c r="J47" s="125" t="e">
        <f ca="1">MAX(IF(H47&lt;0.00001,6,IF(H47&lt;0.0001,5,IF(H47&lt;0.001,4,IF(H47&lt;0.01,3,IF(H47&lt;0.1,2,IF(H47&lt;1,1,IF(H47&lt;10,0,IF(H47&lt;100,-1,-2)))))))),0)+K48</f>
        <v>#N/A</v>
      </c>
      <c r="K47" s="125" t="e">
        <f ca="1">J47</f>
        <v>#N/A</v>
      </c>
      <c r="L47" s="169">
        <f>IFERROR(LEN(I47)-FIND(".",I47),0)</f>
        <v>0</v>
      </c>
      <c r="M47" s="192" t="e">
        <f ca="1">IF(M48=TRUE,MIN(K47:L47),K47)</f>
        <v>#N/A</v>
      </c>
      <c r="N47" s="160" t="e">
        <f ca="1">ABS((H47-ROUND(H47,M47))/H47*100)</f>
        <v>#N/A</v>
      </c>
      <c r="O47" s="169" t="e">
        <f ca="1">OFFSET(P51,MATCH(M47,O52:O61,0),0)</f>
        <v>#N/A</v>
      </c>
      <c r="P47" s="169" t="e">
        <f ca="1">OFFSET(P51,MATCH(M47,O52:O61,0),0)</f>
        <v>#N/A</v>
      </c>
      <c r="Q47" s="169" t="str">
        <f ca="1">OFFSET(P51,MATCH(L47,O52:O61,0),0)</f>
        <v>0</v>
      </c>
      <c r="R47" s="129">
        <f ca="1">IFERROR(IF(G47=H47,0,1),0)</f>
        <v>0</v>
      </c>
      <c r="S47" s="349" t="e">
        <f ca="1">TEXT(IF(N47&gt;5,ROUNDUP(H47,M47),ROUND(H47,M47)),O47)</f>
        <v>#N/A</v>
      </c>
      <c r="T47" s="349" t="e">
        <f ca="1">S47&amp;" "&amp;H46</f>
        <v>#N/A</v>
      </c>
      <c r="U47" s="124"/>
    </row>
    <row r="48" spans="1:29" ht="15" customHeight="1">
      <c r="B48" s="354" t="s">
        <v>590</v>
      </c>
      <c r="C48" s="127" t="e">
        <f ca="1">L5</f>
        <v>#N/A</v>
      </c>
      <c r="D48" s="128" t="e">
        <f ca="1">M5</f>
        <v>#N/A</v>
      </c>
      <c r="E48" s="128">
        <f>J5</f>
        <v>0</v>
      </c>
      <c r="F48" s="128" t="e">
        <f ca="1">N5</f>
        <v>#N/A</v>
      </c>
      <c r="G48" s="133" t="e">
        <f ca="1">SQRT(SUMSQ(C48,D48*E48))</f>
        <v>#N/A</v>
      </c>
      <c r="J48" s="353" t="s">
        <v>591</v>
      </c>
      <c r="K48" s="169">
        <f>IF(O48=TRUE,1,기본정보!$A$47)</f>
        <v>1</v>
      </c>
      <c r="L48" s="353" t="s">
        <v>592</v>
      </c>
      <c r="M48" s="169" t="b">
        <f>IF(O48=TRUE,FALSE,기본정보!$A$52)</f>
        <v>0</v>
      </c>
      <c r="N48" s="353" t="s">
        <v>593</v>
      </c>
      <c r="O48" s="169" t="b">
        <f>기본정보!$A$46=0</f>
        <v>1</v>
      </c>
      <c r="R48" s="121"/>
      <c r="S48" s="121"/>
      <c r="T48" s="121"/>
      <c r="U48" s="121"/>
      <c r="W48" s="124"/>
    </row>
    <row r="49" spans="1:27" ht="15" customHeight="1">
      <c r="B49" s="122"/>
      <c r="C49" s="122"/>
      <c r="D49" s="122"/>
      <c r="Q49" s="121"/>
      <c r="R49" s="121"/>
      <c r="S49" s="121"/>
      <c r="T49" s="121"/>
      <c r="U49" s="121"/>
      <c r="V49" s="124"/>
    </row>
    <row r="50" spans="1:27" ht="15" customHeight="1">
      <c r="B50" s="130" t="s">
        <v>485</v>
      </c>
      <c r="C50" s="122"/>
      <c r="D50" s="122"/>
      <c r="F50" s="121"/>
      <c r="I50" s="184" t="s">
        <v>53</v>
      </c>
      <c r="J50" s="184" t="s">
        <v>493</v>
      </c>
      <c r="M50" s="121"/>
      <c r="N50" s="121"/>
      <c r="O50" s="336" t="s">
        <v>494</v>
      </c>
      <c r="P50" s="336" t="s">
        <v>495</v>
      </c>
      <c r="Q50" s="121"/>
      <c r="R50" s="124"/>
      <c r="S50" s="121"/>
      <c r="T50" s="121"/>
      <c r="U50" s="121"/>
    </row>
    <row r="51" spans="1:27" ht="15" customHeight="1">
      <c r="B51" s="563" t="s">
        <v>563</v>
      </c>
      <c r="C51" s="564"/>
      <c r="D51" s="552" t="s">
        <v>564</v>
      </c>
      <c r="E51" s="346" t="s">
        <v>567</v>
      </c>
      <c r="F51" s="346" t="s">
        <v>568</v>
      </c>
      <c r="G51" s="346" t="s">
        <v>569</v>
      </c>
      <c r="I51" s="184"/>
      <c r="J51" s="184">
        <v>95.45</v>
      </c>
      <c r="M51" s="121"/>
      <c r="N51" s="121"/>
      <c r="O51" s="339" t="s">
        <v>496</v>
      </c>
      <c r="P51" s="339" t="s">
        <v>497</v>
      </c>
      <c r="Q51" s="121"/>
      <c r="R51" s="124"/>
      <c r="S51" s="121"/>
      <c r="T51" s="121"/>
      <c r="U51" s="121"/>
    </row>
    <row r="52" spans="1:27" ht="15" customHeight="1">
      <c r="B52" s="347" t="s">
        <v>565</v>
      </c>
      <c r="C52" s="351" t="s">
        <v>566</v>
      </c>
      <c r="D52" s="553"/>
      <c r="E52" s="345" t="e">
        <f ca="1">Y43</f>
        <v>#N/A</v>
      </c>
      <c r="F52" s="345" t="e">
        <f ca="1">Z43</f>
        <v>#N/A</v>
      </c>
      <c r="G52" s="247" t="e">
        <f ca="1">F52/E52</f>
        <v>#N/A</v>
      </c>
      <c r="I52" s="169">
        <v>1</v>
      </c>
      <c r="J52" s="169">
        <v>13.97</v>
      </c>
      <c r="M52" s="121"/>
      <c r="N52" s="121"/>
      <c r="O52" s="193">
        <v>0</v>
      </c>
      <c r="P52" s="194" t="s">
        <v>498</v>
      </c>
      <c r="Q52" s="121"/>
      <c r="R52" s="124"/>
      <c r="S52" s="121"/>
      <c r="T52" s="121"/>
      <c r="U52" s="121"/>
    </row>
    <row r="53" spans="1:27" ht="15" customHeight="1">
      <c r="B53" s="169">
        <v>1</v>
      </c>
      <c r="C53" s="188">
        <f ca="1">IFERROR(LARGE(Y35:Y42,B53),0)</f>
        <v>0</v>
      </c>
      <c r="D53" s="337" t="s">
        <v>487</v>
      </c>
      <c r="E53" s="550">
        <f ca="1">SQRT(SUMSQ(C55:C60,D53:D60))</f>
        <v>0</v>
      </c>
      <c r="F53" s="550"/>
      <c r="G53" s="554" t="e">
        <f ca="1">E53/SQRT(SUMSQ(E54,F54))</f>
        <v>#DIV/0!</v>
      </c>
      <c r="H53" s="121"/>
      <c r="I53" s="169">
        <v>2</v>
      </c>
      <c r="J53" s="169">
        <v>4.53</v>
      </c>
      <c r="O53" s="193">
        <v>1</v>
      </c>
      <c r="P53" s="194" t="s">
        <v>499</v>
      </c>
      <c r="Q53" s="121"/>
      <c r="R53" s="121"/>
      <c r="S53" s="121"/>
      <c r="T53" s="121"/>
      <c r="U53" s="121"/>
      <c r="V53" s="124"/>
    </row>
    <row r="54" spans="1:27" ht="15" customHeight="1">
      <c r="B54" s="169">
        <v>2</v>
      </c>
      <c r="C54" s="188">
        <f ca="1">IFERROR(LARGE(Y35:Y42,B54),0)</f>
        <v>0</v>
      </c>
      <c r="D54" s="337" t="s">
        <v>488</v>
      </c>
      <c r="E54" s="342">
        <f ca="1">C53</f>
        <v>0</v>
      </c>
      <c r="F54" s="342">
        <f ca="1">C54</f>
        <v>0</v>
      </c>
      <c r="G54" s="555"/>
      <c r="H54" s="121"/>
      <c r="I54" s="169">
        <v>3</v>
      </c>
      <c r="J54" s="169">
        <v>3.31</v>
      </c>
      <c r="O54" s="193">
        <v>2</v>
      </c>
      <c r="P54" s="194" t="s">
        <v>500</v>
      </c>
      <c r="Q54" s="121"/>
      <c r="R54" s="121"/>
      <c r="S54" s="121"/>
      <c r="T54" s="121"/>
      <c r="U54" s="121"/>
      <c r="V54" s="124"/>
    </row>
    <row r="55" spans="1:27" ht="15" customHeight="1">
      <c r="B55" s="169">
        <v>3</v>
      </c>
      <c r="C55" s="188">
        <f ca="1">IFERROR(LARGE(Y35:Y42,B55),0)</f>
        <v>0</v>
      </c>
      <c r="D55" s="552" t="s">
        <v>486</v>
      </c>
      <c r="E55" s="168" t="s">
        <v>489</v>
      </c>
      <c r="F55" s="168" t="s">
        <v>490</v>
      </c>
      <c r="G55" s="168" t="s">
        <v>491</v>
      </c>
      <c r="H55" s="121"/>
      <c r="I55" s="169">
        <v>4</v>
      </c>
      <c r="J55" s="169">
        <v>2.87</v>
      </c>
      <c r="O55" s="193">
        <v>3</v>
      </c>
      <c r="P55" s="194" t="s">
        <v>501</v>
      </c>
      <c r="Q55" s="121"/>
      <c r="R55" s="121"/>
      <c r="S55" s="121"/>
      <c r="T55" s="121"/>
      <c r="U55" s="121"/>
      <c r="V55" s="124"/>
    </row>
    <row r="56" spans="1:27" ht="15" customHeight="1">
      <c r="B56" s="169">
        <v>4</v>
      </c>
      <c r="C56" s="188">
        <f ca="1">IFERROR(LARGE(Y35:Y42,B56),0)</f>
        <v>0</v>
      </c>
      <c r="D56" s="553"/>
      <c r="E56" s="169" t="e">
        <f ca="1">OFFSET(H34,MATCH(E54,Y35:Y42,0),0)/OFFSET(I34,MATCH(E54,Y35:Y42,0),0)</f>
        <v>#DIV/0!</v>
      </c>
      <c r="F56" s="169" t="e">
        <f ca="1">OFFSET(H34,MATCH(F54,Y35:Y42,0),0)/OFFSET(I34,MATCH(F54,Y35:Y42,0),0)</f>
        <v>#DIV/0!</v>
      </c>
      <c r="G56" s="342" t="e">
        <f ca="1">ABS(E56-F56)/(E56+F56)</f>
        <v>#DIV/0!</v>
      </c>
      <c r="H56" s="121"/>
      <c r="I56" s="169">
        <v>5</v>
      </c>
      <c r="J56" s="169">
        <v>2.65</v>
      </c>
      <c r="O56" s="193">
        <v>4</v>
      </c>
      <c r="P56" s="194" t="s">
        <v>502</v>
      </c>
      <c r="Q56" s="121"/>
      <c r="R56" s="121"/>
      <c r="S56" s="121"/>
      <c r="T56" s="121"/>
      <c r="U56" s="121"/>
      <c r="V56" s="124"/>
    </row>
    <row r="57" spans="1:27" ht="15" customHeight="1">
      <c r="B57" s="169">
        <v>5</v>
      </c>
      <c r="C57" s="188">
        <f ca="1">IFERROR(LARGE(Y35:Y42,B57),0)</f>
        <v>0</v>
      </c>
      <c r="D57" s="337" t="s">
        <v>440</v>
      </c>
      <c r="E57" s="159" t="e">
        <f ca="1">IF(AND(G52&lt;0.3,G53&lt;0.3),"사다리꼴","정규")</f>
        <v>#N/A</v>
      </c>
      <c r="F57" s="121"/>
      <c r="G57" s="121"/>
      <c r="H57" s="121"/>
      <c r="I57" s="169">
        <v>6</v>
      </c>
      <c r="J57" s="169">
        <v>2.52</v>
      </c>
      <c r="O57" s="193">
        <v>5</v>
      </c>
      <c r="P57" s="194" t="s">
        <v>503</v>
      </c>
      <c r="Q57" s="121"/>
      <c r="R57" s="121"/>
      <c r="S57" s="121"/>
      <c r="T57" s="121"/>
      <c r="U57" s="121"/>
      <c r="V57" s="124"/>
    </row>
    <row r="58" spans="1:27" ht="15" customHeight="1">
      <c r="B58" s="169">
        <v>6</v>
      </c>
      <c r="C58" s="188">
        <f ca="1">IFERROR(LARGE(Y35:Y42,B58),0)</f>
        <v>0</v>
      </c>
      <c r="D58" s="337" t="s">
        <v>326</v>
      </c>
      <c r="E58" s="169" t="e">
        <f ca="1">IF(E57="정규",IF(OR(V43="∞",V43&gt;=10),2,OFFSET(J51,MATCH(V43,I52:I61,0),0)),ROUND((1-SQRT((1-0.95)*(1-G56^2)))/SQRT((1+G56^2)/6),2))</f>
        <v>#N/A</v>
      </c>
      <c r="F58" s="121"/>
      <c r="G58" s="121"/>
      <c r="H58" s="121"/>
      <c r="I58" s="169">
        <v>7</v>
      </c>
      <c r="J58" s="169">
        <v>2.4300000000000002</v>
      </c>
      <c r="O58" s="193">
        <v>6</v>
      </c>
      <c r="P58" s="194" t="s">
        <v>504</v>
      </c>
      <c r="Q58" s="121"/>
      <c r="R58" s="121"/>
      <c r="S58" s="121"/>
      <c r="T58" s="121"/>
      <c r="U58" s="121"/>
      <c r="V58" s="124"/>
    </row>
    <row r="59" spans="1:27" ht="15" customHeight="1">
      <c r="B59" s="169">
        <v>7</v>
      </c>
      <c r="C59" s="188">
        <f ca="1">IFERROR(LARGE(Y35:Y42,B59),0)</f>
        <v>0</v>
      </c>
      <c r="E59" s="123"/>
      <c r="F59" s="121"/>
      <c r="G59" s="121"/>
      <c r="H59" s="121"/>
      <c r="I59" s="169">
        <v>8</v>
      </c>
      <c r="J59" s="169">
        <v>2.37</v>
      </c>
      <c r="O59" s="193">
        <v>7</v>
      </c>
      <c r="P59" s="194" t="s">
        <v>505</v>
      </c>
      <c r="Q59" s="121"/>
      <c r="R59" s="121"/>
      <c r="S59" s="121"/>
      <c r="T59" s="121"/>
      <c r="U59" s="121"/>
      <c r="V59" s="124"/>
    </row>
    <row r="60" spans="1:27" ht="15" customHeight="1">
      <c r="B60" s="169">
        <v>8</v>
      </c>
      <c r="C60" s="188">
        <f ca="1">IFERROR(LARGE(Y35:Y42,B60),0)</f>
        <v>0</v>
      </c>
      <c r="E60" s="123"/>
      <c r="I60" s="169">
        <v>9</v>
      </c>
      <c r="J60" s="169">
        <v>2.3199999999999998</v>
      </c>
      <c r="O60" s="193">
        <v>8</v>
      </c>
      <c r="P60" s="194" t="s">
        <v>506</v>
      </c>
      <c r="Q60" s="121"/>
      <c r="R60" s="121"/>
      <c r="S60" s="121"/>
      <c r="T60" s="121"/>
      <c r="U60" s="121"/>
      <c r="V60" s="124"/>
    </row>
    <row r="61" spans="1:27" ht="15" customHeight="1">
      <c r="B61" s="122"/>
      <c r="C61" s="122"/>
      <c r="D61" s="122"/>
      <c r="I61" s="169" t="s">
        <v>54</v>
      </c>
      <c r="J61" s="169">
        <v>2</v>
      </c>
      <c r="O61" s="193">
        <v>9</v>
      </c>
      <c r="P61" s="194" t="s">
        <v>507</v>
      </c>
      <c r="Q61" s="121"/>
      <c r="R61" s="121"/>
      <c r="S61" s="121"/>
      <c r="T61" s="121"/>
      <c r="U61" s="121"/>
      <c r="V61" s="124"/>
    </row>
    <row r="62" spans="1:27" ht="15" customHeight="1">
      <c r="B62" s="122"/>
      <c r="C62" s="122"/>
      <c r="D62" s="122"/>
      <c r="Q62" s="121"/>
      <c r="R62" s="121"/>
      <c r="S62" s="121"/>
      <c r="T62" s="121"/>
      <c r="U62" s="121"/>
      <c r="V62" s="124"/>
    </row>
    <row r="63" spans="1:27" ht="15" customHeight="1">
      <c r="A63" s="252" t="s">
        <v>539</v>
      </c>
      <c r="AA63" s="124"/>
    </row>
    <row r="64" spans="1:27" ht="18" customHeight="1">
      <c r="A64" s="252" t="s">
        <v>538</v>
      </c>
    </row>
    <row r="65" spans="1:34" ht="15" customHeight="1">
      <c r="A65" s="118" t="s">
        <v>369</v>
      </c>
      <c r="B65" s="119"/>
      <c r="C65" s="119"/>
      <c r="D65" s="119"/>
      <c r="E65" s="120"/>
      <c r="F65" s="120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</row>
    <row r="66" spans="1:34" ht="24">
      <c r="B66" s="337" t="s">
        <v>370</v>
      </c>
      <c r="C66" s="337" t="s">
        <v>371</v>
      </c>
      <c r="D66" s="337" t="s">
        <v>372</v>
      </c>
      <c r="E66" s="337" t="s">
        <v>108</v>
      </c>
      <c r="F66" s="337" t="s">
        <v>62</v>
      </c>
      <c r="G66" s="337" t="s">
        <v>76</v>
      </c>
      <c r="H66" s="337" t="s">
        <v>60</v>
      </c>
      <c r="I66" s="337" t="s">
        <v>142</v>
      </c>
      <c r="J66" s="337" t="s">
        <v>376</v>
      </c>
      <c r="K66" s="337" t="s">
        <v>377</v>
      </c>
      <c r="L66" s="337" t="s">
        <v>378</v>
      </c>
      <c r="M66" s="337" t="s">
        <v>379</v>
      </c>
      <c r="N66" s="337" t="s">
        <v>380</v>
      </c>
      <c r="O66" s="120"/>
      <c r="P66" s="120"/>
      <c r="R66" s="120"/>
      <c r="S66" s="120"/>
      <c r="T66" s="121"/>
      <c r="U66" s="121"/>
    </row>
    <row r="67" spans="1:34" ht="15" customHeight="1">
      <c r="B67" s="169" t="e">
        <f>C67</f>
        <v>#DIV/0!</v>
      </c>
      <c r="C67" s="169" t="e">
        <f>AVERAGE(기본정보!B12:B13)</f>
        <v>#DIV/0!</v>
      </c>
      <c r="D67" s="169">
        <f>MIN(C73:C92)</f>
        <v>0</v>
      </c>
      <c r="E67" s="169">
        <f>MAX(C73:C92)</f>
        <v>0</v>
      </c>
      <c r="F67" s="169">
        <f>Length_5_R2!H4</f>
        <v>0</v>
      </c>
      <c r="G67" s="169">
        <f>Length_5_R2!I4</f>
        <v>0</v>
      </c>
      <c r="H67" s="169">
        <f>Length_5_R2!J4</f>
        <v>0</v>
      </c>
      <c r="I67" s="169">
        <f>IF(H67="inch",25.4,IF(H67="μm",0.001,1))</f>
        <v>1</v>
      </c>
      <c r="J67" s="169">
        <f>MAX(U73:U92)</f>
        <v>0</v>
      </c>
      <c r="K67" s="169">
        <f>G67*I67</f>
        <v>0</v>
      </c>
      <c r="L67" s="169" t="e">
        <f ca="1">OFFSET(Length_5_R2!D3,MATCH($J67,$U73:$U92,0),0)</f>
        <v>#N/A</v>
      </c>
      <c r="M67" s="169" t="e">
        <f ca="1">OFFSET(Length_5_R2!E3,MATCH($J67,$U73:$U92,0),0)</f>
        <v>#N/A</v>
      </c>
      <c r="N67" s="169" t="e">
        <f ca="1">OFFSET(Length_5_R2!F3,MATCH($J67,$U73:$U92,0),0)</f>
        <v>#N/A</v>
      </c>
      <c r="R67" s="120"/>
      <c r="S67" s="120"/>
      <c r="T67" s="121"/>
      <c r="U67" s="121"/>
    </row>
    <row r="68" spans="1:34" ht="15" customHeight="1">
      <c r="B68" s="119"/>
      <c r="C68" s="119"/>
      <c r="D68" s="119"/>
      <c r="E68" s="120"/>
      <c r="F68" s="120"/>
      <c r="G68" s="120"/>
      <c r="H68" s="120"/>
      <c r="I68" s="120"/>
      <c r="J68" s="120"/>
      <c r="K68" s="120"/>
      <c r="L68" s="120"/>
      <c r="M68" s="120"/>
      <c r="N68" s="120"/>
      <c r="O68" s="120"/>
      <c r="P68" s="120"/>
      <c r="Q68" s="120"/>
      <c r="R68" s="120"/>
      <c r="S68" s="120"/>
      <c r="T68" s="120"/>
      <c r="U68" s="120"/>
    </row>
    <row r="69" spans="1:34" ht="15" customHeight="1">
      <c r="A69" s="118" t="s">
        <v>381</v>
      </c>
      <c r="D69" s="119"/>
      <c r="E69" s="124"/>
      <c r="F69" s="124"/>
      <c r="G69" s="124"/>
      <c r="H69" s="124"/>
      <c r="I69" s="124"/>
      <c r="J69" s="124"/>
      <c r="K69" s="124"/>
      <c r="L69" s="124"/>
      <c r="M69" s="124"/>
      <c r="N69" s="124"/>
      <c r="O69" s="124"/>
      <c r="P69" s="124"/>
      <c r="Q69" s="124"/>
      <c r="R69" s="124"/>
      <c r="S69" s="124"/>
      <c r="T69" s="124"/>
      <c r="U69" s="124"/>
      <c r="AA69" s="131" t="s">
        <v>382</v>
      </c>
    </row>
    <row r="70" spans="1:34" ht="15" customHeight="1">
      <c r="B70" s="565" t="s">
        <v>383</v>
      </c>
      <c r="C70" s="561" t="s">
        <v>92</v>
      </c>
      <c r="D70" s="561" t="s">
        <v>60</v>
      </c>
      <c r="E70" s="561" t="s">
        <v>367</v>
      </c>
      <c r="F70" s="567" t="s">
        <v>332</v>
      </c>
      <c r="G70" s="567"/>
      <c r="H70" s="567"/>
      <c r="I70" s="567"/>
      <c r="J70" s="567"/>
      <c r="K70" s="567"/>
      <c r="L70" s="568" t="s">
        <v>140</v>
      </c>
      <c r="M70" s="337" t="s">
        <v>387</v>
      </c>
      <c r="N70" s="337" t="s">
        <v>388</v>
      </c>
      <c r="O70" s="548" t="s">
        <v>328</v>
      </c>
      <c r="P70" s="551"/>
      <c r="Q70" s="549"/>
      <c r="R70" s="337" t="s">
        <v>390</v>
      </c>
      <c r="S70" s="177" t="s">
        <v>391</v>
      </c>
      <c r="T70" s="337" t="s">
        <v>392</v>
      </c>
      <c r="U70" s="337" t="s">
        <v>92</v>
      </c>
      <c r="V70" s="337" t="s">
        <v>393</v>
      </c>
      <c r="W70" s="548" t="s">
        <v>641</v>
      </c>
      <c r="X70" s="551"/>
      <c r="Y70" s="549"/>
      <c r="Z70" s="124"/>
      <c r="AA70" s="570" t="s">
        <v>88</v>
      </c>
      <c r="AB70" s="571"/>
      <c r="AC70" s="572" t="s">
        <v>395</v>
      </c>
      <c r="AD70" s="573"/>
      <c r="AE70" s="573"/>
      <c r="AF70" s="573"/>
      <c r="AG70" s="573"/>
      <c r="AH70" s="573"/>
    </row>
    <row r="71" spans="1:34" ht="15" customHeight="1">
      <c r="B71" s="565"/>
      <c r="C71" s="566"/>
      <c r="D71" s="566"/>
      <c r="E71" s="566"/>
      <c r="F71" s="178" t="s">
        <v>148</v>
      </c>
      <c r="G71" s="340" t="s">
        <v>149</v>
      </c>
      <c r="H71" s="178" t="s">
        <v>109</v>
      </c>
      <c r="I71" s="340" t="s">
        <v>110</v>
      </c>
      <c r="J71" s="178" t="s">
        <v>111</v>
      </c>
      <c r="K71" s="340" t="s">
        <v>398</v>
      </c>
      <c r="L71" s="569"/>
      <c r="M71" s="337" t="s">
        <v>399</v>
      </c>
      <c r="N71" s="337" t="s">
        <v>400</v>
      </c>
      <c r="O71" s="337" t="s">
        <v>401</v>
      </c>
      <c r="P71" s="337" t="s">
        <v>402</v>
      </c>
      <c r="Q71" s="337" t="s">
        <v>403</v>
      </c>
      <c r="R71" s="337" t="s">
        <v>163</v>
      </c>
      <c r="S71" s="337" t="s">
        <v>164</v>
      </c>
      <c r="T71" s="337" t="s">
        <v>165</v>
      </c>
      <c r="U71" s="337" t="s">
        <v>407</v>
      </c>
      <c r="V71" s="337" t="s">
        <v>408</v>
      </c>
      <c r="W71" s="337" t="s">
        <v>92</v>
      </c>
      <c r="X71" s="337" t="s">
        <v>410</v>
      </c>
      <c r="Y71" s="337" t="s">
        <v>89</v>
      </c>
      <c r="Z71" s="124"/>
      <c r="AA71" s="209" t="s">
        <v>413</v>
      </c>
      <c r="AB71" s="209" t="s">
        <v>414</v>
      </c>
      <c r="AC71" s="337" t="s">
        <v>119</v>
      </c>
      <c r="AD71" s="338" t="s">
        <v>410</v>
      </c>
      <c r="AE71" s="337" t="s">
        <v>89</v>
      </c>
      <c r="AF71" s="208" t="s">
        <v>88</v>
      </c>
      <c r="AG71" s="208" t="s">
        <v>419</v>
      </c>
      <c r="AH71" s="208" t="s">
        <v>412</v>
      </c>
    </row>
    <row r="72" spans="1:34" ht="15" customHeight="1">
      <c r="B72" s="565"/>
      <c r="C72" s="562"/>
      <c r="D72" s="562"/>
      <c r="E72" s="562"/>
      <c r="F72" s="340">
        <f>H67</f>
        <v>0</v>
      </c>
      <c r="G72" s="340">
        <f>F72</f>
        <v>0</v>
      </c>
      <c r="H72" s="340">
        <f>G72</f>
        <v>0</v>
      </c>
      <c r="I72" s="340">
        <f>H72</f>
        <v>0</v>
      </c>
      <c r="J72" s="340">
        <f>I72</f>
        <v>0</v>
      </c>
      <c r="K72" s="340">
        <f>J72</f>
        <v>0</v>
      </c>
      <c r="L72" s="337" t="s">
        <v>421</v>
      </c>
      <c r="M72" s="337" t="s">
        <v>154</v>
      </c>
      <c r="N72" s="337" t="s">
        <v>154</v>
      </c>
      <c r="O72" s="210" t="s">
        <v>424</v>
      </c>
      <c r="P72" s="210" t="s">
        <v>424</v>
      </c>
      <c r="Q72" s="210" t="s">
        <v>424</v>
      </c>
      <c r="R72" s="210" t="s">
        <v>248</v>
      </c>
      <c r="S72" s="210" t="s">
        <v>424</v>
      </c>
      <c r="T72" s="210" t="s">
        <v>248</v>
      </c>
      <c r="U72" s="337" t="s">
        <v>429</v>
      </c>
      <c r="V72" s="337" t="s">
        <v>421</v>
      </c>
      <c r="W72" s="337">
        <f>H67</f>
        <v>0</v>
      </c>
      <c r="X72" s="337">
        <f>W72</f>
        <v>0</v>
      </c>
      <c r="Y72" s="337">
        <f>X72</f>
        <v>0</v>
      </c>
      <c r="Z72" s="124"/>
      <c r="AA72" s="340">
        <f>H67</f>
        <v>0</v>
      </c>
      <c r="AB72" s="340">
        <f>AA72</f>
        <v>0</v>
      </c>
      <c r="AC72" s="337">
        <f>AB72</f>
        <v>0</v>
      </c>
      <c r="AD72" s="337">
        <f>AC72</f>
        <v>0</v>
      </c>
      <c r="AE72" s="337">
        <f>AD72</f>
        <v>0</v>
      </c>
      <c r="AF72" s="337">
        <f>AE72</f>
        <v>0</v>
      </c>
      <c r="AG72" s="231">
        <f>IF(TYPE(MATCH("FAIL",AG73:AG92,0))=16,0,1)</f>
        <v>0</v>
      </c>
      <c r="AH72" s="337">
        <f>AF72</f>
        <v>0</v>
      </c>
    </row>
    <row r="73" spans="1:34" ht="15" customHeight="1">
      <c r="B73" s="175" t="b">
        <f>IF(Length_5_R2!T4="",FALSE,TRUE)</f>
        <v>0</v>
      </c>
      <c r="C73" s="169" t="str">
        <f>IF($B73=FALSE,"",VALUE(Length_5_R2!A4))</f>
        <v/>
      </c>
      <c r="D73" s="169" t="str">
        <f>IF($B73=FALSE,"",Length_5_R2!B4)</f>
        <v/>
      </c>
      <c r="E73" s="169" t="str">
        <f>IF($B73=FALSE,"",Length_5_R2!C4)</f>
        <v/>
      </c>
      <c r="F73" s="175" t="str">
        <f>IF($B73=FALSE,"",Length_5_R2!T4)</f>
        <v/>
      </c>
      <c r="G73" s="175" t="str">
        <f>IF($B73=FALSE,"",Length_5_R2!U4)</f>
        <v/>
      </c>
      <c r="H73" s="175" t="str">
        <f>IF($B73=FALSE,"",Length_5_R2!V4)</f>
        <v/>
      </c>
      <c r="I73" s="175" t="str">
        <f>IF($B73=FALSE,"",Length_5_R2!W4)</f>
        <v/>
      </c>
      <c r="J73" s="175" t="str">
        <f>IF($B73=FALSE,"",Length_5_R2!X4)</f>
        <v/>
      </c>
      <c r="K73" s="169" t="str">
        <f t="shared" ref="K73:K92" si="25">IF(B73=FALSE,"",AVERAGE(F73:J73))</f>
        <v/>
      </c>
      <c r="L73" s="179" t="str">
        <f t="shared" ref="L73:L92" si="26">IF(B73=FALSE,"",STDEV(F73:J73)*I$67)</f>
        <v/>
      </c>
      <c r="M73" s="180" t="str">
        <f>IF(B73=FALSE,"",Length_5_R2!D27)</f>
        <v/>
      </c>
      <c r="N73" s="181" t="str">
        <f>IF(B73=FALSE,"",Calcu_ADJ!K73*I$67)</f>
        <v/>
      </c>
      <c r="O73" s="182" t="str">
        <f t="shared" ref="O73:O92" si="27">IF(B73=FALSE,"",8*10^-6)</f>
        <v/>
      </c>
      <c r="P73" s="182" t="str">
        <f>IF(B73=FALSE,"",Length_5_R2!K27)</f>
        <v/>
      </c>
      <c r="Q73" s="182" t="str">
        <f t="shared" ref="Q73:Q92" si="28">IF(B73=FALSE,"",AVERAGE(O73:P73))</f>
        <v/>
      </c>
      <c r="R73" s="169" t="str">
        <f t="shared" ref="R73:R92" si="29">IF(B73=FALSE,"",B$67-C$67)</f>
        <v/>
      </c>
      <c r="S73" s="169" t="str">
        <f t="shared" ref="S73:S92" si="30">IF(B73=FALSE,"",O73-P73)</f>
        <v/>
      </c>
      <c r="T73" s="246" t="str">
        <f t="shared" ref="T73:T92" si="31">IF(B73=FALSE,"",AVERAGE(B$67:C$67)-20)</f>
        <v/>
      </c>
      <c r="U73" s="183" t="str">
        <f t="shared" ref="U73:U92" si="32">IF(B73=FALSE,"",C73*I$67)</f>
        <v/>
      </c>
      <c r="V73" s="285" t="str">
        <f t="shared" ref="V73:V92" si="33">IF(B73=FALSE,"",M73-N73-(Q73*R73+S73*T73)*U73)</f>
        <v/>
      </c>
      <c r="W73" s="169" t="str">
        <f>IF(B73=FALSE,"",ROUND(U73/I$67,M$109))</f>
        <v/>
      </c>
      <c r="X73" s="169" t="str">
        <f>IF(B73=FALSE,"",ROUND(V73/I$67,M$109))</f>
        <v/>
      </c>
      <c r="Y73" s="169" t="str">
        <f>IF(B73=FALSE,"",ROUND((W73+X73),M$109))</f>
        <v/>
      </c>
      <c r="Z73" s="124"/>
      <c r="AA73" s="169" t="e">
        <f ca="1">IF(Length_5_R2!K4&lt;0,ROUNDUP(Length_5_R2!K4,$M$109),ROUNDDOWN(Length_5_R2!K4,$M$109))</f>
        <v>#N/A</v>
      </c>
      <c r="AB73" s="169" t="e">
        <f ca="1">IF(Length_5_R2!L4&lt;0,ROUNDDOWN(Length_5_R2!L4,$M$109),ROUNDUP(Length_5_R2!L4,$M$109))</f>
        <v>#N/A</v>
      </c>
      <c r="AC73" s="169" t="e">
        <f t="shared" ref="AC73:AC92" ca="1" si="34">TEXT(W73,IF(W73&gt;=1000,"# ##","")&amp;$P$109)</f>
        <v>#N/A</v>
      </c>
      <c r="AD73" s="172" t="str">
        <f t="shared" ref="AD73:AD92" si="35">IF(B73=FALSE,"-",TEXT(X73,$P$109))</f>
        <v>-</v>
      </c>
      <c r="AE73" s="169" t="str">
        <f t="shared" ref="AE73:AE92" si="36">IF(B73=FALSE,"-",TEXT(Y73,IF(Y73&gt;=1000,"# ##","")&amp;$P$109))</f>
        <v>-</v>
      </c>
      <c r="AF73" s="169" t="e">
        <f t="shared" ref="AF73:AF92" ca="1" si="37">"± "&amp;TEXT(AB73-W73,P$109)</f>
        <v>#N/A</v>
      </c>
      <c r="AG73" s="169" t="str">
        <f t="shared" ref="AG73:AG92" si="38">IF(B73=FALSE,"",IF(AND(AA73&lt;=Y73,Y73&lt;=AB73),"PASS","FAIL"))</f>
        <v/>
      </c>
      <c r="AH73" s="169" t="e">
        <f ca="1">S109</f>
        <v>#N/A</v>
      </c>
    </row>
    <row r="74" spans="1:34" ht="15" customHeight="1">
      <c r="B74" s="175" t="b">
        <f>IF(Length_5_R2!T5="",FALSE,TRUE)</f>
        <v>0</v>
      </c>
      <c r="C74" s="169" t="str">
        <f>IF($B74=FALSE,"",VALUE(Length_5_R2!A5))</f>
        <v/>
      </c>
      <c r="D74" s="169" t="str">
        <f>IF($B74=FALSE,"",Length_5_R2!B5)</f>
        <v/>
      </c>
      <c r="E74" s="169" t="str">
        <f>IF($B74=FALSE,"",Length_5_R2!C5)</f>
        <v/>
      </c>
      <c r="F74" s="175" t="str">
        <f>IF($B74=FALSE,"",Length_5_R2!T5)</f>
        <v/>
      </c>
      <c r="G74" s="175" t="str">
        <f>IF($B74=FALSE,"",Length_5_R2!U5)</f>
        <v/>
      </c>
      <c r="H74" s="175" t="str">
        <f>IF($B74=FALSE,"",Length_5_R2!V5)</f>
        <v/>
      </c>
      <c r="I74" s="175" t="str">
        <f>IF($B74=FALSE,"",Length_5_R2!W5)</f>
        <v/>
      </c>
      <c r="J74" s="175" t="str">
        <f>IF($B74=FALSE,"",Length_5_R2!X5)</f>
        <v/>
      </c>
      <c r="K74" s="169" t="str">
        <f t="shared" si="25"/>
        <v/>
      </c>
      <c r="L74" s="179" t="str">
        <f t="shared" si="26"/>
        <v/>
      </c>
      <c r="M74" s="180" t="str">
        <f>IF(B74=FALSE,"",Length_5_R2!D28)</f>
        <v/>
      </c>
      <c r="N74" s="181" t="str">
        <f>IF(B74=FALSE,"",Calcu_ADJ!K74*I$67)</f>
        <v/>
      </c>
      <c r="O74" s="182" t="str">
        <f t="shared" si="27"/>
        <v/>
      </c>
      <c r="P74" s="182" t="str">
        <f>IF(B74=FALSE,"",Length_5_R2!K28)</f>
        <v/>
      </c>
      <c r="Q74" s="182" t="str">
        <f t="shared" si="28"/>
        <v/>
      </c>
      <c r="R74" s="169" t="str">
        <f t="shared" si="29"/>
        <v/>
      </c>
      <c r="S74" s="169" t="str">
        <f t="shared" si="30"/>
        <v/>
      </c>
      <c r="T74" s="246" t="str">
        <f t="shared" si="31"/>
        <v/>
      </c>
      <c r="U74" s="183" t="str">
        <f t="shared" si="32"/>
        <v/>
      </c>
      <c r="V74" s="285" t="str">
        <f t="shared" si="33"/>
        <v/>
      </c>
      <c r="W74" s="169" t="str">
        <f t="shared" ref="W74:W92" si="39">IF(B74=FALSE,"",ROUND(U74/I$67,M$109))</f>
        <v/>
      </c>
      <c r="X74" s="169" t="str">
        <f t="shared" ref="X74:X92" si="40">IF(B74=FALSE,"",ROUND(V74/I$67,M$109))</f>
        <v/>
      </c>
      <c r="Y74" s="169" t="str">
        <f t="shared" ref="Y74:Y92" si="41">IF(B74=FALSE,"",ROUND((W74+X74),M$109))</f>
        <v/>
      </c>
      <c r="Z74" s="124"/>
      <c r="AA74" s="169" t="e">
        <f ca="1">IF(Length_5_R2!K5&lt;0,ROUNDUP(Length_5_R2!K5,$M$109),ROUNDDOWN(Length_5_R2!K5,$M$109))</f>
        <v>#N/A</v>
      </c>
      <c r="AB74" s="169" t="e">
        <f ca="1">IF(Length_5_R2!L5&lt;0,ROUNDDOWN(Length_5_R2!L5,$M$109),ROUNDUP(Length_5_R2!L5,$M$109))</f>
        <v>#N/A</v>
      </c>
      <c r="AC74" s="169" t="e">
        <f t="shared" ca="1" si="34"/>
        <v>#N/A</v>
      </c>
      <c r="AD74" s="172" t="str">
        <f t="shared" si="35"/>
        <v>-</v>
      </c>
      <c r="AE74" s="169" t="str">
        <f t="shared" si="36"/>
        <v>-</v>
      </c>
      <c r="AF74" s="169" t="e">
        <f t="shared" ca="1" si="37"/>
        <v>#N/A</v>
      </c>
      <c r="AG74" s="169" t="str">
        <f t="shared" si="38"/>
        <v/>
      </c>
      <c r="AH74" s="169" t="e">
        <f ca="1">S109</f>
        <v>#N/A</v>
      </c>
    </row>
    <row r="75" spans="1:34" ht="15" customHeight="1">
      <c r="B75" s="175" t="b">
        <f>IF(Length_5_R2!T6="",FALSE,TRUE)</f>
        <v>0</v>
      </c>
      <c r="C75" s="169" t="str">
        <f>IF($B75=FALSE,"",VALUE(Length_5_R2!A6))</f>
        <v/>
      </c>
      <c r="D75" s="169" t="str">
        <f>IF($B75=FALSE,"",Length_5_R2!B6)</f>
        <v/>
      </c>
      <c r="E75" s="169" t="str">
        <f>IF($B75=FALSE,"",Length_5_R2!C6)</f>
        <v/>
      </c>
      <c r="F75" s="175" t="str">
        <f>IF($B75=FALSE,"",Length_5_R2!T6)</f>
        <v/>
      </c>
      <c r="G75" s="175" t="str">
        <f>IF($B75=FALSE,"",Length_5_R2!U6)</f>
        <v/>
      </c>
      <c r="H75" s="175" t="str">
        <f>IF($B75=FALSE,"",Length_5_R2!V6)</f>
        <v/>
      </c>
      <c r="I75" s="175" t="str">
        <f>IF($B75=FALSE,"",Length_5_R2!W6)</f>
        <v/>
      </c>
      <c r="J75" s="175" t="str">
        <f>IF($B75=FALSE,"",Length_5_R2!X6)</f>
        <v/>
      </c>
      <c r="K75" s="169" t="str">
        <f t="shared" si="25"/>
        <v/>
      </c>
      <c r="L75" s="179" t="str">
        <f t="shared" si="26"/>
        <v/>
      </c>
      <c r="M75" s="180" t="str">
        <f>IF(B75=FALSE,"",Length_5_R2!D29)</f>
        <v/>
      </c>
      <c r="N75" s="181" t="str">
        <f>IF(B75=FALSE,"",Calcu_ADJ!K75*I$67)</f>
        <v/>
      </c>
      <c r="O75" s="182" t="str">
        <f t="shared" si="27"/>
        <v/>
      </c>
      <c r="P75" s="182" t="str">
        <f>IF(B75=FALSE,"",Length_5_R2!K29)</f>
        <v/>
      </c>
      <c r="Q75" s="182" t="str">
        <f t="shared" si="28"/>
        <v/>
      </c>
      <c r="R75" s="169" t="str">
        <f t="shared" si="29"/>
        <v/>
      </c>
      <c r="S75" s="169" t="str">
        <f t="shared" si="30"/>
        <v/>
      </c>
      <c r="T75" s="246" t="str">
        <f t="shared" si="31"/>
        <v/>
      </c>
      <c r="U75" s="183" t="str">
        <f t="shared" si="32"/>
        <v/>
      </c>
      <c r="V75" s="285" t="str">
        <f t="shared" si="33"/>
        <v/>
      </c>
      <c r="W75" s="169" t="str">
        <f t="shared" si="39"/>
        <v/>
      </c>
      <c r="X75" s="169" t="str">
        <f t="shared" si="40"/>
        <v/>
      </c>
      <c r="Y75" s="169" t="str">
        <f t="shared" si="41"/>
        <v/>
      </c>
      <c r="Z75" s="124"/>
      <c r="AA75" s="169" t="e">
        <f ca="1">IF(Length_5_R2!K6&lt;0,ROUNDUP(Length_5_R2!K6,$M$109),ROUNDDOWN(Length_5_R2!K6,$M$109))</f>
        <v>#N/A</v>
      </c>
      <c r="AB75" s="169" t="e">
        <f ca="1">IF(Length_5_R2!L6&lt;0,ROUNDDOWN(Length_5_R2!L6,$M$109),ROUNDUP(Length_5_R2!L6,$M$109))</f>
        <v>#N/A</v>
      </c>
      <c r="AC75" s="169" t="e">
        <f t="shared" ca="1" si="34"/>
        <v>#N/A</v>
      </c>
      <c r="AD75" s="172" t="str">
        <f t="shared" si="35"/>
        <v>-</v>
      </c>
      <c r="AE75" s="169" t="str">
        <f t="shared" si="36"/>
        <v>-</v>
      </c>
      <c r="AF75" s="169" t="e">
        <f t="shared" ca="1" si="37"/>
        <v>#N/A</v>
      </c>
      <c r="AG75" s="169" t="str">
        <f t="shared" si="38"/>
        <v/>
      </c>
      <c r="AH75" s="169" t="e">
        <f ca="1">S109</f>
        <v>#N/A</v>
      </c>
    </row>
    <row r="76" spans="1:34" ht="15" customHeight="1">
      <c r="B76" s="175" t="b">
        <f>IF(Length_5_R2!T7="",FALSE,TRUE)</f>
        <v>0</v>
      </c>
      <c r="C76" s="169" t="str">
        <f>IF($B76=FALSE,"",VALUE(Length_5_R2!A7))</f>
        <v/>
      </c>
      <c r="D76" s="169" t="str">
        <f>IF($B76=FALSE,"",Length_5_R2!B7)</f>
        <v/>
      </c>
      <c r="E76" s="169" t="str">
        <f>IF($B76=FALSE,"",Length_5_R2!C7)</f>
        <v/>
      </c>
      <c r="F76" s="175" t="str">
        <f>IF($B76=FALSE,"",Length_5_R2!T7)</f>
        <v/>
      </c>
      <c r="G76" s="175" t="str">
        <f>IF($B76=FALSE,"",Length_5_R2!U7)</f>
        <v/>
      </c>
      <c r="H76" s="175" t="str">
        <f>IF($B76=FALSE,"",Length_5_R2!V7)</f>
        <v/>
      </c>
      <c r="I76" s="175" t="str">
        <f>IF($B76=FALSE,"",Length_5_R2!W7)</f>
        <v/>
      </c>
      <c r="J76" s="175" t="str">
        <f>IF($B76=FALSE,"",Length_5_R2!X7)</f>
        <v/>
      </c>
      <c r="K76" s="169" t="str">
        <f t="shared" si="25"/>
        <v/>
      </c>
      <c r="L76" s="179" t="str">
        <f t="shared" si="26"/>
        <v/>
      </c>
      <c r="M76" s="180" t="str">
        <f>IF(B76=FALSE,"",Length_5_R2!D30)</f>
        <v/>
      </c>
      <c r="N76" s="181" t="str">
        <f>IF(B76=FALSE,"",Calcu_ADJ!K76*I$67)</f>
        <v/>
      </c>
      <c r="O76" s="182" t="str">
        <f t="shared" si="27"/>
        <v/>
      </c>
      <c r="P76" s="182" t="str">
        <f>IF(B76=FALSE,"",Length_5_R2!K30)</f>
        <v/>
      </c>
      <c r="Q76" s="182" t="str">
        <f t="shared" si="28"/>
        <v/>
      </c>
      <c r="R76" s="169" t="str">
        <f t="shared" si="29"/>
        <v/>
      </c>
      <c r="S76" s="169" t="str">
        <f t="shared" si="30"/>
        <v/>
      </c>
      <c r="T76" s="246" t="str">
        <f t="shared" si="31"/>
        <v/>
      </c>
      <c r="U76" s="183" t="str">
        <f t="shared" si="32"/>
        <v/>
      </c>
      <c r="V76" s="285" t="str">
        <f t="shared" si="33"/>
        <v/>
      </c>
      <c r="W76" s="169" t="str">
        <f t="shared" si="39"/>
        <v/>
      </c>
      <c r="X76" s="169" t="str">
        <f t="shared" si="40"/>
        <v/>
      </c>
      <c r="Y76" s="169" t="str">
        <f t="shared" si="41"/>
        <v/>
      </c>
      <c r="Z76" s="124"/>
      <c r="AA76" s="169" t="e">
        <f ca="1">IF(Length_5_R2!K7&lt;0,ROUNDUP(Length_5_R2!K7,$M$109),ROUNDDOWN(Length_5_R2!K7,$M$109))</f>
        <v>#N/A</v>
      </c>
      <c r="AB76" s="169" t="e">
        <f ca="1">IF(Length_5_R2!L7&lt;0,ROUNDDOWN(Length_5_R2!L7,$M$109),ROUNDUP(Length_5_R2!L7,$M$109))</f>
        <v>#N/A</v>
      </c>
      <c r="AC76" s="169" t="e">
        <f t="shared" ca="1" si="34"/>
        <v>#N/A</v>
      </c>
      <c r="AD76" s="172" t="str">
        <f t="shared" si="35"/>
        <v>-</v>
      </c>
      <c r="AE76" s="169" t="str">
        <f t="shared" si="36"/>
        <v>-</v>
      </c>
      <c r="AF76" s="169" t="e">
        <f t="shared" ca="1" si="37"/>
        <v>#N/A</v>
      </c>
      <c r="AG76" s="169" t="str">
        <f t="shared" si="38"/>
        <v/>
      </c>
      <c r="AH76" s="169" t="e">
        <f ca="1">S109</f>
        <v>#N/A</v>
      </c>
    </row>
    <row r="77" spans="1:34" ht="15" customHeight="1">
      <c r="B77" s="175" t="b">
        <f>IF(Length_5_R2!T8="",FALSE,TRUE)</f>
        <v>0</v>
      </c>
      <c r="C77" s="169" t="str">
        <f>IF($B77=FALSE,"",VALUE(Length_5_R2!A8))</f>
        <v/>
      </c>
      <c r="D77" s="169" t="str">
        <f>IF($B77=FALSE,"",Length_5_R2!B8)</f>
        <v/>
      </c>
      <c r="E77" s="169" t="str">
        <f>IF($B77=FALSE,"",Length_5_R2!C8)</f>
        <v/>
      </c>
      <c r="F77" s="175" t="str">
        <f>IF($B77=FALSE,"",Length_5_R2!T8)</f>
        <v/>
      </c>
      <c r="G77" s="175" t="str">
        <f>IF($B77=FALSE,"",Length_5_R2!U8)</f>
        <v/>
      </c>
      <c r="H77" s="175" t="str">
        <f>IF($B77=FALSE,"",Length_5_R2!V8)</f>
        <v/>
      </c>
      <c r="I77" s="175" t="str">
        <f>IF($B77=FALSE,"",Length_5_R2!W8)</f>
        <v/>
      </c>
      <c r="J77" s="175" t="str">
        <f>IF($B77=FALSE,"",Length_5_R2!X8)</f>
        <v/>
      </c>
      <c r="K77" s="169" t="str">
        <f t="shared" si="25"/>
        <v/>
      </c>
      <c r="L77" s="179" t="str">
        <f t="shared" si="26"/>
        <v/>
      </c>
      <c r="M77" s="180" t="str">
        <f>IF(B77=FALSE,"",Length_5_R2!D31)</f>
        <v/>
      </c>
      <c r="N77" s="181" t="str">
        <f>IF(B77=FALSE,"",Calcu_ADJ!K77*I$67)</f>
        <v/>
      </c>
      <c r="O77" s="182" t="str">
        <f t="shared" si="27"/>
        <v/>
      </c>
      <c r="P77" s="182" t="str">
        <f>IF(B77=FALSE,"",Length_5_R2!K31)</f>
        <v/>
      </c>
      <c r="Q77" s="182" t="str">
        <f t="shared" si="28"/>
        <v/>
      </c>
      <c r="R77" s="169" t="str">
        <f t="shared" si="29"/>
        <v/>
      </c>
      <c r="S77" s="169" t="str">
        <f t="shared" si="30"/>
        <v/>
      </c>
      <c r="T77" s="246" t="str">
        <f t="shared" si="31"/>
        <v/>
      </c>
      <c r="U77" s="183" t="str">
        <f t="shared" si="32"/>
        <v/>
      </c>
      <c r="V77" s="285" t="str">
        <f t="shared" si="33"/>
        <v/>
      </c>
      <c r="W77" s="169" t="str">
        <f t="shared" si="39"/>
        <v/>
      </c>
      <c r="X77" s="169" t="str">
        <f t="shared" si="40"/>
        <v/>
      </c>
      <c r="Y77" s="169" t="str">
        <f t="shared" si="41"/>
        <v/>
      </c>
      <c r="Z77" s="124"/>
      <c r="AA77" s="169" t="e">
        <f ca="1">IF(Length_5_R2!K8&lt;0,ROUNDUP(Length_5_R2!K8,$M$109),ROUNDDOWN(Length_5_R2!K8,$M$109))</f>
        <v>#N/A</v>
      </c>
      <c r="AB77" s="169" t="e">
        <f ca="1">IF(Length_5_R2!L8&lt;0,ROUNDDOWN(Length_5_R2!L8,$M$109),ROUNDUP(Length_5_R2!L8,$M$109))</f>
        <v>#N/A</v>
      </c>
      <c r="AC77" s="169" t="e">
        <f t="shared" ca="1" si="34"/>
        <v>#N/A</v>
      </c>
      <c r="AD77" s="172" t="str">
        <f t="shared" si="35"/>
        <v>-</v>
      </c>
      <c r="AE77" s="169" t="str">
        <f t="shared" si="36"/>
        <v>-</v>
      </c>
      <c r="AF77" s="169" t="e">
        <f t="shared" ca="1" si="37"/>
        <v>#N/A</v>
      </c>
      <c r="AG77" s="169" t="str">
        <f t="shared" si="38"/>
        <v/>
      </c>
      <c r="AH77" s="169" t="e">
        <f ca="1">S109</f>
        <v>#N/A</v>
      </c>
    </row>
    <row r="78" spans="1:34" ht="15" customHeight="1">
      <c r="B78" s="175" t="b">
        <f>IF(Length_5_R2!T9="",FALSE,TRUE)</f>
        <v>0</v>
      </c>
      <c r="C78" s="169" t="str">
        <f>IF($B78=FALSE,"",VALUE(Length_5_R2!A9))</f>
        <v/>
      </c>
      <c r="D78" s="169" t="str">
        <f>IF($B78=FALSE,"",Length_5_R2!B9)</f>
        <v/>
      </c>
      <c r="E78" s="169" t="str">
        <f>IF($B78=FALSE,"",Length_5_R2!C9)</f>
        <v/>
      </c>
      <c r="F78" s="175" t="str">
        <f>IF($B78=FALSE,"",Length_5_R2!T9)</f>
        <v/>
      </c>
      <c r="G78" s="175" t="str">
        <f>IF($B78=FALSE,"",Length_5_R2!U9)</f>
        <v/>
      </c>
      <c r="H78" s="175" t="str">
        <f>IF($B78=FALSE,"",Length_5_R2!V9)</f>
        <v/>
      </c>
      <c r="I78" s="175" t="str">
        <f>IF($B78=FALSE,"",Length_5_R2!W9)</f>
        <v/>
      </c>
      <c r="J78" s="175" t="str">
        <f>IF($B78=FALSE,"",Length_5_R2!X9)</f>
        <v/>
      </c>
      <c r="K78" s="169" t="str">
        <f t="shared" si="25"/>
        <v/>
      </c>
      <c r="L78" s="179" t="str">
        <f t="shared" si="26"/>
        <v/>
      </c>
      <c r="M78" s="180" t="str">
        <f>IF(B78=FALSE,"",Length_5_R2!D32)</f>
        <v/>
      </c>
      <c r="N78" s="181" t="str">
        <f>IF(B78=FALSE,"",Calcu_ADJ!K78*I$67)</f>
        <v/>
      </c>
      <c r="O78" s="182" t="str">
        <f t="shared" si="27"/>
        <v/>
      </c>
      <c r="P78" s="182" t="str">
        <f>IF(B78=FALSE,"",Length_5_R2!K32)</f>
        <v/>
      </c>
      <c r="Q78" s="182" t="str">
        <f t="shared" si="28"/>
        <v/>
      </c>
      <c r="R78" s="169" t="str">
        <f t="shared" si="29"/>
        <v/>
      </c>
      <c r="S78" s="169" t="str">
        <f t="shared" si="30"/>
        <v/>
      </c>
      <c r="T78" s="246" t="str">
        <f t="shared" si="31"/>
        <v/>
      </c>
      <c r="U78" s="183" t="str">
        <f t="shared" si="32"/>
        <v/>
      </c>
      <c r="V78" s="285" t="str">
        <f t="shared" si="33"/>
        <v/>
      </c>
      <c r="W78" s="169" t="str">
        <f t="shared" si="39"/>
        <v/>
      </c>
      <c r="X78" s="169" t="str">
        <f t="shared" si="40"/>
        <v/>
      </c>
      <c r="Y78" s="169" t="str">
        <f t="shared" si="41"/>
        <v/>
      </c>
      <c r="Z78" s="124"/>
      <c r="AA78" s="169" t="e">
        <f ca="1">IF(Length_5_R2!K9&lt;0,ROUNDUP(Length_5_R2!K9,$M$109),ROUNDDOWN(Length_5_R2!K9,$M$109))</f>
        <v>#N/A</v>
      </c>
      <c r="AB78" s="169" t="e">
        <f ca="1">IF(Length_5_R2!L9&lt;0,ROUNDDOWN(Length_5_R2!L9,$M$109),ROUNDUP(Length_5_R2!L9,$M$109))</f>
        <v>#N/A</v>
      </c>
      <c r="AC78" s="169" t="e">
        <f t="shared" ca="1" si="34"/>
        <v>#N/A</v>
      </c>
      <c r="AD78" s="172" t="str">
        <f t="shared" si="35"/>
        <v>-</v>
      </c>
      <c r="AE78" s="169" t="str">
        <f t="shared" si="36"/>
        <v>-</v>
      </c>
      <c r="AF78" s="169" t="e">
        <f t="shared" ca="1" si="37"/>
        <v>#N/A</v>
      </c>
      <c r="AG78" s="169" t="str">
        <f t="shared" si="38"/>
        <v/>
      </c>
      <c r="AH78" s="169" t="e">
        <f ca="1">S109</f>
        <v>#N/A</v>
      </c>
    </row>
    <row r="79" spans="1:34" ht="15" customHeight="1">
      <c r="B79" s="175" t="b">
        <f>IF(Length_5_R2!T10="",FALSE,TRUE)</f>
        <v>0</v>
      </c>
      <c r="C79" s="169" t="str">
        <f>IF($B79=FALSE,"",VALUE(Length_5_R2!A10))</f>
        <v/>
      </c>
      <c r="D79" s="169" t="str">
        <f>IF($B79=FALSE,"",Length_5_R2!B10)</f>
        <v/>
      </c>
      <c r="E79" s="169" t="str">
        <f>IF($B79=FALSE,"",Length_5_R2!C10)</f>
        <v/>
      </c>
      <c r="F79" s="175" t="str">
        <f>IF($B79=FALSE,"",Length_5_R2!T10)</f>
        <v/>
      </c>
      <c r="G79" s="175" t="str">
        <f>IF($B79=FALSE,"",Length_5_R2!U10)</f>
        <v/>
      </c>
      <c r="H79" s="175" t="str">
        <f>IF($B79=FALSE,"",Length_5_R2!V10)</f>
        <v/>
      </c>
      <c r="I79" s="175" t="str">
        <f>IF($B79=FALSE,"",Length_5_R2!W10)</f>
        <v/>
      </c>
      <c r="J79" s="175" t="str">
        <f>IF($B79=FALSE,"",Length_5_R2!X10)</f>
        <v/>
      </c>
      <c r="K79" s="169" t="str">
        <f t="shared" si="25"/>
        <v/>
      </c>
      <c r="L79" s="179" t="str">
        <f t="shared" si="26"/>
        <v/>
      </c>
      <c r="M79" s="180" t="str">
        <f>IF(B79=FALSE,"",Length_5_R2!D33)</f>
        <v/>
      </c>
      <c r="N79" s="181" t="str">
        <f>IF(B79=FALSE,"",Calcu_ADJ!K79*I$67)</f>
        <v/>
      </c>
      <c r="O79" s="182" t="str">
        <f t="shared" si="27"/>
        <v/>
      </c>
      <c r="P79" s="182" t="str">
        <f>IF(B79=FALSE,"",Length_5_R2!K33)</f>
        <v/>
      </c>
      <c r="Q79" s="182" t="str">
        <f t="shared" si="28"/>
        <v/>
      </c>
      <c r="R79" s="169" t="str">
        <f t="shared" si="29"/>
        <v/>
      </c>
      <c r="S79" s="169" t="str">
        <f t="shared" si="30"/>
        <v/>
      </c>
      <c r="T79" s="246" t="str">
        <f t="shared" si="31"/>
        <v/>
      </c>
      <c r="U79" s="183" t="str">
        <f t="shared" si="32"/>
        <v/>
      </c>
      <c r="V79" s="285" t="str">
        <f t="shared" si="33"/>
        <v/>
      </c>
      <c r="W79" s="169" t="str">
        <f t="shared" si="39"/>
        <v/>
      </c>
      <c r="X79" s="169" t="str">
        <f t="shared" si="40"/>
        <v/>
      </c>
      <c r="Y79" s="169" t="str">
        <f t="shared" si="41"/>
        <v/>
      </c>
      <c r="Z79" s="124"/>
      <c r="AA79" s="169" t="e">
        <f ca="1">IF(Length_5_R2!K10&lt;0,ROUNDUP(Length_5_R2!K10,$M$109),ROUNDDOWN(Length_5_R2!K10,$M$109))</f>
        <v>#N/A</v>
      </c>
      <c r="AB79" s="169" t="e">
        <f ca="1">IF(Length_5_R2!L10&lt;0,ROUNDDOWN(Length_5_R2!L10,$M$109),ROUNDUP(Length_5_R2!L10,$M$109))</f>
        <v>#N/A</v>
      </c>
      <c r="AC79" s="169" t="e">
        <f t="shared" ca="1" si="34"/>
        <v>#N/A</v>
      </c>
      <c r="AD79" s="172" t="str">
        <f t="shared" si="35"/>
        <v>-</v>
      </c>
      <c r="AE79" s="169" t="str">
        <f t="shared" si="36"/>
        <v>-</v>
      </c>
      <c r="AF79" s="169" t="e">
        <f t="shared" ca="1" si="37"/>
        <v>#N/A</v>
      </c>
      <c r="AG79" s="169" t="str">
        <f t="shared" si="38"/>
        <v/>
      </c>
      <c r="AH79" s="169" t="e">
        <f ca="1">S109</f>
        <v>#N/A</v>
      </c>
    </row>
    <row r="80" spans="1:34" ht="15" customHeight="1">
      <c r="B80" s="175" t="b">
        <f>IF(Length_5_R2!T11="",FALSE,TRUE)</f>
        <v>0</v>
      </c>
      <c r="C80" s="169" t="str">
        <f>IF($B80=FALSE,"",VALUE(Length_5_R2!A11))</f>
        <v/>
      </c>
      <c r="D80" s="169" t="str">
        <f>IF($B80=FALSE,"",Length_5_R2!B11)</f>
        <v/>
      </c>
      <c r="E80" s="169" t="str">
        <f>IF($B80=FALSE,"",Length_5_R2!C11)</f>
        <v/>
      </c>
      <c r="F80" s="175" t="str">
        <f>IF($B80=FALSE,"",Length_5_R2!T11)</f>
        <v/>
      </c>
      <c r="G80" s="175" t="str">
        <f>IF($B80=FALSE,"",Length_5_R2!U11)</f>
        <v/>
      </c>
      <c r="H80" s="175" t="str">
        <f>IF($B80=FALSE,"",Length_5_R2!V11)</f>
        <v/>
      </c>
      <c r="I80" s="175" t="str">
        <f>IF($B80=FALSE,"",Length_5_R2!W11)</f>
        <v/>
      </c>
      <c r="J80" s="175" t="str">
        <f>IF($B80=FALSE,"",Length_5_R2!X11)</f>
        <v/>
      </c>
      <c r="K80" s="169" t="str">
        <f t="shared" si="25"/>
        <v/>
      </c>
      <c r="L80" s="179" t="str">
        <f t="shared" si="26"/>
        <v/>
      </c>
      <c r="M80" s="180" t="str">
        <f>IF(B80=FALSE,"",Length_5_R2!D34)</f>
        <v/>
      </c>
      <c r="N80" s="181" t="str">
        <f>IF(B80=FALSE,"",Calcu_ADJ!K80*I$67)</f>
        <v/>
      </c>
      <c r="O80" s="182" t="str">
        <f t="shared" si="27"/>
        <v/>
      </c>
      <c r="P80" s="182" t="str">
        <f>IF(B80=FALSE,"",Length_5_R2!K34)</f>
        <v/>
      </c>
      <c r="Q80" s="182" t="str">
        <f t="shared" si="28"/>
        <v/>
      </c>
      <c r="R80" s="169" t="str">
        <f t="shared" si="29"/>
        <v/>
      </c>
      <c r="S80" s="169" t="str">
        <f t="shared" si="30"/>
        <v/>
      </c>
      <c r="T80" s="246" t="str">
        <f t="shared" si="31"/>
        <v/>
      </c>
      <c r="U80" s="183" t="str">
        <f t="shared" si="32"/>
        <v/>
      </c>
      <c r="V80" s="285" t="str">
        <f t="shared" si="33"/>
        <v/>
      </c>
      <c r="W80" s="169" t="str">
        <f t="shared" si="39"/>
        <v/>
      </c>
      <c r="X80" s="169" t="str">
        <f t="shared" si="40"/>
        <v/>
      </c>
      <c r="Y80" s="169" t="str">
        <f t="shared" si="41"/>
        <v/>
      </c>
      <c r="Z80" s="124"/>
      <c r="AA80" s="169" t="e">
        <f ca="1">IF(Length_5_R2!K11&lt;0,ROUNDUP(Length_5_R2!K11,$M$109),ROUNDDOWN(Length_5_R2!K11,$M$109))</f>
        <v>#N/A</v>
      </c>
      <c r="AB80" s="169" t="e">
        <f ca="1">IF(Length_5_R2!L11&lt;0,ROUNDDOWN(Length_5_R2!L11,$M$109),ROUNDUP(Length_5_R2!L11,$M$109))</f>
        <v>#N/A</v>
      </c>
      <c r="AC80" s="169" t="e">
        <f t="shared" ca="1" si="34"/>
        <v>#N/A</v>
      </c>
      <c r="AD80" s="172" t="str">
        <f t="shared" si="35"/>
        <v>-</v>
      </c>
      <c r="AE80" s="169" t="str">
        <f t="shared" si="36"/>
        <v>-</v>
      </c>
      <c r="AF80" s="169" t="e">
        <f t="shared" ca="1" si="37"/>
        <v>#N/A</v>
      </c>
      <c r="AG80" s="169" t="str">
        <f t="shared" si="38"/>
        <v/>
      </c>
      <c r="AH80" s="169" t="e">
        <f ca="1">S109</f>
        <v>#N/A</v>
      </c>
    </row>
    <row r="81" spans="1:34" ht="15" customHeight="1">
      <c r="B81" s="175" t="b">
        <f>IF(Length_5_R2!T12="",FALSE,TRUE)</f>
        <v>0</v>
      </c>
      <c r="C81" s="169" t="str">
        <f>IF($B81=FALSE,"",VALUE(Length_5_R2!A12))</f>
        <v/>
      </c>
      <c r="D81" s="169" t="str">
        <f>IF($B81=FALSE,"",Length_5_R2!B12)</f>
        <v/>
      </c>
      <c r="E81" s="169" t="str">
        <f>IF($B81=FALSE,"",Length_5_R2!C12)</f>
        <v/>
      </c>
      <c r="F81" s="175" t="str">
        <f>IF($B81=FALSE,"",Length_5_R2!T12)</f>
        <v/>
      </c>
      <c r="G81" s="175" t="str">
        <f>IF($B81=FALSE,"",Length_5_R2!U12)</f>
        <v/>
      </c>
      <c r="H81" s="175" t="str">
        <f>IF($B81=FALSE,"",Length_5_R2!V12)</f>
        <v/>
      </c>
      <c r="I81" s="175" t="str">
        <f>IF($B81=FALSE,"",Length_5_R2!W12)</f>
        <v/>
      </c>
      <c r="J81" s="175" t="str">
        <f>IF($B81=FALSE,"",Length_5_R2!X12)</f>
        <v/>
      </c>
      <c r="K81" s="169" t="str">
        <f t="shared" si="25"/>
        <v/>
      </c>
      <c r="L81" s="179" t="str">
        <f t="shared" si="26"/>
        <v/>
      </c>
      <c r="M81" s="180" t="str">
        <f>IF(B81=FALSE,"",Length_5_R2!D35)</f>
        <v/>
      </c>
      <c r="N81" s="181" t="str">
        <f>IF(B81=FALSE,"",Calcu_ADJ!K81*I$67)</f>
        <v/>
      </c>
      <c r="O81" s="182" t="str">
        <f t="shared" si="27"/>
        <v/>
      </c>
      <c r="P81" s="182" t="str">
        <f>IF(B81=FALSE,"",Length_5_R2!K35)</f>
        <v/>
      </c>
      <c r="Q81" s="182" t="str">
        <f t="shared" si="28"/>
        <v/>
      </c>
      <c r="R81" s="169" t="str">
        <f t="shared" si="29"/>
        <v/>
      </c>
      <c r="S81" s="169" t="str">
        <f t="shared" si="30"/>
        <v/>
      </c>
      <c r="T81" s="246" t="str">
        <f t="shared" si="31"/>
        <v/>
      </c>
      <c r="U81" s="183" t="str">
        <f t="shared" si="32"/>
        <v/>
      </c>
      <c r="V81" s="285" t="str">
        <f t="shared" si="33"/>
        <v/>
      </c>
      <c r="W81" s="169" t="str">
        <f t="shared" si="39"/>
        <v/>
      </c>
      <c r="X81" s="169" t="str">
        <f t="shared" si="40"/>
        <v/>
      </c>
      <c r="Y81" s="169" t="str">
        <f t="shared" si="41"/>
        <v/>
      </c>
      <c r="Z81" s="124"/>
      <c r="AA81" s="169" t="e">
        <f ca="1">IF(Length_5_R2!K12&lt;0,ROUNDUP(Length_5_R2!K12,$M$109),ROUNDDOWN(Length_5_R2!K12,$M$109))</f>
        <v>#N/A</v>
      </c>
      <c r="AB81" s="169" t="e">
        <f ca="1">IF(Length_5_R2!L12&lt;0,ROUNDDOWN(Length_5_R2!L12,$M$109),ROUNDUP(Length_5_R2!L12,$M$109))</f>
        <v>#N/A</v>
      </c>
      <c r="AC81" s="169" t="e">
        <f t="shared" ca="1" si="34"/>
        <v>#N/A</v>
      </c>
      <c r="AD81" s="172" t="str">
        <f t="shared" si="35"/>
        <v>-</v>
      </c>
      <c r="AE81" s="169" t="str">
        <f t="shared" si="36"/>
        <v>-</v>
      </c>
      <c r="AF81" s="169" t="e">
        <f t="shared" ca="1" si="37"/>
        <v>#N/A</v>
      </c>
      <c r="AG81" s="169" t="str">
        <f t="shared" si="38"/>
        <v/>
      </c>
      <c r="AH81" s="169" t="e">
        <f ca="1">S109</f>
        <v>#N/A</v>
      </c>
    </row>
    <row r="82" spans="1:34" ht="15" customHeight="1">
      <c r="B82" s="175" t="b">
        <f>IF(Length_5_R2!T13="",FALSE,TRUE)</f>
        <v>0</v>
      </c>
      <c r="C82" s="169" t="str">
        <f>IF($B82=FALSE,"",VALUE(Length_5_R2!A13))</f>
        <v/>
      </c>
      <c r="D82" s="169" t="str">
        <f>IF($B82=FALSE,"",Length_5_R2!B13)</f>
        <v/>
      </c>
      <c r="E82" s="169" t="str">
        <f>IF($B82=FALSE,"",Length_5_R2!C13)</f>
        <v/>
      </c>
      <c r="F82" s="175" t="str">
        <f>IF($B82=FALSE,"",Length_5_R2!T13)</f>
        <v/>
      </c>
      <c r="G82" s="175" t="str">
        <f>IF($B82=FALSE,"",Length_5_R2!U13)</f>
        <v/>
      </c>
      <c r="H82" s="175" t="str">
        <f>IF($B82=FALSE,"",Length_5_R2!V13)</f>
        <v/>
      </c>
      <c r="I82" s="175" t="str">
        <f>IF($B82=FALSE,"",Length_5_R2!W13)</f>
        <v/>
      </c>
      <c r="J82" s="175" t="str">
        <f>IF($B82=FALSE,"",Length_5_R2!X13)</f>
        <v/>
      </c>
      <c r="K82" s="169" t="str">
        <f t="shared" si="25"/>
        <v/>
      </c>
      <c r="L82" s="179" t="str">
        <f t="shared" si="26"/>
        <v/>
      </c>
      <c r="M82" s="180" t="str">
        <f>IF(B82=FALSE,"",Length_5_R2!D36)</f>
        <v/>
      </c>
      <c r="N82" s="181" t="str">
        <f>IF(B82=FALSE,"",Calcu_ADJ!K82*I$67)</f>
        <v/>
      </c>
      <c r="O82" s="182" t="str">
        <f t="shared" si="27"/>
        <v/>
      </c>
      <c r="P82" s="182" t="str">
        <f>IF(B82=FALSE,"",Length_5_R2!K36)</f>
        <v/>
      </c>
      <c r="Q82" s="182" t="str">
        <f t="shared" si="28"/>
        <v/>
      </c>
      <c r="R82" s="169" t="str">
        <f t="shared" si="29"/>
        <v/>
      </c>
      <c r="S82" s="169" t="str">
        <f t="shared" si="30"/>
        <v/>
      </c>
      <c r="T82" s="246" t="str">
        <f t="shared" si="31"/>
        <v/>
      </c>
      <c r="U82" s="183" t="str">
        <f t="shared" si="32"/>
        <v/>
      </c>
      <c r="V82" s="285" t="str">
        <f t="shared" si="33"/>
        <v/>
      </c>
      <c r="W82" s="169" t="str">
        <f t="shared" si="39"/>
        <v/>
      </c>
      <c r="X82" s="169" t="str">
        <f t="shared" si="40"/>
        <v/>
      </c>
      <c r="Y82" s="169" t="str">
        <f t="shared" si="41"/>
        <v/>
      </c>
      <c r="Z82" s="124"/>
      <c r="AA82" s="169" t="e">
        <f ca="1">IF(Length_5_R2!K13&lt;0,ROUNDUP(Length_5_R2!K13,$M$109),ROUNDDOWN(Length_5_R2!K13,$M$109))</f>
        <v>#N/A</v>
      </c>
      <c r="AB82" s="169" t="e">
        <f ca="1">IF(Length_5_R2!L13&lt;0,ROUNDDOWN(Length_5_R2!L13,$M$109),ROUNDUP(Length_5_R2!L13,$M$109))</f>
        <v>#N/A</v>
      </c>
      <c r="AC82" s="169" t="e">
        <f t="shared" ca="1" si="34"/>
        <v>#N/A</v>
      </c>
      <c r="AD82" s="172" t="str">
        <f t="shared" si="35"/>
        <v>-</v>
      </c>
      <c r="AE82" s="169" t="str">
        <f t="shared" si="36"/>
        <v>-</v>
      </c>
      <c r="AF82" s="169" t="e">
        <f t="shared" ca="1" si="37"/>
        <v>#N/A</v>
      </c>
      <c r="AG82" s="169" t="str">
        <f t="shared" si="38"/>
        <v/>
      </c>
      <c r="AH82" s="169" t="e">
        <f ca="1">S109</f>
        <v>#N/A</v>
      </c>
    </row>
    <row r="83" spans="1:34" ht="15" customHeight="1">
      <c r="B83" s="175" t="b">
        <f>IF(Length_5_R2!T14="",FALSE,TRUE)</f>
        <v>0</v>
      </c>
      <c r="C83" s="169" t="str">
        <f>IF($B83=FALSE,"",VALUE(Length_5_R2!A14))</f>
        <v/>
      </c>
      <c r="D83" s="169" t="str">
        <f>IF($B83=FALSE,"",Length_5_R2!B14)</f>
        <v/>
      </c>
      <c r="E83" s="169" t="str">
        <f>IF($B83=FALSE,"",Length_5_R2!C14)</f>
        <v/>
      </c>
      <c r="F83" s="175" t="str">
        <f>IF($B83=FALSE,"",Length_5_R2!T14)</f>
        <v/>
      </c>
      <c r="G83" s="175" t="str">
        <f>IF($B83=FALSE,"",Length_5_R2!U14)</f>
        <v/>
      </c>
      <c r="H83" s="175" t="str">
        <f>IF($B83=FALSE,"",Length_5_R2!V14)</f>
        <v/>
      </c>
      <c r="I83" s="175" t="str">
        <f>IF($B83=FALSE,"",Length_5_R2!W14)</f>
        <v/>
      </c>
      <c r="J83" s="175" t="str">
        <f>IF($B83=FALSE,"",Length_5_R2!X14)</f>
        <v/>
      </c>
      <c r="K83" s="169" t="str">
        <f t="shared" si="25"/>
        <v/>
      </c>
      <c r="L83" s="179" t="str">
        <f t="shared" si="26"/>
        <v/>
      </c>
      <c r="M83" s="180" t="str">
        <f>IF(B83=FALSE,"",Length_5_R2!D37)</f>
        <v/>
      </c>
      <c r="N83" s="181" t="str">
        <f>IF(B83=FALSE,"",Calcu_ADJ!K83*I$67)</f>
        <v/>
      </c>
      <c r="O83" s="182" t="str">
        <f t="shared" si="27"/>
        <v/>
      </c>
      <c r="P83" s="182" t="str">
        <f>IF(B83=FALSE,"",Length_5_R2!K37)</f>
        <v/>
      </c>
      <c r="Q83" s="182" t="str">
        <f t="shared" si="28"/>
        <v/>
      </c>
      <c r="R83" s="169" t="str">
        <f t="shared" si="29"/>
        <v/>
      </c>
      <c r="S83" s="169" t="str">
        <f t="shared" si="30"/>
        <v/>
      </c>
      <c r="T83" s="246" t="str">
        <f t="shared" si="31"/>
        <v/>
      </c>
      <c r="U83" s="183" t="str">
        <f t="shared" si="32"/>
        <v/>
      </c>
      <c r="V83" s="285" t="str">
        <f t="shared" si="33"/>
        <v/>
      </c>
      <c r="W83" s="169" t="str">
        <f t="shared" si="39"/>
        <v/>
      </c>
      <c r="X83" s="169" t="str">
        <f t="shared" si="40"/>
        <v/>
      </c>
      <c r="Y83" s="169" t="str">
        <f t="shared" si="41"/>
        <v/>
      </c>
      <c r="Z83" s="124"/>
      <c r="AA83" s="169" t="e">
        <f ca="1">IF(Length_5_R2!K14&lt;0,ROUNDUP(Length_5_R2!K14,$M$109),ROUNDDOWN(Length_5_R2!K14,$M$109))</f>
        <v>#N/A</v>
      </c>
      <c r="AB83" s="169" t="e">
        <f ca="1">IF(Length_5_R2!L14&lt;0,ROUNDDOWN(Length_5_R2!L14,$M$109),ROUNDUP(Length_5_R2!L14,$M$109))</f>
        <v>#N/A</v>
      </c>
      <c r="AC83" s="169" t="e">
        <f t="shared" ca="1" si="34"/>
        <v>#N/A</v>
      </c>
      <c r="AD83" s="172" t="str">
        <f t="shared" si="35"/>
        <v>-</v>
      </c>
      <c r="AE83" s="169" t="str">
        <f t="shared" si="36"/>
        <v>-</v>
      </c>
      <c r="AF83" s="169" t="e">
        <f t="shared" ca="1" si="37"/>
        <v>#N/A</v>
      </c>
      <c r="AG83" s="169" t="str">
        <f t="shared" si="38"/>
        <v/>
      </c>
      <c r="AH83" s="169" t="e">
        <f ca="1">S109</f>
        <v>#N/A</v>
      </c>
    </row>
    <row r="84" spans="1:34" ht="15" customHeight="1">
      <c r="B84" s="175" t="b">
        <f>IF(Length_5_R2!T15="",FALSE,TRUE)</f>
        <v>0</v>
      </c>
      <c r="C84" s="169" t="str">
        <f>IF($B84=FALSE,"",VALUE(Length_5_R2!A15))</f>
        <v/>
      </c>
      <c r="D84" s="169" t="str">
        <f>IF($B84=FALSE,"",Length_5_R2!B15)</f>
        <v/>
      </c>
      <c r="E84" s="169" t="str">
        <f>IF($B84=FALSE,"",Length_5_R2!C15)</f>
        <v/>
      </c>
      <c r="F84" s="175" t="str">
        <f>IF($B84=FALSE,"",Length_5_R2!T15)</f>
        <v/>
      </c>
      <c r="G84" s="175" t="str">
        <f>IF($B84=FALSE,"",Length_5_R2!U15)</f>
        <v/>
      </c>
      <c r="H84" s="175" t="str">
        <f>IF($B84=FALSE,"",Length_5_R2!V15)</f>
        <v/>
      </c>
      <c r="I84" s="175" t="str">
        <f>IF($B84=FALSE,"",Length_5_R2!W15)</f>
        <v/>
      </c>
      <c r="J84" s="175" t="str">
        <f>IF($B84=FALSE,"",Length_5_R2!X15)</f>
        <v/>
      </c>
      <c r="K84" s="169" t="str">
        <f t="shared" si="25"/>
        <v/>
      </c>
      <c r="L84" s="179" t="str">
        <f t="shared" si="26"/>
        <v/>
      </c>
      <c r="M84" s="180" t="str">
        <f>IF(B84=FALSE,"",Length_5_R2!D38)</f>
        <v/>
      </c>
      <c r="N84" s="181" t="str">
        <f>IF(B84=FALSE,"",Calcu_ADJ!K84*I$67)</f>
        <v/>
      </c>
      <c r="O84" s="182" t="str">
        <f t="shared" si="27"/>
        <v/>
      </c>
      <c r="P84" s="182" t="str">
        <f>IF(B84=FALSE,"",Length_5_R2!K38)</f>
        <v/>
      </c>
      <c r="Q84" s="182" t="str">
        <f t="shared" si="28"/>
        <v/>
      </c>
      <c r="R84" s="169" t="str">
        <f t="shared" si="29"/>
        <v/>
      </c>
      <c r="S84" s="169" t="str">
        <f t="shared" si="30"/>
        <v/>
      </c>
      <c r="T84" s="246" t="str">
        <f t="shared" si="31"/>
        <v/>
      </c>
      <c r="U84" s="183" t="str">
        <f t="shared" si="32"/>
        <v/>
      </c>
      <c r="V84" s="285" t="str">
        <f t="shared" si="33"/>
        <v/>
      </c>
      <c r="W84" s="169" t="str">
        <f t="shared" si="39"/>
        <v/>
      </c>
      <c r="X84" s="169" t="str">
        <f t="shared" si="40"/>
        <v/>
      </c>
      <c r="Y84" s="169" t="str">
        <f t="shared" si="41"/>
        <v/>
      </c>
      <c r="Z84" s="124"/>
      <c r="AA84" s="169" t="e">
        <f ca="1">IF(Length_5_R2!K15&lt;0,ROUNDUP(Length_5_R2!K15,$M$109),ROUNDDOWN(Length_5_R2!K15,$M$109))</f>
        <v>#N/A</v>
      </c>
      <c r="AB84" s="169" t="e">
        <f ca="1">IF(Length_5_R2!L15&lt;0,ROUNDDOWN(Length_5_R2!L15,$M$109),ROUNDUP(Length_5_R2!L15,$M$109))</f>
        <v>#N/A</v>
      </c>
      <c r="AC84" s="169" t="e">
        <f t="shared" ca="1" si="34"/>
        <v>#N/A</v>
      </c>
      <c r="AD84" s="172" t="str">
        <f t="shared" si="35"/>
        <v>-</v>
      </c>
      <c r="AE84" s="169" t="str">
        <f t="shared" si="36"/>
        <v>-</v>
      </c>
      <c r="AF84" s="169" t="e">
        <f t="shared" ca="1" si="37"/>
        <v>#N/A</v>
      </c>
      <c r="AG84" s="169" t="str">
        <f t="shared" si="38"/>
        <v/>
      </c>
      <c r="AH84" s="169" t="e">
        <f ca="1">S109</f>
        <v>#N/A</v>
      </c>
    </row>
    <row r="85" spans="1:34" ht="15" customHeight="1">
      <c r="B85" s="175" t="b">
        <f>IF(Length_5_R2!T16="",FALSE,TRUE)</f>
        <v>0</v>
      </c>
      <c r="C85" s="169" t="str">
        <f>IF($B85=FALSE,"",VALUE(Length_5_R2!A16))</f>
        <v/>
      </c>
      <c r="D85" s="169" t="str">
        <f>IF($B85=FALSE,"",Length_5_R2!B16)</f>
        <v/>
      </c>
      <c r="E85" s="169" t="str">
        <f>IF($B85=FALSE,"",Length_5_R2!C16)</f>
        <v/>
      </c>
      <c r="F85" s="175" t="str">
        <f>IF($B85=FALSE,"",Length_5_R2!T16)</f>
        <v/>
      </c>
      <c r="G85" s="175" t="str">
        <f>IF($B85=FALSE,"",Length_5_R2!U16)</f>
        <v/>
      </c>
      <c r="H85" s="175" t="str">
        <f>IF($B85=FALSE,"",Length_5_R2!V16)</f>
        <v/>
      </c>
      <c r="I85" s="175" t="str">
        <f>IF($B85=FALSE,"",Length_5_R2!W16)</f>
        <v/>
      </c>
      <c r="J85" s="175" t="str">
        <f>IF($B85=FALSE,"",Length_5_R2!X16)</f>
        <v/>
      </c>
      <c r="K85" s="169" t="str">
        <f t="shared" si="25"/>
        <v/>
      </c>
      <c r="L85" s="179" t="str">
        <f t="shared" si="26"/>
        <v/>
      </c>
      <c r="M85" s="180" t="str">
        <f>IF(B85=FALSE,"",Length_5_R2!D39)</f>
        <v/>
      </c>
      <c r="N85" s="181" t="str">
        <f>IF(B85=FALSE,"",Calcu_ADJ!K85*I$67)</f>
        <v/>
      </c>
      <c r="O85" s="182" t="str">
        <f t="shared" si="27"/>
        <v/>
      </c>
      <c r="P85" s="182" t="str">
        <f>IF(B85=FALSE,"",Length_5_R2!K39)</f>
        <v/>
      </c>
      <c r="Q85" s="182" t="str">
        <f t="shared" si="28"/>
        <v/>
      </c>
      <c r="R85" s="169" t="str">
        <f t="shared" si="29"/>
        <v/>
      </c>
      <c r="S85" s="169" t="str">
        <f t="shared" si="30"/>
        <v/>
      </c>
      <c r="T85" s="246" t="str">
        <f t="shared" si="31"/>
        <v/>
      </c>
      <c r="U85" s="183" t="str">
        <f t="shared" si="32"/>
        <v/>
      </c>
      <c r="V85" s="285" t="str">
        <f t="shared" si="33"/>
        <v/>
      </c>
      <c r="W85" s="169" t="str">
        <f t="shared" si="39"/>
        <v/>
      </c>
      <c r="X85" s="169" t="str">
        <f t="shared" si="40"/>
        <v/>
      </c>
      <c r="Y85" s="169" t="str">
        <f t="shared" si="41"/>
        <v/>
      </c>
      <c r="Z85" s="124"/>
      <c r="AA85" s="169" t="e">
        <f ca="1">IF(Length_5_R2!K16&lt;0,ROUNDUP(Length_5_R2!K16,$M$109),ROUNDDOWN(Length_5_R2!K16,$M$109))</f>
        <v>#N/A</v>
      </c>
      <c r="AB85" s="169" t="e">
        <f ca="1">IF(Length_5_R2!L16&lt;0,ROUNDDOWN(Length_5_R2!L16,$M$109),ROUNDUP(Length_5_R2!L16,$M$109))</f>
        <v>#N/A</v>
      </c>
      <c r="AC85" s="169" t="e">
        <f t="shared" ca="1" si="34"/>
        <v>#N/A</v>
      </c>
      <c r="AD85" s="172" t="str">
        <f t="shared" si="35"/>
        <v>-</v>
      </c>
      <c r="AE85" s="169" t="str">
        <f t="shared" si="36"/>
        <v>-</v>
      </c>
      <c r="AF85" s="169" t="e">
        <f t="shared" ca="1" si="37"/>
        <v>#N/A</v>
      </c>
      <c r="AG85" s="169" t="str">
        <f t="shared" si="38"/>
        <v/>
      </c>
      <c r="AH85" s="169" t="e">
        <f ca="1">S109</f>
        <v>#N/A</v>
      </c>
    </row>
    <row r="86" spans="1:34" ht="15" customHeight="1">
      <c r="B86" s="175" t="b">
        <f>IF(Length_5_R2!T17="",FALSE,TRUE)</f>
        <v>0</v>
      </c>
      <c r="C86" s="169" t="str">
        <f>IF($B86=FALSE,"",VALUE(Length_5_R2!A17))</f>
        <v/>
      </c>
      <c r="D86" s="169" t="str">
        <f>IF($B86=FALSE,"",Length_5_R2!B17)</f>
        <v/>
      </c>
      <c r="E86" s="169" t="str">
        <f>IF($B86=FALSE,"",Length_5_R2!C17)</f>
        <v/>
      </c>
      <c r="F86" s="175" t="str">
        <f>IF($B86=FALSE,"",Length_5_R2!T17)</f>
        <v/>
      </c>
      <c r="G86" s="175" t="str">
        <f>IF($B86=FALSE,"",Length_5_R2!U17)</f>
        <v/>
      </c>
      <c r="H86" s="175" t="str">
        <f>IF($B86=FALSE,"",Length_5_R2!V17)</f>
        <v/>
      </c>
      <c r="I86" s="175" t="str">
        <f>IF($B86=FALSE,"",Length_5_R2!W17)</f>
        <v/>
      </c>
      <c r="J86" s="175" t="str">
        <f>IF($B86=FALSE,"",Length_5_R2!X17)</f>
        <v/>
      </c>
      <c r="K86" s="169" t="str">
        <f t="shared" si="25"/>
        <v/>
      </c>
      <c r="L86" s="179" t="str">
        <f t="shared" si="26"/>
        <v/>
      </c>
      <c r="M86" s="180" t="str">
        <f>IF(B86=FALSE,"",Length_5_R2!D40)</f>
        <v/>
      </c>
      <c r="N86" s="181" t="str">
        <f>IF(B86=FALSE,"",Calcu_ADJ!K86*I$67)</f>
        <v/>
      </c>
      <c r="O86" s="182" t="str">
        <f t="shared" si="27"/>
        <v/>
      </c>
      <c r="P86" s="182" t="str">
        <f>IF(B86=FALSE,"",Length_5_R2!K40)</f>
        <v/>
      </c>
      <c r="Q86" s="182" t="str">
        <f t="shared" si="28"/>
        <v/>
      </c>
      <c r="R86" s="169" t="str">
        <f t="shared" si="29"/>
        <v/>
      </c>
      <c r="S86" s="169" t="str">
        <f t="shared" si="30"/>
        <v/>
      </c>
      <c r="T86" s="246" t="str">
        <f t="shared" si="31"/>
        <v/>
      </c>
      <c r="U86" s="183" t="str">
        <f t="shared" si="32"/>
        <v/>
      </c>
      <c r="V86" s="285" t="str">
        <f t="shared" si="33"/>
        <v/>
      </c>
      <c r="W86" s="169" t="str">
        <f t="shared" si="39"/>
        <v/>
      </c>
      <c r="X86" s="169" t="str">
        <f t="shared" si="40"/>
        <v/>
      </c>
      <c r="Y86" s="169" t="str">
        <f t="shared" si="41"/>
        <v/>
      </c>
      <c r="Z86" s="124"/>
      <c r="AA86" s="169" t="e">
        <f ca="1">IF(Length_5_R2!K17&lt;0,ROUNDUP(Length_5_R2!K17,$M$109),ROUNDDOWN(Length_5_R2!K17,$M$109))</f>
        <v>#N/A</v>
      </c>
      <c r="AB86" s="169" t="e">
        <f ca="1">IF(Length_5_R2!L17&lt;0,ROUNDDOWN(Length_5_R2!L17,$M$109),ROUNDUP(Length_5_R2!L17,$M$109))</f>
        <v>#N/A</v>
      </c>
      <c r="AC86" s="169" t="e">
        <f t="shared" ca="1" si="34"/>
        <v>#N/A</v>
      </c>
      <c r="AD86" s="172" t="str">
        <f t="shared" si="35"/>
        <v>-</v>
      </c>
      <c r="AE86" s="169" t="str">
        <f t="shared" si="36"/>
        <v>-</v>
      </c>
      <c r="AF86" s="169" t="e">
        <f t="shared" ca="1" si="37"/>
        <v>#N/A</v>
      </c>
      <c r="AG86" s="169" t="str">
        <f t="shared" si="38"/>
        <v/>
      </c>
      <c r="AH86" s="169" t="e">
        <f ca="1">S109</f>
        <v>#N/A</v>
      </c>
    </row>
    <row r="87" spans="1:34" ht="15" customHeight="1">
      <c r="B87" s="175" t="b">
        <f>IF(Length_5_R2!T18="",FALSE,TRUE)</f>
        <v>0</v>
      </c>
      <c r="C87" s="169" t="str">
        <f>IF($B87=FALSE,"",VALUE(Length_5_R2!A18))</f>
        <v/>
      </c>
      <c r="D87" s="169" t="str">
        <f>IF($B87=FALSE,"",Length_5_R2!B18)</f>
        <v/>
      </c>
      <c r="E87" s="169" t="str">
        <f>IF($B87=FALSE,"",Length_5_R2!C18)</f>
        <v/>
      </c>
      <c r="F87" s="175" t="str">
        <f>IF($B87=FALSE,"",Length_5_R2!T18)</f>
        <v/>
      </c>
      <c r="G87" s="175" t="str">
        <f>IF($B87=FALSE,"",Length_5_R2!U18)</f>
        <v/>
      </c>
      <c r="H87" s="175" t="str">
        <f>IF($B87=FALSE,"",Length_5_R2!V18)</f>
        <v/>
      </c>
      <c r="I87" s="175" t="str">
        <f>IF($B87=FALSE,"",Length_5_R2!W18)</f>
        <v/>
      </c>
      <c r="J87" s="175" t="str">
        <f>IF($B87=FALSE,"",Length_5_R2!X18)</f>
        <v/>
      </c>
      <c r="K87" s="169" t="str">
        <f t="shared" si="25"/>
        <v/>
      </c>
      <c r="L87" s="179" t="str">
        <f t="shared" si="26"/>
        <v/>
      </c>
      <c r="M87" s="180" t="str">
        <f>IF(B87=FALSE,"",Length_5_R2!D41)</f>
        <v/>
      </c>
      <c r="N87" s="181" t="str">
        <f>IF(B87=FALSE,"",Calcu_ADJ!K87*I$67)</f>
        <v/>
      </c>
      <c r="O87" s="182" t="str">
        <f t="shared" si="27"/>
        <v/>
      </c>
      <c r="P87" s="182" t="str">
        <f>IF(B87=FALSE,"",Length_5_R2!K41)</f>
        <v/>
      </c>
      <c r="Q87" s="182" t="str">
        <f t="shared" si="28"/>
        <v/>
      </c>
      <c r="R87" s="169" t="str">
        <f t="shared" si="29"/>
        <v/>
      </c>
      <c r="S87" s="169" t="str">
        <f t="shared" si="30"/>
        <v/>
      </c>
      <c r="T87" s="246" t="str">
        <f t="shared" si="31"/>
        <v/>
      </c>
      <c r="U87" s="183" t="str">
        <f t="shared" si="32"/>
        <v/>
      </c>
      <c r="V87" s="285" t="str">
        <f t="shared" si="33"/>
        <v/>
      </c>
      <c r="W87" s="169" t="str">
        <f t="shared" si="39"/>
        <v/>
      </c>
      <c r="X87" s="169" t="str">
        <f t="shared" si="40"/>
        <v/>
      </c>
      <c r="Y87" s="169" t="str">
        <f t="shared" si="41"/>
        <v/>
      </c>
      <c r="Z87" s="124"/>
      <c r="AA87" s="169" t="e">
        <f ca="1">IF(Length_5_R2!K18&lt;0,ROUNDUP(Length_5_R2!K18,$M$109),ROUNDDOWN(Length_5_R2!K18,$M$109))</f>
        <v>#N/A</v>
      </c>
      <c r="AB87" s="169" t="e">
        <f ca="1">IF(Length_5_R2!L18&lt;0,ROUNDDOWN(Length_5_R2!L18,$M$109),ROUNDUP(Length_5_R2!L18,$M$109))</f>
        <v>#N/A</v>
      </c>
      <c r="AC87" s="169" t="e">
        <f t="shared" ca="1" si="34"/>
        <v>#N/A</v>
      </c>
      <c r="AD87" s="172" t="str">
        <f t="shared" si="35"/>
        <v>-</v>
      </c>
      <c r="AE87" s="169" t="str">
        <f t="shared" si="36"/>
        <v>-</v>
      </c>
      <c r="AF87" s="169" t="e">
        <f t="shared" ca="1" si="37"/>
        <v>#N/A</v>
      </c>
      <c r="AG87" s="169" t="str">
        <f t="shared" si="38"/>
        <v/>
      </c>
      <c r="AH87" s="169" t="e">
        <f ca="1">S109</f>
        <v>#N/A</v>
      </c>
    </row>
    <row r="88" spans="1:34" ht="15" customHeight="1">
      <c r="B88" s="175" t="b">
        <f>IF(Length_5_R2!T19="",FALSE,TRUE)</f>
        <v>0</v>
      </c>
      <c r="C88" s="169" t="str">
        <f>IF($B88=FALSE,"",VALUE(Length_5_R2!A19))</f>
        <v/>
      </c>
      <c r="D88" s="169" t="str">
        <f>IF($B88=FALSE,"",Length_5_R2!B19)</f>
        <v/>
      </c>
      <c r="E88" s="169" t="str">
        <f>IF($B88=FALSE,"",Length_5_R2!C19)</f>
        <v/>
      </c>
      <c r="F88" s="175" t="str">
        <f>IF($B88=FALSE,"",Length_5_R2!T19)</f>
        <v/>
      </c>
      <c r="G88" s="175" t="str">
        <f>IF($B88=FALSE,"",Length_5_R2!U19)</f>
        <v/>
      </c>
      <c r="H88" s="175" t="str">
        <f>IF($B88=FALSE,"",Length_5_R2!V19)</f>
        <v/>
      </c>
      <c r="I88" s="175" t="str">
        <f>IF($B88=FALSE,"",Length_5_R2!W19)</f>
        <v/>
      </c>
      <c r="J88" s="175" t="str">
        <f>IF($B88=FALSE,"",Length_5_R2!X19)</f>
        <v/>
      </c>
      <c r="K88" s="169" t="str">
        <f t="shared" si="25"/>
        <v/>
      </c>
      <c r="L88" s="179" t="str">
        <f t="shared" si="26"/>
        <v/>
      </c>
      <c r="M88" s="180" t="str">
        <f>IF(B88=FALSE,"",Length_5_R2!D42)</f>
        <v/>
      </c>
      <c r="N88" s="181" t="str">
        <f>IF(B88=FALSE,"",Calcu_ADJ!K88*I$67)</f>
        <v/>
      </c>
      <c r="O88" s="182" t="str">
        <f t="shared" si="27"/>
        <v/>
      </c>
      <c r="P88" s="182" t="str">
        <f>IF(B88=FALSE,"",Length_5_R2!K42)</f>
        <v/>
      </c>
      <c r="Q88" s="182" t="str">
        <f t="shared" si="28"/>
        <v/>
      </c>
      <c r="R88" s="169" t="str">
        <f t="shared" si="29"/>
        <v/>
      </c>
      <c r="S88" s="169" t="str">
        <f t="shared" si="30"/>
        <v/>
      </c>
      <c r="T88" s="246" t="str">
        <f t="shared" si="31"/>
        <v/>
      </c>
      <c r="U88" s="183" t="str">
        <f t="shared" si="32"/>
        <v/>
      </c>
      <c r="V88" s="285" t="str">
        <f t="shared" si="33"/>
        <v/>
      </c>
      <c r="W88" s="169" t="str">
        <f t="shared" si="39"/>
        <v/>
      </c>
      <c r="X88" s="169" t="str">
        <f t="shared" si="40"/>
        <v/>
      </c>
      <c r="Y88" s="169" t="str">
        <f t="shared" si="41"/>
        <v/>
      </c>
      <c r="Z88" s="124"/>
      <c r="AA88" s="169" t="e">
        <f ca="1">IF(Length_5_R2!K19&lt;0,ROUNDUP(Length_5_R2!K19,$M$109),ROUNDDOWN(Length_5_R2!K19,$M$109))</f>
        <v>#N/A</v>
      </c>
      <c r="AB88" s="169" t="e">
        <f ca="1">IF(Length_5_R2!L19&lt;0,ROUNDDOWN(Length_5_R2!L19,$M$109),ROUNDUP(Length_5_R2!L19,$M$109))</f>
        <v>#N/A</v>
      </c>
      <c r="AC88" s="169" t="e">
        <f t="shared" ca="1" si="34"/>
        <v>#N/A</v>
      </c>
      <c r="AD88" s="172" t="str">
        <f t="shared" si="35"/>
        <v>-</v>
      </c>
      <c r="AE88" s="169" t="str">
        <f t="shared" si="36"/>
        <v>-</v>
      </c>
      <c r="AF88" s="169" t="e">
        <f t="shared" ca="1" si="37"/>
        <v>#N/A</v>
      </c>
      <c r="AG88" s="169" t="str">
        <f t="shared" si="38"/>
        <v/>
      </c>
      <c r="AH88" s="169" t="e">
        <f ca="1">S109</f>
        <v>#N/A</v>
      </c>
    </row>
    <row r="89" spans="1:34" ht="15" customHeight="1">
      <c r="B89" s="175" t="b">
        <f>IF(Length_5_R2!T20="",FALSE,TRUE)</f>
        <v>0</v>
      </c>
      <c r="C89" s="169" t="str">
        <f>IF($B89=FALSE,"",VALUE(Length_5_R2!A20))</f>
        <v/>
      </c>
      <c r="D89" s="169" t="str">
        <f>IF($B89=FALSE,"",Length_5_R2!B20)</f>
        <v/>
      </c>
      <c r="E89" s="169" t="str">
        <f>IF($B89=FALSE,"",Length_5_R2!C20)</f>
        <v/>
      </c>
      <c r="F89" s="175" t="str">
        <f>IF($B89=FALSE,"",Length_5_R2!T20)</f>
        <v/>
      </c>
      <c r="G89" s="175" t="str">
        <f>IF($B89=FALSE,"",Length_5_R2!U20)</f>
        <v/>
      </c>
      <c r="H89" s="175" t="str">
        <f>IF($B89=FALSE,"",Length_5_R2!V20)</f>
        <v/>
      </c>
      <c r="I89" s="175" t="str">
        <f>IF($B89=FALSE,"",Length_5_R2!W20)</f>
        <v/>
      </c>
      <c r="J89" s="175" t="str">
        <f>IF($B89=FALSE,"",Length_5_R2!X20)</f>
        <v/>
      </c>
      <c r="K89" s="169" t="str">
        <f t="shared" si="25"/>
        <v/>
      </c>
      <c r="L89" s="179" t="str">
        <f t="shared" si="26"/>
        <v/>
      </c>
      <c r="M89" s="180" t="str">
        <f>IF(B89=FALSE,"",Length_5_R2!D43)</f>
        <v/>
      </c>
      <c r="N89" s="181" t="str">
        <f>IF(B89=FALSE,"",Calcu_ADJ!K89*I$67)</f>
        <v/>
      </c>
      <c r="O89" s="182" t="str">
        <f t="shared" si="27"/>
        <v/>
      </c>
      <c r="P89" s="182" t="str">
        <f>IF(B89=FALSE,"",Length_5_R2!K43)</f>
        <v/>
      </c>
      <c r="Q89" s="182" t="str">
        <f t="shared" si="28"/>
        <v/>
      </c>
      <c r="R89" s="169" t="str">
        <f t="shared" si="29"/>
        <v/>
      </c>
      <c r="S89" s="169" t="str">
        <f t="shared" si="30"/>
        <v/>
      </c>
      <c r="T89" s="246" t="str">
        <f t="shared" si="31"/>
        <v/>
      </c>
      <c r="U89" s="183" t="str">
        <f t="shared" si="32"/>
        <v/>
      </c>
      <c r="V89" s="285" t="str">
        <f t="shared" si="33"/>
        <v/>
      </c>
      <c r="W89" s="169" t="str">
        <f t="shared" si="39"/>
        <v/>
      </c>
      <c r="X89" s="169" t="str">
        <f t="shared" si="40"/>
        <v/>
      </c>
      <c r="Y89" s="169" t="str">
        <f t="shared" si="41"/>
        <v/>
      </c>
      <c r="Z89" s="124"/>
      <c r="AA89" s="169" t="e">
        <f ca="1">IF(Length_5_R2!K20&lt;0,ROUNDUP(Length_5_R2!K20,$M$109),ROUNDDOWN(Length_5_R2!K20,$M$109))</f>
        <v>#N/A</v>
      </c>
      <c r="AB89" s="169" t="e">
        <f ca="1">IF(Length_5_R2!L20&lt;0,ROUNDDOWN(Length_5_R2!L20,$M$109),ROUNDUP(Length_5_R2!L20,$M$109))</f>
        <v>#N/A</v>
      </c>
      <c r="AC89" s="169" t="e">
        <f t="shared" ca="1" si="34"/>
        <v>#N/A</v>
      </c>
      <c r="AD89" s="172" t="str">
        <f t="shared" si="35"/>
        <v>-</v>
      </c>
      <c r="AE89" s="169" t="str">
        <f t="shared" si="36"/>
        <v>-</v>
      </c>
      <c r="AF89" s="169" t="e">
        <f t="shared" ca="1" si="37"/>
        <v>#N/A</v>
      </c>
      <c r="AG89" s="169" t="str">
        <f t="shared" si="38"/>
        <v/>
      </c>
      <c r="AH89" s="169" t="e">
        <f ca="1">S109</f>
        <v>#N/A</v>
      </c>
    </row>
    <row r="90" spans="1:34" ht="15" customHeight="1">
      <c r="B90" s="175" t="b">
        <f>IF(Length_5_R2!T21="",FALSE,TRUE)</f>
        <v>0</v>
      </c>
      <c r="C90" s="169" t="str">
        <f>IF($B90=FALSE,"",VALUE(Length_5_R2!A21))</f>
        <v/>
      </c>
      <c r="D90" s="169" t="str">
        <f>IF($B90=FALSE,"",Length_5_R2!B21)</f>
        <v/>
      </c>
      <c r="E90" s="169" t="str">
        <f>IF($B90=FALSE,"",Length_5_R2!C21)</f>
        <v/>
      </c>
      <c r="F90" s="175" t="str">
        <f>IF($B90=FALSE,"",Length_5_R2!T21)</f>
        <v/>
      </c>
      <c r="G90" s="175" t="str">
        <f>IF($B90=FALSE,"",Length_5_R2!U21)</f>
        <v/>
      </c>
      <c r="H90" s="175" t="str">
        <f>IF($B90=FALSE,"",Length_5_R2!V21)</f>
        <v/>
      </c>
      <c r="I90" s="175" t="str">
        <f>IF($B90=FALSE,"",Length_5_R2!W21)</f>
        <v/>
      </c>
      <c r="J90" s="175" t="str">
        <f>IF($B90=FALSE,"",Length_5_R2!X21)</f>
        <v/>
      </c>
      <c r="K90" s="169" t="str">
        <f t="shared" si="25"/>
        <v/>
      </c>
      <c r="L90" s="179" t="str">
        <f t="shared" si="26"/>
        <v/>
      </c>
      <c r="M90" s="180" t="str">
        <f>IF(B90=FALSE,"",Length_5_R2!D44)</f>
        <v/>
      </c>
      <c r="N90" s="181" t="str">
        <f>IF(B90=FALSE,"",Calcu_ADJ!K90*I$67)</f>
        <v/>
      </c>
      <c r="O90" s="182" t="str">
        <f t="shared" si="27"/>
        <v/>
      </c>
      <c r="P90" s="182" t="str">
        <f>IF(B90=FALSE,"",Length_5_R2!K44)</f>
        <v/>
      </c>
      <c r="Q90" s="182" t="str">
        <f t="shared" si="28"/>
        <v/>
      </c>
      <c r="R90" s="169" t="str">
        <f t="shared" si="29"/>
        <v/>
      </c>
      <c r="S90" s="169" t="str">
        <f t="shared" si="30"/>
        <v/>
      </c>
      <c r="T90" s="246" t="str">
        <f t="shared" si="31"/>
        <v/>
      </c>
      <c r="U90" s="183" t="str">
        <f t="shared" si="32"/>
        <v/>
      </c>
      <c r="V90" s="285" t="str">
        <f t="shared" si="33"/>
        <v/>
      </c>
      <c r="W90" s="169" t="str">
        <f t="shared" si="39"/>
        <v/>
      </c>
      <c r="X90" s="169" t="str">
        <f t="shared" si="40"/>
        <v/>
      </c>
      <c r="Y90" s="169" t="str">
        <f t="shared" si="41"/>
        <v/>
      </c>
      <c r="Z90" s="124"/>
      <c r="AA90" s="169" t="e">
        <f ca="1">IF(Length_5_R2!K21&lt;0,ROUNDUP(Length_5_R2!K21,$M$109),ROUNDDOWN(Length_5_R2!K21,$M$109))</f>
        <v>#N/A</v>
      </c>
      <c r="AB90" s="169" t="e">
        <f ca="1">IF(Length_5_R2!L21&lt;0,ROUNDDOWN(Length_5_R2!L21,$M$109),ROUNDUP(Length_5_R2!L21,$M$109))</f>
        <v>#N/A</v>
      </c>
      <c r="AC90" s="169" t="e">
        <f t="shared" ca="1" si="34"/>
        <v>#N/A</v>
      </c>
      <c r="AD90" s="172" t="str">
        <f t="shared" si="35"/>
        <v>-</v>
      </c>
      <c r="AE90" s="169" t="str">
        <f t="shared" si="36"/>
        <v>-</v>
      </c>
      <c r="AF90" s="169" t="e">
        <f t="shared" ca="1" si="37"/>
        <v>#N/A</v>
      </c>
      <c r="AG90" s="169" t="str">
        <f t="shared" si="38"/>
        <v/>
      </c>
      <c r="AH90" s="169" t="e">
        <f ca="1">S109</f>
        <v>#N/A</v>
      </c>
    </row>
    <row r="91" spans="1:34" ht="15" customHeight="1">
      <c r="B91" s="175" t="b">
        <f>IF(Length_5_R2!T22="",FALSE,TRUE)</f>
        <v>0</v>
      </c>
      <c r="C91" s="169" t="str">
        <f>IF($B91=FALSE,"",VALUE(Length_5_R2!A22))</f>
        <v/>
      </c>
      <c r="D91" s="169" t="str">
        <f>IF($B91=FALSE,"",Length_5_R2!B22)</f>
        <v/>
      </c>
      <c r="E91" s="169" t="str">
        <f>IF($B91=FALSE,"",Length_5_R2!C22)</f>
        <v/>
      </c>
      <c r="F91" s="175" t="str">
        <f>IF($B91=FALSE,"",Length_5_R2!T22)</f>
        <v/>
      </c>
      <c r="G91" s="175" t="str">
        <f>IF($B91=FALSE,"",Length_5_R2!U22)</f>
        <v/>
      </c>
      <c r="H91" s="175" t="str">
        <f>IF($B91=FALSE,"",Length_5_R2!V22)</f>
        <v/>
      </c>
      <c r="I91" s="175" t="str">
        <f>IF($B91=FALSE,"",Length_5_R2!W22)</f>
        <v/>
      </c>
      <c r="J91" s="175" t="str">
        <f>IF($B91=FALSE,"",Length_5_R2!X22)</f>
        <v/>
      </c>
      <c r="K91" s="169" t="str">
        <f t="shared" si="25"/>
        <v/>
      </c>
      <c r="L91" s="179" t="str">
        <f t="shared" si="26"/>
        <v/>
      </c>
      <c r="M91" s="180" t="str">
        <f>IF(B91=FALSE,"",Length_5_R2!D45)</f>
        <v/>
      </c>
      <c r="N91" s="181" t="str">
        <f>IF(B91=FALSE,"",Calcu_ADJ!K91*I$67)</f>
        <v/>
      </c>
      <c r="O91" s="182" t="str">
        <f t="shared" si="27"/>
        <v/>
      </c>
      <c r="P91" s="182" t="str">
        <f>IF(B91=FALSE,"",Length_5_R2!K45)</f>
        <v/>
      </c>
      <c r="Q91" s="182" t="str">
        <f t="shared" si="28"/>
        <v/>
      </c>
      <c r="R91" s="169" t="str">
        <f t="shared" si="29"/>
        <v/>
      </c>
      <c r="S91" s="169" t="str">
        <f t="shared" si="30"/>
        <v/>
      </c>
      <c r="T91" s="246" t="str">
        <f t="shared" si="31"/>
        <v/>
      </c>
      <c r="U91" s="183" t="str">
        <f t="shared" si="32"/>
        <v/>
      </c>
      <c r="V91" s="285" t="str">
        <f t="shared" si="33"/>
        <v/>
      </c>
      <c r="W91" s="169" t="str">
        <f t="shared" si="39"/>
        <v/>
      </c>
      <c r="X91" s="169" t="str">
        <f t="shared" si="40"/>
        <v/>
      </c>
      <c r="Y91" s="169" t="str">
        <f t="shared" si="41"/>
        <v/>
      </c>
      <c r="Z91" s="124"/>
      <c r="AA91" s="169" t="e">
        <f ca="1">IF(Length_5_R2!K22&lt;0,ROUNDUP(Length_5_R2!K22,$M$109),ROUNDDOWN(Length_5_R2!K22,$M$109))</f>
        <v>#N/A</v>
      </c>
      <c r="AB91" s="169" t="e">
        <f ca="1">IF(Length_5_R2!L22&lt;0,ROUNDDOWN(Length_5_R2!L22,$M$109),ROUNDUP(Length_5_R2!L22,$M$109))</f>
        <v>#N/A</v>
      </c>
      <c r="AC91" s="169" t="e">
        <f t="shared" ca="1" si="34"/>
        <v>#N/A</v>
      </c>
      <c r="AD91" s="172" t="str">
        <f t="shared" si="35"/>
        <v>-</v>
      </c>
      <c r="AE91" s="169" t="str">
        <f t="shared" si="36"/>
        <v>-</v>
      </c>
      <c r="AF91" s="169" t="e">
        <f t="shared" ca="1" si="37"/>
        <v>#N/A</v>
      </c>
      <c r="AG91" s="169" t="str">
        <f t="shared" si="38"/>
        <v/>
      </c>
      <c r="AH91" s="169" t="e">
        <f ca="1">S109</f>
        <v>#N/A</v>
      </c>
    </row>
    <row r="92" spans="1:34" ht="15" customHeight="1">
      <c r="B92" s="175" t="b">
        <f>IF(Length_5_R2!T23="",FALSE,TRUE)</f>
        <v>0</v>
      </c>
      <c r="C92" s="169" t="str">
        <f>IF($B92=FALSE,"",VALUE(Length_5_R2!A23))</f>
        <v/>
      </c>
      <c r="D92" s="169" t="str">
        <f>IF($B92=FALSE,"",Length_5_R2!B23)</f>
        <v/>
      </c>
      <c r="E92" s="169" t="str">
        <f>IF($B92=FALSE,"",Length_5_R2!C23)</f>
        <v/>
      </c>
      <c r="F92" s="175" t="str">
        <f>IF($B92=FALSE,"",Length_5_R2!T23)</f>
        <v/>
      </c>
      <c r="G92" s="175" t="str">
        <f>IF($B92=FALSE,"",Length_5_R2!U23)</f>
        <v/>
      </c>
      <c r="H92" s="175" t="str">
        <f>IF($B92=FALSE,"",Length_5_R2!V23)</f>
        <v/>
      </c>
      <c r="I92" s="175" t="str">
        <f>IF($B92=FALSE,"",Length_5_R2!W23)</f>
        <v/>
      </c>
      <c r="J92" s="175" t="str">
        <f>IF($B92=FALSE,"",Length_5_R2!X23)</f>
        <v/>
      </c>
      <c r="K92" s="169" t="str">
        <f t="shared" si="25"/>
        <v/>
      </c>
      <c r="L92" s="179" t="str">
        <f t="shared" si="26"/>
        <v/>
      </c>
      <c r="M92" s="180" t="str">
        <f>IF(B92=FALSE,"",Length_5_R2!D46)</f>
        <v/>
      </c>
      <c r="N92" s="181" t="str">
        <f>IF(B92=FALSE,"",Calcu_ADJ!K92*I$67)</f>
        <v/>
      </c>
      <c r="O92" s="182" t="str">
        <f t="shared" si="27"/>
        <v/>
      </c>
      <c r="P92" s="182" t="str">
        <f>IF(B92=FALSE,"",Length_5_R2!K46)</f>
        <v/>
      </c>
      <c r="Q92" s="182" t="str">
        <f t="shared" si="28"/>
        <v/>
      </c>
      <c r="R92" s="169" t="str">
        <f t="shared" si="29"/>
        <v/>
      </c>
      <c r="S92" s="169" t="str">
        <f t="shared" si="30"/>
        <v/>
      </c>
      <c r="T92" s="246" t="str">
        <f t="shared" si="31"/>
        <v/>
      </c>
      <c r="U92" s="183" t="str">
        <f t="shared" si="32"/>
        <v/>
      </c>
      <c r="V92" s="285" t="str">
        <f t="shared" si="33"/>
        <v/>
      </c>
      <c r="W92" s="169" t="str">
        <f t="shared" si="39"/>
        <v/>
      </c>
      <c r="X92" s="169" t="str">
        <f t="shared" si="40"/>
        <v/>
      </c>
      <c r="Y92" s="169" t="str">
        <f t="shared" si="41"/>
        <v/>
      </c>
      <c r="Z92" s="124"/>
      <c r="AA92" s="169" t="e">
        <f ca="1">IF(Length_5_R2!K23&lt;0,ROUNDUP(Length_5_R2!K23,$M$109),ROUNDDOWN(Length_5_R2!K23,$M$109))</f>
        <v>#N/A</v>
      </c>
      <c r="AB92" s="169" t="e">
        <f ca="1">IF(Length_5_R2!L23&lt;0,ROUNDDOWN(Length_5_R2!L23,$M$109),ROUNDUP(Length_5_R2!L23,$M$109))</f>
        <v>#N/A</v>
      </c>
      <c r="AC92" s="169" t="e">
        <f t="shared" ca="1" si="34"/>
        <v>#N/A</v>
      </c>
      <c r="AD92" s="172" t="str">
        <f t="shared" si="35"/>
        <v>-</v>
      </c>
      <c r="AE92" s="169" t="str">
        <f t="shared" si="36"/>
        <v>-</v>
      </c>
      <c r="AF92" s="169" t="e">
        <f t="shared" ca="1" si="37"/>
        <v>#N/A</v>
      </c>
      <c r="AG92" s="169" t="str">
        <f t="shared" si="38"/>
        <v/>
      </c>
      <c r="AH92" s="169" t="e">
        <f ca="1">S109</f>
        <v>#N/A</v>
      </c>
    </row>
    <row r="93" spans="1:34" ht="15" customHeight="1">
      <c r="N93" s="120"/>
      <c r="O93" s="120"/>
      <c r="P93" s="120"/>
      <c r="Q93" s="120"/>
      <c r="R93" s="120"/>
      <c r="S93" s="120"/>
      <c r="T93" s="120"/>
      <c r="Y93" s="120"/>
    </row>
    <row r="94" spans="1:34" ht="15" customHeight="1">
      <c r="A94" s="118" t="s">
        <v>430</v>
      </c>
      <c r="C94" s="119"/>
      <c r="D94" s="119"/>
      <c r="E94" s="124"/>
      <c r="F94" s="124"/>
      <c r="G94" s="124"/>
      <c r="H94" s="124"/>
      <c r="I94" s="124"/>
      <c r="J94" s="124"/>
      <c r="K94" s="124"/>
      <c r="L94" s="124"/>
      <c r="M94" s="124"/>
      <c r="N94" s="124"/>
      <c r="O94" s="124"/>
      <c r="P94" s="124"/>
      <c r="Q94" s="124"/>
      <c r="R94" s="124"/>
      <c r="S94" s="124"/>
      <c r="T94" s="124"/>
      <c r="U94" s="124"/>
      <c r="V94" s="124"/>
      <c r="W94" s="124"/>
      <c r="X94" s="124"/>
      <c r="Y94" s="124"/>
      <c r="Z94" s="124"/>
      <c r="AA94" s="124"/>
      <c r="AB94" s="124"/>
    </row>
    <row r="95" spans="1:34" ht="15" customHeight="1">
      <c r="A95" s="118"/>
      <c r="B95" s="552"/>
      <c r="C95" s="552" t="s">
        <v>334</v>
      </c>
      <c r="D95" s="561" t="s">
        <v>170</v>
      </c>
      <c r="E95" s="552" t="s">
        <v>171</v>
      </c>
      <c r="F95" s="552" t="s">
        <v>60</v>
      </c>
      <c r="G95" s="548">
        <v>1</v>
      </c>
      <c r="H95" s="551"/>
      <c r="I95" s="551"/>
      <c r="J95" s="551"/>
      <c r="K95" s="551"/>
      <c r="L95" s="551"/>
      <c r="M95" s="549"/>
      <c r="N95" s="337">
        <v>2</v>
      </c>
      <c r="O95" s="548">
        <v>3</v>
      </c>
      <c r="P95" s="551"/>
      <c r="Q95" s="551"/>
      <c r="R95" s="549"/>
      <c r="S95" s="548">
        <v>4</v>
      </c>
      <c r="T95" s="551"/>
      <c r="U95" s="549"/>
      <c r="V95" s="337">
        <v>5</v>
      </c>
      <c r="W95" s="552" t="s">
        <v>434</v>
      </c>
      <c r="X95" s="552" t="s">
        <v>435</v>
      </c>
      <c r="Y95" s="548" t="s">
        <v>560</v>
      </c>
      <c r="Z95" s="549"/>
      <c r="AA95" s="124"/>
      <c r="AB95" s="124"/>
      <c r="AC95" s="124"/>
    </row>
    <row r="96" spans="1:34" ht="15" customHeight="1">
      <c r="A96" s="118"/>
      <c r="B96" s="553"/>
      <c r="C96" s="553"/>
      <c r="D96" s="562"/>
      <c r="E96" s="553"/>
      <c r="F96" s="553"/>
      <c r="G96" s="341" t="s">
        <v>436</v>
      </c>
      <c r="H96" s="341" t="s">
        <v>437</v>
      </c>
      <c r="I96" s="337" t="s">
        <v>438</v>
      </c>
      <c r="J96" s="337" t="s">
        <v>439</v>
      </c>
      <c r="K96" s="548" t="s">
        <v>434</v>
      </c>
      <c r="L96" s="551"/>
      <c r="M96" s="549"/>
      <c r="N96" s="337" t="s">
        <v>440</v>
      </c>
      <c r="O96" s="548" t="s">
        <v>441</v>
      </c>
      <c r="P96" s="549"/>
      <c r="Q96" s="548" t="s">
        <v>174</v>
      </c>
      <c r="R96" s="549"/>
      <c r="S96" s="548" t="s">
        <v>443</v>
      </c>
      <c r="T96" s="551"/>
      <c r="U96" s="549"/>
      <c r="V96" s="337" t="s">
        <v>444</v>
      </c>
      <c r="W96" s="574"/>
      <c r="X96" s="575"/>
      <c r="Y96" s="346" t="s">
        <v>561</v>
      </c>
      <c r="Z96" s="346" t="s">
        <v>562</v>
      </c>
      <c r="AA96" s="124"/>
      <c r="AB96" s="124"/>
      <c r="AC96" s="124"/>
    </row>
    <row r="97" spans="2:29" ht="15" customHeight="1">
      <c r="B97" s="337" t="s">
        <v>182</v>
      </c>
      <c r="C97" s="184" t="s">
        <v>446</v>
      </c>
      <c r="D97" s="185" t="s">
        <v>447</v>
      </c>
      <c r="E97" s="342" t="e">
        <f ca="1">OFFSET(M$72,MATCH(J$67,U$73:U$92,0),0)</f>
        <v>#N/A</v>
      </c>
      <c r="F97" s="186" t="s">
        <v>154</v>
      </c>
      <c r="G97" s="169" t="e">
        <f ca="1">OFFSET(Length_5_R2!F26,MATCH(E67,C73:C92,0),0)</f>
        <v>#N/A</v>
      </c>
      <c r="H97" s="225" t="e">
        <f ca="1">OFFSET(Length_5_R2!G26,MATCH(E67,C73:C92,0),0)</f>
        <v>#N/A</v>
      </c>
      <c r="I97" s="169" t="e">
        <f ca="1">OFFSET(Length_5_R2!J26,MATCH(E67,C73:C92,0),0)</f>
        <v>#N/A</v>
      </c>
      <c r="J97" s="169" t="e">
        <f ca="1">OFFSET(Length_5_R2!I26,MATCH(E67,C73:C92,0),0)</f>
        <v>#N/A</v>
      </c>
      <c r="K97" s="196" t="e">
        <f ca="1">G97/J97</f>
        <v>#N/A</v>
      </c>
      <c r="L97" s="181" t="e">
        <f ca="1">IF(I97="L=m",H97/1000,H97)/J97</f>
        <v>#N/A</v>
      </c>
      <c r="M97" s="171" t="s">
        <v>139</v>
      </c>
      <c r="N97" s="187" t="s">
        <v>449</v>
      </c>
      <c r="O97" s="169"/>
      <c r="P97" s="169"/>
      <c r="Q97" s="181">
        <v>1</v>
      </c>
      <c r="R97" s="169"/>
      <c r="S97" s="188" t="e">
        <f ca="1">ABS(K97*Q97)</f>
        <v>#N/A</v>
      </c>
      <c r="T97" s="169" t="e">
        <f ca="1">ABS(L97*Q97)</f>
        <v>#N/A</v>
      </c>
      <c r="U97" s="171" t="s">
        <v>139</v>
      </c>
      <c r="V97" s="169" t="s">
        <v>450</v>
      </c>
      <c r="W97" s="196" t="e">
        <f ca="1">SQRT(SUMSQ(S97,T97*J$67))</f>
        <v>#N/A</v>
      </c>
      <c r="X97" s="192">
        <f t="shared" ref="X97:X104" si="42">IF(V97="∞",0,W97^4/V97)</f>
        <v>0</v>
      </c>
      <c r="Y97" s="188" t="str">
        <f t="shared" ref="Y97:Y104" si="43">IF(OR(N97="직사각형",N97="삼각형"),W97,"")</f>
        <v/>
      </c>
      <c r="Z97" s="188" t="e">
        <f t="shared" ref="Z97:Z102" ca="1" si="44">IF(OR(N97="직사각형",N97="삼각형"),"",W97)</f>
        <v>#N/A</v>
      </c>
      <c r="AA97" s="124"/>
      <c r="AB97" s="124"/>
      <c r="AC97" s="124"/>
    </row>
    <row r="98" spans="2:29" ht="15" customHeight="1">
      <c r="B98" s="337" t="s">
        <v>184</v>
      </c>
      <c r="C98" s="184" t="s">
        <v>388</v>
      </c>
      <c r="D98" s="185" t="s">
        <v>453</v>
      </c>
      <c r="E98" s="342" t="e">
        <f ca="1">OFFSET(N$72,MATCH(J$67,U$73:U$92,0),0)</f>
        <v>#N/A</v>
      </c>
      <c r="F98" s="186" t="s">
        <v>429</v>
      </c>
      <c r="G98" s="169"/>
      <c r="H98" s="171">
        <f>IF(MAX(L73:L92)=0,K67*1000,MAX(L73:L92)*1000)</f>
        <v>0</v>
      </c>
      <c r="I98" s="169">
        <f>IF(MAX(L73:L92)=0,2,1)</f>
        <v>2</v>
      </c>
      <c r="J98" s="189">
        <v>5</v>
      </c>
      <c r="K98" s="196">
        <f>H98/(IF(I98="",1,I98)*SQRT(J98))</f>
        <v>0</v>
      </c>
      <c r="L98" s="196"/>
      <c r="M98" s="171" t="s">
        <v>139</v>
      </c>
      <c r="N98" s="187" t="s">
        <v>455</v>
      </c>
      <c r="O98" s="169"/>
      <c r="P98" s="169"/>
      <c r="Q98" s="181">
        <v>-1</v>
      </c>
      <c r="R98" s="169"/>
      <c r="S98" s="188">
        <f t="shared" ref="S98:S104" si="45">ABS(K98*Q98)</f>
        <v>0</v>
      </c>
      <c r="T98" s="169">
        <f t="shared" ref="T98:T104" si="46">ABS(L98*Q98)</f>
        <v>0</v>
      </c>
      <c r="U98" s="171" t="s">
        <v>139</v>
      </c>
      <c r="V98" s="169">
        <v>4</v>
      </c>
      <c r="W98" s="196">
        <f t="shared" ref="W98:W104" si="47">SQRT(SUMSQ(S98,T98*J$67))</f>
        <v>0</v>
      </c>
      <c r="X98" s="192">
        <f t="shared" si="42"/>
        <v>0</v>
      </c>
      <c r="Y98" s="188" t="str">
        <f t="shared" si="43"/>
        <v/>
      </c>
      <c r="Z98" s="188">
        <f t="shared" si="44"/>
        <v>0</v>
      </c>
      <c r="AA98" s="124"/>
      <c r="AB98" s="124"/>
      <c r="AC98" s="124"/>
    </row>
    <row r="99" spans="2:29" ht="15" customHeight="1">
      <c r="B99" s="337" t="s">
        <v>186</v>
      </c>
      <c r="C99" s="184" t="s">
        <v>457</v>
      </c>
      <c r="D99" s="185" t="s">
        <v>112</v>
      </c>
      <c r="E99" s="182" t="e">
        <f ca="1">OFFSET(Q$72,MATCH(J$67,U$73:U$92,0),0)</f>
        <v>#N/A</v>
      </c>
      <c r="F99" s="186" t="s">
        <v>424</v>
      </c>
      <c r="G99" s="182"/>
      <c r="H99" s="182">
        <f>1*10^-6</f>
        <v>9.9999999999999995E-7</v>
      </c>
      <c r="I99" s="170">
        <v>1</v>
      </c>
      <c r="J99" s="189">
        <v>3</v>
      </c>
      <c r="K99" s="350"/>
      <c r="L99" s="350">
        <f>SQRT((H99/SQRT(J99)/2)^2+(H99/SQRT(J99)/2)^2)</f>
        <v>4.0824829046386305E-7</v>
      </c>
      <c r="M99" s="186" t="s">
        <v>424</v>
      </c>
      <c r="N99" s="187" t="s">
        <v>459</v>
      </c>
      <c r="O99" s="171">
        <f>H100</f>
        <v>0.2</v>
      </c>
      <c r="P99" s="169" t="s">
        <v>460</v>
      </c>
      <c r="Q99" s="181">
        <f>-O99*1000</f>
        <v>-200</v>
      </c>
      <c r="R99" s="169" t="s">
        <v>461</v>
      </c>
      <c r="S99" s="188">
        <f t="shared" si="45"/>
        <v>0</v>
      </c>
      <c r="T99" s="169">
        <f t="shared" si="46"/>
        <v>8.1649658092772609E-5</v>
      </c>
      <c r="U99" s="171" t="s">
        <v>139</v>
      </c>
      <c r="V99" s="169">
        <v>100</v>
      </c>
      <c r="W99" s="196">
        <f t="shared" si="47"/>
        <v>0</v>
      </c>
      <c r="X99" s="192">
        <f t="shared" si="42"/>
        <v>0</v>
      </c>
      <c r="Y99" s="188">
        <f t="shared" si="43"/>
        <v>0</v>
      </c>
      <c r="Z99" s="188" t="str">
        <f t="shared" si="44"/>
        <v/>
      </c>
      <c r="AA99" s="124"/>
      <c r="AB99" s="124"/>
      <c r="AC99" s="124"/>
    </row>
    <row r="100" spans="2:29" ht="15" customHeight="1">
      <c r="B100" s="337" t="s">
        <v>462</v>
      </c>
      <c r="C100" s="184" t="s">
        <v>390</v>
      </c>
      <c r="D100" s="185" t="s">
        <v>114</v>
      </c>
      <c r="E100" s="171" t="str">
        <f>R73</f>
        <v/>
      </c>
      <c r="F100" s="186" t="s">
        <v>248</v>
      </c>
      <c r="G100" s="170"/>
      <c r="H100" s="171">
        <f>IF(기본정보!H12=1,0.4,0.2)</f>
        <v>0.2</v>
      </c>
      <c r="I100" s="170">
        <v>1</v>
      </c>
      <c r="J100" s="189">
        <v>3</v>
      </c>
      <c r="K100" s="196"/>
      <c r="L100" s="196">
        <f>H100/(IF(I100="",1,I100)*SQRT(J100))</f>
        <v>0.11547005383792516</v>
      </c>
      <c r="M100" s="186" t="s">
        <v>248</v>
      </c>
      <c r="N100" s="187" t="s">
        <v>433</v>
      </c>
      <c r="O100" s="182" t="e">
        <f ca="1">E99</f>
        <v>#N/A</v>
      </c>
      <c r="P100" s="169" t="s">
        <v>465</v>
      </c>
      <c r="Q100" s="181" t="e">
        <f ca="1">-O100*1000</f>
        <v>#N/A</v>
      </c>
      <c r="R100" s="169" t="s">
        <v>466</v>
      </c>
      <c r="S100" s="188" t="e">
        <f t="shared" ca="1" si="45"/>
        <v>#N/A</v>
      </c>
      <c r="T100" s="169" t="e">
        <f t="shared" ca="1" si="46"/>
        <v>#N/A</v>
      </c>
      <c r="U100" s="171" t="s">
        <v>139</v>
      </c>
      <c r="V100" s="169">
        <v>12</v>
      </c>
      <c r="W100" s="196" t="e">
        <f t="shared" ca="1" si="47"/>
        <v>#N/A</v>
      </c>
      <c r="X100" s="192" t="e">
        <f t="shared" ca="1" si="42"/>
        <v>#N/A</v>
      </c>
      <c r="Y100" s="188" t="e">
        <f t="shared" ca="1" si="43"/>
        <v>#N/A</v>
      </c>
      <c r="Z100" s="188" t="str">
        <f t="shared" si="44"/>
        <v/>
      </c>
      <c r="AA100" s="124"/>
      <c r="AB100" s="124"/>
      <c r="AC100" s="124"/>
    </row>
    <row r="101" spans="2:29" ht="15" customHeight="1">
      <c r="B101" s="337" t="s">
        <v>193</v>
      </c>
      <c r="C101" s="184" t="s">
        <v>391</v>
      </c>
      <c r="D101" s="185" t="s">
        <v>113</v>
      </c>
      <c r="E101" s="190" t="e">
        <f ca="1">OFFSET(S$72,MATCH(J$67,U$73:U$92,0),0)</f>
        <v>#N/A</v>
      </c>
      <c r="F101" s="186" t="s">
        <v>424</v>
      </c>
      <c r="G101" s="182"/>
      <c r="H101" s="182">
        <f>1*10^-6</f>
        <v>9.9999999999999995E-7</v>
      </c>
      <c r="I101" s="170">
        <v>1</v>
      </c>
      <c r="J101" s="189">
        <v>3</v>
      </c>
      <c r="K101" s="350"/>
      <c r="L101" s="350">
        <f>SQRT((H101/SQRT(J101))^2+(H101/SQRT(J101))^2)</f>
        <v>8.1649658092772609E-7</v>
      </c>
      <c r="M101" s="186" t="s">
        <v>424</v>
      </c>
      <c r="N101" s="187" t="s">
        <v>459</v>
      </c>
      <c r="O101" s="171">
        <f>E102</f>
        <v>0.1</v>
      </c>
      <c r="P101" s="169" t="s">
        <v>465</v>
      </c>
      <c r="Q101" s="181">
        <f>-O101*1000</f>
        <v>-100</v>
      </c>
      <c r="R101" s="169" t="s">
        <v>461</v>
      </c>
      <c r="S101" s="188">
        <f t="shared" si="45"/>
        <v>0</v>
      </c>
      <c r="T101" s="169">
        <f t="shared" si="46"/>
        <v>8.1649658092772609E-5</v>
      </c>
      <c r="U101" s="171" t="s">
        <v>139</v>
      </c>
      <c r="V101" s="169">
        <v>100</v>
      </c>
      <c r="W101" s="196">
        <f t="shared" si="47"/>
        <v>0</v>
      </c>
      <c r="X101" s="192">
        <f t="shared" si="42"/>
        <v>0</v>
      </c>
      <c r="Y101" s="188">
        <f t="shared" si="43"/>
        <v>0</v>
      </c>
      <c r="Z101" s="188" t="str">
        <f t="shared" si="44"/>
        <v/>
      </c>
      <c r="AA101" s="124"/>
      <c r="AB101" s="124"/>
      <c r="AC101" s="124"/>
    </row>
    <row r="102" spans="2:29" ht="15" customHeight="1">
      <c r="B102" s="337" t="s">
        <v>195</v>
      </c>
      <c r="C102" s="184" t="s">
        <v>115</v>
      </c>
      <c r="D102" s="185" t="s">
        <v>116</v>
      </c>
      <c r="E102" s="171">
        <f>MAX(T73,0.1)</f>
        <v>0.1</v>
      </c>
      <c r="F102" s="186" t="s">
        <v>248</v>
      </c>
      <c r="G102" s="170"/>
      <c r="H102" s="171">
        <f>IF(기본정보!H12=1,3,1)</f>
        <v>1</v>
      </c>
      <c r="I102" s="170">
        <v>1</v>
      </c>
      <c r="J102" s="189">
        <v>3</v>
      </c>
      <c r="K102" s="196"/>
      <c r="L102" s="196">
        <f>H102/(IF(I102="",1,I102)*SQRT(J102))</f>
        <v>0.57735026918962584</v>
      </c>
      <c r="M102" s="186" t="s">
        <v>248</v>
      </c>
      <c r="N102" s="187" t="s">
        <v>433</v>
      </c>
      <c r="O102" s="190" t="e">
        <f ca="1">E101</f>
        <v>#N/A</v>
      </c>
      <c r="P102" s="169" t="s">
        <v>465</v>
      </c>
      <c r="Q102" s="181" t="e">
        <f ca="1">-O102*1000</f>
        <v>#N/A</v>
      </c>
      <c r="R102" s="169" t="s">
        <v>466</v>
      </c>
      <c r="S102" s="188" t="e">
        <f t="shared" ca="1" si="45"/>
        <v>#N/A</v>
      </c>
      <c r="T102" s="169" t="e">
        <f t="shared" ca="1" si="46"/>
        <v>#N/A</v>
      </c>
      <c r="U102" s="171" t="s">
        <v>139</v>
      </c>
      <c r="V102" s="169">
        <v>12</v>
      </c>
      <c r="W102" s="196" t="e">
        <f t="shared" ca="1" si="47"/>
        <v>#N/A</v>
      </c>
      <c r="X102" s="192" t="e">
        <f t="shared" ca="1" si="42"/>
        <v>#N/A</v>
      </c>
      <c r="Y102" s="188" t="e">
        <f t="shared" ca="1" si="43"/>
        <v>#N/A</v>
      </c>
      <c r="Z102" s="188" t="str">
        <f t="shared" si="44"/>
        <v/>
      </c>
      <c r="AA102" s="124"/>
      <c r="AB102" s="124"/>
      <c r="AC102" s="124"/>
    </row>
    <row r="103" spans="2:29" ht="15" customHeight="1">
      <c r="B103" s="337" t="s">
        <v>198</v>
      </c>
      <c r="C103" s="184" t="s">
        <v>76</v>
      </c>
      <c r="D103" s="185" t="s">
        <v>572</v>
      </c>
      <c r="E103" s="169">
        <v>0</v>
      </c>
      <c r="F103" s="186" t="s">
        <v>154</v>
      </c>
      <c r="G103" s="170"/>
      <c r="H103" s="169">
        <f>K67*1000</f>
        <v>0</v>
      </c>
      <c r="I103" s="169">
        <v>2</v>
      </c>
      <c r="J103" s="189">
        <v>3</v>
      </c>
      <c r="K103" s="196">
        <f>H103/(IF(I103="",1,I103)*SQRT(J103))</f>
        <v>0</v>
      </c>
      <c r="L103" s="196"/>
      <c r="M103" s="171" t="s">
        <v>139</v>
      </c>
      <c r="N103" s="187" t="s">
        <v>433</v>
      </c>
      <c r="O103" s="190"/>
      <c r="P103" s="169"/>
      <c r="Q103" s="181">
        <v>1</v>
      </c>
      <c r="R103" s="169"/>
      <c r="S103" s="188">
        <f t="shared" si="45"/>
        <v>0</v>
      </c>
      <c r="T103" s="169">
        <f t="shared" si="46"/>
        <v>0</v>
      </c>
      <c r="U103" s="171" t="s">
        <v>139</v>
      </c>
      <c r="V103" s="169" t="s">
        <v>450</v>
      </c>
      <c r="W103" s="196">
        <f t="shared" si="47"/>
        <v>0</v>
      </c>
      <c r="X103" s="192">
        <f t="shared" si="42"/>
        <v>0</v>
      </c>
      <c r="Y103" s="188">
        <f t="shared" si="43"/>
        <v>0</v>
      </c>
      <c r="Z103" s="188"/>
      <c r="AA103" s="124"/>
      <c r="AB103" s="124"/>
      <c r="AC103" s="124"/>
    </row>
    <row r="104" spans="2:29" ht="15" customHeight="1">
      <c r="B104" s="337" t="s">
        <v>479</v>
      </c>
      <c r="C104" s="184" t="s">
        <v>480</v>
      </c>
      <c r="D104" s="185" t="s">
        <v>573</v>
      </c>
      <c r="E104" s="169">
        <v>0</v>
      </c>
      <c r="F104" s="186" t="s">
        <v>429</v>
      </c>
      <c r="G104" s="169">
        <v>0.1</v>
      </c>
      <c r="H104" s="188">
        <f>(1-COS(ATAN(G104/100)))*J67*1000</f>
        <v>0</v>
      </c>
      <c r="I104" s="170">
        <v>1</v>
      </c>
      <c r="J104" s="189">
        <v>3</v>
      </c>
      <c r="K104" s="196">
        <f t="shared" ref="K104" si="48">H104/(IF(I104="",1,I104)*SQRT(J104))</f>
        <v>0</v>
      </c>
      <c r="L104" s="196"/>
      <c r="M104" s="171" t="s">
        <v>139</v>
      </c>
      <c r="N104" s="187" t="s">
        <v>433</v>
      </c>
      <c r="O104" s="169"/>
      <c r="P104" s="169"/>
      <c r="Q104" s="181">
        <v>1</v>
      </c>
      <c r="R104" s="169"/>
      <c r="S104" s="188">
        <f t="shared" si="45"/>
        <v>0</v>
      </c>
      <c r="T104" s="169">
        <f t="shared" si="46"/>
        <v>0</v>
      </c>
      <c r="U104" s="171" t="s">
        <v>139</v>
      </c>
      <c r="V104" s="169">
        <v>12</v>
      </c>
      <c r="W104" s="196">
        <f t="shared" si="47"/>
        <v>0</v>
      </c>
      <c r="X104" s="192">
        <f t="shared" si="42"/>
        <v>0</v>
      </c>
      <c r="Y104" s="188">
        <f t="shared" si="43"/>
        <v>0</v>
      </c>
      <c r="Z104" s="188" t="str">
        <f>IF(OR(N104="직사각형",N104="삼각형"),"",W104)</f>
        <v/>
      </c>
      <c r="AA104" s="124"/>
      <c r="AB104" s="124"/>
      <c r="AC104" s="124"/>
    </row>
    <row r="105" spans="2:29" ht="15" customHeight="1">
      <c r="B105" s="337" t="s">
        <v>336</v>
      </c>
      <c r="C105" s="184" t="s">
        <v>483</v>
      </c>
      <c r="D105" s="185" t="s">
        <v>484</v>
      </c>
      <c r="E105" s="342" t="e">
        <f ca="1">E97-E98-(E99*E100+E101*E102)*J67</f>
        <v>#N/A</v>
      </c>
      <c r="F105" s="186" t="s">
        <v>429</v>
      </c>
      <c r="G105" s="226"/>
      <c r="H105" s="227"/>
      <c r="I105" s="226"/>
      <c r="J105" s="226"/>
      <c r="K105" s="226"/>
      <c r="L105" s="226"/>
      <c r="M105" s="226"/>
      <c r="N105" s="226"/>
      <c r="O105" s="226"/>
      <c r="P105" s="226"/>
      <c r="Q105" s="226"/>
      <c r="R105" s="228"/>
      <c r="S105" s="191" t="e">
        <f ca="1">SQRT(SUMSQ(S97:S104))</f>
        <v>#N/A</v>
      </c>
      <c r="T105" s="191" t="e">
        <f ca="1">SQRT(SUMSQ(T97:T104))</f>
        <v>#N/A</v>
      </c>
      <c r="U105" s="171" t="s">
        <v>139</v>
      </c>
      <c r="V105" s="183" t="e">
        <f ca="1">IF(X105=0,"∞",ROUNDDOWN(W105^4/X105,0))</f>
        <v>#N/A</v>
      </c>
      <c r="W105" s="229" t="e">
        <f ca="1">SQRT(SUMSQ(W97:W104))</f>
        <v>#N/A</v>
      </c>
      <c r="X105" s="348" t="e">
        <f ca="1">SUM(X97:X104)</f>
        <v>#N/A</v>
      </c>
      <c r="Y105" s="229" t="e">
        <f ca="1">SQRT(SUMSQ(Y97:Y104))</f>
        <v>#N/A</v>
      </c>
      <c r="Z105" s="229" t="e">
        <f ca="1">SQRT(SUMSQ(Z97:Z104))</f>
        <v>#N/A</v>
      </c>
      <c r="AA105" s="124"/>
      <c r="AB105" s="124"/>
      <c r="AC105" s="124"/>
    </row>
    <row r="106" spans="2:29" ht="15" customHeight="1">
      <c r="L106" s="124"/>
      <c r="U106" s="124"/>
      <c r="V106" s="124"/>
      <c r="W106" s="124"/>
      <c r="X106" s="124"/>
      <c r="Y106" s="124"/>
      <c r="AC106" s="124"/>
    </row>
    <row r="107" spans="2:29" ht="15" customHeight="1">
      <c r="B107" s="561"/>
      <c r="C107" s="548" t="s">
        <v>594</v>
      </c>
      <c r="D107" s="551"/>
      <c r="E107" s="551"/>
      <c r="F107" s="551"/>
      <c r="G107" s="549"/>
      <c r="H107" s="356" t="s">
        <v>627</v>
      </c>
      <c r="I107" s="356" t="s">
        <v>628</v>
      </c>
      <c r="J107" s="548" t="s">
        <v>629</v>
      </c>
      <c r="K107" s="551"/>
      <c r="L107" s="551"/>
      <c r="M107" s="549"/>
      <c r="N107" s="356" t="s">
        <v>630</v>
      </c>
      <c r="O107" s="548" t="s">
        <v>631</v>
      </c>
      <c r="P107" s="551"/>
      <c r="Q107" s="549"/>
      <c r="R107" s="552" t="s">
        <v>632</v>
      </c>
      <c r="S107" s="548" t="s">
        <v>633</v>
      </c>
      <c r="T107" s="549"/>
      <c r="U107" s="124"/>
    </row>
    <row r="108" spans="2:29" ht="15" customHeight="1">
      <c r="B108" s="562"/>
      <c r="C108" s="354">
        <v>1</v>
      </c>
      <c r="D108" s="354">
        <v>2</v>
      </c>
      <c r="E108" s="354" t="s">
        <v>586</v>
      </c>
      <c r="F108" s="354" t="s">
        <v>587</v>
      </c>
      <c r="G108" s="354" t="s">
        <v>597</v>
      </c>
      <c r="H108" s="357">
        <f>H67</f>
        <v>0</v>
      </c>
      <c r="I108" s="357">
        <f>H67</f>
        <v>0</v>
      </c>
      <c r="J108" s="356" t="s">
        <v>634</v>
      </c>
      <c r="K108" s="356" t="s">
        <v>635</v>
      </c>
      <c r="L108" s="356" t="s">
        <v>628</v>
      </c>
      <c r="M108" s="356" t="s">
        <v>627</v>
      </c>
      <c r="N108" s="357"/>
      <c r="O108" s="356" t="s">
        <v>634</v>
      </c>
      <c r="P108" s="356" t="s">
        <v>636</v>
      </c>
      <c r="Q108" s="356" t="s">
        <v>637</v>
      </c>
      <c r="R108" s="553"/>
      <c r="S108" s="356" t="s">
        <v>638</v>
      </c>
      <c r="T108" s="356" t="s">
        <v>639</v>
      </c>
      <c r="U108" s="124"/>
    </row>
    <row r="109" spans="2:29" ht="15" customHeight="1">
      <c r="B109" s="354" t="s">
        <v>594</v>
      </c>
      <c r="C109" s="126" t="e">
        <f ca="1">S105*E120</f>
        <v>#N/A</v>
      </c>
      <c r="D109" s="126" t="e">
        <f ca="1">T105*E120</f>
        <v>#N/A</v>
      </c>
      <c r="E109" s="126">
        <f>J67</f>
        <v>0</v>
      </c>
      <c r="F109" s="128" t="str">
        <f>U105</f>
        <v>μm</v>
      </c>
      <c r="G109" s="133" t="e">
        <f ca="1">SQRT(SUMSQ(C109,D109*E109))</f>
        <v>#N/A</v>
      </c>
      <c r="H109" s="132" t="e">
        <f ca="1">MAX(G109:G110)/IF(H108="mm",1000,1)</f>
        <v>#N/A</v>
      </c>
      <c r="I109" s="160">
        <f>G67</f>
        <v>0</v>
      </c>
      <c r="J109" s="125" t="e">
        <f ca="1">MAX(IF(H109&lt;0.00001,6,IF(H109&lt;0.0001,5,IF(H109&lt;0.001,4,IF(H109&lt;0.01,3,IF(H109&lt;0.1,2,IF(H109&lt;1,1,IF(H109&lt;10,0,IF(H109&lt;100,-1,-2)))))))),0)+K110</f>
        <v>#N/A</v>
      </c>
      <c r="K109" s="125" t="e">
        <f ca="1">J109</f>
        <v>#N/A</v>
      </c>
      <c r="L109" s="169">
        <f>IFERROR(LEN(I109)-FIND(".",I109),0)</f>
        <v>0</v>
      </c>
      <c r="M109" s="192" t="e">
        <f ca="1">IF(M110=TRUE,MIN(K109:L109),K109)</f>
        <v>#N/A</v>
      </c>
      <c r="N109" s="160" t="e">
        <f ca="1">ABS((H109-ROUND(H109,M109))/H109*100)</f>
        <v>#N/A</v>
      </c>
      <c r="O109" s="169" t="e">
        <f ca="1">OFFSET(P113,MATCH(M109,O114:O123,0),0)</f>
        <v>#N/A</v>
      </c>
      <c r="P109" s="169" t="e">
        <f ca="1">OFFSET(P113,MATCH(M109,O114:O123,0),0)</f>
        <v>#N/A</v>
      </c>
      <c r="Q109" s="169" t="str">
        <f ca="1">OFFSET(P113,MATCH(L109,O114:O123,0),0)</f>
        <v>0</v>
      </c>
      <c r="R109" s="129">
        <f ca="1">IFERROR(IF(G109=H109,0,1),0)</f>
        <v>0</v>
      </c>
      <c r="S109" s="349" t="e">
        <f ca="1">TEXT(IF(N109&gt;5,ROUNDUP(H109,M109),ROUND(H109,M109)),O109)</f>
        <v>#N/A</v>
      </c>
      <c r="T109" s="349" t="e">
        <f ca="1">S109&amp;" "&amp;H108</f>
        <v>#N/A</v>
      </c>
      <c r="U109" s="124"/>
    </row>
    <row r="110" spans="2:29" ht="15" customHeight="1">
      <c r="B110" s="354" t="s">
        <v>590</v>
      </c>
      <c r="C110" s="127" t="e">
        <f ca="1">L67</f>
        <v>#N/A</v>
      </c>
      <c r="D110" s="128" t="e">
        <f ca="1">M67</f>
        <v>#N/A</v>
      </c>
      <c r="E110" s="128">
        <f>J67</f>
        <v>0</v>
      </c>
      <c r="F110" s="128" t="e">
        <f ca="1">N67</f>
        <v>#N/A</v>
      </c>
      <c r="G110" s="133" t="e">
        <f ca="1">SQRT(SUMSQ(C110,D110*E110))</f>
        <v>#N/A</v>
      </c>
      <c r="J110" s="353" t="s">
        <v>591</v>
      </c>
      <c r="K110" s="169">
        <f>IF(O110=TRUE,1,기본정보!$A$47)</f>
        <v>1</v>
      </c>
      <c r="L110" s="353" t="s">
        <v>592</v>
      </c>
      <c r="M110" s="169" t="b">
        <f>IF(O110=TRUE,FALSE,기본정보!$A$52)</f>
        <v>0</v>
      </c>
      <c r="N110" s="353" t="s">
        <v>593</v>
      </c>
      <c r="O110" s="169" t="b">
        <f>기본정보!$A$46=0</f>
        <v>1</v>
      </c>
      <c r="R110" s="121"/>
      <c r="S110" s="121"/>
      <c r="T110" s="121"/>
      <c r="U110" s="121"/>
      <c r="W110" s="124"/>
    </row>
    <row r="111" spans="2:29" ht="15" customHeight="1">
      <c r="B111" s="122"/>
      <c r="C111" s="122"/>
      <c r="D111" s="122"/>
      <c r="Q111" s="121"/>
      <c r="R111" s="121"/>
      <c r="S111" s="121"/>
      <c r="T111" s="121"/>
      <c r="U111" s="121"/>
      <c r="V111" s="124"/>
    </row>
    <row r="112" spans="2:29" ht="15" customHeight="1">
      <c r="B112" s="130" t="s">
        <v>485</v>
      </c>
      <c r="C112" s="122"/>
      <c r="D112" s="122"/>
      <c r="F112" s="121"/>
      <c r="I112" s="184" t="s">
        <v>53</v>
      </c>
      <c r="J112" s="184" t="s">
        <v>493</v>
      </c>
      <c r="M112" s="121"/>
      <c r="N112" s="121"/>
      <c r="O112" s="336" t="s">
        <v>494</v>
      </c>
      <c r="P112" s="336" t="s">
        <v>495</v>
      </c>
      <c r="Q112" s="121"/>
      <c r="R112" s="124"/>
      <c r="S112" s="121"/>
      <c r="T112" s="121"/>
      <c r="U112" s="121"/>
    </row>
    <row r="113" spans="1:27" ht="15" customHeight="1">
      <c r="B113" s="563" t="s">
        <v>563</v>
      </c>
      <c r="C113" s="564"/>
      <c r="D113" s="552" t="s">
        <v>564</v>
      </c>
      <c r="E113" s="346" t="s">
        <v>567</v>
      </c>
      <c r="F113" s="346" t="s">
        <v>568</v>
      </c>
      <c r="G113" s="346" t="s">
        <v>569</v>
      </c>
      <c r="I113" s="184"/>
      <c r="J113" s="184">
        <v>95.45</v>
      </c>
      <c r="M113" s="121"/>
      <c r="N113" s="121"/>
      <c r="O113" s="339" t="s">
        <v>496</v>
      </c>
      <c r="P113" s="339" t="s">
        <v>497</v>
      </c>
      <c r="Q113" s="121"/>
      <c r="R113" s="124"/>
      <c r="S113" s="121"/>
      <c r="T113" s="121"/>
      <c r="U113" s="121"/>
    </row>
    <row r="114" spans="1:27" ht="15" customHeight="1">
      <c r="B114" s="347" t="s">
        <v>565</v>
      </c>
      <c r="C114" s="351" t="s">
        <v>566</v>
      </c>
      <c r="D114" s="553"/>
      <c r="E114" s="345" t="e">
        <f ca="1">Y105</f>
        <v>#N/A</v>
      </c>
      <c r="F114" s="345" t="e">
        <f ca="1">Z105</f>
        <v>#N/A</v>
      </c>
      <c r="G114" s="247" t="e">
        <f ca="1">F114/E114</f>
        <v>#N/A</v>
      </c>
      <c r="I114" s="169">
        <v>1</v>
      </c>
      <c r="J114" s="169">
        <v>13.97</v>
      </c>
      <c r="M114" s="121"/>
      <c r="N114" s="121"/>
      <c r="O114" s="193">
        <v>0</v>
      </c>
      <c r="P114" s="194" t="s">
        <v>498</v>
      </c>
      <c r="Q114" s="121"/>
      <c r="R114" s="124"/>
      <c r="S114" s="121"/>
      <c r="T114" s="121"/>
      <c r="U114" s="121"/>
    </row>
    <row r="115" spans="1:27" ht="15" customHeight="1">
      <c r="B115" s="169">
        <v>1</v>
      </c>
      <c r="C115" s="188">
        <f ca="1">IFERROR(LARGE(Y97:Y104,B115),0)</f>
        <v>0</v>
      </c>
      <c r="D115" s="337" t="s">
        <v>487</v>
      </c>
      <c r="E115" s="550">
        <f ca="1">SQRT(SUMSQ(C117:C122,D115:D116))</f>
        <v>0</v>
      </c>
      <c r="F115" s="550"/>
      <c r="G115" s="554" t="e">
        <f ca="1">E115/SQRT(SUMSQ(E116,F116))</f>
        <v>#DIV/0!</v>
      </c>
      <c r="H115" s="121"/>
      <c r="I115" s="169">
        <v>2</v>
      </c>
      <c r="J115" s="169">
        <v>4.53</v>
      </c>
      <c r="O115" s="193">
        <v>1</v>
      </c>
      <c r="P115" s="194" t="s">
        <v>499</v>
      </c>
      <c r="Q115" s="121"/>
      <c r="R115" s="121"/>
      <c r="S115" s="121"/>
      <c r="T115" s="121"/>
      <c r="U115" s="121"/>
      <c r="V115" s="124"/>
    </row>
    <row r="116" spans="1:27" ht="15" customHeight="1">
      <c r="B116" s="169">
        <v>2</v>
      </c>
      <c r="C116" s="188">
        <f ca="1">IFERROR(LARGE(Y97:Y104,B116),0)</f>
        <v>0</v>
      </c>
      <c r="D116" s="337" t="s">
        <v>488</v>
      </c>
      <c r="E116" s="342">
        <f ca="1">C115</f>
        <v>0</v>
      </c>
      <c r="F116" s="342">
        <f ca="1">C116</f>
        <v>0</v>
      </c>
      <c r="G116" s="555"/>
      <c r="H116" s="121"/>
      <c r="I116" s="169">
        <v>3</v>
      </c>
      <c r="J116" s="169">
        <v>3.31</v>
      </c>
      <c r="O116" s="193">
        <v>2</v>
      </c>
      <c r="P116" s="194" t="s">
        <v>500</v>
      </c>
      <c r="Q116" s="121"/>
      <c r="R116" s="121"/>
      <c r="S116" s="121"/>
      <c r="T116" s="121"/>
      <c r="U116" s="121"/>
      <c r="V116" s="124"/>
    </row>
    <row r="117" spans="1:27" ht="15" customHeight="1">
      <c r="B117" s="169">
        <v>3</v>
      </c>
      <c r="C117" s="188">
        <f ca="1">IFERROR(LARGE(Y97:Y104,B117),0)</f>
        <v>0</v>
      </c>
      <c r="D117" s="552" t="s">
        <v>486</v>
      </c>
      <c r="E117" s="168" t="s">
        <v>489</v>
      </c>
      <c r="F117" s="168" t="s">
        <v>490</v>
      </c>
      <c r="G117" s="168" t="s">
        <v>491</v>
      </c>
      <c r="H117" s="121"/>
      <c r="I117" s="169">
        <v>4</v>
      </c>
      <c r="J117" s="169">
        <v>2.87</v>
      </c>
      <c r="O117" s="193">
        <v>3</v>
      </c>
      <c r="P117" s="194" t="s">
        <v>501</v>
      </c>
      <c r="Q117" s="121"/>
      <c r="R117" s="121"/>
      <c r="S117" s="121"/>
      <c r="T117" s="121"/>
      <c r="U117" s="121"/>
      <c r="V117" s="124"/>
    </row>
    <row r="118" spans="1:27" ht="15" customHeight="1">
      <c r="B118" s="169">
        <v>4</v>
      </c>
      <c r="C118" s="188">
        <f ca="1">IFERROR(LARGE(Y97:Y104,B118),0)</f>
        <v>0</v>
      </c>
      <c r="D118" s="553"/>
      <c r="E118" s="169">
        <f ca="1">OFFSET(H96,MATCH(E116,Y97:Y104,0),0)/OFFSET(I96,MATCH(E116,Y97:Y104,0),0)</f>
        <v>9.9999999999999995E-7</v>
      </c>
      <c r="F118" s="169">
        <f ca="1">OFFSET(H96,MATCH(F116,Y97:Y104,0),0)/OFFSET(I96,MATCH(F116,Y97:Y104,0),0)</f>
        <v>9.9999999999999995E-7</v>
      </c>
      <c r="G118" s="342">
        <f ca="1">ABS(E118-F118)/(E118+F118)</f>
        <v>0</v>
      </c>
      <c r="H118" s="121"/>
      <c r="I118" s="169">
        <v>5</v>
      </c>
      <c r="J118" s="169">
        <v>2.65</v>
      </c>
      <c r="O118" s="193">
        <v>4</v>
      </c>
      <c r="P118" s="194" t="s">
        <v>502</v>
      </c>
      <c r="Q118" s="121"/>
      <c r="R118" s="121"/>
      <c r="S118" s="121"/>
      <c r="T118" s="121"/>
      <c r="U118" s="121"/>
      <c r="V118" s="124"/>
    </row>
    <row r="119" spans="1:27" ht="15" customHeight="1">
      <c r="B119" s="169">
        <v>5</v>
      </c>
      <c r="C119" s="188">
        <f ca="1">IFERROR(LARGE(Y97:Y104,B119),0)</f>
        <v>0</v>
      </c>
      <c r="D119" s="337" t="s">
        <v>440</v>
      </c>
      <c r="E119" s="159" t="e">
        <f ca="1">IF(AND(G114&lt;0.3,G115&lt;0.3),"사다리꼴","정규")</f>
        <v>#N/A</v>
      </c>
      <c r="F119" s="121"/>
      <c r="G119" s="121"/>
      <c r="H119" s="121"/>
      <c r="I119" s="169">
        <v>6</v>
      </c>
      <c r="J119" s="169">
        <v>2.52</v>
      </c>
      <c r="O119" s="193">
        <v>5</v>
      </c>
      <c r="P119" s="194" t="s">
        <v>503</v>
      </c>
      <c r="Q119" s="121"/>
      <c r="R119" s="121"/>
      <c r="S119" s="121"/>
      <c r="T119" s="121"/>
      <c r="U119" s="121"/>
      <c r="V119" s="124"/>
    </row>
    <row r="120" spans="1:27" ht="15" customHeight="1">
      <c r="B120" s="169">
        <v>6</v>
      </c>
      <c r="C120" s="188">
        <f ca="1">IFERROR(LARGE(Y97:Y104,B120),0)</f>
        <v>0</v>
      </c>
      <c r="D120" s="337" t="s">
        <v>326</v>
      </c>
      <c r="E120" s="169" t="e">
        <f ca="1">IF(E119="정규",IF(OR(V105="∞",V105&gt;=10),2,OFFSET(J113,MATCH(V105,I114:I123,0),0)),ROUND((1-SQRT((1-0.95)*(1-G118^2)))/SQRT((1+G118^2)/6),2))</f>
        <v>#N/A</v>
      </c>
      <c r="F120" s="121"/>
      <c r="G120" s="121"/>
      <c r="H120" s="121"/>
      <c r="I120" s="169">
        <v>7</v>
      </c>
      <c r="J120" s="169">
        <v>2.4300000000000002</v>
      </c>
      <c r="O120" s="193">
        <v>6</v>
      </c>
      <c r="P120" s="194" t="s">
        <v>504</v>
      </c>
      <c r="Q120" s="121"/>
      <c r="R120" s="121"/>
      <c r="S120" s="121"/>
      <c r="T120" s="121"/>
      <c r="U120" s="121"/>
      <c r="V120" s="124"/>
    </row>
    <row r="121" spans="1:27" ht="15" customHeight="1">
      <c r="B121" s="169">
        <v>7</v>
      </c>
      <c r="C121" s="188">
        <f ca="1">IFERROR(LARGE(Y97:Y104,B121),0)</f>
        <v>0</v>
      </c>
      <c r="E121" s="123"/>
      <c r="F121" s="121"/>
      <c r="G121" s="121"/>
      <c r="H121" s="121"/>
      <c r="I121" s="169">
        <v>8</v>
      </c>
      <c r="J121" s="169">
        <v>2.37</v>
      </c>
      <c r="O121" s="193">
        <v>7</v>
      </c>
      <c r="P121" s="194" t="s">
        <v>505</v>
      </c>
      <c r="Q121" s="121"/>
      <c r="R121" s="121"/>
      <c r="S121" s="121"/>
      <c r="T121" s="121"/>
      <c r="U121" s="121"/>
      <c r="V121" s="124"/>
    </row>
    <row r="122" spans="1:27" ht="15" customHeight="1">
      <c r="B122" s="169">
        <v>8</v>
      </c>
      <c r="C122" s="188">
        <f ca="1">IFERROR(LARGE(Y97:Y104,B122),0)</f>
        <v>0</v>
      </c>
      <c r="E122" s="123"/>
      <c r="I122" s="169">
        <v>9</v>
      </c>
      <c r="J122" s="169">
        <v>2.3199999999999998</v>
      </c>
      <c r="O122" s="193">
        <v>8</v>
      </c>
      <c r="P122" s="194" t="s">
        <v>506</v>
      </c>
      <c r="Q122" s="121"/>
      <c r="R122" s="121"/>
      <c r="S122" s="121"/>
      <c r="T122" s="121"/>
      <c r="U122" s="121"/>
      <c r="V122" s="124"/>
    </row>
    <row r="123" spans="1:27" ht="15" customHeight="1">
      <c r="B123" s="122"/>
      <c r="C123" s="122"/>
      <c r="E123" s="123"/>
      <c r="I123" s="169" t="s">
        <v>54</v>
      </c>
      <c r="J123" s="169">
        <v>2</v>
      </c>
      <c r="O123" s="193">
        <v>9</v>
      </c>
      <c r="P123" s="194" t="s">
        <v>507</v>
      </c>
      <c r="Q123" s="121"/>
      <c r="R123" s="121"/>
      <c r="S123" s="121"/>
      <c r="T123" s="121"/>
      <c r="U123" s="121"/>
      <c r="V123" s="124"/>
    </row>
    <row r="124" spans="1:27" ht="15" customHeight="1">
      <c r="B124" s="122"/>
      <c r="C124" s="122"/>
      <c r="D124" s="122"/>
      <c r="Q124" s="121"/>
      <c r="R124" s="121"/>
      <c r="S124" s="121"/>
      <c r="T124" s="121"/>
      <c r="U124" s="121"/>
      <c r="V124" s="124"/>
    </row>
    <row r="125" spans="1:27" ht="15" customHeight="1">
      <c r="A125" s="252" t="s">
        <v>540</v>
      </c>
      <c r="AA125" s="124"/>
    </row>
    <row r="126" spans="1:27" ht="18" customHeight="1">
      <c r="A126" s="252" t="s">
        <v>538</v>
      </c>
    </row>
    <row r="127" spans="1:27" ht="15" customHeight="1">
      <c r="A127" s="118" t="s">
        <v>369</v>
      </c>
      <c r="B127" s="119"/>
      <c r="C127" s="119"/>
      <c r="D127" s="119"/>
      <c r="E127" s="120"/>
      <c r="F127" s="120"/>
      <c r="G127" s="120"/>
      <c r="H127" s="120"/>
      <c r="I127" s="120"/>
      <c r="J127" s="120"/>
      <c r="K127" s="120"/>
      <c r="L127" s="120"/>
      <c r="M127" s="120"/>
      <c r="N127" s="120"/>
      <c r="O127" s="120"/>
      <c r="P127" s="120"/>
      <c r="Q127" s="120"/>
      <c r="R127" s="120"/>
      <c r="S127" s="120"/>
    </row>
    <row r="128" spans="1:27" ht="24">
      <c r="B128" s="337" t="s">
        <v>370</v>
      </c>
      <c r="C128" s="337" t="s">
        <v>371</v>
      </c>
      <c r="D128" s="337" t="s">
        <v>372</v>
      </c>
      <c r="E128" s="337" t="s">
        <v>108</v>
      </c>
      <c r="F128" s="337" t="s">
        <v>62</v>
      </c>
      <c r="G128" s="337" t="s">
        <v>76</v>
      </c>
      <c r="H128" s="337" t="s">
        <v>60</v>
      </c>
      <c r="I128" s="337" t="s">
        <v>142</v>
      </c>
      <c r="J128" s="337" t="s">
        <v>376</v>
      </c>
      <c r="K128" s="337" t="s">
        <v>377</v>
      </c>
      <c r="L128" s="337" t="s">
        <v>378</v>
      </c>
      <c r="M128" s="337" t="s">
        <v>379</v>
      </c>
      <c r="N128" s="337" t="s">
        <v>380</v>
      </c>
      <c r="O128" s="120"/>
      <c r="P128" s="120"/>
      <c r="R128" s="120"/>
      <c r="S128" s="120"/>
      <c r="T128" s="121"/>
      <c r="U128" s="121"/>
    </row>
    <row r="129" spans="1:34" ht="15" customHeight="1">
      <c r="B129" s="169" t="e">
        <f>C129</f>
        <v>#DIV/0!</v>
      </c>
      <c r="C129" s="169" t="e">
        <f>AVERAGE(기본정보!B12:B13)</f>
        <v>#DIV/0!</v>
      </c>
      <c r="D129" s="169">
        <f>MIN(C135:C154)</f>
        <v>0</v>
      </c>
      <c r="E129" s="169">
        <f>MAX(C135:C154)</f>
        <v>0</v>
      </c>
      <c r="F129" s="169">
        <f>Length_5_R3!H4</f>
        <v>0</v>
      </c>
      <c r="G129" s="169">
        <f>Length_5_R3!I4</f>
        <v>0</v>
      </c>
      <c r="H129" s="169">
        <f>Length_5_R3!J4</f>
        <v>0</v>
      </c>
      <c r="I129" s="169">
        <f>IF(H129="inch",25.4,IF(H129="μm",0.001,1))</f>
        <v>1</v>
      </c>
      <c r="J129" s="169">
        <f>MAX(U135:U154)</f>
        <v>0</v>
      </c>
      <c r="K129" s="169">
        <f>G129*I129</f>
        <v>0</v>
      </c>
      <c r="L129" s="169" t="e">
        <f ca="1">OFFSET(Length_5_R3!D3,MATCH($J129,$U135:$U154,0),0)</f>
        <v>#N/A</v>
      </c>
      <c r="M129" s="169" t="e">
        <f ca="1">OFFSET(Length_5_R3!E3,MATCH($J129,$U135:$U154,0),0)</f>
        <v>#N/A</v>
      </c>
      <c r="N129" s="169" t="e">
        <f ca="1">OFFSET(Length_5_R3!F3,MATCH($J129,$U135:$U154,0),0)</f>
        <v>#N/A</v>
      </c>
      <c r="R129" s="120"/>
      <c r="S129" s="120"/>
      <c r="T129" s="121"/>
      <c r="U129" s="121"/>
    </row>
    <row r="130" spans="1:34" ht="15" customHeight="1">
      <c r="B130" s="119"/>
      <c r="C130" s="119"/>
      <c r="D130" s="119"/>
      <c r="E130" s="120"/>
      <c r="F130" s="120"/>
      <c r="G130" s="120"/>
      <c r="H130" s="120"/>
      <c r="I130" s="120"/>
      <c r="J130" s="120"/>
      <c r="K130" s="120"/>
      <c r="L130" s="120"/>
      <c r="M130" s="120"/>
      <c r="N130" s="120"/>
      <c r="O130" s="120"/>
      <c r="P130" s="120"/>
      <c r="Q130" s="120"/>
      <c r="R130" s="120"/>
      <c r="S130" s="120"/>
      <c r="T130" s="120"/>
      <c r="U130" s="120"/>
    </row>
    <row r="131" spans="1:34" ht="15" customHeight="1">
      <c r="A131" s="118" t="s">
        <v>381</v>
      </c>
      <c r="D131" s="119"/>
      <c r="E131" s="124"/>
      <c r="F131" s="124"/>
      <c r="G131" s="124"/>
      <c r="H131" s="124"/>
      <c r="I131" s="124"/>
      <c r="J131" s="124"/>
      <c r="K131" s="124"/>
      <c r="L131" s="124"/>
      <c r="M131" s="124"/>
      <c r="N131" s="124"/>
      <c r="O131" s="124"/>
      <c r="P131" s="124"/>
      <c r="Q131" s="124"/>
      <c r="R131" s="124"/>
      <c r="S131" s="124"/>
      <c r="T131" s="124"/>
      <c r="U131" s="124"/>
      <c r="AA131" s="131" t="s">
        <v>382</v>
      </c>
    </row>
    <row r="132" spans="1:34" ht="15" customHeight="1">
      <c r="B132" s="565" t="s">
        <v>383</v>
      </c>
      <c r="C132" s="561" t="s">
        <v>92</v>
      </c>
      <c r="D132" s="561" t="s">
        <v>60</v>
      </c>
      <c r="E132" s="561" t="s">
        <v>367</v>
      </c>
      <c r="F132" s="567" t="s">
        <v>332</v>
      </c>
      <c r="G132" s="567"/>
      <c r="H132" s="567"/>
      <c r="I132" s="567"/>
      <c r="J132" s="567"/>
      <c r="K132" s="567"/>
      <c r="L132" s="568" t="s">
        <v>140</v>
      </c>
      <c r="M132" s="337" t="s">
        <v>387</v>
      </c>
      <c r="N132" s="337" t="s">
        <v>388</v>
      </c>
      <c r="O132" s="548" t="s">
        <v>389</v>
      </c>
      <c r="P132" s="551"/>
      <c r="Q132" s="549"/>
      <c r="R132" s="337" t="s">
        <v>390</v>
      </c>
      <c r="S132" s="177" t="s">
        <v>391</v>
      </c>
      <c r="T132" s="337" t="s">
        <v>392</v>
      </c>
      <c r="U132" s="337" t="s">
        <v>92</v>
      </c>
      <c r="V132" s="337" t="s">
        <v>393</v>
      </c>
      <c r="W132" s="548" t="s">
        <v>641</v>
      </c>
      <c r="X132" s="551"/>
      <c r="Y132" s="549"/>
      <c r="Z132" s="124"/>
      <c r="AA132" s="570" t="s">
        <v>88</v>
      </c>
      <c r="AB132" s="571"/>
      <c r="AC132" s="572" t="s">
        <v>395</v>
      </c>
      <c r="AD132" s="573"/>
      <c r="AE132" s="573"/>
      <c r="AF132" s="573"/>
      <c r="AG132" s="573"/>
      <c r="AH132" s="573"/>
    </row>
    <row r="133" spans="1:34" ht="15" customHeight="1">
      <c r="B133" s="565"/>
      <c r="C133" s="566"/>
      <c r="D133" s="566"/>
      <c r="E133" s="566"/>
      <c r="F133" s="178" t="s">
        <v>148</v>
      </c>
      <c r="G133" s="340" t="s">
        <v>149</v>
      </c>
      <c r="H133" s="178" t="s">
        <v>109</v>
      </c>
      <c r="I133" s="340" t="s">
        <v>110</v>
      </c>
      <c r="J133" s="178" t="s">
        <v>111</v>
      </c>
      <c r="K133" s="340" t="s">
        <v>398</v>
      </c>
      <c r="L133" s="569"/>
      <c r="M133" s="337" t="s">
        <v>399</v>
      </c>
      <c r="N133" s="337" t="s">
        <v>400</v>
      </c>
      <c r="O133" s="337" t="s">
        <v>401</v>
      </c>
      <c r="P133" s="337" t="s">
        <v>402</v>
      </c>
      <c r="Q133" s="337" t="s">
        <v>403</v>
      </c>
      <c r="R133" s="337" t="s">
        <v>163</v>
      </c>
      <c r="S133" s="337" t="s">
        <v>164</v>
      </c>
      <c r="T133" s="337" t="s">
        <v>165</v>
      </c>
      <c r="U133" s="337" t="s">
        <v>407</v>
      </c>
      <c r="V133" s="337" t="s">
        <v>408</v>
      </c>
      <c r="W133" s="337" t="s">
        <v>92</v>
      </c>
      <c r="X133" s="337" t="s">
        <v>393</v>
      </c>
      <c r="Y133" s="337" t="s">
        <v>89</v>
      </c>
      <c r="Z133" s="124"/>
      <c r="AA133" s="209" t="s">
        <v>413</v>
      </c>
      <c r="AB133" s="209" t="s">
        <v>414</v>
      </c>
      <c r="AC133" s="337" t="s">
        <v>119</v>
      </c>
      <c r="AD133" s="338" t="s">
        <v>393</v>
      </c>
      <c r="AE133" s="337" t="s">
        <v>89</v>
      </c>
      <c r="AF133" s="208" t="s">
        <v>88</v>
      </c>
      <c r="AG133" s="208" t="s">
        <v>419</v>
      </c>
      <c r="AH133" s="208" t="s">
        <v>412</v>
      </c>
    </row>
    <row r="134" spans="1:34" ht="15" customHeight="1">
      <c r="B134" s="565"/>
      <c r="C134" s="562"/>
      <c r="D134" s="562"/>
      <c r="E134" s="562"/>
      <c r="F134" s="340">
        <f>H129</f>
        <v>0</v>
      </c>
      <c r="G134" s="340">
        <f>F134</f>
        <v>0</v>
      </c>
      <c r="H134" s="340">
        <f>G134</f>
        <v>0</v>
      </c>
      <c r="I134" s="340">
        <f>H134</f>
        <v>0</v>
      </c>
      <c r="J134" s="340">
        <f>I134</f>
        <v>0</v>
      </c>
      <c r="K134" s="340">
        <f>J134</f>
        <v>0</v>
      </c>
      <c r="L134" s="337" t="s">
        <v>421</v>
      </c>
      <c r="M134" s="337" t="s">
        <v>421</v>
      </c>
      <c r="N134" s="337" t="s">
        <v>421</v>
      </c>
      <c r="O134" s="210" t="s">
        <v>424</v>
      </c>
      <c r="P134" s="210" t="s">
        <v>424</v>
      </c>
      <c r="Q134" s="210" t="s">
        <v>424</v>
      </c>
      <c r="R134" s="210" t="s">
        <v>248</v>
      </c>
      <c r="S134" s="210" t="s">
        <v>424</v>
      </c>
      <c r="T134" s="210" t="s">
        <v>248</v>
      </c>
      <c r="U134" s="337" t="s">
        <v>429</v>
      </c>
      <c r="V134" s="337" t="s">
        <v>421</v>
      </c>
      <c r="W134" s="337">
        <f>H129</f>
        <v>0</v>
      </c>
      <c r="X134" s="337">
        <f>W134</f>
        <v>0</v>
      </c>
      <c r="Y134" s="337">
        <f>X134</f>
        <v>0</v>
      </c>
      <c r="Z134" s="124"/>
      <c r="AA134" s="340">
        <f>H129</f>
        <v>0</v>
      </c>
      <c r="AB134" s="340">
        <f>AA134</f>
        <v>0</v>
      </c>
      <c r="AC134" s="337">
        <f>AB134</f>
        <v>0</v>
      </c>
      <c r="AD134" s="337">
        <f>AC134</f>
        <v>0</v>
      </c>
      <c r="AE134" s="337">
        <f>AD134</f>
        <v>0</v>
      </c>
      <c r="AF134" s="337">
        <f>AE134</f>
        <v>0</v>
      </c>
      <c r="AG134" s="231">
        <f>IF(TYPE(MATCH("FAIL",AG135:AG154,0))=16,0,1)</f>
        <v>0</v>
      </c>
      <c r="AH134" s="337">
        <f>AF134</f>
        <v>0</v>
      </c>
    </row>
    <row r="135" spans="1:34" ht="15" customHeight="1">
      <c r="B135" s="175" t="b">
        <f>IF(Length_5_R3!T4="",FALSE,TRUE)</f>
        <v>0</v>
      </c>
      <c r="C135" s="169" t="str">
        <f>IF($B135=FALSE,"",VALUE(Length_5_R3!A4))</f>
        <v/>
      </c>
      <c r="D135" s="169" t="str">
        <f>IF($B135=FALSE,"",Length_5_R3!B4)</f>
        <v/>
      </c>
      <c r="E135" s="169" t="str">
        <f>IF($B135=FALSE,"",Length_5_R3!C4)</f>
        <v/>
      </c>
      <c r="F135" s="175" t="str">
        <f>IF($B135=FALSE,"",Length_5_R3!T4)</f>
        <v/>
      </c>
      <c r="G135" s="175" t="str">
        <f>IF($B135=FALSE,"",Length_5_R3!U4)</f>
        <v/>
      </c>
      <c r="H135" s="175" t="str">
        <f>IF($B135=FALSE,"",Length_5_R3!V4)</f>
        <v/>
      </c>
      <c r="I135" s="175" t="str">
        <f>IF($B135=FALSE,"",Length_5_R3!W4)</f>
        <v/>
      </c>
      <c r="J135" s="175" t="str">
        <f>IF($B135=FALSE,"",Length_5_R3!X4)</f>
        <v/>
      </c>
      <c r="K135" s="169" t="str">
        <f t="shared" ref="K135:K154" si="49">IF(B135=FALSE,"",AVERAGE(F135:J135))</f>
        <v/>
      </c>
      <c r="L135" s="179" t="str">
        <f t="shared" ref="L135:L154" si="50">IF(B135=FALSE,"",STDEV(F135:J135)*I$129)</f>
        <v/>
      </c>
      <c r="M135" s="180" t="str">
        <f>IF(B135=FALSE,"",Length_5_R3!D27)</f>
        <v/>
      </c>
      <c r="N135" s="181" t="str">
        <f>IF(B135=FALSE,"",Calcu_ADJ!K135*I$129)</f>
        <v/>
      </c>
      <c r="O135" s="182" t="str">
        <f t="shared" ref="O135:O154" si="51">IF(B135=FALSE,"",8*10^-6)</f>
        <v/>
      </c>
      <c r="P135" s="182" t="str">
        <f>IF(B135=FALSE,"",Length_5_R3!K27)</f>
        <v/>
      </c>
      <c r="Q135" s="182" t="str">
        <f t="shared" ref="Q135:Q154" si="52">IF(B135=FALSE,"",AVERAGE(O135:P135))</f>
        <v/>
      </c>
      <c r="R135" s="169" t="str">
        <f t="shared" ref="R135:R154" si="53">IF(B135=FALSE,"",B$129-C$129)</f>
        <v/>
      </c>
      <c r="S135" s="169" t="str">
        <f t="shared" ref="S135:S154" si="54">IF(B135=FALSE,"",O135-P135)</f>
        <v/>
      </c>
      <c r="T135" s="246" t="str">
        <f t="shared" ref="T135:T154" si="55">IF(B135=FALSE,"",AVERAGE(B$129:C$129)-20)</f>
        <v/>
      </c>
      <c r="U135" s="183" t="str">
        <f t="shared" ref="U135:U154" si="56">IF(B135=FALSE,"",C135*I$129)</f>
        <v/>
      </c>
      <c r="V135" s="285" t="str">
        <f t="shared" ref="V135:V154" si="57">IF(B135=FALSE,"",M135-N135-(Q135*R135+S135*T135)*U135)</f>
        <v/>
      </c>
      <c r="W135" s="169" t="str">
        <f>IF(B135=FALSE,"",ROUND(U135/I$129,M$171))</f>
        <v/>
      </c>
      <c r="X135" s="169" t="str">
        <f>IF(B135=FALSE,"",ROUND(V135/I$129,M$171))</f>
        <v/>
      </c>
      <c r="Y135" s="169" t="str">
        <f>IF(B135=FALSE,"",ROUND((W135+X135),M$171))</f>
        <v/>
      </c>
      <c r="Z135" s="124"/>
      <c r="AA135" s="169" t="e">
        <f ca="1">IF(Length_5_R3!K4&lt;0,ROUNDUP(Length_5_R3!K4,$M$171),ROUNDDOWN(Length_5_R3!K4,$M$171))</f>
        <v>#N/A</v>
      </c>
      <c r="AB135" s="169" t="e">
        <f ca="1">IF(Length_5_R3!L4&lt;0,ROUNDDOWN(Length_5_R3!L4,$M$171),ROUNDUP(Length_5_R3!L4,$M$171))</f>
        <v>#N/A</v>
      </c>
      <c r="AC135" s="169" t="e">
        <f t="shared" ref="AC135:AC154" ca="1" si="58">TEXT(W135,IF(W135&gt;=1000,"# ##","")&amp;$P$171)</f>
        <v>#N/A</v>
      </c>
      <c r="AD135" s="172" t="str">
        <f t="shared" ref="AD135:AD154" si="59">IF(B135=FALSE,"-",TEXT(X135,$P$171))</f>
        <v>-</v>
      </c>
      <c r="AE135" s="169" t="str">
        <f t="shared" ref="AE135:AE154" si="60">IF(B135=FALSE,"-",TEXT(Y135,IF(Y135&gt;=1000,"# ##","")&amp;$P$171))</f>
        <v>-</v>
      </c>
      <c r="AF135" s="169" t="e">
        <f t="shared" ref="AF135:AF154" ca="1" si="61">"± "&amp;TEXT(AB135-W135,P$171)</f>
        <v>#N/A</v>
      </c>
      <c r="AG135" s="169" t="str">
        <f t="shared" ref="AG135:AG154" si="62">IF(B135=FALSE,"",IF(AND(AA135&lt;=Y135,Y135&lt;=AB135),"PASS","FAIL"))</f>
        <v/>
      </c>
      <c r="AH135" s="169" t="e">
        <f ca="1">S171</f>
        <v>#N/A</v>
      </c>
    </row>
    <row r="136" spans="1:34" ht="15" customHeight="1">
      <c r="B136" s="175" t="b">
        <f>IF(Length_5_R3!T5="",FALSE,TRUE)</f>
        <v>0</v>
      </c>
      <c r="C136" s="169" t="str">
        <f>IF($B136=FALSE,"",VALUE(Length_5_R3!A5))</f>
        <v/>
      </c>
      <c r="D136" s="169" t="str">
        <f>IF($B136=FALSE,"",Length_5_R3!B5)</f>
        <v/>
      </c>
      <c r="E136" s="169" t="str">
        <f>IF($B136=FALSE,"",Length_5_R3!C5)</f>
        <v/>
      </c>
      <c r="F136" s="175" t="str">
        <f>IF($B136=FALSE,"",Length_5_R3!T5)</f>
        <v/>
      </c>
      <c r="G136" s="175" t="str">
        <f>IF($B136=FALSE,"",Length_5_R3!U5)</f>
        <v/>
      </c>
      <c r="H136" s="175" t="str">
        <f>IF($B136=FALSE,"",Length_5_R3!V5)</f>
        <v/>
      </c>
      <c r="I136" s="175" t="str">
        <f>IF($B136=FALSE,"",Length_5_R3!W5)</f>
        <v/>
      </c>
      <c r="J136" s="175" t="str">
        <f>IF($B136=FALSE,"",Length_5_R3!X5)</f>
        <v/>
      </c>
      <c r="K136" s="169" t="str">
        <f t="shared" si="49"/>
        <v/>
      </c>
      <c r="L136" s="179" t="str">
        <f t="shared" si="50"/>
        <v/>
      </c>
      <c r="M136" s="180" t="str">
        <f>IF(B136=FALSE,"",Length_5_R3!D28)</f>
        <v/>
      </c>
      <c r="N136" s="181" t="str">
        <f>IF(B136=FALSE,"",Calcu_ADJ!K136*I$129)</f>
        <v/>
      </c>
      <c r="O136" s="182" t="str">
        <f t="shared" si="51"/>
        <v/>
      </c>
      <c r="P136" s="182" t="str">
        <f>IF(B136=FALSE,"",Length_5_R3!K28)</f>
        <v/>
      </c>
      <c r="Q136" s="182" t="str">
        <f t="shared" si="52"/>
        <v/>
      </c>
      <c r="R136" s="169" t="str">
        <f t="shared" si="53"/>
        <v/>
      </c>
      <c r="S136" s="169" t="str">
        <f t="shared" si="54"/>
        <v/>
      </c>
      <c r="T136" s="246" t="str">
        <f t="shared" si="55"/>
        <v/>
      </c>
      <c r="U136" s="183" t="str">
        <f t="shared" si="56"/>
        <v/>
      </c>
      <c r="V136" s="285" t="str">
        <f t="shared" si="57"/>
        <v/>
      </c>
      <c r="W136" s="169" t="str">
        <f t="shared" ref="W136:W154" si="63">IF(B136=FALSE,"",ROUND(U136/I$129,M$171))</f>
        <v/>
      </c>
      <c r="X136" s="169" t="str">
        <f t="shared" ref="X136:X154" si="64">IF(B136=FALSE,"",ROUND(V136/I$129,M$171))</f>
        <v/>
      </c>
      <c r="Y136" s="169" t="str">
        <f t="shared" ref="Y136:Y154" si="65">IF(B136=FALSE,"",ROUND((W136+X136),M$171))</f>
        <v/>
      </c>
      <c r="Z136" s="124"/>
      <c r="AA136" s="169" t="e">
        <f ca="1">IF(Length_5_R3!K5&lt;0,ROUNDUP(Length_5_R3!K5,$M$171),ROUNDDOWN(Length_5_R3!K5,$M$171))</f>
        <v>#N/A</v>
      </c>
      <c r="AB136" s="169" t="e">
        <f ca="1">IF(Length_5_R3!L5&lt;0,ROUNDDOWN(Length_5_R3!L5,$M$171),ROUNDUP(Length_5_R3!L5,$M$171))</f>
        <v>#N/A</v>
      </c>
      <c r="AC136" s="169" t="e">
        <f t="shared" ca="1" si="58"/>
        <v>#N/A</v>
      </c>
      <c r="AD136" s="172" t="str">
        <f t="shared" si="59"/>
        <v>-</v>
      </c>
      <c r="AE136" s="169" t="str">
        <f t="shared" si="60"/>
        <v>-</v>
      </c>
      <c r="AF136" s="169" t="e">
        <f t="shared" ca="1" si="61"/>
        <v>#N/A</v>
      </c>
      <c r="AG136" s="169" t="str">
        <f t="shared" si="62"/>
        <v/>
      </c>
      <c r="AH136" s="169" t="e">
        <f ca="1">S171</f>
        <v>#N/A</v>
      </c>
    </row>
    <row r="137" spans="1:34" ht="15" customHeight="1">
      <c r="B137" s="175" t="b">
        <f>IF(Length_5_R3!T6="",FALSE,TRUE)</f>
        <v>0</v>
      </c>
      <c r="C137" s="169" t="str">
        <f>IF($B137=FALSE,"",VALUE(Length_5_R3!A6))</f>
        <v/>
      </c>
      <c r="D137" s="169" t="str">
        <f>IF($B137=FALSE,"",Length_5_R3!B6)</f>
        <v/>
      </c>
      <c r="E137" s="169" t="str">
        <f>IF($B137=FALSE,"",Length_5_R3!C6)</f>
        <v/>
      </c>
      <c r="F137" s="175" t="str">
        <f>IF($B137=FALSE,"",Length_5_R3!T6)</f>
        <v/>
      </c>
      <c r="G137" s="175" t="str">
        <f>IF($B137=FALSE,"",Length_5_R3!U6)</f>
        <v/>
      </c>
      <c r="H137" s="175" t="str">
        <f>IF($B137=FALSE,"",Length_5_R3!V6)</f>
        <v/>
      </c>
      <c r="I137" s="175" t="str">
        <f>IF($B137=FALSE,"",Length_5_R3!W6)</f>
        <v/>
      </c>
      <c r="J137" s="175" t="str">
        <f>IF($B137=FALSE,"",Length_5_R3!X6)</f>
        <v/>
      </c>
      <c r="K137" s="169" t="str">
        <f t="shared" si="49"/>
        <v/>
      </c>
      <c r="L137" s="179" t="str">
        <f t="shared" si="50"/>
        <v/>
      </c>
      <c r="M137" s="180" t="str">
        <f>IF(B137=FALSE,"",Length_5_R3!D29)</f>
        <v/>
      </c>
      <c r="N137" s="181" t="str">
        <f>IF(B137=FALSE,"",Calcu_ADJ!K137*I$129)</f>
        <v/>
      </c>
      <c r="O137" s="182" t="str">
        <f t="shared" si="51"/>
        <v/>
      </c>
      <c r="P137" s="182" t="str">
        <f>IF(B137=FALSE,"",Length_5_R3!K29)</f>
        <v/>
      </c>
      <c r="Q137" s="182" t="str">
        <f t="shared" si="52"/>
        <v/>
      </c>
      <c r="R137" s="169" t="str">
        <f t="shared" si="53"/>
        <v/>
      </c>
      <c r="S137" s="169" t="str">
        <f t="shared" si="54"/>
        <v/>
      </c>
      <c r="T137" s="246" t="str">
        <f t="shared" si="55"/>
        <v/>
      </c>
      <c r="U137" s="183" t="str">
        <f t="shared" si="56"/>
        <v/>
      </c>
      <c r="V137" s="285" t="str">
        <f t="shared" si="57"/>
        <v/>
      </c>
      <c r="W137" s="169" t="str">
        <f t="shared" si="63"/>
        <v/>
      </c>
      <c r="X137" s="169" t="str">
        <f t="shared" si="64"/>
        <v/>
      </c>
      <c r="Y137" s="169" t="str">
        <f t="shared" si="65"/>
        <v/>
      </c>
      <c r="Z137" s="124"/>
      <c r="AA137" s="169" t="e">
        <f ca="1">IF(Length_5_R3!K6&lt;0,ROUNDUP(Length_5_R3!K6,$M$171),ROUNDDOWN(Length_5_R3!K6,$M$171))</f>
        <v>#N/A</v>
      </c>
      <c r="AB137" s="169" t="e">
        <f ca="1">IF(Length_5_R3!L6&lt;0,ROUNDDOWN(Length_5_R3!L6,$M$171),ROUNDUP(Length_5_R3!L6,$M$171))</f>
        <v>#N/A</v>
      </c>
      <c r="AC137" s="169" t="e">
        <f t="shared" ca="1" si="58"/>
        <v>#N/A</v>
      </c>
      <c r="AD137" s="172" t="str">
        <f t="shared" si="59"/>
        <v>-</v>
      </c>
      <c r="AE137" s="169" t="str">
        <f t="shared" si="60"/>
        <v>-</v>
      </c>
      <c r="AF137" s="169" t="e">
        <f t="shared" ca="1" si="61"/>
        <v>#N/A</v>
      </c>
      <c r="AG137" s="169" t="str">
        <f t="shared" si="62"/>
        <v/>
      </c>
      <c r="AH137" s="169" t="e">
        <f ca="1">S171</f>
        <v>#N/A</v>
      </c>
    </row>
    <row r="138" spans="1:34" ht="15" customHeight="1">
      <c r="B138" s="175" t="b">
        <f>IF(Length_5_R3!T7="",FALSE,TRUE)</f>
        <v>0</v>
      </c>
      <c r="C138" s="169" t="str">
        <f>IF($B138=FALSE,"",VALUE(Length_5_R3!A7))</f>
        <v/>
      </c>
      <c r="D138" s="169" t="str">
        <f>IF($B138=FALSE,"",Length_5_R3!B7)</f>
        <v/>
      </c>
      <c r="E138" s="169" t="str">
        <f>IF($B138=FALSE,"",Length_5_R3!C7)</f>
        <v/>
      </c>
      <c r="F138" s="175" t="str">
        <f>IF($B138=FALSE,"",Length_5_R3!T7)</f>
        <v/>
      </c>
      <c r="G138" s="175" t="str">
        <f>IF($B138=FALSE,"",Length_5_R3!U7)</f>
        <v/>
      </c>
      <c r="H138" s="175" t="str">
        <f>IF($B138=FALSE,"",Length_5_R3!V7)</f>
        <v/>
      </c>
      <c r="I138" s="175" t="str">
        <f>IF($B138=FALSE,"",Length_5_R3!W7)</f>
        <v/>
      </c>
      <c r="J138" s="175" t="str">
        <f>IF($B138=FALSE,"",Length_5_R3!X7)</f>
        <v/>
      </c>
      <c r="K138" s="169" t="str">
        <f t="shared" si="49"/>
        <v/>
      </c>
      <c r="L138" s="179" t="str">
        <f t="shared" si="50"/>
        <v/>
      </c>
      <c r="M138" s="180" t="str">
        <f>IF(B138=FALSE,"",Length_5_R3!D30)</f>
        <v/>
      </c>
      <c r="N138" s="181" t="str">
        <f>IF(B138=FALSE,"",Calcu_ADJ!K138*I$129)</f>
        <v/>
      </c>
      <c r="O138" s="182" t="str">
        <f t="shared" si="51"/>
        <v/>
      </c>
      <c r="P138" s="182" t="str">
        <f>IF(B138=FALSE,"",Length_5_R3!K30)</f>
        <v/>
      </c>
      <c r="Q138" s="182" t="str">
        <f t="shared" si="52"/>
        <v/>
      </c>
      <c r="R138" s="169" t="str">
        <f t="shared" si="53"/>
        <v/>
      </c>
      <c r="S138" s="169" t="str">
        <f t="shared" si="54"/>
        <v/>
      </c>
      <c r="T138" s="246" t="str">
        <f t="shared" si="55"/>
        <v/>
      </c>
      <c r="U138" s="183" t="str">
        <f t="shared" si="56"/>
        <v/>
      </c>
      <c r="V138" s="285" t="str">
        <f t="shared" si="57"/>
        <v/>
      </c>
      <c r="W138" s="169" t="str">
        <f t="shared" si="63"/>
        <v/>
      </c>
      <c r="X138" s="169" t="str">
        <f t="shared" si="64"/>
        <v/>
      </c>
      <c r="Y138" s="169" t="str">
        <f t="shared" si="65"/>
        <v/>
      </c>
      <c r="Z138" s="124"/>
      <c r="AA138" s="169" t="e">
        <f ca="1">IF(Length_5_R3!K7&lt;0,ROUNDUP(Length_5_R3!K7,$M$171),ROUNDDOWN(Length_5_R3!K7,$M$171))</f>
        <v>#N/A</v>
      </c>
      <c r="AB138" s="169" t="e">
        <f ca="1">IF(Length_5_R3!L7&lt;0,ROUNDDOWN(Length_5_R3!L7,$M$171),ROUNDUP(Length_5_R3!L7,$M$171))</f>
        <v>#N/A</v>
      </c>
      <c r="AC138" s="169" t="e">
        <f t="shared" ca="1" si="58"/>
        <v>#N/A</v>
      </c>
      <c r="AD138" s="172" t="str">
        <f t="shared" si="59"/>
        <v>-</v>
      </c>
      <c r="AE138" s="169" t="str">
        <f t="shared" si="60"/>
        <v>-</v>
      </c>
      <c r="AF138" s="169" t="e">
        <f t="shared" ca="1" si="61"/>
        <v>#N/A</v>
      </c>
      <c r="AG138" s="169" t="str">
        <f t="shared" si="62"/>
        <v/>
      </c>
      <c r="AH138" s="169" t="e">
        <f ca="1">S171</f>
        <v>#N/A</v>
      </c>
    </row>
    <row r="139" spans="1:34" ht="15" customHeight="1">
      <c r="B139" s="175" t="b">
        <f>IF(Length_5_R3!T8="",FALSE,TRUE)</f>
        <v>0</v>
      </c>
      <c r="C139" s="169" t="str">
        <f>IF($B139=FALSE,"",VALUE(Length_5_R3!A8))</f>
        <v/>
      </c>
      <c r="D139" s="169" t="str">
        <f>IF($B139=FALSE,"",Length_5_R3!B8)</f>
        <v/>
      </c>
      <c r="E139" s="169" t="str">
        <f>IF($B139=FALSE,"",Length_5_R3!C8)</f>
        <v/>
      </c>
      <c r="F139" s="175" t="str">
        <f>IF($B139=FALSE,"",Length_5_R3!T8)</f>
        <v/>
      </c>
      <c r="G139" s="175" t="str">
        <f>IF($B139=FALSE,"",Length_5_R3!U8)</f>
        <v/>
      </c>
      <c r="H139" s="175" t="str">
        <f>IF($B139=FALSE,"",Length_5_R3!V8)</f>
        <v/>
      </c>
      <c r="I139" s="175" t="str">
        <f>IF($B139=FALSE,"",Length_5_R3!W8)</f>
        <v/>
      </c>
      <c r="J139" s="175" t="str">
        <f>IF($B139=FALSE,"",Length_5_R3!X8)</f>
        <v/>
      </c>
      <c r="K139" s="169" t="str">
        <f t="shared" si="49"/>
        <v/>
      </c>
      <c r="L139" s="179" t="str">
        <f t="shared" si="50"/>
        <v/>
      </c>
      <c r="M139" s="180" t="str">
        <f>IF(B139=FALSE,"",Length_5_R3!D31)</f>
        <v/>
      </c>
      <c r="N139" s="181" t="str">
        <f>IF(B139=FALSE,"",Calcu_ADJ!K139*I$129)</f>
        <v/>
      </c>
      <c r="O139" s="182" t="str">
        <f t="shared" si="51"/>
        <v/>
      </c>
      <c r="P139" s="182" t="str">
        <f>IF(B139=FALSE,"",Length_5_R3!K31)</f>
        <v/>
      </c>
      <c r="Q139" s="182" t="str">
        <f t="shared" si="52"/>
        <v/>
      </c>
      <c r="R139" s="169" t="str">
        <f t="shared" si="53"/>
        <v/>
      </c>
      <c r="S139" s="169" t="str">
        <f t="shared" si="54"/>
        <v/>
      </c>
      <c r="T139" s="246" t="str">
        <f t="shared" si="55"/>
        <v/>
      </c>
      <c r="U139" s="183" t="str">
        <f t="shared" si="56"/>
        <v/>
      </c>
      <c r="V139" s="285" t="str">
        <f t="shared" si="57"/>
        <v/>
      </c>
      <c r="W139" s="169" t="str">
        <f t="shared" si="63"/>
        <v/>
      </c>
      <c r="X139" s="169" t="str">
        <f t="shared" si="64"/>
        <v/>
      </c>
      <c r="Y139" s="169" t="str">
        <f t="shared" si="65"/>
        <v/>
      </c>
      <c r="Z139" s="124"/>
      <c r="AA139" s="169" t="e">
        <f ca="1">IF(Length_5_R3!K8&lt;0,ROUNDUP(Length_5_R3!K8,$M$171),ROUNDDOWN(Length_5_R3!K8,$M$171))</f>
        <v>#N/A</v>
      </c>
      <c r="AB139" s="169" t="e">
        <f ca="1">IF(Length_5_R3!L8&lt;0,ROUNDDOWN(Length_5_R3!L8,$M$171),ROUNDUP(Length_5_R3!L8,$M$171))</f>
        <v>#N/A</v>
      </c>
      <c r="AC139" s="169" t="e">
        <f t="shared" ca="1" si="58"/>
        <v>#N/A</v>
      </c>
      <c r="AD139" s="172" t="str">
        <f t="shared" si="59"/>
        <v>-</v>
      </c>
      <c r="AE139" s="169" t="str">
        <f t="shared" si="60"/>
        <v>-</v>
      </c>
      <c r="AF139" s="169" t="e">
        <f t="shared" ca="1" si="61"/>
        <v>#N/A</v>
      </c>
      <c r="AG139" s="169" t="str">
        <f t="shared" si="62"/>
        <v/>
      </c>
      <c r="AH139" s="169" t="e">
        <f ca="1">S171</f>
        <v>#N/A</v>
      </c>
    </row>
    <row r="140" spans="1:34" ht="15" customHeight="1">
      <c r="B140" s="175" t="b">
        <f>IF(Length_5_R3!T9="",FALSE,TRUE)</f>
        <v>0</v>
      </c>
      <c r="C140" s="169" t="str">
        <f>IF($B140=FALSE,"",VALUE(Length_5_R3!A9))</f>
        <v/>
      </c>
      <c r="D140" s="169" t="str">
        <f>IF($B140=FALSE,"",Length_5_R3!B9)</f>
        <v/>
      </c>
      <c r="E140" s="169" t="str">
        <f>IF($B140=FALSE,"",Length_5_R3!C9)</f>
        <v/>
      </c>
      <c r="F140" s="175" t="str">
        <f>IF($B140=FALSE,"",Length_5_R3!T9)</f>
        <v/>
      </c>
      <c r="G140" s="175" t="str">
        <f>IF($B140=FALSE,"",Length_5_R3!U9)</f>
        <v/>
      </c>
      <c r="H140" s="175" t="str">
        <f>IF($B140=FALSE,"",Length_5_R3!V9)</f>
        <v/>
      </c>
      <c r="I140" s="175" t="str">
        <f>IF($B140=FALSE,"",Length_5_R3!W9)</f>
        <v/>
      </c>
      <c r="J140" s="175" t="str">
        <f>IF($B140=FALSE,"",Length_5_R3!X9)</f>
        <v/>
      </c>
      <c r="K140" s="169" t="str">
        <f t="shared" si="49"/>
        <v/>
      </c>
      <c r="L140" s="179" t="str">
        <f t="shared" si="50"/>
        <v/>
      </c>
      <c r="M140" s="180" t="str">
        <f>IF(B140=FALSE,"",Length_5_R3!D32)</f>
        <v/>
      </c>
      <c r="N140" s="181" t="str">
        <f>IF(B140=FALSE,"",Calcu_ADJ!K140*I$129)</f>
        <v/>
      </c>
      <c r="O140" s="182" t="str">
        <f t="shared" si="51"/>
        <v/>
      </c>
      <c r="P140" s="182" t="str">
        <f>IF(B140=FALSE,"",Length_5_R3!K32)</f>
        <v/>
      </c>
      <c r="Q140" s="182" t="str">
        <f t="shared" si="52"/>
        <v/>
      </c>
      <c r="R140" s="169" t="str">
        <f t="shared" si="53"/>
        <v/>
      </c>
      <c r="S140" s="169" t="str">
        <f t="shared" si="54"/>
        <v/>
      </c>
      <c r="T140" s="246" t="str">
        <f t="shared" si="55"/>
        <v/>
      </c>
      <c r="U140" s="183" t="str">
        <f t="shared" si="56"/>
        <v/>
      </c>
      <c r="V140" s="285" t="str">
        <f t="shared" si="57"/>
        <v/>
      </c>
      <c r="W140" s="169" t="str">
        <f t="shared" si="63"/>
        <v/>
      </c>
      <c r="X140" s="169" t="str">
        <f t="shared" si="64"/>
        <v/>
      </c>
      <c r="Y140" s="169" t="str">
        <f t="shared" si="65"/>
        <v/>
      </c>
      <c r="Z140" s="124"/>
      <c r="AA140" s="169" t="e">
        <f ca="1">IF(Length_5_R3!K9&lt;0,ROUNDUP(Length_5_R3!K9,$M$171),ROUNDDOWN(Length_5_R3!K9,$M$171))</f>
        <v>#N/A</v>
      </c>
      <c r="AB140" s="169" t="e">
        <f ca="1">IF(Length_5_R3!L9&lt;0,ROUNDDOWN(Length_5_R3!L9,$M$171),ROUNDUP(Length_5_R3!L9,$M$171))</f>
        <v>#N/A</v>
      </c>
      <c r="AC140" s="169" t="e">
        <f t="shared" ca="1" si="58"/>
        <v>#N/A</v>
      </c>
      <c r="AD140" s="172" t="str">
        <f t="shared" si="59"/>
        <v>-</v>
      </c>
      <c r="AE140" s="169" t="str">
        <f t="shared" si="60"/>
        <v>-</v>
      </c>
      <c r="AF140" s="169" t="e">
        <f t="shared" ca="1" si="61"/>
        <v>#N/A</v>
      </c>
      <c r="AG140" s="169" t="str">
        <f t="shared" si="62"/>
        <v/>
      </c>
      <c r="AH140" s="169" t="e">
        <f ca="1">S171</f>
        <v>#N/A</v>
      </c>
    </row>
    <row r="141" spans="1:34" ht="15" customHeight="1">
      <c r="B141" s="175" t="b">
        <f>IF(Length_5_R3!T10="",FALSE,TRUE)</f>
        <v>0</v>
      </c>
      <c r="C141" s="169" t="str">
        <f>IF($B141=FALSE,"",VALUE(Length_5_R3!A10))</f>
        <v/>
      </c>
      <c r="D141" s="169" t="str">
        <f>IF($B141=FALSE,"",Length_5_R3!B10)</f>
        <v/>
      </c>
      <c r="E141" s="169" t="str">
        <f>IF($B141=FALSE,"",Length_5_R3!C10)</f>
        <v/>
      </c>
      <c r="F141" s="175" t="str">
        <f>IF($B141=FALSE,"",Length_5_R3!T10)</f>
        <v/>
      </c>
      <c r="G141" s="175" t="str">
        <f>IF($B141=FALSE,"",Length_5_R3!U10)</f>
        <v/>
      </c>
      <c r="H141" s="175" t="str">
        <f>IF($B141=FALSE,"",Length_5_R3!V10)</f>
        <v/>
      </c>
      <c r="I141" s="175" t="str">
        <f>IF($B141=FALSE,"",Length_5_R3!W10)</f>
        <v/>
      </c>
      <c r="J141" s="175" t="str">
        <f>IF($B141=FALSE,"",Length_5_R3!X10)</f>
        <v/>
      </c>
      <c r="K141" s="169" t="str">
        <f t="shared" si="49"/>
        <v/>
      </c>
      <c r="L141" s="179" t="str">
        <f t="shared" si="50"/>
        <v/>
      </c>
      <c r="M141" s="180" t="str">
        <f>IF(B141=FALSE,"",Length_5_R3!D33)</f>
        <v/>
      </c>
      <c r="N141" s="181" t="str">
        <f>IF(B141=FALSE,"",Calcu_ADJ!K141*I$129)</f>
        <v/>
      </c>
      <c r="O141" s="182" t="str">
        <f t="shared" si="51"/>
        <v/>
      </c>
      <c r="P141" s="182" t="str">
        <f>IF(B141=FALSE,"",Length_5_R3!K33)</f>
        <v/>
      </c>
      <c r="Q141" s="182" t="str">
        <f t="shared" si="52"/>
        <v/>
      </c>
      <c r="R141" s="169" t="str">
        <f t="shared" si="53"/>
        <v/>
      </c>
      <c r="S141" s="169" t="str">
        <f t="shared" si="54"/>
        <v/>
      </c>
      <c r="T141" s="246" t="str">
        <f t="shared" si="55"/>
        <v/>
      </c>
      <c r="U141" s="183" t="str">
        <f t="shared" si="56"/>
        <v/>
      </c>
      <c r="V141" s="285" t="str">
        <f t="shared" si="57"/>
        <v/>
      </c>
      <c r="W141" s="169" t="str">
        <f t="shared" si="63"/>
        <v/>
      </c>
      <c r="X141" s="169" t="str">
        <f t="shared" si="64"/>
        <v/>
      </c>
      <c r="Y141" s="169" t="str">
        <f t="shared" si="65"/>
        <v/>
      </c>
      <c r="Z141" s="124"/>
      <c r="AA141" s="169" t="e">
        <f ca="1">IF(Length_5_R3!K10&lt;0,ROUNDUP(Length_5_R3!K10,$M$171),ROUNDDOWN(Length_5_R3!K10,$M$171))</f>
        <v>#N/A</v>
      </c>
      <c r="AB141" s="169" t="e">
        <f ca="1">IF(Length_5_R3!L10&lt;0,ROUNDDOWN(Length_5_R3!L10,$M$171),ROUNDUP(Length_5_R3!L10,$M$171))</f>
        <v>#N/A</v>
      </c>
      <c r="AC141" s="169" t="e">
        <f t="shared" ca="1" si="58"/>
        <v>#N/A</v>
      </c>
      <c r="AD141" s="172" t="str">
        <f t="shared" si="59"/>
        <v>-</v>
      </c>
      <c r="AE141" s="169" t="str">
        <f t="shared" si="60"/>
        <v>-</v>
      </c>
      <c r="AF141" s="169" t="e">
        <f t="shared" ca="1" si="61"/>
        <v>#N/A</v>
      </c>
      <c r="AG141" s="169" t="str">
        <f t="shared" si="62"/>
        <v/>
      </c>
      <c r="AH141" s="169" t="e">
        <f ca="1">S171</f>
        <v>#N/A</v>
      </c>
    </row>
    <row r="142" spans="1:34" ht="15" customHeight="1">
      <c r="B142" s="175" t="b">
        <f>IF(Length_5_R3!T11="",FALSE,TRUE)</f>
        <v>0</v>
      </c>
      <c r="C142" s="169" t="str">
        <f>IF($B142=FALSE,"",VALUE(Length_5_R3!A11))</f>
        <v/>
      </c>
      <c r="D142" s="169" t="str">
        <f>IF($B142=FALSE,"",Length_5_R3!B11)</f>
        <v/>
      </c>
      <c r="E142" s="169" t="str">
        <f>IF($B142=FALSE,"",Length_5_R3!C11)</f>
        <v/>
      </c>
      <c r="F142" s="175" t="str">
        <f>IF($B142=FALSE,"",Length_5_R3!T11)</f>
        <v/>
      </c>
      <c r="G142" s="175" t="str">
        <f>IF($B142=FALSE,"",Length_5_R3!U11)</f>
        <v/>
      </c>
      <c r="H142" s="175" t="str">
        <f>IF($B142=FALSE,"",Length_5_R3!V11)</f>
        <v/>
      </c>
      <c r="I142" s="175" t="str">
        <f>IF($B142=FALSE,"",Length_5_R3!W11)</f>
        <v/>
      </c>
      <c r="J142" s="175" t="str">
        <f>IF($B142=FALSE,"",Length_5_R3!X11)</f>
        <v/>
      </c>
      <c r="K142" s="169" t="str">
        <f t="shared" si="49"/>
        <v/>
      </c>
      <c r="L142" s="179" t="str">
        <f t="shared" si="50"/>
        <v/>
      </c>
      <c r="M142" s="180" t="str">
        <f>IF(B142=FALSE,"",Length_5_R3!D34)</f>
        <v/>
      </c>
      <c r="N142" s="181" t="str">
        <f>IF(B142=FALSE,"",Calcu_ADJ!K142*I$129)</f>
        <v/>
      </c>
      <c r="O142" s="182" t="str">
        <f t="shared" si="51"/>
        <v/>
      </c>
      <c r="P142" s="182" t="str">
        <f>IF(B142=FALSE,"",Length_5_R3!K34)</f>
        <v/>
      </c>
      <c r="Q142" s="182" t="str">
        <f t="shared" si="52"/>
        <v/>
      </c>
      <c r="R142" s="169" t="str">
        <f t="shared" si="53"/>
        <v/>
      </c>
      <c r="S142" s="169" t="str">
        <f t="shared" si="54"/>
        <v/>
      </c>
      <c r="T142" s="246" t="str">
        <f t="shared" si="55"/>
        <v/>
      </c>
      <c r="U142" s="183" t="str">
        <f t="shared" si="56"/>
        <v/>
      </c>
      <c r="V142" s="285" t="str">
        <f t="shared" si="57"/>
        <v/>
      </c>
      <c r="W142" s="169" t="str">
        <f t="shared" si="63"/>
        <v/>
      </c>
      <c r="X142" s="169" t="str">
        <f t="shared" si="64"/>
        <v/>
      </c>
      <c r="Y142" s="169" t="str">
        <f t="shared" si="65"/>
        <v/>
      </c>
      <c r="Z142" s="124"/>
      <c r="AA142" s="169" t="e">
        <f ca="1">IF(Length_5_R3!K11&lt;0,ROUNDUP(Length_5_R3!K11,$M$171),ROUNDDOWN(Length_5_R3!K11,$M$171))</f>
        <v>#N/A</v>
      </c>
      <c r="AB142" s="169" t="e">
        <f ca="1">IF(Length_5_R3!L11&lt;0,ROUNDDOWN(Length_5_R3!L11,$M$171),ROUNDUP(Length_5_R3!L11,$M$171))</f>
        <v>#N/A</v>
      </c>
      <c r="AC142" s="169" t="e">
        <f t="shared" ca="1" si="58"/>
        <v>#N/A</v>
      </c>
      <c r="AD142" s="172" t="str">
        <f t="shared" si="59"/>
        <v>-</v>
      </c>
      <c r="AE142" s="169" t="str">
        <f t="shared" si="60"/>
        <v>-</v>
      </c>
      <c r="AF142" s="169" t="e">
        <f t="shared" ca="1" si="61"/>
        <v>#N/A</v>
      </c>
      <c r="AG142" s="169" t="str">
        <f t="shared" si="62"/>
        <v/>
      </c>
      <c r="AH142" s="169" t="e">
        <f ca="1">S171</f>
        <v>#N/A</v>
      </c>
    </row>
    <row r="143" spans="1:34" ht="15" customHeight="1">
      <c r="B143" s="175" t="b">
        <f>IF(Length_5_R3!T12="",FALSE,TRUE)</f>
        <v>0</v>
      </c>
      <c r="C143" s="169" t="str">
        <f>IF($B143=FALSE,"",VALUE(Length_5_R3!A12))</f>
        <v/>
      </c>
      <c r="D143" s="169" t="str">
        <f>IF($B143=FALSE,"",Length_5_R3!B12)</f>
        <v/>
      </c>
      <c r="E143" s="169" t="str">
        <f>IF($B143=FALSE,"",Length_5_R3!C12)</f>
        <v/>
      </c>
      <c r="F143" s="175" t="str">
        <f>IF($B143=FALSE,"",Length_5_R3!T12)</f>
        <v/>
      </c>
      <c r="G143" s="175" t="str">
        <f>IF($B143=FALSE,"",Length_5_R3!U12)</f>
        <v/>
      </c>
      <c r="H143" s="175" t="str">
        <f>IF($B143=FALSE,"",Length_5_R3!V12)</f>
        <v/>
      </c>
      <c r="I143" s="175" t="str">
        <f>IF($B143=FALSE,"",Length_5_R3!W12)</f>
        <v/>
      </c>
      <c r="J143" s="175" t="str">
        <f>IF($B143=FALSE,"",Length_5_R3!X12)</f>
        <v/>
      </c>
      <c r="K143" s="169" t="str">
        <f t="shared" si="49"/>
        <v/>
      </c>
      <c r="L143" s="179" t="str">
        <f t="shared" si="50"/>
        <v/>
      </c>
      <c r="M143" s="180" t="str">
        <f>IF(B143=FALSE,"",Length_5_R3!D35)</f>
        <v/>
      </c>
      <c r="N143" s="181" t="str">
        <f>IF(B143=FALSE,"",Calcu_ADJ!K143*I$129)</f>
        <v/>
      </c>
      <c r="O143" s="182" t="str">
        <f t="shared" si="51"/>
        <v/>
      </c>
      <c r="P143" s="182" t="str">
        <f>IF(B143=FALSE,"",Length_5_R3!K35)</f>
        <v/>
      </c>
      <c r="Q143" s="182" t="str">
        <f t="shared" si="52"/>
        <v/>
      </c>
      <c r="R143" s="169" t="str">
        <f t="shared" si="53"/>
        <v/>
      </c>
      <c r="S143" s="169" t="str">
        <f t="shared" si="54"/>
        <v/>
      </c>
      <c r="T143" s="246" t="str">
        <f t="shared" si="55"/>
        <v/>
      </c>
      <c r="U143" s="183" t="str">
        <f t="shared" si="56"/>
        <v/>
      </c>
      <c r="V143" s="285" t="str">
        <f t="shared" si="57"/>
        <v/>
      </c>
      <c r="W143" s="169" t="str">
        <f t="shared" si="63"/>
        <v/>
      </c>
      <c r="X143" s="169" t="str">
        <f t="shared" si="64"/>
        <v/>
      </c>
      <c r="Y143" s="169" t="str">
        <f t="shared" si="65"/>
        <v/>
      </c>
      <c r="Z143" s="124"/>
      <c r="AA143" s="169" t="e">
        <f ca="1">IF(Length_5_R3!K12&lt;0,ROUNDUP(Length_5_R3!K12,$M$171),ROUNDDOWN(Length_5_R3!K12,$M$171))</f>
        <v>#N/A</v>
      </c>
      <c r="AB143" s="169" t="e">
        <f ca="1">IF(Length_5_R3!L12&lt;0,ROUNDDOWN(Length_5_R3!L12,$M$171),ROUNDUP(Length_5_R3!L12,$M$171))</f>
        <v>#N/A</v>
      </c>
      <c r="AC143" s="169" t="e">
        <f t="shared" ca="1" si="58"/>
        <v>#N/A</v>
      </c>
      <c r="AD143" s="172" t="str">
        <f t="shared" si="59"/>
        <v>-</v>
      </c>
      <c r="AE143" s="169" t="str">
        <f t="shared" si="60"/>
        <v>-</v>
      </c>
      <c r="AF143" s="169" t="e">
        <f t="shared" ca="1" si="61"/>
        <v>#N/A</v>
      </c>
      <c r="AG143" s="169" t="str">
        <f t="shared" si="62"/>
        <v/>
      </c>
      <c r="AH143" s="169" t="e">
        <f ca="1">S171</f>
        <v>#N/A</v>
      </c>
    </row>
    <row r="144" spans="1:34" ht="15" customHeight="1">
      <c r="B144" s="175" t="b">
        <f>IF(Length_5_R3!T13="",FALSE,TRUE)</f>
        <v>0</v>
      </c>
      <c r="C144" s="169" t="str">
        <f>IF($B144=FALSE,"",VALUE(Length_5_R3!A13))</f>
        <v/>
      </c>
      <c r="D144" s="169" t="str">
        <f>IF($B144=FALSE,"",Length_5_R3!B13)</f>
        <v/>
      </c>
      <c r="E144" s="169" t="str">
        <f>IF($B144=FALSE,"",Length_5_R3!C13)</f>
        <v/>
      </c>
      <c r="F144" s="175" t="str">
        <f>IF($B144=FALSE,"",Length_5_R3!T13)</f>
        <v/>
      </c>
      <c r="G144" s="175" t="str">
        <f>IF($B144=FALSE,"",Length_5_R3!U13)</f>
        <v/>
      </c>
      <c r="H144" s="175" t="str">
        <f>IF($B144=FALSE,"",Length_5_R3!V13)</f>
        <v/>
      </c>
      <c r="I144" s="175" t="str">
        <f>IF($B144=FALSE,"",Length_5_R3!W13)</f>
        <v/>
      </c>
      <c r="J144" s="175" t="str">
        <f>IF($B144=FALSE,"",Length_5_R3!X13)</f>
        <v/>
      </c>
      <c r="K144" s="169" t="str">
        <f t="shared" si="49"/>
        <v/>
      </c>
      <c r="L144" s="179" t="str">
        <f t="shared" si="50"/>
        <v/>
      </c>
      <c r="M144" s="180" t="str">
        <f>IF(B144=FALSE,"",Length_5_R3!D36)</f>
        <v/>
      </c>
      <c r="N144" s="181" t="str">
        <f>IF(B144=FALSE,"",Calcu_ADJ!K144*I$129)</f>
        <v/>
      </c>
      <c r="O144" s="182" t="str">
        <f t="shared" si="51"/>
        <v/>
      </c>
      <c r="P144" s="182" t="str">
        <f>IF(B144=FALSE,"",Length_5_R3!K36)</f>
        <v/>
      </c>
      <c r="Q144" s="182" t="str">
        <f t="shared" si="52"/>
        <v/>
      </c>
      <c r="R144" s="169" t="str">
        <f t="shared" si="53"/>
        <v/>
      </c>
      <c r="S144" s="169" t="str">
        <f t="shared" si="54"/>
        <v/>
      </c>
      <c r="T144" s="246" t="str">
        <f t="shared" si="55"/>
        <v/>
      </c>
      <c r="U144" s="183" t="str">
        <f t="shared" si="56"/>
        <v/>
      </c>
      <c r="V144" s="285" t="str">
        <f t="shared" si="57"/>
        <v/>
      </c>
      <c r="W144" s="169" t="str">
        <f t="shared" si="63"/>
        <v/>
      </c>
      <c r="X144" s="169" t="str">
        <f t="shared" si="64"/>
        <v/>
      </c>
      <c r="Y144" s="169" t="str">
        <f t="shared" si="65"/>
        <v/>
      </c>
      <c r="Z144" s="124"/>
      <c r="AA144" s="169" t="e">
        <f ca="1">IF(Length_5_R3!K13&lt;0,ROUNDUP(Length_5_R3!K13,$M$171),ROUNDDOWN(Length_5_R3!K13,$M$171))</f>
        <v>#N/A</v>
      </c>
      <c r="AB144" s="169" t="e">
        <f ca="1">IF(Length_5_R3!L13&lt;0,ROUNDDOWN(Length_5_R3!L13,$M$171),ROUNDUP(Length_5_R3!L13,$M$171))</f>
        <v>#N/A</v>
      </c>
      <c r="AC144" s="169" t="e">
        <f t="shared" ca="1" si="58"/>
        <v>#N/A</v>
      </c>
      <c r="AD144" s="172" t="str">
        <f t="shared" si="59"/>
        <v>-</v>
      </c>
      <c r="AE144" s="169" t="str">
        <f t="shared" si="60"/>
        <v>-</v>
      </c>
      <c r="AF144" s="169" t="e">
        <f t="shared" ca="1" si="61"/>
        <v>#N/A</v>
      </c>
      <c r="AG144" s="169" t="str">
        <f t="shared" si="62"/>
        <v/>
      </c>
      <c r="AH144" s="169" t="e">
        <f ca="1">S171</f>
        <v>#N/A</v>
      </c>
    </row>
    <row r="145" spans="1:34" ht="15" customHeight="1">
      <c r="B145" s="175" t="b">
        <f>IF(Length_5_R3!T14="",FALSE,TRUE)</f>
        <v>0</v>
      </c>
      <c r="C145" s="169" t="str">
        <f>IF($B145=FALSE,"",VALUE(Length_5_R3!A14))</f>
        <v/>
      </c>
      <c r="D145" s="169" t="str">
        <f>IF($B145=FALSE,"",Length_5_R3!B14)</f>
        <v/>
      </c>
      <c r="E145" s="169" t="str">
        <f>IF($B145=FALSE,"",Length_5_R3!C14)</f>
        <v/>
      </c>
      <c r="F145" s="175" t="str">
        <f>IF($B145=FALSE,"",Length_5_R3!T14)</f>
        <v/>
      </c>
      <c r="G145" s="175" t="str">
        <f>IF($B145=FALSE,"",Length_5_R3!U14)</f>
        <v/>
      </c>
      <c r="H145" s="175" t="str">
        <f>IF($B145=FALSE,"",Length_5_R3!V14)</f>
        <v/>
      </c>
      <c r="I145" s="175" t="str">
        <f>IF($B145=FALSE,"",Length_5_R3!W14)</f>
        <v/>
      </c>
      <c r="J145" s="175" t="str">
        <f>IF($B145=FALSE,"",Length_5_R3!X14)</f>
        <v/>
      </c>
      <c r="K145" s="169" t="str">
        <f t="shared" si="49"/>
        <v/>
      </c>
      <c r="L145" s="179" t="str">
        <f t="shared" si="50"/>
        <v/>
      </c>
      <c r="M145" s="180" t="str">
        <f>IF(B145=FALSE,"",Length_5_R3!D37)</f>
        <v/>
      </c>
      <c r="N145" s="181" t="str">
        <f>IF(B145=FALSE,"",Calcu_ADJ!K145*I$129)</f>
        <v/>
      </c>
      <c r="O145" s="182" t="str">
        <f t="shared" si="51"/>
        <v/>
      </c>
      <c r="P145" s="182" t="str">
        <f>IF(B145=FALSE,"",Length_5_R3!K37)</f>
        <v/>
      </c>
      <c r="Q145" s="182" t="str">
        <f t="shared" si="52"/>
        <v/>
      </c>
      <c r="R145" s="169" t="str">
        <f t="shared" si="53"/>
        <v/>
      </c>
      <c r="S145" s="169" t="str">
        <f t="shared" si="54"/>
        <v/>
      </c>
      <c r="T145" s="246" t="str">
        <f t="shared" si="55"/>
        <v/>
      </c>
      <c r="U145" s="183" t="str">
        <f t="shared" si="56"/>
        <v/>
      </c>
      <c r="V145" s="285" t="str">
        <f t="shared" si="57"/>
        <v/>
      </c>
      <c r="W145" s="169" t="str">
        <f t="shared" si="63"/>
        <v/>
      </c>
      <c r="X145" s="169" t="str">
        <f t="shared" si="64"/>
        <v/>
      </c>
      <c r="Y145" s="169" t="str">
        <f t="shared" si="65"/>
        <v/>
      </c>
      <c r="Z145" s="124"/>
      <c r="AA145" s="169" t="e">
        <f ca="1">IF(Length_5_R3!K14&lt;0,ROUNDUP(Length_5_R3!K14,$M$171),ROUNDDOWN(Length_5_R3!K14,$M$171))</f>
        <v>#N/A</v>
      </c>
      <c r="AB145" s="169" t="e">
        <f ca="1">IF(Length_5_R3!L14&lt;0,ROUNDDOWN(Length_5_R3!L14,$M$171),ROUNDUP(Length_5_R3!L14,$M$171))</f>
        <v>#N/A</v>
      </c>
      <c r="AC145" s="169" t="e">
        <f t="shared" ca="1" si="58"/>
        <v>#N/A</v>
      </c>
      <c r="AD145" s="172" t="str">
        <f t="shared" si="59"/>
        <v>-</v>
      </c>
      <c r="AE145" s="169" t="str">
        <f t="shared" si="60"/>
        <v>-</v>
      </c>
      <c r="AF145" s="169" t="e">
        <f t="shared" ca="1" si="61"/>
        <v>#N/A</v>
      </c>
      <c r="AG145" s="169" t="str">
        <f t="shared" si="62"/>
        <v/>
      </c>
      <c r="AH145" s="169" t="e">
        <f ca="1">S171</f>
        <v>#N/A</v>
      </c>
    </row>
    <row r="146" spans="1:34" ht="15" customHeight="1">
      <c r="B146" s="175" t="b">
        <f>IF(Length_5_R3!T15="",FALSE,TRUE)</f>
        <v>0</v>
      </c>
      <c r="C146" s="169" t="str">
        <f>IF($B146=FALSE,"",VALUE(Length_5_R3!A15))</f>
        <v/>
      </c>
      <c r="D146" s="169" t="str">
        <f>IF($B146=FALSE,"",Length_5_R3!B15)</f>
        <v/>
      </c>
      <c r="E146" s="169" t="str">
        <f>IF($B146=FALSE,"",Length_5_R3!C15)</f>
        <v/>
      </c>
      <c r="F146" s="175" t="str">
        <f>IF($B146=FALSE,"",Length_5_R3!T15)</f>
        <v/>
      </c>
      <c r="G146" s="175" t="str">
        <f>IF($B146=FALSE,"",Length_5_R3!U15)</f>
        <v/>
      </c>
      <c r="H146" s="175" t="str">
        <f>IF($B146=FALSE,"",Length_5_R3!V15)</f>
        <v/>
      </c>
      <c r="I146" s="175" t="str">
        <f>IF($B146=FALSE,"",Length_5_R3!W15)</f>
        <v/>
      </c>
      <c r="J146" s="175" t="str">
        <f>IF($B146=FALSE,"",Length_5_R3!X15)</f>
        <v/>
      </c>
      <c r="K146" s="169" t="str">
        <f t="shared" si="49"/>
        <v/>
      </c>
      <c r="L146" s="179" t="str">
        <f t="shared" si="50"/>
        <v/>
      </c>
      <c r="M146" s="180" t="str">
        <f>IF(B146=FALSE,"",Length_5_R3!D38)</f>
        <v/>
      </c>
      <c r="N146" s="181" t="str">
        <f>IF(B146=FALSE,"",Calcu_ADJ!K146*I$129)</f>
        <v/>
      </c>
      <c r="O146" s="182" t="str">
        <f t="shared" si="51"/>
        <v/>
      </c>
      <c r="P146" s="182" t="str">
        <f>IF(B146=FALSE,"",Length_5_R3!K38)</f>
        <v/>
      </c>
      <c r="Q146" s="182" t="str">
        <f t="shared" si="52"/>
        <v/>
      </c>
      <c r="R146" s="169" t="str">
        <f t="shared" si="53"/>
        <v/>
      </c>
      <c r="S146" s="169" t="str">
        <f t="shared" si="54"/>
        <v/>
      </c>
      <c r="T146" s="246" t="str">
        <f t="shared" si="55"/>
        <v/>
      </c>
      <c r="U146" s="183" t="str">
        <f t="shared" si="56"/>
        <v/>
      </c>
      <c r="V146" s="285" t="str">
        <f t="shared" si="57"/>
        <v/>
      </c>
      <c r="W146" s="169" t="str">
        <f t="shared" si="63"/>
        <v/>
      </c>
      <c r="X146" s="169" t="str">
        <f t="shared" si="64"/>
        <v/>
      </c>
      <c r="Y146" s="169" t="str">
        <f t="shared" si="65"/>
        <v/>
      </c>
      <c r="Z146" s="124"/>
      <c r="AA146" s="169" t="e">
        <f ca="1">IF(Length_5_R3!K15&lt;0,ROUNDUP(Length_5_R3!K15,$M$171),ROUNDDOWN(Length_5_R3!K15,$M$171))</f>
        <v>#N/A</v>
      </c>
      <c r="AB146" s="169" t="e">
        <f ca="1">IF(Length_5_R3!L15&lt;0,ROUNDDOWN(Length_5_R3!L15,$M$171),ROUNDUP(Length_5_R3!L15,$M$171))</f>
        <v>#N/A</v>
      </c>
      <c r="AC146" s="169" t="e">
        <f t="shared" ca="1" si="58"/>
        <v>#N/A</v>
      </c>
      <c r="AD146" s="172" t="str">
        <f t="shared" si="59"/>
        <v>-</v>
      </c>
      <c r="AE146" s="169" t="str">
        <f t="shared" si="60"/>
        <v>-</v>
      </c>
      <c r="AF146" s="169" t="e">
        <f t="shared" ca="1" si="61"/>
        <v>#N/A</v>
      </c>
      <c r="AG146" s="169" t="str">
        <f t="shared" si="62"/>
        <v/>
      </c>
      <c r="AH146" s="169" t="e">
        <f ca="1">S171</f>
        <v>#N/A</v>
      </c>
    </row>
    <row r="147" spans="1:34" ht="15" customHeight="1">
      <c r="B147" s="175" t="b">
        <f>IF(Length_5_R3!T16="",FALSE,TRUE)</f>
        <v>0</v>
      </c>
      <c r="C147" s="169" t="str">
        <f>IF($B147=FALSE,"",VALUE(Length_5_R3!A16))</f>
        <v/>
      </c>
      <c r="D147" s="169" t="str">
        <f>IF($B147=FALSE,"",Length_5_R3!B16)</f>
        <v/>
      </c>
      <c r="E147" s="169" t="str">
        <f>IF($B147=FALSE,"",Length_5_R3!C16)</f>
        <v/>
      </c>
      <c r="F147" s="175" t="str">
        <f>IF($B147=FALSE,"",Length_5_R3!T16)</f>
        <v/>
      </c>
      <c r="G147" s="175" t="str">
        <f>IF($B147=FALSE,"",Length_5_R3!U16)</f>
        <v/>
      </c>
      <c r="H147" s="175" t="str">
        <f>IF($B147=FALSE,"",Length_5_R3!V16)</f>
        <v/>
      </c>
      <c r="I147" s="175" t="str">
        <f>IF($B147=FALSE,"",Length_5_R3!W16)</f>
        <v/>
      </c>
      <c r="J147" s="175" t="str">
        <f>IF($B147=FALSE,"",Length_5_R3!X16)</f>
        <v/>
      </c>
      <c r="K147" s="169" t="str">
        <f t="shared" si="49"/>
        <v/>
      </c>
      <c r="L147" s="179" t="str">
        <f t="shared" si="50"/>
        <v/>
      </c>
      <c r="M147" s="180" t="str">
        <f>IF(B147=FALSE,"",Length_5_R3!D39)</f>
        <v/>
      </c>
      <c r="N147" s="181" t="str">
        <f>IF(B147=FALSE,"",Calcu_ADJ!K147*I$129)</f>
        <v/>
      </c>
      <c r="O147" s="182" t="str">
        <f t="shared" si="51"/>
        <v/>
      </c>
      <c r="P147" s="182" t="str">
        <f>IF(B147=FALSE,"",Length_5_R3!K39)</f>
        <v/>
      </c>
      <c r="Q147" s="182" t="str">
        <f t="shared" si="52"/>
        <v/>
      </c>
      <c r="R147" s="169" t="str">
        <f t="shared" si="53"/>
        <v/>
      </c>
      <c r="S147" s="169" t="str">
        <f t="shared" si="54"/>
        <v/>
      </c>
      <c r="T147" s="246" t="str">
        <f t="shared" si="55"/>
        <v/>
      </c>
      <c r="U147" s="183" t="str">
        <f t="shared" si="56"/>
        <v/>
      </c>
      <c r="V147" s="285" t="str">
        <f t="shared" si="57"/>
        <v/>
      </c>
      <c r="W147" s="169" t="str">
        <f t="shared" si="63"/>
        <v/>
      </c>
      <c r="X147" s="169" t="str">
        <f t="shared" si="64"/>
        <v/>
      </c>
      <c r="Y147" s="169" t="str">
        <f t="shared" si="65"/>
        <v/>
      </c>
      <c r="Z147" s="124"/>
      <c r="AA147" s="169" t="e">
        <f ca="1">IF(Length_5_R3!K16&lt;0,ROUNDUP(Length_5_R3!K16,$M$171),ROUNDDOWN(Length_5_R3!K16,$M$171))</f>
        <v>#N/A</v>
      </c>
      <c r="AB147" s="169" t="e">
        <f ca="1">IF(Length_5_R3!L16&lt;0,ROUNDDOWN(Length_5_R3!L16,$M$171),ROUNDUP(Length_5_R3!L16,$M$171))</f>
        <v>#N/A</v>
      </c>
      <c r="AC147" s="169" t="e">
        <f t="shared" ca="1" si="58"/>
        <v>#N/A</v>
      </c>
      <c r="AD147" s="172" t="str">
        <f t="shared" si="59"/>
        <v>-</v>
      </c>
      <c r="AE147" s="169" t="str">
        <f t="shared" si="60"/>
        <v>-</v>
      </c>
      <c r="AF147" s="169" t="e">
        <f t="shared" ca="1" si="61"/>
        <v>#N/A</v>
      </c>
      <c r="AG147" s="169" t="str">
        <f t="shared" si="62"/>
        <v/>
      </c>
      <c r="AH147" s="169" t="e">
        <f ca="1">S171</f>
        <v>#N/A</v>
      </c>
    </row>
    <row r="148" spans="1:34" ht="15" customHeight="1">
      <c r="B148" s="175" t="b">
        <f>IF(Length_5_R3!T17="",FALSE,TRUE)</f>
        <v>0</v>
      </c>
      <c r="C148" s="169" t="str">
        <f>IF($B148=FALSE,"",VALUE(Length_5_R3!A17))</f>
        <v/>
      </c>
      <c r="D148" s="169" t="str">
        <f>IF($B148=FALSE,"",Length_5_R3!B17)</f>
        <v/>
      </c>
      <c r="E148" s="169" t="str">
        <f>IF($B148=FALSE,"",Length_5_R3!C17)</f>
        <v/>
      </c>
      <c r="F148" s="175" t="str">
        <f>IF($B148=FALSE,"",Length_5_R3!T17)</f>
        <v/>
      </c>
      <c r="G148" s="175" t="str">
        <f>IF($B148=FALSE,"",Length_5_R3!U17)</f>
        <v/>
      </c>
      <c r="H148" s="175" t="str">
        <f>IF($B148=FALSE,"",Length_5_R3!V17)</f>
        <v/>
      </c>
      <c r="I148" s="175" t="str">
        <f>IF($B148=FALSE,"",Length_5_R3!W17)</f>
        <v/>
      </c>
      <c r="J148" s="175" t="str">
        <f>IF($B148=FALSE,"",Length_5_R3!X17)</f>
        <v/>
      </c>
      <c r="K148" s="169" t="str">
        <f t="shared" si="49"/>
        <v/>
      </c>
      <c r="L148" s="179" t="str">
        <f t="shared" si="50"/>
        <v/>
      </c>
      <c r="M148" s="180" t="str">
        <f>IF(B148=FALSE,"",Length_5_R3!D40)</f>
        <v/>
      </c>
      <c r="N148" s="181" t="str">
        <f>IF(B148=FALSE,"",Calcu_ADJ!K148*I$129)</f>
        <v/>
      </c>
      <c r="O148" s="182" t="str">
        <f t="shared" si="51"/>
        <v/>
      </c>
      <c r="P148" s="182" t="str">
        <f>IF(B148=FALSE,"",Length_5_R3!K40)</f>
        <v/>
      </c>
      <c r="Q148" s="182" t="str">
        <f t="shared" si="52"/>
        <v/>
      </c>
      <c r="R148" s="169" t="str">
        <f t="shared" si="53"/>
        <v/>
      </c>
      <c r="S148" s="169" t="str">
        <f t="shared" si="54"/>
        <v/>
      </c>
      <c r="T148" s="246" t="str">
        <f t="shared" si="55"/>
        <v/>
      </c>
      <c r="U148" s="183" t="str">
        <f t="shared" si="56"/>
        <v/>
      </c>
      <c r="V148" s="285" t="str">
        <f t="shared" si="57"/>
        <v/>
      </c>
      <c r="W148" s="169" t="str">
        <f t="shared" si="63"/>
        <v/>
      </c>
      <c r="X148" s="169" t="str">
        <f t="shared" si="64"/>
        <v/>
      </c>
      <c r="Y148" s="169" t="str">
        <f t="shared" si="65"/>
        <v/>
      </c>
      <c r="Z148" s="124"/>
      <c r="AA148" s="169" t="e">
        <f ca="1">IF(Length_5_R3!K17&lt;0,ROUNDUP(Length_5_R3!K17,$M$171),ROUNDDOWN(Length_5_R3!K17,$M$171))</f>
        <v>#N/A</v>
      </c>
      <c r="AB148" s="169" t="e">
        <f ca="1">IF(Length_5_R3!L17&lt;0,ROUNDDOWN(Length_5_R3!L17,$M$171),ROUNDUP(Length_5_R3!L17,$M$171))</f>
        <v>#N/A</v>
      </c>
      <c r="AC148" s="169" t="e">
        <f t="shared" ca="1" si="58"/>
        <v>#N/A</v>
      </c>
      <c r="AD148" s="172" t="str">
        <f t="shared" si="59"/>
        <v>-</v>
      </c>
      <c r="AE148" s="169" t="str">
        <f t="shared" si="60"/>
        <v>-</v>
      </c>
      <c r="AF148" s="169" t="e">
        <f t="shared" ca="1" si="61"/>
        <v>#N/A</v>
      </c>
      <c r="AG148" s="169" t="str">
        <f t="shared" si="62"/>
        <v/>
      </c>
      <c r="AH148" s="169" t="e">
        <f ca="1">S171</f>
        <v>#N/A</v>
      </c>
    </row>
    <row r="149" spans="1:34" ht="15" customHeight="1">
      <c r="B149" s="175" t="b">
        <f>IF(Length_5_R3!T18="",FALSE,TRUE)</f>
        <v>0</v>
      </c>
      <c r="C149" s="169" t="str">
        <f>IF($B149=FALSE,"",VALUE(Length_5_R3!A18))</f>
        <v/>
      </c>
      <c r="D149" s="169" t="str">
        <f>IF($B149=FALSE,"",Length_5_R3!B18)</f>
        <v/>
      </c>
      <c r="E149" s="169" t="str">
        <f>IF($B149=FALSE,"",Length_5_R3!C18)</f>
        <v/>
      </c>
      <c r="F149" s="175" t="str">
        <f>IF($B149=FALSE,"",Length_5_R3!T18)</f>
        <v/>
      </c>
      <c r="G149" s="175" t="str">
        <f>IF($B149=FALSE,"",Length_5_R3!U18)</f>
        <v/>
      </c>
      <c r="H149" s="175" t="str">
        <f>IF($B149=FALSE,"",Length_5_R3!V18)</f>
        <v/>
      </c>
      <c r="I149" s="175" t="str">
        <f>IF($B149=FALSE,"",Length_5_R3!W18)</f>
        <v/>
      </c>
      <c r="J149" s="175" t="str">
        <f>IF($B149=FALSE,"",Length_5_R3!X18)</f>
        <v/>
      </c>
      <c r="K149" s="169" t="str">
        <f t="shared" si="49"/>
        <v/>
      </c>
      <c r="L149" s="179" t="str">
        <f t="shared" si="50"/>
        <v/>
      </c>
      <c r="M149" s="180" t="str">
        <f>IF(B149=FALSE,"",Length_5_R3!D41)</f>
        <v/>
      </c>
      <c r="N149" s="181" t="str">
        <f>IF(B149=FALSE,"",Calcu_ADJ!K149*I$129)</f>
        <v/>
      </c>
      <c r="O149" s="182" t="str">
        <f t="shared" si="51"/>
        <v/>
      </c>
      <c r="P149" s="182" t="str">
        <f>IF(B149=FALSE,"",Length_5_R3!K41)</f>
        <v/>
      </c>
      <c r="Q149" s="182" t="str">
        <f t="shared" si="52"/>
        <v/>
      </c>
      <c r="R149" s="169" t="str">
        <f t="shared" si="53"/>
        <v/>
      </c>
      <c r="S149" s="169" t="str">
        <f t="shared" si="54"/>
        <v/>
      </c>
      <c r="T149" s="246" t="str">
        <f t="shared" si="55"/>
        <v/>
      </c>
      <c r="U149" s="183" t="str">
        <f t="shared" si="56"/>
        <v/>
      </c>
      <c r="V149" s="285" t="str">
        <f t="shared" si="57"/>
        <v/>
      </c>
      <c r="W149" s="169" t="str">
        <f t="shared" si="63"/>
        <v/>
      </c>
      <c r="X149" s="169" t="str">
        <f t="shared" si="64"/>
        <v/>
      </c>
      <c r="Y149" s="169" t="str">
        <f t="shared" si="65"/>
        <v/>
      </c>
      <c r="Z149" s="124"/>
      <c r="AA149" s="169" t="e">
        <f ca="1">IF(Length_5_R3!K18&lt;0,ROUNDUP(Length_5_R3!K18,$M$171),ROUNDDOWN(Length_5_R3!K18,$M$171))</f>
        <v>#N/A</v>
      </c>
      <c r="AB149" s="169" t="e">
        <f ca="1">IF(Length_5_R3!L18&lt;0,ROUNDDOWN(Length_5_R3!L18,$M$171),ROUNDUP(Length_5_R3!L18,$M$171))</f>
        <v>#N/A</v>
      </c>
      <c r="AC149" s="169" t="e">
        <f t="shared" ca="1" si="58"/>
        <v>#N/A</v>
      </c>
      <c r="AD149" s="172" t="str">
        <f t="shared" si="59"/>
        <v>-</v>
      </c>
      <c r="AE149" s="169" t="str">
        <f t="shared" si="60"/>
        <v>-</v>
      </c>
      <c r="AF149" s="169" t="e">
        <f t="shared" ca="1" si="61"/>
        <v>#N/A</v>
      </c>
      <c r="AG149" s="169" t="str">
        <f t="shared" si="62"/>
        <v/>
      </c>
      <c r="AH149" s="169" t="e">
        <f ca="1">S171</f>
        <v>#N/A</v>
      </c>
    </row>
    <row r="150" spans="1:34" ht="15" customHeight="1">
      <c r="B150" s="175" t="b">
        <f>IF(Length_5_R3!T19="",FALSE,TRUE)</f>
        <v>0</v>
      </c>
      <c r="C150" s="169" t="str">
        <f>IF($B150=FALSE,"",VALUE(Length_5_R3!A19))</f>
        <v/>
      </c>
      <c r="D150" s="169" t="str">
        <f>IF($B150=FALSE,"",Length_5_R3!B19)</f>
        <v/>
      </c>
      <c r="E150" s="169" t="str">
        <f>IF($B150=FALSE,"",Length_5_R3!C19)</f>
        <v/>
      </c>
      <c r="F150" s="175" t="str">
        <f>IF($B150=FALSE,"",Length_5_R3!T19)</f>
        <v/>
      </c>
      <c r="G150" s="175" t="str">
        <f>IF($B150=FALSE,"",Length_5_R3!U19)</f>
        <v/>
      </c>
      <c r="H150" s="175" t="str">
        <f>IF($B150=FALSE,"",Length_5_R3!V19)</f>
        <v/>
      </c>
      <c r="I150" s="175" t="str">
        <f>IF($B150=FALSE,"",Length_5_R3!W19)</f>
        <v/>
      </c>
      <c r="J150" s="175" t="str">
        <f>IF($B150=FALSE,"",Length_5_R3!X19)</f>
        <v/>
      </c>
      <c r="K150" s="169" t="str">
        <f t="shared" si="49"/>
        <v/>
      </c>
      <c r="L150" s="179" t="str">
        <f t="shared" si="50"/>
        <v/>
      </c>
      <c r="M150" s="180" t="str">
        <f>IF(B150=FALSE,"",Length_5_R3!D42)</f>
        <v/>
      </c>
      <c r="N150" s="181" t="str">
        <f>IF(B150=FALSE,"",Calcu_ADJ!K150*I$129)</f>
        <v/>
      </c>
      <c r="O150" s="182" t="str">
        <f t="shared" si="51"/>
        <v/>
      </c>
      <c r="P150" s="182" t="str">
        <f>IF(B150=FALSE,"",Length_5_R3!K42)</f>
        <v/>
      </c>
      <c r="Q150" s="182" t="str">
        <f t="shared" si="52"/>
        <v/>
      </c>
      <c r="R150" s="169" t="str">
        <f t="shared" si="53"/>
        <v/>
      </c>
      <c r="S150" s="169" t="str">
        <f t="shared" si="54"/>
        <v/>
      </c>
      <c r="T150" s="246" t="str">
        <f t="shared" si="55"/>
        <v/>
      </c>
      <c r="U150" s="183" t="str">
        <f t="shared" si="56"/>
        <v/>
      </c>
      <c r="V150" s="285" t="str">
        <f t="shared" si="57"/>
        <v/>
      </c>
      <c r="W150" s="169" t="str">
        <f t="shared" si="63"/>
        <v/>
      </c>
      <c r="X150" s="169" t="str">
        <f t="shared" si="64"/>
        <v/>
      </c>
      <c r="Y150" s="169" t="str">
        <f t="shared" si="65"/>
        <v/>
      </c>
      <c r="Z150" s="124"/>
      <c r="AA150" s="169" t="e">
        <f ca="1">IF(Length_5_R3!K19&lt;0,ROUNDUP(Length_5_R3!K19,$M$171),ROUNDDOWN(Length_5_R3!K19,$M$171))</f>
        <v>#N/A</v>
      </c>
      <c r="AB150" s="169" t="e">
        <f ca="1">IF(Length_5_R3!L19&lt;0,ROUNDDOWN(Length_5_R3!L19,$M$171),ROUNDUP(Length_5_R3!L19,$M$171))</f>
        <v>#N/A</v>
      </c>
      <c r="AC150" s="169" t="e">
        <f t="shared" ca="1" si="58"/>
        <v>#N/A</v>
      </c>
      <c r="AD150" s="172" t="str">
        <f t="shared" si="59"/>
        <v>-</v>
      </c>
      <c r="AE150" s="169" t="str">
        <f t="shared" si="60"/>
        <v>-</v>
      </c>
      <c r="AF150" s="169" t="e">
        <f t="shared" ca="1" si="61"/>
        <v>#N/A</v>
      </c>
      <c r="AG150" s="169" t="str">
        <f t="shared" si="62"/>
        <v/>
      </c>
      <c r="AH150" s="169" t="e">
        <f ca="1">S171</f>
        <v>#N/A</v>
      </c>
    </row>
    <row r="151" spans="1:34" ht="15" customHeight="1">
      <c r="B151" s="175" t="b">
        <f>IF(Length_5_R3!T20="",FALSE,TRUE)</f>
        <v>0</v>
      </c>
      <c r="C151" s="169" t="str">
        <f>IF($B151=FALSE,"",VALUE(Length_5_R3!A20))</f>
        <v/>
      </c>
      <c r="D151" s="169" t="str">
        <f>IF($B151=FALSE,"",Length_5_R3!B20)</f>
        <v/>
      </c>
      <c r="E151" s="169" t="str">
        <f>IF($B151=FALSE,"",Length_5_R3!C20)</f>
        <v/>
      </c>
      <c r="F151" s="175" t="str">
        <f>IF($B151=FALSE,"",Length_5_R3!T20)</f>
        <v/>
      </c>
      <c r="G151" s="175" t="str">
        <f>IF($B151=FALSE,"",Length_5_R3!U20)</f>
        <v/>
      </c>
      <c r="H151" s="175" t="str">
        <f>IF($B151=FALSE,"",Length_5_R3!V20)</f>
        <v/>
      </c>
      <c r="I151" s="175" t="str">
        <f>IF($B151=FALSE,"",Length_5_R3!W20)</f>
        <v/>
      </c>
      <c r="J151" s="175" t="str">
        <f>IF($B151=FALSE,"",Length_5_R3!X20)</f>
        <v/>
      </c>
      <c r="K151" s="169" t="str">
        <f t="shared" si="49"/>
        <v/>
      </c>
      <c r="L151" s="179" t="str">
        <f t="shared" si="50"/>
        <v/>
      </c>
      <c r="M151" s="180" t="str">
        <f>IF(B151=FALSE,"",Length_5_R3!D43)</f>
        <v/>
      </c>
      <c r="N151" s="181" t="str">
        <f>IF(B151=FALSE,"",Calcu_ADJ!K151*I$129)</f>
        <v/>
      </c>
      <c r="O151" s="182" t="str">
        <f t="shared" si="51"/>
        <v/>
      </c>
      <c r="P151" s="182" t="str">
        <f>IF(B151=FALSE,"",Length_5_R3!K43)</f>
        <v/>
      </c>
      <c r="Q151" s="182" t="str">
        <f t="shared" si="52"/>
        <v/>
      </c>
      <c r="R151" s="169" t="str">
        <f t="shared" si="53"/>
        <v/>
      </c>
      <c r="S151" s="169" t="str">
        <f t="shared" si="54"/>
        <v/>
      </c>
      <c r="T151" s="246" t="str">
        <f t="shared" si="55"/>
        <v/>
      </c>
      <c r="U151" s="183" t="str">
        <f t="shared" si="56"/>
        <v/>
      </c>
      <c r="V151" s="285" t="str">
        <f t="shared" si="57"/>
        <v/>
      </c>
      <c r="W151" s="169" t="str">
        <f t="shared" si="63"/>
        <v/>
      </c>
      <c r="X151" s="169" t="str">
        <f t="shared" si="64"/>
        <v/>
      </c>
      <c r="Y151" s="169" t="str">
        <f t="shared" si="65"/>
        <v/>
      </c>
      <c r="Z151" s="124"/>
      <c r="AA151" s="169" t="e">
        <f ca="1">IF(Length_5_R3!K20&lt;0,ROUNDUP(Length_5_R3!K20,$M$171),ROUNDDOWN(Length_5_R3!K20,$M$171))</f>
        <v>#N/A</v>
      </c>
      <c r="AB151" s="169" t="e">
        <f ca="1">IF(Length_5_R3!L20&lt;0,ROUNDDOWN(Length_5_R3!L20,$M$171),ROUNDUP(Length_5_R3!L20,$M$171))</f>
        <v>#N/A</v>
      </c>
      <c r="AC151" s="169" t="e">
        <f t="shared" ca="1" si="58"/>
        <v>#N/A</v>
      </c>
      <c r="AD151" s="172" t="str">
        <f t="shared" si="59"/>
        <v>-</v>
      </c>
      <c r="AE151" s="169" t="str">
        <f t="shared" si="60"/>
        <v>-</v>
      </c>
      <c r="AF151" s="169" t="e">
        <f t="shared" ca="1" si="61"/>
        <v>#N/A</v>
      </c>
      <c r="AG151" s="169" t="str">
        <f t="shared" si="62"/>
        <v/>
      </c>
      <c r="AH151" s="169" t="e">
        <f ca="1">S171</f>
        <v>#N/A</v>
      </c>
    </row>
    <row r="152" spans="1:34" ht="15" customHeight="1">
      <c r="B152" s="175" t="b">
        <f>IF(Length_5_R3!T21="",FALSE,TRUE)</f>
        <v>0</v>
      </c>
      <c r="C152" s="169" t="str">
        <f>IF($B152=FALSE,"",VALUE(Length_5_R3!A21))</f>
        <v/>
      </c>
      <c r="D152" s="169" t="str">
        <f>IF($B152=FALSE,"",Length_5_R3!B21)</f>
        <v/>
      </c>
      <c r="E152" s="169" t="str">
        <f>IF($B152=FALSE,"",Length_5_R3!C21)</f>
        <v/>
      </c>
      <c r="F152" s="175" t="str">
        <f>IF($B152=FALSE,"",Length_5_R3!T21)</f>
        <v/>
      </c>
      <c r="G152" s="175" t="str">
        <f>IF($B152=FALSE,"",Length_5_R3!U21)</f>
        <v/>
      </c>
      <c r="H152" s="175" t="str">
        <f>IF($B152=FALSE,"",Length_5_R3!V21)</f>
        <v/>
      </c>
      <c r="I152" s="175" t="str">
        <f>IF($B152=FALSE,"",Length_5_R3!W21)</f>
        <v/>
      </c>
      <c r="J152" s="175" t="str">
        <f>IF($B152=FALSE,"",Length_5_R3!X21)</f>
        <v/>
      </c>
      <c r="K152" s="169" t="str">
        <f t="shared" si="49"/>
        <v/>
      </c>
      <c r="L152" s="179" t="str">
        <f t="shared" si="50"/>
        <v/>
      </c>
      <c r="M152" s="180" t="str">
        <f>IF(B152=FALSE,"",Length_5_R3!D44)</f>
        <v/>
      </c>
      <c r="N152" s="181" t="str">
        <f>IF(B152=FALSE,"",Calcu_ADJ!K152*I$129)</f>
        <v/>
      </c>
      <c r="O152" s="182" t="str">
        <f t="shared" si="51"/>
        <v/>
      </c>
      <c r="P152" s="182" t="str">
        <f>IF(B152=FALSE,"",Length_5_R3!K44)</f>
        <v/>
      </c>
      <c r="Q152" s="182" t="str">
        <f t="shared" si="52"/>
        <v/>
      </c>
      <c r="R152" s="169" t="str">
        <f t="shared" si="53"/>
        <v/>
      </c>
      <c r="S152" s="169" t="str">
        <f t="shared" si="54"/>
        <v/>
      </c>
      <c r="T152" s="246" t="str">
        <f t="shared" si="55"/>
        <v/>
      </c>
      <c r="U152" s="183" t="str">
        <f t="shared" si="56"/>
        <v/>
      </c>
      <c r="V152" s="285" t="str">
        <f t="shared" si="57"/>
        <v/>
      </c>
      <c r="W152" s="169" t="str">
        <f t="shared" si="63"/>
        <v/>
      </c>
      <c r="X152" s="169" t="str">
        <f t="shared" si="64"/>
        <v/>
      </c>
      <c r="Y152" s="169" t="str">
        <f t="shared" si="65"/>
        <v/>
      </c>
      <c r="Z152" s="124"/>
      <c r="AA152" s="169" t="e">
        <f ca="1">IF(Length_5_R3!K21&lt;0,ROUNDUP(Length_5_R3!K21,$M$171),ROUNDDOWN(Length_5_R3!K21,$M$171))</f>
        <v>#N/A</v>
      </c>
      <c r="AB152" s="169" t="e">
        <f ca="1">IF(Length_5_R3!L21&lt;0,ROUNDDOWN(Length_5_R3!L21,$M$171),ROUNDUP(Length_5_R3!L21,$M$171))</f>
        <v>#N/A</v>
      </c>
      <c r="AC152" s="169" t="e">
        <f t="shared" ca="1" si="58"/>
        <v>#N/A</v>
      </c>
      <c r="AD152" s="172" t="str">
        <f t="shared" si="59"/>
        <v>-</v>
      </c>
      <c r="AE152" s="169" t="str">
        <f t="shared" si="60"/>
        <v>-</v>
      </c>
      <c r="AF152" s="169" t="e">
        <f t="shared" ca="1" si="61"/>
        <v>#N/A</v>
      </c>
      <c r="AG152" s="169" t="str">
        <f t="shared" si="62"/>
        <v/>
      </c>
      <c r="AH152" s="169" t="e">
        <f ca="1">S171</f>
        <v>#N/A</v>
      </c>
    </row>
    <row r="153" spans="1:34" ht="15" customHeight="1">
      <c r="B153" s="175" t="b">
        <f>IF(Length_5_R3!T22="",FALSE,TRUE)</f>
        <v>0</v>
      </c>
      <c r="C153" s="169" t="str">
        <f>IF($B153=FALSE,"",VALUE(Length_5_R3!A22))</f>
        <v/>
      </c>
      <c r="D153" s="169" t="str">
        <f>IF($B153=FALSE,"",Length_5_R3!B22)</f>
        <v/>
      </c>
      <c r="E153" s="169" t="str">
        <f>IF($B153=FALSE,"",Length_5_R3!C22)</f>
        <v/>
      </c>
      <c r="F153" s="175" t="str">
        <f>IF($B153=FALSE,"",Length_5_R3!T22)</f>
        <v/>
      </c>
      <c r="G153" s="175" t="str">
        <f>IF($B153=FALSE,"",Length_5_R3!U22)</f>
        <v/>
      </c>
      <c r="H153" s="175" t="str">
        <f>IF($B153=FALSE,"",Length_5_R3!V22)</f>
        <v/>
      </c>
      <c r="I153" s="175" t="str">
        <f>IF($B153=FALSE,"",Length_5_R3!W22)</f>
        <v/>
      </c>
      <c r="J153" s="175" t="str">
        <f>IF($B153=FALSE,"",Length_5_R3!X22)</f>
        <v/>
      </c>
      <c r="K153" s="169" t="str">
        <f t="shared" si="49"/>
        <v/>
      </c>
      <c r="L153" s="179" t="str">
        <f t="shared" si="50"/>
        <v/>
      </c>
      <c r="M153" s="180" t="str">
        <f>IF(B153=FALSE,"",Length_5_R3!D45)</f>
        <v/>
      </c>
      <c r="N153" s="181" t="str">
        <f>IF(B153=FALSE,"",Calcu_ADJ!K153*I$129)</f>
        <v/>
      </c>
      <c r="O153" s="182" t="str">
        <f t="shared" si="51"/>
        <v/>
      </c>
      <c r="P153" s="182" t="str">
        <f>IF(B153=FALSE,"",Length_5_R3!K45)</f>
        <v/>
      </c>
      <c r="Q153" s="182" t="str">
        <f t="shared" si="52"/>
        <v/>
      </c>
      <c r="R153" s="169" t="str">
        <f t="shared" si="53"/>
        <v/>
      </c>
      <c r="S153" s="169" t="str">
        <f t="shared" si="54"/>
        <v/>
      </c>
      <c r="T153" s="246" t="str">
        <f t="shared" si="55"/>
        <v/>
      </c>
      <c r="U153" s="183" t="str">
        <f t="shared" si="56"/>
        <v/>
      </c>
      <c r="V153" s="285" t="str">
        <f t="shared" si="57"/>
        <v/>
      </c>
      <c r="W153" s="169" t="str">
        <f t="shared" si="63"/>
        <v/>
      </c>
      <c r="X153" s="169" t="str">
        <f t="shared" si="64"/>
        <v/>
      </c>
      <c r="Y153" s="169" t="str">
        <f t="shared" si="65"/>
        <v/>
      </c>
      <c r="Z153" s="124"/>
      <c r="AA153" s="169" t="e">
        <f ca="1">IF(Length_5_R3!K22&lt;0,ROUNDUP(Length_5_R3!K22,$M$171),ROUNDDOWN(Length_5_R3!K22,$M$171))</f>
        <v>#N/A</v>
      </c>
      <c r="AB153" s="169" t="e">
        <f ca="1">IF(Length_5_R3!L22&lt;0,ROUNDDOWN(Length_5_R3!L22,$M$171),ROUNDUP(Length_5_R3!L22,$M$171))</f>
        <v>#N/A</v>
      </c>
      <c r="AC153" s="169" t="e">
        <f t="shared" ca="1" si="58"/>
        <v>#N/A</v>
      </c>
      <c r="AD153" s="172" t="str">
        <f t="shared" si="59"/>
        <v>-</v>
      </c>
      <c r="AE153" s="169" t="str">
        <f t="shared" si="60"/>
        <v>-</v>
      </c>
      <c r="AF153" s="169" t="e">
        <f t="shared" ca="1" si="61"/>
        <v>#N/A</v>
      </c>
      <c r="AG153" s="169" t="str">
        <f t="shared" si="62"/>
        <v/>
      </c>
      <c r="AH153" s="169" t="e">
        <f ca="1">S171</f>
        <v>#N/A</v>
      </c>
    </row>
    <row r="154" spans="1:34" ht="15" customHeight="1">
      <c r="B154" s="175" t="b">
        <f>IF(Length_5_R3!T23="",FALSE,TRUE)</f>
        <v>0</v>
      </c>
      <c r="C154" s="169" t="str">
        <f>IF($B154=FALSE,"",VALUE(Length_5_R3!A23))</f>
        <v/>
      </c>
      <c r="D154" s="169" t="str">
        <f>IF($B154=FALSE,"",Length_5_R3!B23)</f>
        <v/>
      </c>
      <c r="E154" s="169" t="str">
        <f>IF($B154=FALSE,"",Length_5_R3!C23)</f>
        <v/>
      </c>
      <c r="F154" s="175" t="str">
        <f>IF($B154=FALSE,"",Length_5_R3!T23)</f>
        <v/>
      </c>
      <c r="G154" s="175" t="str">
        <f>IF($B154=FALSE,"",Length_5_R3!U23)</f>
        <v/>
      </c>
      <c r="H154" s="175" t="str">
        <f>IF($B154=FALSE,"",Length_5_R3!V23)</f>
        <v/>
      </c>
      <c r="I154" s="175" t="str">
        <f>IF($B154=FALSE,"",Length_5_R3!W23)</f>
        <v/>
      </c>
      <c r="J154" s="175" t="str">
        <f>IF($B154=FALSE,"",Length_5_R3!X23)</f>
        <v/>
      </c>
      <c r="K154" s="169" t="str">
        <f t="shared" si="49"/>
        <v/>
      </c>
      <c r="L154" s="179" t="str">
        <f t="shared" si="50"/>
        <v/>
      </c>
      <c r="M154" s="180" t="str">
        <f>IF(B154=FALSE,"",Length_5_R3!D46)</f>
        <v/>
      </c>
      <c r="N154" s="181" t="str">
        <f>IF(B154=FALSE,"",Calcu_ADJ!K154*I$129)</f>
        <v/>
      </c>
      <c r="O154" s="182" t="str">
        <f t="shared" si="51"/>
        <v/>
      </c>
      <c r="P154" s="182" t="str">
        <f>IF(B154=FALSE,"",Length_5_R3!K46)</f>
        <v/>
      </c>
      <c r="Q154" s="182" t="str">
        <f t="shared" si="52"/>
        <v/>
      </c>
      <c r="R154" s="169" t="str">
        <f t="shared" si="53"/>
        <v/>
      </c>
      <c r="S154" s="169" t="str">
        <f t="shared" si="54"/>
        <v/>
      </c>
      <c r="T154" s="246" t="str">
        <f t="shared" si="55"/>
        <v/>
      </c>
      <c r="U154" s="183" t="str">
        <f t="shared" si="56"/>
        <v/>
      </c>
      <c r="V154" s="285" t="str">
        <f t="shared" si="57"/>
        <v/>
      </c>
      <c r="W154" s="169" t="str">
        <f t="shared" si="63"/>
        <v/>
      </c>
      <c r="X154" s="169" t="str">
        <f t="shared" si="64"/>
        <v/>
      </c>
      <c r="Y154" s="169" t="str">
        <f t="shared" si="65"/>
        <v/>
      </c>
      <c r="Z154" s="124"/>
      <c r="AA154" s="169" t="e">
        <f ca="1">IF(Length_5_R3!K23&lt;0,ROUNDUP(Length_5_R3!K23,$M$171),ROUNDDOWN(Length_5_R3!K23,$M$171))</f>
        <v>#N/A</v>
      </c>
      <c r="AB154" s="169" t="e">
        <f ca="1">IF(Length_5_R3!L23&lt;0,ROUNDDOWN(Length_5_R3!L23,$M$171),ROUNDUP(Length_5_R3!L23,$M$171))</f>
        <v>#N/A</v>
      </c>
      <c r="AC154" s="169" t="e">
        <f t="shared" ca="1" si="58"/>
        <v>#N/A</v>
      </c>
      <c r="AD154" s="172" t="str">
        <f t="shared" si="59"/>
        <v>-</v>
      </c>
      <c r="AE154" s="169" t="str">
        <f t="shared" si="60"/>
        <v>-</v>
      </c>
      <c r="AF154" s="169" t="e">
        <f t="shared" ca="1" si="61"/>
        <v>#N/A</v>
      </c>
      <c r="AG154" s="169" t="str">
        <f t="shared" si="62"/>
        <v/>
      </c>
      <c r="AH154" s="169" t="e">
        <f ca="1">S171</f>
        <v>#N/A</v>
      </c>
    </row>
    <row r="155" spans="1:34" ht="15" customHeight="1">
      <c r="N155" s="120"/>
      <c r="O155" s="120"/>
      <c r="P155" s="120"/>
      <c r="Q155" s="120"/>
      <c r="R155" s="120"/>
      <c r="S155" s="120"/>
      <c r="T155" s="120"/>
      <c r="Y155" s="120"/>
    </row>
    <row r="156" spans="1:34" ht="15" customHeight="1">
      <c r="A156" s="118" t="s">
        <v>430</v>
      </c>
      <c r="C156" s="119"/>
      <c r="D156" s="119"/>
      <c r="E156" s="124"/>
      <c r="F156" s="124"/>
      <c r="G156" s="124"/>
      <c r="H156" s="124"/>
      <c r="I156" s="124"/>
      <c r="J156" s="124"/>
      <c r="K156" s="124"/>
      <c r="L156" s="124"/>
      <c r="M156" s="124"/>
      <c r="N156" s="124"/>
      <c r="O156" s="124"/>
      <c r="P156" s="124"/>
      <c r="Q156" s="124"/>
      <c r="R156" s="124"/>
      <c r="S156" s="124"/>
      <c r="T156" s="124"/>
      <c r="U156" s="124"/>
      <c r="V156" s="124"/>
      <c r="W156" s="124"/>
      <c r="X156" s="124"/>
      <c r="Y156" s="124"/>
      <c r="Z156" s="124"/>
      <c r="AA156" s="124"/>
      <c r="AB156" s="124"/>
    </row>
    <row r="157" spans="1:34" ht="15" customHeight="1">
      <c r="A157" s="118"/>
      <c r="B157" s="552"/>
      <c r="C157" s="552" t="s">
        <v>334</v>
      </c>
      <c r="D157" s="561" t="s">
        <v>170</v>
      </c>
      <c r="E157" s="552" t="s">
        <v>171</v>
      </c>
      <c r="F157" s="552" t="s">
        <v>60</v>
      </c>
      <c r="G157" s="548">
        <v>1</v>
      </c>
      <c r="H157" s="551"/>
      <c r="I157" s="551"/>
      <c r="J157" s="551"/>
      <c r="K157" s="551"/>
      <c r="L157" s="551"/>
      <c r="M157" s="549"/>
      <c r="N157" s="337">
        <v>2</v>
      </c>
      <c r="O157" s="548">
        <v>3</v>
      </c>
      <c r="P157" s="551"/>
      <c r="Q157" s="551"/>
      <c r="R157" s="549"/>
      <c r="S157" s="548">
        <v>4</v>
      </c>
      <c r="T157" s="551"/>
      <c r="U157" s="549"/>
      <c r="V157" s="337">
        <v>5</v>
      </c>
      <c r="W157" s="552" t="s">
        <v>172</v>
      </c>
      <c r="X157" s="552" t="s">
        <v>435</v>
      </c>
      <c r="Y157" s="548" t="s">
        <v>560</v>
      </c>
      <c r="Z157" s="549"/>
      <c r="AA157" s="124"/>
      <c r="AB157" s="124"/>
      <c r="AC157" s="124"/>
    </row>
    <row r="158" spans="1:34" ht="15" customHeight="1">
      <c r="A158" s="118"/>
      <c r="B158" s="553"/>
      <c r="C158" s="553"/>
      <c r="D158" s="562"/>
      <c r="E158" s="553"/>
      <c r="F158" s="553"/>
      <c r="G158" s="341" t="s">
        <v>436</v>
      </c>
      <c r="H158" s="341" t="s">
        <v>437</v>
      </c>
      <c r="I158" s="337" t="s">
        <v>438</v>
      </c>
      <c r="J158" s="337" t="s">
        <v>439</v>
      </c>
      <c r="K158" s="548" t="s">
        <v>172</v>
      </c>
      <c r="L158" s="551"/>
      <c r="M158" s="549"/>
      <c r="N158" s="337" t="s">
        <v>440</v>
      </c>
      <c r="O158" s="548" t="s">
        <v>441</v>
      </c>
      <c r="P158" s="549"/>
      <c r="Q158" s="548" t="s">
        <v>174</v>
      </c>
      <c r="R158" s="549"/>
      <c r="S158" s="548" t="s">
        <v>443</v>
      </c>
      <c r="T158" s="551"/>
      <c r="U158" s="549"/>
      <c r="V158" s="337" t="s">
        <v>444</v>
      </c>
      <c r="W158" s="574"/>
      <c r="X158" s="575"/>
      <c r="Y158" s="346" t="s">
        <v>561</v>
      </c>
      <c r="Z158" s="346" t="s">
        <v>562</v>
      </c>
      <c r="AA158" s="124"/>
      <c r="AB158" s="124"/>
      <c r="AC158" s="124"/>
    </row>
    <row r="159" spans="1:34" ht="15" customHeight="1">
      <c r="B159" s="337" t="s">
        <v>182</v>
      </c>
      <c r="C159" s="184" t="s">
        <v>446</v>
      </c>
      <c r="D159" s="185" t="s">
        <v>447</v>
      </c>
      <c r="E159" s="342" t="e">
        <f ca="1">OFFSET(M$134,MATCH(J$129,U$135:U$154,0),0)</f>
        <v>#N/A</v>
      </c>
      <c r="F159" s="186" t="s">
        <v>421</v>
      </c>
      <c r="G159" s="169" t="e">
        <f ca="1">OFFSET(Length_5_R3!F26,MATCH(E129,C135:C154,0),0)</f>
        <v>#N/A</v>
      </c>
      <c r="H159" s="225" t="e">
        <f ca="1">OFFSET(Length_5_R3!G26,MATCH(E129,C135:C154,0),0)</f>
        <v>#N/A</v>
      </c>
      <c r="I159" s="169" t="e">
        <f ca="1">OFFSET(Length_5_R3!J26,MATCH(E129,C135:C154,0),0)</f>
        <v>#N/A</v>
      </c>
      <c r="J159" s="169" t="e">
        <f ca="1">OFFSET(Length_5_R3!I26,MATCH(E129,C135:C154,0),0)</f>
        <v>#N/A</v>
      </c>
      <c r="K159" s="196" t="e">
        <f ca="1">G159/J159</f>
        <v>#N/A</v>
      </c>
      <c r="L159" s="181" t="e">
        <f ca="1">IF(I159="L=m",H159/1000,H159)/J159</f>
        <v>#N/A</v>
      </c>
      <c r="M159" s="171" t="s">
        <v>131</v>
      </c>
      <c r="N159" s="187" t="s">
        <v>449</v>
      </c>
      <c r="O159" s="169"/>
      <c r="P159" s="169"/>
      <c r="Q159" s="181">
        <v>1</v>
      </c>
      <c r="R159" s="169"/>
      <c r="S159" s="188" t="e">
        <f ca="1">ABS(K159*Q159)</f>
        <v>#N/A</v>
      </c>
      <c r="T159" s="169" t="e">
        <f ca="1">ABS(L159*Q159)</f>
        <v>#N/A</v>
      </c>
      <c r="U159" s="171" t="s">
        <v>131</v>
      </c>
      <c r="V159" s="169" t="s">
        <v>450</v>
      </c>
      <c r="W159" s="196" t="e">
        <f ca="1">SQRT(SUMSQ(S159,T159*J$129))</f>
        <v>#N/A</v>
      </c>
      <c r="X159" s="192">
        <f t="shared" ref="X159:X166" si="66">IF(V159="∞",0,W159^4/V159)</f>
        <v>0</v>
      </c>
      <c r="Y159" s="188" t="str">
        <f t="shared" ref="Y159:Y166" si="67">IF(OR(N159="직사각형",N159="삼각형"),W159,"")</f>
        <v/>
      </c>
      <c r="Z159" s="188" t="e">
        <f t="shared" ref="Z159:Z164" ca="1" si="68">IF(OR(N159="직사각형",N159="삼각형"),"",W159)</f>
        <v>#N/A</v>
      </c>
      <c r="AA159" s="124"/>
      <c r="AB159" s="124"/>
      <c r="AC159" s="124"/>
    </row>
    <row r="160" spans="1:34" ht="15" customHeight="1">
      <c r="B160" s="337" t="s">
        <v>451</v>
      </c>
      <c r="C160" s="184" t="s">
        <v>388</v>
      </c>
      <c r="D160" s="185" t="s">
        <v>453</v>
      </c>
      <c r="E160" s="342" t="e">
        <f ca="1">OFFSET(N$134,MATCH(J$129,U$135:U$154,0),0)</f>
        <v>#N/A</v>
      </c>
      <c r="F160" s="186" t="s">
        <v>429</v>
      </c>
      <c r="G160" s="169"/>
      <c r="H160" s="171">
        <f>IF(MAX(L135:L154)=0,K129*1000,MAX(L135:L154)*1000)</f>
        <v>0</v>
      </c>
      <c r="I160" s="169">
        <f>IF(MAX(L135:L154)=0,2,1)</f>
        <v>2</v>
      </c>
      <c r="J160" s="189">
        <v>5</v>
      </c>
      <c r="K160" s="196">
        <f>H160/(IF(I160="",1,I160)*SQRT(J160))</f>
        <v>0</v>
      </c>
      <c r="L160" s="196"/>
      <c r="M160" s="171" t="s">
        <v>131</v>
      </c>
      <c r="N160" s="187" t="s">
        <v>455</v>
      </c>
      <c r="O160" s="169"/>
      <c r="P160" s="169"/>
      <c r="Q160" s="181">
        <v>-1</v>
      </c>
      <c r="R160" s="169"/>
      <c r="S160" s="188">
        <f t="shared" ref="S160:S166" si="69">ABS(K160*Q160)</f>
        <v>0</v>
      </c>
      <c r="T160" s="169">
        <f t="shared" ref="T160:T166" si="70">ABS(L160*Q160)</f>
        <v>0</v>
      </c>
      <c r="U160" s="171" t="s">
        <v>131</v>
      </c>
      <c r="V160" s="169">
        <v>4</v>
      </c>
      <c r="W160" s="196">
        <f t="shared" ref="W160:W166" si="71">SQRT(SUMSQ(S160,T160*J$129))</f>
        <v>0</v>
      </c>
      <c r="X160" s="192">
        <f t="shared" si="66"/>
        <v>0</v>
      </c>
      <c r="Y160" s="188" t="str">
        <f t="shared" si="67"/>
        <v/>
      </c>
      <c r="Z160" s="188">
        <f t="shared" si="68"/>
        <v>0</v>
      </c>
      <c r="AA160" s="124"/>
      <c r="AB160" s="124"/>
      <c r="AC160" s="124"/>
    </row>
    <row r="161" spans="2:29" ht="15" customHeight="1">
      <c r="B161" s="337" t="s">
        <v>186</v>
      </c>
      <c r="C161" s="184" t="s">
        <v>457</v>
      </c>
      <c r="D161" s="185" t="s">
        <v>112</v>
      </c>
      <c r="E161" s="182" t="e">
        <f ca="1">OFFSET(Q$134,MATCH(J$129,U$135:U$154,0),0)</f>
        <v>#N/A</v>
      </c>
      <c r="F161" s="186" t="s">
        <v>424</v>
      </c>
      <c r="G161" s="182"/>
      <c r="H161" s="182">
        <f>1*10^-6</f>
        <v>9.9999999999999995E-7</v>
      </c>
      <c r="I161" s="170">
        <v>1</v>
      </c>
      <c r="J161" s="189">
        <v>3</v>
      </c>
      <c r="K161" s="350"/>
      <c r="L161" s="350">
        <f>SQRT((H161/SQRT(J161)/2)^2+(H161/SQRT(J161)/2)^2)</f>
        <v>4.0824829046386305E-7</v>
      </c>
      <c r="M161" s="186" t="s">
        <v>424</v>
      </c>
      <c r="N161" s="187" t="s">
        <v>459</v>
      </c>
      <c r="O161" s="171">
        <f>H162</f>
        <v>0.2</v>
      </c>
      <c r="P161" s="169" t="s">
        <v>460</v>
      </c>
      <c r="Q161" s="181">
        <f>-O161*1000</f>
        <v>-200</v>
      </c>
      <c r="R161" s="169" t="s">
        <v>461</v>
      </c>
      <c r="S161" s="188">
        <f t="shared" si="69"/>
        <v>0</v>
      </c>
      <c r="T161" s="169">
        <f t="shared" si="70"/>
        <v>8.1649658092772609E-5</v>
      </c>
      <c r="U161" s="171" t="s">
        <v>131</v>
      </c>
      <c r="V161" s="169">
        <v>100</v>
      </c>
      <c r="W161" s="196">
        <f t="shared" si="71"/>
        <v>0</v>
      </c>
      <c r="X161" s="192">
        <f t="shared" si="66"/>
        <v>0</v>
      </c>
      <c r="Y161" s="188">
        <f t="shared" si="67"/>
        <v>0</v>
      </c>
      <c r="Z161" s="188" t="str">
        <f t="shared" si="68"/>
        <v/>
      </c>
      <c r="AA161" s="124"/>
      <c r="AB161" s="124"/>
      <c r="AC161" s="124"/>
    </row>
    <row r="162" spans="2:29" ht="15" customHeight="1">
      <c r="B162" s="337" t="s">
        <v>189</v>
      </c>
      <c r="C162" s="184" t="s">
        <v>390</v>
      </c>
      <c r="D162" s="185" t="s">
        <v>114</v>
      </c>
      <c r="E162" s="171" t="str">
        <f>R135</f>
        <v/>
      </c>
      <c r="F162" s="186" t="s">
        <v>248</v>
      </c>
      <c r="G162" s="170"/>
      <c r="H162" s="171">
        <f>IF(기본정보!H12=1,0.4,0.2)</f>
        <v>0.2</v>
      </c>
      <c r="I162" s="170">
        <v>1</v>
      </c>
      <c r="J162" s="189">
        <v>3</v>
      </c>
      <c r="K162" s="196"/>
      <c r="L162" s="196">
        <f>H162/(IF(I162="",1,I162)*SQRT(J162))</f>
        <v>0.11547005383792516</v>
      </c>
      <c r="M162" s="186" t="s">
        <v>248</v>
      </c>
      <c r="N162" s="187" t="s">
        <v>433</v>
      </c>
      <c r="O162" s="182" t="e">
        <f ca="1">E161</f>
        <v>#N/A</v>
      </c>
      <c r="P162" s="169" t="s">
        <v>460</v>
      </c>
      <c r="Q162" s="181" t="e">
        <f ca="1">-O162*1000</f>
        <v>#N/A</v>
      </c>
      <c r="R162" s="169" t="s">
        <v>466</v>
      </c>
      <c r="S162" s="188" t="e">
        <f t="shared" ca="1" si="69"/>
        <v>#N/A</v>
      </c>
      <c r="T162" s="169" t="e">
        <f t="shared" ca="1" si="70"/>
        <v>#N/A</v>
      </c>
      <c r="U162" s="171" t="s">
        <v>131</v>
      </c>
      <c r="V162" s="169">
        <v>12</v>
      </c>
      <c r="W162" s="196" t="e">
        <f t="shared" ca="1" si="71"/>
        <v>#N/A</v>
      </c>
      <c r="X162" s="192" t="e">
        <f t="shared" ca="1" si="66"/>
        <v>#N/A</v>
      </c>
      <c r="Y162" s="188" t="e">
        <f t="shared" ca="1" si="67"/>
        <v>#N/A</v>
      </c>
      <c r="Z162" s="188" t="str">
        <f t="shared" si="68"/>
        <v/>
      </c>
      <c r="AA162" s="124"/>
      <c r="AB162" s="124"/>
      <c r="AC162" s="124"/>
    </row>
    <row r="163" spans="2:29" ht="15" customHeight="1">
      <c r="B163" s="337" t="s">
        <v>467</v>
      </c>
      <c r="C163" s="184" t="s">
        <v>391</v>
      </c>
      <c r="D163" s="185" t="s">
        <v>113</v>
      </c>
      <c r="E163" s="190" t="e">
        <f ca="1">OFFSET(S$134,MATCH(J$129,U$135:U$154,0),0)</f>
        <v>#N/A</v>
      </c>
      <c r="F163" s="186" t="s">
        <v>424</v>
      </c>
      <c r="G163" s="182"/>
      <c r="H163" s="182">
        <f>1*10^-6</f>
        <v>9.9999999999999995E-7</v>
      </c>
      <c r="I163" s="170">
        <v>1</v>
      </c>
      <c r="J163" s="189">
        <v>3</v>
      </c>
      <c r="K163" s="350"/>
      <c r="L163" s="350">
        <f>SQRT((H163/SQRT(J163))^2+(H163/SQRT(J163))^2)</f>
        <v>8.1649658092772609E-7</v>
      </c>
      <c r="M163" s="186" t="s">
        <v>424</v>
      </c>
      <c r="N163" s="187" t="s">
        <v>459</v>
      </c>
      <c r="O163" s="171">
        <f>E164</f>
        <v>0.1</v>
      </c>
      <c r="P163" s="169" t="s">
        <v>460</v>
      </c>
      <c r="Q163" s="181">
        <f>-O163*1000</f>
        <v>-100</v>
      </c>
      <c r="R163" s="169" t="s">
        <v>461</v>
      </c>
      <c r="S163" s="188">
        <f t="shared" si="69"/>
        <v>0</v>
      </c>
      <c r="T163" s="169">
        <f t="shared" si="70"/>
        <v>8.1649658092772609E-5</v>
      </c>
      <c r="U163" s="171" t="s">
        <v>131</v>
      </c>
      <c r="V163" s="169">
        <v>100</v>
      </c>
      <c r="W163" s="196">
        <f t="shared" si="71"/>
        <v>0</v>
      </c>
      <c r="X163" s="192">
        <f t="shared" si="66"/>
        <v>0</v>
      </c>
      <c r="Y163" s="188">
        <f t="shared" si="67"/>
        <v>0</v>
      </c>
      <c r="Z163" s="188" t="str">
        <f t="shared" si="68"/>
        <v/>
      </c>
      <c r="AA163" s="124"/>
      <c r="AB163" s="124"/>
      <c r="AC163" s="124"/>
    </row>
    <row r="164" spans="2:29" ht="15" customHeight="1">
      <c r="B164" s="337" t="s">
        <v>195</v>
      </c>
      <c r="C164" s="184" t="s">
        <v>115</v>
      </c>
      <c r="D164" s="185" t="s">
        <v>116</v>
      </c>
      <c r="E164" s="171">
        <f>MAX(T135,0.1)</f>
        <v>0.1</v>
      </c>
      <c r="F164" s="186" t="s">
        <v>475</v>
      </c>
      <c r="G164" s="170"/>
      <c r="H164" s="171">
        <f>IF(기본정보!H12=1,3,1)</f>
        <v>1</v>
      </c>
      <c r="I164" s="170">
        <v>1</v>
      </c>
      <c r="J164" s="189">
        <v>3</v>
      </c>
      <c r="K164" s="196"/>
      <c r="L164" s="196">
        <f>H164/(IF(I164="",1,I164)*SQRT(J164))</f>
        <v>0.57735026918962584</v>
      </c>
      <c r="M164" s="186" t="s">
        <v>475</v>
      </c>
      <c r="N164" s="187" t="s">
        <v>433</v>
      </c>
      <c r="O164" s="190" t="e">
        <f ca="1">E163</f>
        <v>#N/A</v>
      </c>
      <c r="P164" s="169" t="s">
        <v>460</v>
      </c>
      <c r="Q164" s="181" t="e">
        <f ca="1">-O164*1000</f>
        <v>#N/A</v>
      </c>
      <c r="R164" s="169" t="s">
        <v>466</v>
      </c>
      <c r="S164" s="188" t="e">
        <f t="shared" ca="1" si="69"/>
        <v>#N/A</v>
      </c>
      <c r="T164" s="169" t="e">
        <f t="shared" ca="1" si="70"/>
        <v>#N/A</v>
      </c>
      <c r="U164" s="171" t="s">
        <v>131</v>
      </c>
      <c r="V164" s="169">
        <v>12</v>
      </c>
      <c r="W164" s="196" t="e">
        <f t="shared" ca="1" si="71"/>
        <v>#N/A</v>
      </c>
      <c r="X164" s="192" t="e">
        <f t="shared" ca="1" si="66"/>
        <v>#N/A</v>
      </c>
      <c r="Y164" s="188" t="e">
        <f t="shared" ca="1" si="67"/>
        <v>#N/A</v>
      </c>
      <c r="Z164" s="188" t="str">
        <f t="shared" si="68"/>
        <v/>
      </c>
      <c r="AA164" s="124"/>
      <c r="AB164" s="124"/>
      <c r="AC164" s="124"/>
    </row>
    <row r="165" spans="2:29" ht="15" customHeight="1">
      <c r="B165" s="337" t="s">
        <v>198</v>
      </c>
      <c r="C165" s="184" t="s">
        <v>76</v>
      </c>
      <c r="D165" s="185" t="s">
        <v>574</v>
      </c>
      <c r="E165" s="169">
        <v>0</v>
      </c>
      <c r="F165" s="186" t="s">
        <v>421</v>
      </c>
      <c r="G165" s="170"/>
      <c r="H165" s="169">
        <f>K129*1000</f>
        <v>0</v>
      </c>
      <c r="I165" s="169">
        <v>2</v>
      </c>
      <c r="J165" s="189">
        <v>3</v>
      </c>
      <c r="K165" s="196">
        <f>H165/(IF(I165="",1,I165)*SQRT(J165))</f>
        <v>0</v>
      </c>
      <c r="L165" s="196"/>
      <c r="M165" s="171" t="s">
        <v>131</v>
      </c>
      <c r="N165" s="187" t="s">
        <v>433</v>
      </c>
      <c r="O165" s="190"/>
      <c r="P165" s="169"/>
      <c r="Q165" s="181">
        <v>1</v>
      </c>
      <c r="R165" s="169"/>
      <c r="S165" s="188">
        <f t="shared" si="69"/>
        <v>0</v>
      </c>
      <c r="T165" s="169">
        <f t="shared" si="70"/>
        <v>0</v>
      </c>
      <c r="U165" s="171" t="s">
        <v>131</v>
      </c>
      <c r="V165" s="169" t="s">
        <v>450</v>
      </c>
      <c r="W165" s="196">
        <f t="shared" si="71"/>
        <v>0</v>
      </c>
      <c r="X165" s="192">
        <f t="shared" si="66"/>
        <v>0</v>
      </c>
      <c r="Y165" s="188">
        <f t="shared" si="67"/>
        <v>0</v>
      </c>
      <c r="Z165" s="188"/>
      <c r="AA165" s="124"/>
      <c r="AB165" s="124"/>
      <c r="AC165" s="124"/>
    </row>
    <row r="166" spans="2:29" ht="15" customHeight="1">
      <c r="B166" s="337" t="s">
        <v>335</v>
      </c>
      <c r="C166" s="184" t="s">
        <v>480</v>
      </c>
      <c r="D166" s="185" t="s">
        <v>573</v>
      </c>
      <c r="E166" s="169">
        <v>0</v>
      </c>
      <c r="F166" s="186" t="s">
        <v>429</v>
      </c>
      <c r="G166" s="169">
        <v>0.1</v>
      </c>
      <c r="H166" s="188">
        <f>(1-COS(ATAN(G166/100)))*J129*1000</f>
        <v>0</v>
      </c>
      <c r="I166" s="170">
        <v>1</v>
      </c>
      <c r="J166" s="189">
        <v>3</v>
      </c>
      <c r="K166" s="196">
        <f t="shared" ref="K166" si="72">H166/(IF(I166="",1,I166)*SQRT(J166))</f>
        <v>0</v>
      </c>
      <c r="L166" s="196"/>
      <c r="M166" s="171" t="s">
        <v>131</v>
      </c>
      <c r="N166" s="187" t="s">
        <v>433</v>
      </c>
      <c r="O166" s="169"/>
      <c r="P166" s="169"/>
      <c r="Q166" s="181">
        <v>1</v>
      </c>
      <c r="R166" s="169"/>
      <c r="S166" s="188">
        <f t="shared" si="69"/>
        <v>0</v>
      </c>
      <c r="T166" s="169">
        <f t="shared" si="70"/>
        <v>0</v>
      </c>
      <c r="U166" s="171" t="s">
        <v>131</v>
      </c>
      <c r="V166" s="169">
        <v>12</v>
      </c>
      <c r="W166" s="196">
        <f t="shared" si="71"/>
        <v>0</v>
      </c>
      <c r="X166" s="192">
        <f t="shared" si="66"/>
        <v>0</v>
      </c>
      <c r="Y166" s="188">
        <f t="shared" si="67"/>
        <v>0</v>
      </c>
      <c r="Z166" s="188" t="str">
        <f>IF(OR(N166="직사각형",N166="삼각형"),"",W166)</f>
        <v/>
      </c>
      <c r="AA166" s="124"/>
      <c r="AB166" s="124"/>
      <c r="AC166" s="124"/>
    </row>
    <row r="167" spans="2:29" ht="15" customHeight="1">
      <c r="B167" s="337" t="s">
        <v>336</v>
      </c>
      <c r="C167" s="184" t="s">
        <v>483</v>
      </c>
      <c r="D167" s="185" t="s">
        <v>484</v>
      </c>
      <c r="E167" s="342" t="e">
        <f ca="1">E159-E160-(E161*E162+E163*E164)*J129</f>
        <v>#N/A</v>
      </c>
      <c r="F167" s="186" t="s">
        <v>429</v>
      </c>
      <c r="G167" s="226"/>
      <c r="H167" s="227"/>
      <c r="I167" s="226"/>
      <c r="J167" s="226"/>
      <c r="K167" s="226"/>
      <c r="L167" s="226"/>
      <c r="M167" s="226"/>
      <c r="N167" s="226"/>
      <c r="O167" s="226"/>
      <c r="P167" s="226"/>
      <c r="Q167" s="226"/>
      <c r="R167" s="228"/>
      <c r="S167" s="191" t="e">
        <f ca="1">SQRT(SUMSQ(S159:S166))</f>
        <v>#N/A</v>
      </c>
      <c r="T167" s="191" t="e">
        <f ca="1">SQRT(SUMSQ(T159:T166))</f>
        <v>#N/A</v>
      </c>
      <c r="U167" s="171" t="s">
        <v>131</v>
      </c>
      <c r="V167" s="183" t="e">
        <f ca="1">IF(X167=0,"∞",ROUNDDOWN(W167^4/X167,0))</f>
        <v>#N/A</v>
      </c>
      <c r="W167" s="229" t="e">
        <f ca="1">SQRT(SUMSQ(W159:W166))</f>
        <v>#N/A</v>
      </c>
      <c r="X167" s="348" t="e">
        <f ca="1">SUM(X159:X166)</f>
        <v>#N/A</v>
      </c>
      <c r="Y167" s="229" t="e">
        <f ca="1">SQRT(SUMSQ(Y159:Y166))</f>
        <v>#N/A</v>
      </c>
      <c r="Z167" s="229" t="e">
        <f ca="1">SQRT(SUMSQ(Z159:Z166))</f>
        <v>#N/A</v>
      </c>
      <c r="AA167" s="124"/>
      <c r="AB167" s="124"/>
      <c r="AC167" s="124"/>
    </row>
    <row r="168" spans="2:29" ht="15" customHeight="1">
      <c r="L168" s="124"/>
      <c r="U168" s="124"/>
      <c r="V168" s="124"/>
      <c r="W168" s="124"/>
      <c r="X168" s="124"/>
      <c r="Y168" s="124"/>
      <c r="AC168" s="124"/>
    </row>
    <row r="169" spans="2:29" ht="15" customHeight="1">
      <c r="B169" s="561"/>
      <c r="C169" s="548" t="s">
        <v>594</v>
      </c>
      <c r="D169" s="551"/>
      <c r="E169" s="551"/>
      <c r="F169" s="551"/>
      <c r="G169" s="549"/>
      <c r="H169" s="356" t="s">
        <v>627</v>
      </c>
      <c r="I169" s="356" t="s">
        <v>628</v>
      </c>
      <c r="J169" s="548" t="s">
        <v>629</v>
      </c>
      <c r="K169" s="551"/>
      <c r="L169" s="551"/>
      <c r="M169" s="549"/>
      <c r="N169" s="356" t="s">
        <v>630</v>
      </c>
      <c r="O169" s="548" t="s">
        <v>631</v>
      </c>
      <c r="P169" s="551"/>
      <c r="Q169" s="549"/>
      <c r="R169" s="552" t="s">
        <v>632</v>
      </c>
      <c r="S169" s="548" t="s">
        <v>633</v>
      </c>
      <c r="T169" s="549"/>
      <c r="U169" s="124"/>
    </row>
    <row r="170" spans="2:29" ht="15" customHeight="1">
      <c r="B170" s="562"/>
      <c r="C170" s="354">
        <v>1</v>
      </c>
      <c r="D170" s="354">
        <v>2</v>
      </c>
      <c r="E170" s="354" t="s">
        <v>586</v>
      </c>
      <c r="F170" s="354" t="s">
        <v>587</v>
      </c>
      <c r="G170" s="354" t="s">
        <v>597</v>
      </c>
      <c r="H170" s="357">
        <f>H129</f>
        <v>0</v>
      </c>
      <c r="I170" s="357">
        <f>H129</f>
        <v>0</v>
      </c>
      <c r="J170" s="356" t="s">
        <v>634</v>
      </c>
      <c r="K170" s="356" t="s">
        <v>635</v>
      </c>
      <c r="L170" s="356" t="s">
        <v>628</v>
      </c>
      <c r="M170" s="356" t="s">
        <v>627</v>
      </c>
      <c r="N170" s="357"/>
      <c r="O170" s="356" t="s">
        <v>634</v>
      </c>
      <c r="P170" s="356" t="s">
        <v>636</v>
      </c>
      <c r="Q170" s="356" t="s">
        <v>637</v>
      </c>
      <c r="R170" s="553"/>
      <c r="S170" s="356" t="s">
        <v>638</v>
      </c>
      <c r="T170" s="356" t="s">
        <v>639</v>
      </c>
      <c r="U170" s="124"/>
    </row>
    <row r="171" spans="2:29" ht="15" customHeight="1">
      <c r="B171" s="354" t="s">
        <v>594</v>
      </c>
      <c r="C171" s="126" t="e">
        <f ca="1">S167*E182</f>
        <v>#N/A</v>
      </c>
      <c r="D171" s="126" t="e">
        <f ca="1">T167*E182</f>
        <v>#N/A</v>
      </c>
      <c r="E171" s="126">
        <f>J129</f>
        <v>0</v>
      </c>
      <c r="F171" s="128" t="str">
        <f>U167</f>
        <v>μm</v>
      </c>
      <c r="G171" s="133" t="e">
        <f ca="1">SQRT(SUMSQ(C171,D171*E171))</f>
        <v>#N/A</v>
      </c>
      <c r="H171" s="132" t="e">
        <f ca="1">MAX(G171:G172)/IF(H170="mm",1000,1)</f>
        <v>#N/A</v>
      </c>
      <c r="I171" s="160">
        <f>G129</f>
        <v>0</v>
      </c>
      <c r="J171" s="125" t="e">
        <f ca="1">MAX(IF(H171&lt;0.00001,6,IF(H171&lt;0.0001,5,IF(H171&lt;0.001,4,IF(H171&lt;0.01,3,IF(H171&lt;0.1,2,IF(H171&lt;1,1,IF(H171&lt;10,0,IF(H171&lt;100,-1,-2)))))))),0)+K172</f>
        <v>#N/A</v>
      </c>
      <c r="K171" s="125" t="e">
        <f ca="1">J171</f>
        <v>#N/A</v>
      </c>
      <c r="L171" s="169">
        <f>IFERROR(LEN(I171)-FIND(".",I171),0)</f>
        <v>0</v>
      </c>
      <c r="M171" s="192" t="e">
        <f ca="1">IF(M172=TRUE,MIN(K171:L171),K171)</f>
        <v>#N/A</v>
      </c>
      <c r="N171" s="160" t="e">
        <f ca="1">ABS((H171-ROUND(H171,M171))/H171*100)</f>
        <v>#N/A</v>
      </c>
      <c r="O171" s="169" t="e">
        <f ca="1">OFFSET(P175,MATCH(M171,O176:O185,0),0)</f>
        <v>#N/A</v>
      </c>
      <c r="P171" s="169" t="e">
        <f ca="1">OFFSET(P175,MATCH(M171,O176:O185,0),0)</f>
        <v>#N/A</v>
      </c>
      <c r="Q171" s="169" t="str">
        <f ca="1">OFFSET(P175,MATCH(L171,O176:O185,0),0)</f>
        <v>0</v>
      </c>
      <c r="R171" s="129">
        <f ca="1">IFERROR(IF(G171=H171,0,1),0)</f>
        <v>0</v>
      </c>
      <c r="S171" s="349" t="e">
        <f ca="1">TEXT(IF(N171&gt;5,ROUNDUP(H171,M171),ROUND(H171,M171)),O171)</f>
        <v>#N/A</v>
      </c>
      <c r="T171" s="349" t="e">
        <f ca="1">S171&amp;" "&amp;H170</f>
        <v>#N/A</v>
      </c>
      <c r="U171" s="124"/>
    </row>
    <row r="172" spans="2:29" ht="15" customHeight="1">
      <c r="B172" s="354" t="s">
        <v>63</v>
      </c>
      <c r="C172" s="127" t="e">
        <f ca="1">L129</f>
        <v>#N/A</v>
      </c>
      <c r="D172" s="128" t="e">
        <f ca="1">M129</f>
        <v>#N/A</v>
      </c>
      <c r="E172" s="128">
        <f>J129</f>
        <v>0</v>
      </c>
      <c r="F172" s="128" t="e">
        <f ca="1">N129</f>
        <v>#N/A</v>
      </c>
      <c r="G172" s="133" t="e">
        <f ca="1">SQRT(SUMSQ(C172,D172*E172))</f>
        <v>#N/A</v>
      </c>
      <c r="J172" s="353" t="s">
        <v>608</v>
      </c>
      <c r="K172" s="169">
        <f>IF(O172=TRUE,1,기본정보!$A$47)</f>
        <v>1</v>
      </c>
      <c r="L172" s="353" t="s">
        <v>609</v>
      </c>
      <c r="M172" s="169" t="b">
        <f>IF(O172=TRUE,FALSE,기본정보!$A$52)</f>
        <v>0</v>
      </c>
      <c r="N172" s="353" t="s">
        <v>610</v>
      </c>
      <c r="O172" s="169" t="b">
        <f>기본정보!$A$46=0</f>
        <v>1</v>
      </c>
      <c r="R172" s="121"/>
      <c r="S172" s="121"/>
      <c r="T172" s="121"/>
      <c r="U172" s="121"/>
      <c r="W172" s="124"/>
    </row>
    <row r="173" spans="2:29" ht="15" customHeight="1">
      <c r="B173" s="122"/>
      <c r="C173" s="122"/>
      <c r="D173" s="122"/>
      <c r="Q173" s="121"/>
      <c r="R173" s="121"/>
      <c r="S173" s="121"/>
      <c r="T173" s="121"/>
      <c r="U173" s="121"/>
      <c r="V173" s="124"/>
    </row>
    <row r="174" spans="2:29" ht="15" customHeight="1">
      <c r="B174" s="130" t="s">
        <v>485</v>
      </c>
      <c r="C174" s="122"/>
      <c r="D174" s="122"/>
      <c r="F174" s="121"/>
      <c r="I174" s="184" t="s">
        <v>53</v>
      </c>
      <c r="J174" s="184" t="s">
        <v>493</v>
      </c>
      <c r="M174" s="121"/>
      <c r="N174" s="121"/>
      <c r="O174" s="336" t="s">
        <v>494</v>
      </c>
      <c r="P174" s="336" t="s">
        <v>495</v>
      </c>
      <c r="Q174" s="121"/>
      <c r="R174" s="124"/>
      <c r="S174" s="121"/>
      <c r="T174" s="121"/>
      <c r="U174" s="121"/>
    </row>
    <row r="175" spans="2:29" ht="15" customHeight="1">
      <c r="B175" s="563" t="s">
        <v>563</v>
      </c>
      <c r="C175" s="564"/>
      <c r="D175" s="552" t="s">
        <v>564</v>
      </c>
      <c r="E175" s="346" t="s">
        <v>567</v>
      </c>
      <c r="F175" s="346" t="s">
        <v>568</v>
      </c>
      <c r="G175" s="346" t="s">
        <v>569</v>
      </c>
      <c r="I175" s="184"/>
      <c r="J175" s="184">
        <v>95.45</v>
      </c>
      <c r="M175" s="121"/>
      <c r="N175" s="121"/>
      <c r="O175" s="339" t="s">
        <v>496</v>
      </c>
      <c r="P175" s="339" t="s">
        <v>497</v>
      </c>
      <c r="Q175" s="121"/>
      <c r="R175" s="124"/>
      <c r="S175" s="121"/>
      <c r="T175" s="121"/>
      <c r="U175" s="121"/>
    </row>
    <row r="176" spans="2:29" ht="15" customHeight="1">
      <c r="B176" s="347" t="s">
        <v>565</v>
      </c>
      <c r="C176" s="351" t="s">
        <v>566</v>
      </c>
      <c r="D176" s="553"/>
      <c r="E176" s="345" t="e">
        <f ca="1">Y167</f>
        <v>#N/A</v>
      </c>
      <c r="F176" s="345" t="e">
        <f ca="1">Z167</f>
        <v>#N/A</v>
      </c>
      <c r="G176" s="247" t="e">
        <f ca="1">F176/E176</f>
        <v>#N/A</v>
      </c>
      <c r="I176" s="169">
        <v>1</v>
      </c>
      <c r="J176" s="169">
        <v>13.97</v>
      </c>
      <c r="M176" s="121"/>
      <c r="N176" s="121"/>
      <c r="O176" s="193">
        <v>0</v>
      </c>
      <c r="P176" s="194" t="s">
        <v>498</v>
      </c>
      <c r="Q176" s="121"/>
      <c r="R176" s="124"/>
      <c r="S176" s="121"/>
      <c r="T176" s="121"/>
      <c r="U176" s="121"/>
    </row>
    <row r="177" spans="1:27" ht="15" customHeight="1">
      <c r="B177" s="169">
        <v>1</v>
      </c>
      <c r="C177" s="188">
        <f ca="1">IFERROR(LARGE(Y159:Y166,B177),0)</f>
        <v>0</v>
      </c>
      <c r="D177" s="337" t="s">
        <v>487</v>
      </c>
      <c r="E177" s="550">
        <f ca="1">SQRT(SUMSQ(C179:C184,D177:D178))</f>
        <v>0</v>
      </c>
      <c r="F177" s="550"/>
      <c r="G177" s="554" t="e">
        <f ca="1">E177/SQRT(SUMSQ(E178,F178))</f>
        <v>#DIV/0!</v>
      </c>
      <c r="H177" s="121"/>
      <c r="I177" s="169">
        <v>2</v>
      </c>
      <c r="J177" s="169">
        <v>4.53</v>
      </c>
      <c r="O177" s="193">
        <v>1</v>
      </c>
      <c r="P177" s="194" t="s">
        <v>499</v>
      </c>
      <c r="Q177" s="121"/>
      <c r="R177" s="121"/>
      <c r="S177" s="121"/>
      <c r="T177" s="121"/>
      <c r="U177" s="121"/>
      <c r="V177" s="124"/>
    </row>
    <row r="178" spans="1:27" ht="15" customHeight="1">
      <c r="B178" s="169">
        <v>2</v>
      </c>
      <c r="C178" s="188">
        <f ca="1">IFERROR(LARGE(Y159:Y166,B178),0)</f>
        <v>0</v>
      </c>
      <c r="D178" s="337" t="s">
        <v>488</v>
      </c>
      <c r="E178" s="342">
        <f ca="1">C177</f>
        <v>0</v>
      </c>
      <c r="F178" s="342">
        <f ca="1">C178</f>
        <v>0</v>
      </c>
      <c r="G178" s="555"/>
      <c r="H178" s="121"/>
      <c r="I178" s="169">
        <v>3</v>
      </c>
      <c r="J178" s="169">
        <v>3.31</v>
      </c>
      <c r="O178" s="193">
        <v>2</v>
      </c>
      <c r="P178" s="194" t="s">
        <v>500</v>
      </c>
      <c r="Q178" s="121"/>
      <c r="R178" s="121"/>
      <c r="S178" s="121"/>
      <c r="T178" s="121"/>
      <c r="U178" s="121"/>
      <c r="V178" s="124"/>
    </row>
    <row r="179" spans="1:27" ht="15" customHeight="1">
      <c r="B179" s="169">
        <v>3</v>
      </c>
      <c r="C179" s="188">
        <f ca="1">IFERROR(LARGE(Y159:Y166,B179),0)</f>
        <v>0</v>
      </c>
      <c r="D179" s="552" t="s">
        <v>486</v>
      </c>
      <c r="E179" s="168" t="s">
        <v>489</v>
      </c>
      <c r="F179" s="168" t="s">
        <v>490</v>
      </c>
      <c r="G179" s="168" t="s">
        <v>491</v>
      </c>
      <c r="H179" s="121"/>
      <c r="I179" s="169">
        <v>4</v>
      </c>
      <c r="J179" s="169">
        <v>2.87</v>
      </c>
      <c r="O179" s="193">
        <v>3</v>
      </c>
      <c r="P179" s="194" t="s">
        <v>501</v>
      </c>
      <c r="Q179" s="121"/>
      <c r="R179" s="121"/>
      <c r="S179" s="121"/>
      <c r="T179" s="121"/>
      <c r="U179" s="121"/>
      <c r="V179" s="124"/>
    </row>
    <row r="180" spans="1:27" ht="15" customHeight="1">
      <c r="B180" s="169">
        <v>4</v>
      </c>
      <c r="C180" s="188">
        <f ca="1">IFERROR(LARGE(Y159:Y166,B180),0)</f>
        <v>0</v>
      </c>
      <c r="D180" s="553"/>
      <c r="E180" s="169">
        <f ca="1">OFFSET(H158,MATCH(E178,Y159:Y166,0),0)/OFFSET(I158,MATCH(E178,Y159:Y166,0),0)</f>
        <v>9.9999999999999995E-7</v>
      </c>
      <c r="F180" s="169">
        <f ca="1">OFFSET(H158,MATCH(F178,Y159:Y166,0),0)/OFFSET(I158,MATCH(F178,Y159:Y166,0),0)</f>
        <v>9.9999999999999995E-7</v>
      </c>
      <c r="G180" s="342">
        <f ca="1">ABS(E180-F180)/(E180+F180)</f>
        <v>0</v>
      </c>
      <c r="H180" s="121"/>
      <c r="I180" s="169">
        <v>5</v>
      </c>
      <c r="J180" s="169">
        <v>2.65</v>
      </c>
      <c r="O180" s="193">
        <v>4</v>
      </c>
      <c r="P180" s="194" t="s">
        <v>502</v>
      </c>
      <c r="Q180" s="121"/>
      <c r="R180" s="121"/>
      <c r="S180" s="121"/>
      <c r="T180" s="121"/>
      <c r="U180" s="121"/>
      <c r="V180" s="124"/>
    </row>
    <row r="181" spans="1:27" ht="15" customHeight="1">
      <c r="B181" s="169">
        <v>5</v>
      </c>
      <c r="C181" s="188">
        <f ca="1">IFERROR(LARGE(Y159:Y166,B181),0)</f>
        <v>0</v>
      </c>
      <c r="D181" s="337" t="s">
        <v>440</v>
      </c>
      <c r="E181" s="159" t="e">
        <f ca="1">IF(AND(G176&lt;0.3,G177&lt;0.3),"사다리꼴","정규")</f>
        <v>#N/A</v>
      </c>
      <c r="F181" s="121"/>
      <c r="G181" s="121"/>
      <c r="H181" s="121"/>
      <c r="I181" s="169">
        <v>6</v>
      </c>
      <c r="J181" s="169">
        <v>2.52</v>
      </c>
      <c r="O181" s="193">
        <v>5</v>
      </c>
      <c r="P181" s="194" t="s">
        <v>503</v>
      </c>
      <c r="Q181" s="121"/>
      <c r="R181" s="121"/>
      <c r="S181" s="121"/>
      <c r="T181" s="121"/>
      <c r="U181" s="121"/>
      <c r="V181" s="124"/>
    </row>
    <row r="182" spans="1:27" ht="15" customHeight="1">
      <c r="B182" s="169">
        <v>6</v>
      </c>
      <c r="C182" s="188">
        <f ca="1">IFERROR(LARGE(Y159:Y166,B182),0)</f>
        <v>0</v>
      </c>
      <c r="D182" s="337" t="s">
        <v>326</v>
      </c>
      <c r="E182" s="169" t="e">
        <f ca="1">IF(E181="정규",IF(OR(V167="∞",V167&gt;=10),2,OFFSET(J175,MATCH(V167,I176:I185,0),0)),ROUND((1-SQRT((1-0.95)*(1-G180^2)))/SQRT((1+G180^2)/6),2))</f>
        <v>#N/A</v>
      </c>
      <c r="F182" s="121"/>
      <c r="G182" s="121"/>
      <c r="H182" s="121"/>
      <c r="I182" s="169">
        <v>7</v>
      </c>
      <c r="J182" s="169">
        <v>2.4300000000000002</v>
      </c>
      <c r="O182" s="193">
        <v>6</v>
      </c>
      <c r="P182" s="194" t="s">
        <v>504</v>
      </c>
      <c r="Q182" s="121"/>
      <c r="R182" s="121"/>
      <c r="S182" s="121"/>
      <c r="T182" s="121"/>
      <c r="U182" s="121"/>
      <c r="V182" s="124"/>
    </row>
    <row r="183" spans="1:27" ht="15" customHeight="1">
      <c r="B183" s="169">
        <v>7</v>
      </c>
      <c r="C183" s="188">
        <f ca="1">IFERROR(LARGE(Y159:Y166,B183),0)</f>
        <v>0</v>
      </c>
      <c r="E183" s="123"/>
      <c r="F183" s="121"/>
      <c r="G183" s="121"/>
      <c r="H183" s="121"/>
      <c r="I183" s="169">
        <v>8</v>
      </c>
      <c r="J183" s="169">
        <v>2.37</v>
      </c>
      <c r="O183" s="193">
        <v>7</v>
      </c>
      <c r="P183" s="194" t="s">
        <v>505</v>
      </c>
      <c r="Q183" s="121"/>
      <c r="R183" s="121"/>
      <c r="S183" s="121"/>
      <c r="T183" s="121"/>
      <c r="U183" s="121"/>
      <c r="V183" s="124"/>
    </row>
    <row r="184" spans="1:27" ht="15" customHeight="1">
      <c r="B184" s="169">
        <v>8</v>
      </c>
      <c r="C184" s="188">
        <f ca="1">IFERROR(LARGE(Y159:Y166,B184),0)</f>
        <v>0</v>
      </c>
      <c r="E184" s="123"/>
      <c r="I184" s="169">
        <v>9</v>
      </c>
      <c r="J184" s="169">
        <v>2.3199999999999998</v>
      </c>
      <c r="O184" s="193">
        <v>8</v>
      </c>
      <c r="P184" s="194" t="s">
        <v>506</v>
      </c>
      <c r="Q184" s="121"/>
      <c r="R184" s="121"/>
      <c r="S184" s="121"/>
      <c r="T184" s="121"/>
      <c r="U184" s="121"/>
      <c r="V184" s="124"/>
    </row>
    <row r="185" spans="1:27" ht="15" customHeight="1">
      <c r="B185" s="122"/>
      <c r="C185" s="122"/>
      <c r="E185" s="123"/>
      <c r="I185" s="169" t="s">
        <v>54</v>
      </c>
      <c r="J185" s="169">
        <v>2</v>
      </c>
      <c r="O185" s="193">
        <v>9</v>
      </c>
      <c r="P185" s="194" t="s">
        <v>507</v>
      </c>
      <c r="Q185" s="121"/>
      <c r="R185" s="121"/>
      <c r="S185" s="121"/>
      <c r="T185" s="121"/>
      <c r="U185" s="121"/>
      <c r="V185" s="124"/>
    </row>
    <row r="186" spans="1:27" ht="15" customHeight="1">
      <c r="B186" s="122"/>
      <c r="C186" s="122"/>
      <c r="D186" s="122"/>
      <c r="Q186" s="121"/>
      <c r="R186" s="121"/>
      <c r="S186" s="121"/>
      <c r="T186" s="121"/>
      <c r="U186" s="121"/>
      <c r="V186" s="124"/>
    </row>
    <row r="187" spans="1:27" ht="15" customHeight="1">
      <c r="A187" s="252" t="s">
        <v>541</v>
      </c>
      <c r="AA187" s="124"/>
    </row>
    <row r="188" spans="1:27" ht="18" customHeight="1">
      <c r="A188" s="252" t="s">
        <v>538</v>
      </c>
    </row>
    <row r="189" spans="1:27" ht="15" customHeight="1">
      <c r="A189" s="118" t="s">
        <v>369</v>
      </c>
      <c r="B189" s="119"/>
      <c r="C189" s="119"/>
      <c r="D189" s="119"/>
      <c r="E189" s="120"/>
      <c r="F189" s="120"/>
      <c r="G189" s="120"/>
      <c r="H189" s="120"/>
      <c r="I189" s="120"/>
      <c r="J189" s="120"/>
      <c r="K189" s="120"/>
      <c r="L189" s="120"/>
      <c r="M189" s="120"/>
      <c r="N189" s="120"/>
      <c r="O189" s="120"/>
      <c r="P189" s="120"/>
      <c r="Q189" s="120"/>
      <c r="R189" s="120"/>
      <c r="S189" s="120"/>
    </row>
    <row r="190" spans="1:27" ht="24">
      <c r="B190" s="337" t="s">
        <v>370</v>
      </c>
      <c r="C190" s="337" t="s">
        <v>371</v>
      </c>
      <c r="D190" s="337" t="s">
        <v>372</v>
      </c>
      <c r="E190" s="337" t="s">
        <v>108</v>
      </c>
      <c r="F190" s="337" t="s">
        <v>62</v>
      </c>
      <c r="G190" s="337" t="s">
        <v>76</v>
      </c>
      <c r="H190" s="337" t="s">
        <v>60</v>
      </c>
      <c r="I190" s="337" t="s">
        <v>142</v>
      </c>
      <c r="J190" s="337" t="s">
        <v>376</v>
      </c>
      <c r="K190" s="337" t="s">
        <v>377</v>
      </c>
      <c r="L190" s="337" t="s">
        <v>378</v>
      </c>
      <c r="M190" s="337" t="s">
        <v>379</v>
      </c>
      <c r="N190" s="337" t="s">
        <v>380</v>
      </c>
      <c r="O190" s="120"/>
      <c r="P190" s="120"/>
      <c r="R190" s="120"/>
      <c r="S190" s="120"/>
      <c r="T190" s="121"/>
      <c r="U190" s="121"/>
    </row>
    <row r="191" spans="1:27" ht="15" customHeight="1">
      <c r="B191" s="169" t="e">
        <f>C191</f>
        <v>#DIV/0!</v>
      </c>
      <c r="C191" s="169" t="e">
        <f>AVERAGE(기본정보!B12:B13)</f>
        <v>#DIV/0!</v>
      </c>
      <c r="D191" s="169">
        <f>MIN(C197:C216)</f>
        <v>0</v>
      </c>
      <c r="E191" s="169">
        <f>MAX(C197:C216)</f>
        <v>0</v>
      </c>
      <c r="F191" s="169">
        <f>Length_5_R4!H4</f>
        <v>0</v>
      </c>
      <c r="G191" s="169">
        <f>Length_5_R4!I4</f>
        <v>0</v>
      </c>
      <c r="H191" s="169">
        <f>Length_5_R4!J4</f>
        <v>0</v>
      </c>
      <c r="I191" s="169">
        <f>IF(H191="inch",25.4,IF(H191="μm",0.001,1))</f>
        <v>1</v>
      </c>
      <c r="J191" s="169">
        <f>MAX(U197:U216)</f>
        <v>0</v>
      </c>
      <c r="K191" s="169">
        <f>G191*I191</f>
        <v>0</v>
      </c>
      <c r="L191" s="169" t="e">
        <f ca="1">OFFSET(Length_5_R4!D3,MATCH($J191,$U197:$U216,0),0)</f>
        <v>#N/A</v>
      </c>
      <c r="M191" s="169" t="e">
        <f ca="1">OFFSET(Length_5_R4!E3,MATCH($J191,$U197:$U216,0),0)</f>
        <v>#N/A</v>
      </c>
      <c r="N191" s="169" t="e">
        <f ca="1">OFFSET(Length_5_R4!F3,MATCH($J191,$U197:$U216,0),0)</f>
        <v>#N/A</v>
      </c>
      <c r="R191" s="120"/>
      <c r="S191" s="120"/>
      <c r="T191" s="121"/>
      <c r="U191" s="121"/>
    </row>
    <row r="192" spans="1:27" ht="15" customHeight="1">
      <c r="B192" s="119"/>
      <c r="C192" s="119"/>
      <c r="D192" s="119"/>
      <c r="E192" s="120"/>
      <c r="F192" s="120"/>
      <c r="G192" s="120"/>
      <c r="H192" s="120"/>
      <c r="I192" s="120"/>
      <c r="J192" s="120"/>
      <c r="K192" s="120"/>
      <c r="L192" s="120"/>
      <c r="M192" s="120"/>
      <c r="N192" s="120"/>
      <c r="O192" s="120"/>
      <c r="P192" s="120"/>
      <c r="Q192" s="120"/>
      <c r="R192" s="120"/>
      <c r="S192" s="120"/>
      <c r="T192" s="120"/>
      <c r="U192" s="120"/>
    </row>
    <row r="193" spans="1:34" ht="15" customHeight="1">
      <c r="A193" s="118" t="s">
        <v>381</v>
      </c>
      <c r="D193" s="119"/>
      <c r="E193" s="124"/>
      <c r="F193" s="124"/>
      <c r="G193" s="124"/>
      <c r="H193" s="124"/>
      <c r="I193" s="124"/>
      <c r="J193" s="124"/>
      <c r="K193" s="124"/>
      <c r="L193" s="124"/>
      <c r="M193" s="124"/>
      <c r="N193" s="124"/>
      <c r="O193" s="124"/>
      <c r="P193" s="124"/>
      <c r="Q193" s="124"/>
      <c r="R193" s="124"/>
      <c r="S193" s="124"/>
      <c r="T193" s="124"/>
      <c r="U193" s="124"/>
      <c r="AA193" s="131" t="s">
        <v>382</v>
      </c>
    </row>
    <row r="194" spans="1:34" ht="15" customHeight="1">
      <c r="B194" s="565" t="s">
        <v>383</v>
      </c>
      <c r="C194" s="561" t="s">
        <v>92</v>
      </c>
      <c r="D194" s="561" t="s">
        <v>60</v>
      </c>
      <c r="E194" s="561" t="s">
        <v>367</v>
      </c>
      <c r="F194" s="567" t="s">
        <v>332</v>
      </c>
      <c r="G194" s="567"/>
      <c r="H194" s="567"/>
      <c r="I194" s="567"/>
      <c r="J194" s="567"/>
      <c r="K194" s="567"/>
      <c r="L194" s="568" t="s">
        <v>140</v>
      </c>
      <c r="M194" s="337" t="s">
        <v>387</v>
      </c>
      <c r="N194" s="337" t="s">
        <v>388</v>
      </c>
      <c r="O194" s="548" t="s">
        <v>328</v>
      </c>
      <c r="P194" s="551"/>
      <c r="Q194" s="549"/>
      <c r="R194" s="337" t="s">
        <v>390</v>
      </c>
      <c r="S194" s="177" t="s">
        <v>391</v>
      </c>
      <c r="T194" s="337" t="s">
        <v>392</v>
      </c>
      <c r="U194" s="337" t="s">
        <v>92</v>
      </c>
      <c r="V194" s="337" t="s">
        <v>393</v>
      </c>
      <c r="W194" s="548" t="s">
        <v>641</v>
      </c>
      <c r="X194" s="551"/>
      <c r="Y194" s="549"/>
      <c r="Z194" s="124"/>
      <c r="AA194" s="570" t="s">
        <v>88</v>
      </c>
      <c r="AB194" s="571"/>
      <c r="AC194" s="572" t="s">
        <v>395</v>
      </c>
      <c r="AD194" s="573"/>
      <c r="AE194" s="573"/>
      <c r="AF194" s="573"/>
      <c r="AG194" s="573"/>
      <c r="AH194" s="573"/>
    </row>
    <row r="195" spans="1:34" ht="15" customHeight="1">
      <c r="B195" s="565"/>
      <c r="C195" s="566"/>
      <c r="D195" s="566"/>
      <c r="E195" s="566"/>
      <c r="F195" s="178" t="s">
        <v>148</v>
      </c>
      <c r="G195" s="340" t="s">
        <v>149</v>
      </c>
      <c r="H195" s="178" t="s">
        <v>109</v>
      </c>
      <c r="I195" s="340" t="s">
        <v>110</v>
      </c>
      <c r="J195" s="178" t="s">
        <v>111</v>
      </c>
      <c r="K195" s="340" t="s">
        <v>398</v>
      </c>
      <c r="L195" s="569"/>
      <c r="M195" s="337" t="s">
        <v>399</v>
      </c>
      <c r="N195" s="337" t="s">
        <v>400</v>
      </c>
      <c r="O195" s="337" t="s">
        <v>401</v>
      </c>
      <c r="P195" s="337" t="s">
        <v>402</v>
      </c>
      <c r="Q195" s="337" t="s">
        <v>403</v>
      </c>
      <c r="R195" s="337" t="s">
        <v>163</v>
      </c>
      <c r="S195" s="337" t="s">
        <v>164</v>
      </c>
      <c r="T195" s="337" t="s">
        <v>165</v>
      </c>
      <c r="U195" s="337" t="s">
        <v>407</v>
      </c>
      <c r="V195" s="337" t="s">
        <v>408</v>
      </c>
      <c r="W195" s="337" t="s">
        <v>92</v>
      </c>
      <c r="X195" s="337" t="s">
        <v>393</v>
      </c>
      <c r="Y195" s="337" t="s">
        <v>89</v>
      </c>
      <c r="Z195" s="124"/>
      <c r="AA195" s="209" t="s">
        <v>413</v>
      </c>
      <c r="AB195" s="209" t="s">
        <v>414</v>
      </c>
      <c r="AC195" s="337" t="s">
        <v>119</v>
      </c>
      <c r="AD195" s="338" t="s">
        <v>393</v>
      </c>
      <c r="AE195" s="337" t="s">
        <v>89</v>
      </c>
      <c r="AF195" s="208" t="s">
        <v>88</v>
      </c>
      <c r="AG195" s="208" t="s">
        <v>419</v>
      </c>
      <c r="AH195" s="208" t="s">
        <v>412</v>
      </c>
    </row>
    <row r="196" spans="1:34" ht="15" customHeight="1">
      <c r="B196" s="565"/>
      <c r="C196" s="562"/>
      <c r="D196" s="562"/>
      <c r="E196" s="562"/>
      <c r="F196" s="340">
        <f>H191</f>
        <v>0</v>
      </c>
      <c r="G196" s="340">
        <f>F196</f>
        <v>0</v>
      </c>
      <c r="H196" s="340">
        <f>G196</f>
        <v>0</v>
      </c>
      <c r="I196" s="340">
        <f>H196</f>
        <v>0</v>
      </c>
      <c r="J196" s="340">
        <f>I196</f>
        <v>0</v>
      </c>
      <c r="K196" s="340">
        <f>J196</f>
        <v>0</v>
      </c>
      <c r="L196" s="337" t="s">
        <v>421</v>
      </c>
      <c r="M196" s="337" t="s">
        <v>154</v>
      </c>
      <c r="N196" s="337" t="s">
        <v>154</v>
      </c>
      <c r="O196" s="210" t="s">
        <v>424</v>
      </c>
      <c r="P196" s="210" t="s">
        <v>424</v>
      </c>
      <c r="Q196" s="210" t="s">
        <v>424</v>
      </c>
      <c r="R196" s="210" t="s">
        <v>248</v>
      </c>
      <c r="S196" s="210" t="s">
        <v>424</v>
      </c>
      <c r="T196" s="210" t="s">
        <v>248</v>
      </c>
      <c r="U196" s="337" t="s">
        <v>429</v>
      </c>
      <c r="V196" s="337" t="s">
        <v>421</v>
      </c>
      <c r="W196" s="337">
        <f>H191</f>
        <v>0</v>
      </c>
      <c r="X196" s="337">
        <f>W196</f>
        <v>0</v>
      </c>
      <c r="Y196" s="337">
        <f>X196</f>
        <v>0</v>
      </c>
      <c r="Z196" s="124"/>
      <c r="AA196" s="340">
        <f>H191</f>
        <v>0</v>
      </c>
      <c r="AB196" s="340">
        <f>AA196</f>
        <v>0</v>
      </c>
      <c r="AC196" s="337">
        <f>AB196</f>
        <v>0</v>
      </c>
      <c r="AD196" s="337">
        <f>AC196</f>
        <v>0</v>
      </c>
      <c r="AE196" s="337">
        <f>AD196</f>
        <v>0</v>
      </c>
      <c r="AF196" s="337">
        <f>AE196</f>
        <v>0</v>
      </c>
      <c r="AG196" s="231">
        <f>IF(TYPE(MATCH("FAIL",AG197:AG216,0))=16,0,1)</f>
        <v>0</v>
      </c>
      <c r="AH196" s="337">
        <f>AF196</f>
        <v>0</v>
      </c>
    </row>
    <row r="197" spans="1:34" ht="15" customHeight="1">
      <c r="B197" s="175" t="b">
        <f>IF(Length_5_R4!T4="",FALSE,TRUE)</f>
        <v>0</v>
      </c>
      <c r="C197" s="169" t="str">
        <f>IF($B197=FALSE,"",VALUE(Length_5_R4!A4))</f>
        <v/>
      </c>
      <c r="D197" s="169" t="str">
        <f>IF($B197=FALSE,"",Length_5_R4!B4)</f>
        <v/>
      </c>
      <c r="E197" s="169" t="str">
        <f>IF($B197=FALSE,"",Length_5_R4!C4)</f>
        <v/>
      </c>
      <c r="F197" s="175" t="str">
        <f>IF($B197=FALSE,"",Length_5_R4!T4)</f>
        <v/>
      </c>
      <c r="G197" s="175" t="str">
        <f>IF($B197=FALSE,"",Length_5_R4!U4)</f>
        <v/>
      </c>
      <c r="H197" s="175" t="str">
        <f>IF($B197=FALSE,"",Length_5_R4!V4)</f>
        <v/>
      </c>
      <c r="I197" s="175" t="str">
        <f>IF($B197=FALSE,"",Length_5_R4!W4)</f>
        <v/>
      </c>
      <c r="J197" s="175" t="str">
        <f>IF($B197=FALSE,"",Length_5_R4!X4)</f>
        <v/>
      </c>
      <c r="K197" s="169" t="str">
        <f t="shared" ref="K197:K216" si="73">IF(B197=FALSE,"",AVERAGE(F197:J197))</f>
        <v/>
      </c>
      <c r="L197" s="179" t="str">
        <f t="shared" ref="L197:L216" si="74">IF(B197=FALSE,"",STDEV(F197:J197)*I$191)</f>
        <v/>
      </c>
      <c r="M197" s="180" t="str">
        <f>IF(B197=FALSE,"",Length_5_R4!D27)</f>
        <v/>
      </c>
      <c r="N197" s="181" t="str">
        <f>IF(B197=FALSE,"",Calcu_ADJ!K197*I$191)</f>
        <v/>
      </c>
      <c r="O197" s="182" t="str">
        <f t="shared" ref="O197:O216" si="75">IF(B197=FALSE,"",8*10^-6)</f>
        <v/>
      </c>
      <c r="P197" s="182" t="str">
        <f>IF(B197=FALSE,"",Length_5_R4!K27)</f>
        <v/>
      </c>
      <c r="Q197" s="182" t="str">
        <f t="shared" ref="Q197:Q216" si="76">IF(B197=FALSE,"",AVERAGE(O197:P197))</f>
        <v/>
      </c>
      <c r="R197" s="169" t="str">
        <f t="shared" ref="R197:R216" si="77">IF(B197=FALSE,"",B$191-C$191)</f>
        <v/>
      </c>
      <c r="S197" s="169" t="str">
        <f t="shared" ref="S197:S216" si="78">IF(B197=FALSE,"",O197-P197)</f>
        <v/>
      </c>
      <c r="T197" s="246" t="str">
        <f t="shared" ref="T197:T216" si="79">IF(B197=FALSE,"",AVERAGE(B$191:C$191)-20)</f>
        <v/>
      </c>
      <c r="U197" s="183" t="str">
        <f t="shared" ref="U197:U216" si="80">IF(B197=FALSE,"",C197*I$191)</f>
        <v/>
      </c>
      <c r="V197" s="285" t="str">
        <f t="shared" ref="V197:V216" si="81">IF(B197=FALSE,"",M197-N197-(Q197*R197+S197*T197)*U197)</f>
        <v/>
      </c>
      <c r="W197" s="169" t="str">
        <f>IF(B197=FALSE,"",ROUND(U197/I$191,M$233))</f>
        <v/>
      </c>
      <c r="X197" s="169" t="str">
        <f>IF(B197=FALSE,"",ROUND(V197/I$191,M$233))</f>
        <v/>
      </c>
      <c r="Y197" s="169" t="str">
        <f>IF(B197=FALSE,"",ROUND((W197+X197),M$233))</f>
        <v/>
      </c>
      <c r="Z197" s="124"/>
      <c r="AA197" s="169" t="e">
        <f ca="1">IF(Length_5_R4!K4&lt;0,ROUNDUP(Length_5_R4!K4,$M$233),ROUNDDOWN(Length_5_R4!K4,$M$233))</f>
        <v>#N/A</v>
      </c>
      <c r="AB197" s="169" t="e">
        <f ca="1">IF(Length_5_R4!L4&lt;0,ROUNDDOWN(Length_5_R4!L4,$M$233),ROUNDUP(Length_5_R4!L4,$M$233))</f>
        <v>#N/A</v>
      </c>
      <c r="AC197" s="169" t="e">
        <f t="shared" ref="AC197:AC216" ca="1" si="82">TEXT(W197,IF(W197&gt;=1000,"# ##","")&amp;$P$233)</f>
        <v>#N/A</v>
      </c>
      <c r="AD197" s="172" t="str">
        <f t="shared" ref="AD197:AD216" si="83">IF(B197=FALSE,"-",TEXT(X197,$P$233))</f>
        <v>-</v>
      </c>
      <c r="AE197" s="169" t="str">
        <f t="shared" ref="AE197:AE216" si="84">IF(B197=FALSE,"-",TEXT(Y197,IF(Y197&gt;=1000,"# ##","")&amp;$P$233))</f>
        <v>-</v>
      </c>
      <c r="AF197" s="169" t="e">
        <f t="shared" ref="AF197:AF216" ca="1" si="85">"± "&amp;TEXT(AB197-W197,P$233)</f>
        <v>#N/A</v>
      </c>
      <c r="AG197" s="169" t="str">
        <f t="shared" ref="AG197:AG216" si="86">IF(B197=FALSE,"",IF(AND(AA197&lt;=Y197,Y197&lt;=AB197),"PASS","FAIL"))</f>
        <v/>
      </c>
      <c r="AH197" s="169" t="e">
        <f ca="1">S233</f>
        <v>#N/A</v>
      </c>
    </row>
    <row r="198" spans="1:34" ht="15" customHeight="1">
      <c r="B198" s="175" t="b">
        <f>IF(Length_5_R4!T5="",FALSE,TRUE)</f>
        <v>0</v>
      </c>
      <c r="C198" s="169" t="str">
        <f>IF($B198=FALSE,"",VALUE(Length_5_R4!A5))</f>
        <v/>
      </c>
      <c r="D198" s="169" t="str">
        <f>IF($B198=FALSE,"",Length_5_R4!B5)</f>
        <v/>
      </c>
      <c r="E198" s="169" t="str">
        <f>IF($B198=FALSE,"",Length_5_R4!C5)</f>
        <v/>
      </c>
      <c r="F198" s="175" t="str">
        <f>IF($B198=FALSE,"",Length_5_R4!T5)</f>
        <v/>
      </c>
      <c r="G198" s="175" t="str">
        <f>IF($B198=FALSE,"",Length_5_R4!U5)</f>
        <v/>
      </c>
      <c r="H198" s="175" t="str">
        <f>IF($B198=FALSE,"",Length_5_R4!V5)</f>
        <v/>
      </c>
      <c r="I198" s="175" t="str">
        <f>IF($B198=FALSE,"",Length_5_R4!W5)</f>
        <v/>
      </c>
      <c r="J198" s="175" t="str">
        <f>IF($B198=FALSE,"",Length_5_R4!X5)</f>
        <v/>
      </c>
      <c r="K198" s="169" t="str">
        <f t="shared" si="73"/>
        <v/>
      </c>
      <c r="L198" s="179" t="str">
        <f t="shared" si="74"/>
        <v/>
      </c>
      <c r="M198" s="180" t="str">
        <f>IF(B198=FALSE,"",Length_5_R4!D28)</f>
        <v/>
      </c>
      <c r="N198" s="181" t="str">
        <f>IF(B198=FALSE,"",Calcu_ADJ!K198*I$191)</f>
        <v/>
      </c>
      <c r="O198" s="182" t="str">
        <f t="shared" si="75"/>
        <v/>
      </c>
      <c r="P198" s="182" t="str">
        <f>IF(B198=FALSE,"",Length_5_R4!K28)</f>
        <v/>
      </c>
      <c r="Q198" s="182" t="str">
        <f t="shared" si="76"/>
        <v/>
      </c>
      <c r="R198" s="169" t="str">
        <f t="shared" si="77"/>
        <v/>
      </c>
      <c r="S198" s="169" t="str">
        <f t="shared" si="78"/>
        <v/>
      </c>
      <c r="T198" s="246" t="str">
        <f t="shared" si="79"/>
        <v/>
      </c>
      <c r="U198" s="183" t="str">
        <f t="shared" si="80"/>
        <v/>
      </c>
      <c r="V198" s="285" t="str">
        <f t="shared" si="81"/>
        <v/>
      </c>
      <c r="W198" s="169" t="str">
        <f t="shared" ref="W198:W216" si="87">IF(B198=FALSE,"",ROUND(U198/I$191,M$233))</f>
        <v/>
      </c>
      <c r="X198" s="169" t="str">
        <f t="shared" ref="X198:X216" si="88">IF(B198=FALSE,"",ROUND(V198/I$191,M$233))</f>
        <v/>
      </c>
      <c r="Y198" s="169" t="str">
        <f t="shared" ref="Y198:Y216" si="89">IF(B198=FALSE,"",ROUND((W198+X198),M$233))</f>
        <v/>
      </c>
      <c r="Z198" s="124"/>
      <c r="AA198" s="169" t="e">
        <f ca="1">IF(Length_5_R4!K5&lt;0,ROUNDUP(Length_5_R4!K5,$M$233),ROUNDDOWN(Length_5_R4!K5,$M$233))</f>
        <v>#N/A</v>
      </c>
      <c r="AB198" s="169" t="e">
        <f ca="1">IF(Length_5_R4!L5&lt;0,ROUNDDOWN(Length_5_R4!L5,$M$233),ROUNDUP(Length_5_R4!L5,$M$233))</f>
        <v>#N/A</v>
      </c>
      <c r="AC198" s="169" t="e">
        <f t="shared" ca="1" si="82"/>
        <v>#N/A</v>
      </c>
      <c r="AD198" s="172" t="str">
        <f t="shared" si="83"/>
        <v>-</v>
      </c>
      <c r="AE198" s="169" t="str">
        <f t="shared" si="84"/>
        <v>-</v>
      </c>
      <c r="AF198" s="169" t="e">
        <f t="shared" ca="1" si="85"/>
        <v>#N/A</v>
      </c>
      <c r="AG198" s="169" t="str">
        <f t="shared" si="86"/>
        <v/>
      </c>
      <c r="AH198" s="169" t="e">
        <f ca="1">S233</f>
        <v>#N/A</v>
      </c>
    </row>
    <row r="199" spans="1:34" ht="15" customHeight="1">
      <c r="B199" s="175" t="b">
        <f>IF(Length_5_R4!T6="",FALSE,TRUE)</f>
        <v>0</v>
      </c>
      <c r="C199" s="169" t="str">
        <f>IF($B199=FALSE,"",VALUE(Length_5_R4!A6))</f>
        <v/>
      </c>
      <c r="D199" s="169" t="str">
        <f>IF($B199=FALSE,"",Length_5_R4!B6)</f>
        <v/>
      </c>
      <c r="E199" s="169" t="str">
        <f>IF($B199=FALSE,"",Length_5_R4!C6)</f>
        <v/>
      </c>
      <c r="F199" s="175" t="str">
        <f>IF($B199=FALSE,"",Length_5_R4!T6)</f>
        <v/>
      </c>
      <c r="G199" s="175" t="str">
        <f>IF($B199=FALSE,"",Length_5_R4!U6)</f>
        <v/>
      </c>
      <c r="H199" s="175" t="str">
        <f>IF($B199=FALSE,"",Length_5_R4!V6)</f>
        <v/>
      </c>
      <c r="I199" s="175" t="str">
        <f>IF($B199=FALSE,"",Length_5_R4!W6)</f>
        <v/>
      </c>
      <c r="J199" s="175" t="str">
        <f>IF($B199=FALSE,"",Length_5_R4!X6)</f>
        <v/>
      </c>
      <c r="K199" s="169" t="str">
        <f t="shared" si="73"/>
        <v/>
      </c>
      <c r="L199" s="179" t="str">
        <f t="shared" si="74"/>
        <v/>
      </c>
      <c r="M199" s="180" t="str">
        <f>IF(B199=FALSE,"",Length_5_R4!D29)</f>
        <v/>
      </c>
      <c r="N199" s="181" t="str">
        <f>IF(B199=FALSE,"",Calcu_ADJ!K199*I$191)</f>
        <v/>
      </c>
      <c r="O199" s="182" t="str">
        <f t="shared" si="75"/>
        <v/>
      </c>
      <c r="P199" s="182" t="str">
        <f>IF(B199=FALSE,"",Length_5_R4!K29)</f>
        <v/>
      </c>
      <c r="Q199" s="182" t="str">
        <f t="shared" si="76"/>
        <v/>
      </c>
      <c r="R199" s="169" t="str">
        <f t="shared" si="77"/>
        <v/>
      </c>
      <c r="S199" s="169" t="str">
        <f t="shared" si="78"/>
        <v/>
      </c>
      <c r="T199" s="246" t="str">
        <f t="shared" si="79"/>
        <v/>
      </c>
      <c r="U199" s="183" t="str">
        <f t="shared" si="80"/>
        <v/>
      </c>
      <c r="V199" s="285" t="str">
        <f t="shared" si="81"/>
        <v/>
      </c>
      <c r="W199" s="169" t="str">
        <f t="shared" si="87"/>
        <v/>
      </c>
      <c r="X199" s="169" t="str">
        <f t="shared" si="88"/>
        <v/>
      </c>
      <c r="Y199" s="169" t="str">
        <f t="shared" si="89"/>
        <v/>
      </c>
      <c r="Z199" s="124"/>
      <c r="AA199" s="169" t="e">
        <f ca="1">IF(Length_5_R4!K6&lt;0,ROUNDUP(Length_5_R4!K6,$M$233),ROUNDDOWN(Length_5_R4!K6,$M$233))</f>
        <v>#N/A</v>
      </c>
      <c r="AB199" s="169" t="e">
        <f ca="1">IF(Length_5_R4!L6&lt;0,ROUNDDOWN(Length_5_R4!L6,$M$233),ROUNDUP(Length_5_R4!L6,$M$233))</f>
        <v>#N/A</v>
      </c>
      <c r="AC199" s="169" t="e">
        <f t="shared" ca="1" si="82"/>
        <v>#N/A</v>
      </c>
      <c r="AD199" s="172" t="str">
        <f t="shared" si="83"/>
        <v>-</v>
      </c>
      <c r="AE199" s="169" t="str">
        <f t="shared" si="84"/>
        <v>-</v>
      </c>
      <c r="AF199" s="169" t="e">
        <f t="shared" ca="1" si="85"/>
        <v>#N/A</v>
      </c>
      <c r="AG199" s="169" t="str">
        <f t="shared" si="86"/>
        <v/>
      </c>
      <c r="AH199" s="169" t="e">
        <f ca="1">S233</f>
        <v>#N/A</v>
      </c>
    </row>
    <row r="200" spans="1:34" ht="15" customHeight="1">
      <c r="B200" s="175" t="b">
        <f>IF(Length_5_R4!T7="",FALSE,TRUE)</f>
        <v>0</v>
      </c>
      <c r="C200" s="169" t="str">
        <f>IF($B200=FALSE,"",VALUE(Length_5_R4!A7))</f>
        <v/>
      </c>
      <c r="D200" s="169" t="str">
        <f>IF($B200=FALSE,"",Length_5_R4!B7)</f>
        <v/>
      </c>
      <c r="E200" s="169" t="str">
        <f>IF($B200=FALSE,"",Length_5_R4!C7)</f>
        <v/>
      </c>
      <c r="F200" s="175" t="str">
        <f>IF($B200=FALSE,"",Length_5_R4!T7)</f>
        <v/>
      </c>
      <c r="G200" s="175" t="str">
        <f>IF($B200=FALSE,"",Length_5_R4!U7)</f>
        <v/>
      </c>
      <c r="H200" s="175" t="str">
        <f>IF($B200=FALSE,"",Length_5_R4!V7)</f>
        <v/>
      </c>
      <c r="I200" s="175" t="str">
        <f>IF($B200=FALSE,"",Length_5_R4!W7)</f>
        <v/>
      </c>
      <c r="J200" s="175" t="str">
        <f>IF($B200=FALSE,"",Length_5_R4!X7)</f>
        <v/>
      </c>
      <c r="K200" s="169" t="str">
        <f t="shared" si="73"/>
        <v/>
      </c>
      <c r="L200" s="179" t="str">
        <f t="shared" si="74"/>
        <v/>
      </c>
      <c r="M200" s="180" t="str">
        <f>IF(B200=FALSE,"",Length_5_R4!D30)</f>
        <v/>
      </c>
      <c r="N200" s="181" t="str">
        <f>IF(B200=FALSE,"",Calcu_ADJ!K200*I$191)</f>
        <v/>
      </c>
      <c r="O200" s="182" t="str">
        <f t="shared" si="75"/>
        <v/>
      </c>
      <c r="P200" s="182" t="str">
        <f>IF(B200=FALSE,"",Length_5_R4!K30)</f>
        <v/>
      </c>
      <c r="Q200" s="182" t="str">
        <f t="shared" si="76"/>
        <v/>
      </c>
      <c r="R200" s="169" t="str">
        <f t="shared" si="77"/>
        <v/>
      </c>
      <c r="S200" s="169" t="str">
        <f t="shared" si="78"/>
        <v/>
      </c>
      <c r="T200" s="246" t="str">
        <f t="shared" si="79"/>
        <v/>
      </c>
      <c r="U200" s="183" t="str">
        <f t="shared" si="80"/>
        <v/>
      </c>
      <c r="V200" s="285" t="str">
        <f t="shared" si="81"/>
        <v/>
      </c>
      <c r="W200" s="169" t="str">
        <f t="shared" si="87"/>
        <v/>
      </c>
      <c r="X200" s="169" t="str">
        <f t="shared" si="88"/>
        <v/>
      </c>
      <c r="Y200" s="169" t="str">
        <f t="shared" si="89"/>
        <v/>
      </c>
      <c r="Z200" s="124"/>
      <c r="AA200" s="169" t="e">
        <f ca="1">IF(Length_5_R4!K7&lt;0,ROUNDUP(Length_5_R4!K7,$M$233),ROUNDDOWN(Length_5_R4!K7,$M$233))</f>
        <v>#N/A</v>
      </c>
      <c r="AB200" s="169" t="e">
        <f ca="1">IF(Length_5_R4!L7&lt;0,ROUNDDOWN(Length_5_R4!L7,$M$233),ROUNDUP(Length_5_R4!L7,$M$233))</f>
        <v>#N/A</v>
      </c>
      <c r="AC200" s="169" t="e">
        <f t="shared" ca="1" si="82"/>
        <v>#N/A</v>
      </c>
      <c r="AD200" s="172" t="str">
        <f t="shared" si="83"/>
        <v>-</v>
      </c>
      <c r="AE200" s="169" t="str">
        <f t="shared" si="84"/>
        <v>-</v>
      </c>
      <c r="AF200" s="169" t="e">
        <f t="shared" ca="1" si="85"/>
        <v>#N/A</v>
      </c>
      <c r="AG200" s="169" t="str">
        <f t="shared" si="86"/>
        <v/>
      </c>
      <c r="AH200" s="169" t="e">
        <f ca="1">S233</f>
        <v>#N/A</v>
      </c>
    </row>
    <row r="201" spans="1:34" ht="15" customHeight="1">
      <c r="B201" s="175" t="b">
        <f>IF(Length_5_R4!T8="",FALSE,TRUE)</f>
        <v>0</v>
      </c>
      <c r="C201" s="169" t="str">
        <f>IF($B201=FALSE,"",VALUE(Length_5_R4!A8))</f>
        <v/>
      </c>
      <c r="D201" s="169" t="str">
        <f>IF($B201=FALSE,"",Length_5_R4!B8)</f>
        <v/>
      </c>
      <c r="E201" s="169" t="str">
        <f>IF($B201=FALSE,"",Length_5_R4!C8)</f>
        <v/>
      </c>
      <c r="F201" s="175" t="str">
        <f>IF($B201=FALSE,"",Length_5_R4!T8)</f>
        <v/>
      </c>
      <c r="G201" s="175" t="str">
        <f>IF($B201=FALSE,"",Length_5_R4!U8)</f>
        <v/>
      </c>
      <c r="H201" s="175" t="str">
        <f>IF($B201=FALSE,"",Length_5_R4!V8)</f>
        <v/>
      </c>
      <c r="I201" s="175" t="str">
        <f>IF($B201=FALSE,"",Length_5_R4!W8)</f>
        <v/>
      </c>
      <c r="J201" s="175" t="str">
        <f>IF($B201=FALSE,"",Length_5_R4!X8)</f>
        <v/>
      </c>
      <c r="K201" s="169" t="str">
        <f t="shared" si="73"/>
        <v/>
      </c>
      <c r="L201" s="179" t="str">
        <f t="shared" si="74"/>
        <v/>
      </c>
      <c r="M201" s="180" t="str">
        <f>IF(B201=FALSE,"",Length_5_R4!D31)</f>
        <v/>
      </c>
      <c r="N201" s="181" t="str">
        <f>IF(B201=FALSE,"",Calcu_ADJ!K201*I$191)</f>
        <v/>
      </c>
      <c r="O201" s="182" t="str">
        <f t="shared" si="75"/>
        <v/>
      </c>
      <c r="P201" s="182" t="str">
        <f>IF(B201=FALSE,"",Length_5_R4!K31)</f>
        <v/>
      </c>
      <c r="Q201" s="182" t="str">
        <f t="shared" si="76"/>
        <v/>
      </c>
      <c r="R201" s="169" t="str">
        <f t="shared" si="77"/>
        <v/>
      </c>
      <c r="S201" s="169" t="str">
        <f t="shared" si="78"/>
        <v/>
      </c>
      <c r="T201" s="246" t="str">
        <f t="shared" si="79"/>
        <v/>
      </c>
      <c r="U201" s="183" t="str">
        <f t="shared" si="80"/>
        <v/>
      </c>
      <c r="V201" s="285" t="str">
        <f t="shared" si="81"/>
        <v/>
      </c>
      <c r="W201" s="169" t="str">
        <f t="shared" si="87"/>
        <v/>
      </c>
      <c r="X201" s="169" t="str">
        <f t="shared" si="88"/>
        <v/>
      </c>
      <c r="Y201" s="169" t="str">
        <f t="shared" si="89"/>
        <v/>
      </c>
      <c r="Z201" s="124"/>
      <c r="AA201" s="169" t="e">
        <f ca="1">IF(Length_5_R4!K8&lt;0,ROUNDUP(Length_5_R4!K8,$M$233),ROUNDDOWN(Length_5_R4!K8,$M$233))</f>
        <v>#N/A</v>
      </c>
      <c r="AB201" s="169" t="e">
        <f ca="1">IF(Length_5_R4!L8&lt;0,ROUNDDOWN(Length_5_R4!L8,$M$233),ROUNDUP(Length_5_R4!L8,$M$233))</f>
        <v>#N/A</v>
      </c>
      <c r="AC201" s="169" t="e">
        <f t="shared" ca="1" si="82"/>
        <v>#N/A</v>
      </c>
      <c r="AD201" s="172" t="str">
        <f t="shared" si="83"/>
        <v>-</v>
      </c>
      <c r="AE201" s="169" t="str">
        <f t="shared" si="84"/>
        <v>-</v>
      </c>
      <c r="AF201" s="169" t="e">
        <f t="shared" ca="1" si="85"/>
        <v>#N/A</v>
      </c>
      <c r="AG201" s="169" t="str">
        <f t="shared" si="86"/>
        <v/>
      </c>
      <c r="AH201" s="169" t="e">
        <f ca="1">S233</f>
        <v>#N/A</v>
      </c>
    </row>
    <row r="202" spans="1:34" ht="15" customHeight="1">
      <c r="B202" s="175" t="b">
        <f>IF(Length_5_R4!T9="",FALSE,TRUE)</f>
        <v>0</v>
      </c>
      <c r="C202" s="169" t="str">
        <f>IF($B202=FALSE,"",VALUE(Length_5_R4!A9))</f>
        <v/>
      </c>
      <c r="D202" s="169" t="str">
        <f>IF($B202=FALSE,"",Length_5_R4!B9)</f>
        <v/>
      </c>
      <c r="E202" s="169" t="str">
        <f>IF($B202=FALSE,"",Length_5_R4!C9)</f>
        <v/>
      </c>
      <c r="F202" s="175" t="str">
        <f>IF($B202=FALSE,"",Length_5_R4!T9)</f>
        <v/>
      </c>
      <c r="G202" s="175" t="str">
        <f>IF($B202=FALSE,"",Length_5_R4!U9)</f>
        <v/>
      </c>
      <c r="H202" s="175" t="str">
        <f>IF($B202=FALSE,"",Length_5_R4!V9)</f>
        <v/>
      </c>
      <c r="I202" s="175" t="str">
        <f>IF($B202=FALSE,"",Length_5_R4!W9)</f>
        <v/>
      </c>
      <c r="J202" s="175" t="str">
        <f>IF($B202=FALSE,"",Length_5_R4!X9)</f>
        <v/>
      </c>
      <c r="K202" s="169" t="str">
        <f t="shared" si="73"/>
        <v/>
      </c>
      <c r="L202" s="179" t="str">
        <f t="shared" si="74"/>
        <v/>
      </c>
      <c r="M202" s="180" t="str">
        <f>IF(B202=FALSE,"",Length_5_R4!D32)</f>
        <v/>
      </c>
      <c r="N202" s="181" t="str">
        <f>IF(B202=FALSE,"",Calcu_ADJ!K202*I$191)</f>
        <v/>
      </c>
      <c r="O202" s="182" t="str">
        <f t="shared" si="75"/>
        <v/>
      </c>
      <c r="P202" s="182" t="str">
        <f>IF(B202=FALSE,"",Length_5_R4!K32)</f>
        <v/>
      </c>
      <c r="Q202" s="182" t="str">
        <f t="shared" si="76"/>
        <v/>
      </c>
      <c r="R202" s="169" t="str">
        <f t="shared" si="77"/>
        <v/>
      </c>
      <c r="S202" s="169" t="str">
        <f t="shared" si="78"/>
        <v/>
      </c>
      <c r="T202" s="246" t="str">
        <f t="shared" si="79"/>
        <v/>
      </c>
      <c r="U202" s="183" t="str">
        <f t="shared" si="80"/>
        <v/>
      </c>
      <c r="V202" s="285" t="str">
        <f t="shared" si="81"/>
        <v/>
      </c>
      <c r="W202" s="169" t="str">
        <f t="shared" si="87"/>
        <v/>
      </c>
      <c r="X202" s="169" t="str">
        <f t="shared" si="88"/>
        <v/>
      </c>
      <c r="Y202" s="169" t="str">
        <f t="shared" si="89"/>
        <v/>
      </c>
      <c r="Z202" s="124"/>
      <c r="AA202" s="169" t="e">
        <f ca="1">IF(Length_5_R4!K9&lt;0,ROUNDUP(Length_5_R4!K9,$M$233),ROUNDDOWN(Length_5_R4!K9,$M$233))</f>
        <v>#N/A</v>
      </c>
      <c r="AB202" s="169" t="e">
        <f ca="1">IF(Length_5_R4!L9&lt;0,ROUNDDOWN(Length_5_R4!L9,$M$233),ROUNDUP(Length_5_R4!L9,$M$233))</f>
        <v>#N/A</v>
      </c>
      <c r="AC202" s="169" t="e">
        <f t="shared" ca="1" si="82"/>
        <v>#N/A</v>
      </c>
      <c r="AD202" s="172" t="str">
        <f t="shared" si="83"/>
        <v>-</v>
      </c>
      <c r="AE202" s="169" t="str">
        <f t="shared" si="84"/>
        <v>-</v>
      </c>
      <c r="AF202" s="169" t="e">
        <f t="shared" ca="1" si="85"/>
        <v>#N/A</v>
      </c>
      <c r="AG202" s="169" t="str">
        <f t="shared" si="86"/>
        <v/>
      </c>
      <c r="AH202" s="169" t="e">
        <f ca="1">S233</f>
        <v>#N/A</v>
      </c>
    </row>
    <row r="203" spans="1:34" ht="15" customHeight="1">
      <c r="B203" s="175" t="b">
        <f>IF(Length_5_R4!T10="",FALSE,TRUE)</f>
        <v>0</v>
      </c>
      <c r="C203" s="169" t="str">
        <f>IF($B203=FALSE,"",VALUE(Length_5_R4!A10))</f>
        <v/>
      </c>
      <c r="D203" s="169" t="str">
        <f>IF($B203=FALSE,"",Length_5_R4!B10)</f>
        <v/>
      </c>
      <c r="E203" s="169" t="str">
        <f>IF($B203=FALSE,"",Length_5_R4!C10)</f>
        <v/>
      </c>
      <c r="F203" s="175" t="str">
        <f>IF($B203=FALSE,"",Length_5_R4!T10)</f>
        <v/>
      </c>
      <c r="G203" s="175" t="str">
        <f>IF($B203=FALSE,"",Length_5_R4!U10)</f>
        <v/>
      </c>
      <c r="H203" s="175" t="str">
        <f>IF($B203=FALSE,"",Length_5_R4!V10)</f>
        <v/>
      </c>
      <c r="I203" s="175" t="str">
        <f>IF($B203=FALSE,"",Length_5_R4!W10)</f>
        <v/>
      </c>
      <c r="J203" s="175" t="str">
        <f>IF($B203=FALSE,"",Length_5_R4!X10)</f>
        <v/>
      </c>
      <c r="K203" s="169" t="str">
        <f t="shared" si="73"/>
        <v/>
      </c>
      <c r="L203" s="179" t="str">
        <f t="shared" si="74"/>
        <v/>
      </c>
      <c r="M203" s="180" t="str">
        <f>IF(B203=FALSE,"",Length_5_R4!D33)</f>
        <v/>
      </c>
      <c r="N203" s="181" t="str">
        <f>IF(B203=FALSE,"",Calcu_ADJ!K203*I$191)</f>
        <v/>
      </c>
      <c r="O203" s="182" t="str">
        <f t="shared" si="75"/>
        <v/>
      </c>
      <c r="P203" s="182" t="str">
        <f>IF(B203=FALSE,"",Length_5_R4!K33)</f>
        <v/>
      </c>
      <c r="Q203" s="182" t="str">
        <f t="shared" si="76"/>
        <v/>
      </c>
      <c r="R203" s="169" t="str">
        <f t="shared" si="77"/>
        <v/>
      </c>
      <c r="S203" s="169" t="str">
        <f t="shared" si="78"/>
        <v/>
      </c>
      <c r="T203" s="246" t="str">
        <f t="shared" si="79"/>
        <v/>
      </c>
      <c r="U203" s="183" t="str">
        <f t="shared" si="80"/>
        <v/>
      </c>
      <c r="V203" s="285" t="str">
        <f t="shared" si="81"/>
        <v/>
      </c>
      <c r="W203" s="169" t="str">
        <f t="shared" si="87"/>
        <v/>
      </c>
      <c r="X203" s="169" t="str">
        <f t="shared" si="88"/>
        <v/>
      </c>
      <c r="Y203" s="169" t="str">
        <f t="shared" si="89"/>
        <v/>
      </c>
      <c r="Z203" s="124"/>
      <c r="AA203" s="169" t="e">
        <f ca="1">IF(Length_5_R4!K10&lt;0,ROUNDUP(Length_5_R4!K10,$M$233),ROUNDDOWN(Length_5_R4!K10,$M$233))</f>
        <v>#N/A</v>
      </c>
      <c r="AB203" s="169" t="e">
        <f ca="1">IF(Length_5_R4!L10&lt;0,ROUNDDOWN(Length_5_R4!L10,$M$233),ROUNDUP(Length_5_R4!L10,$M$233))</f>
        <v>#N/A</v>
      </c>
      <c r="AC203" s="169" t="e">
        <f t="shared" ca="1" si="82"/>
        <v>#N/A</v>
      </c>
      <c r="AD203" s="172" t="str">
        <f t="shared" si="83"/>
        <v>-</v>
      </c>
      <c r="AE203" s="169" t="str">
        <f t="shared" si="84"/>
        <v>-</v>
      </c>
      <c r="AF203" s="169" t="e">
        <f t="shared" ca="1" si="85"/>
        <v>#N/A</v>
      </c>
      <c r="AG203" s="169" t="str">
        <f t="shared" si="86"/>
        <v/>
      </c>
      <c r="AH203" s="169" t="e">
        <f ca="1">S233</f>
        <v>#N/A</v>
      </c>
    </row>
    <row r="204" spans="1:34" ht="15" customHeight="1">
      <c r="B204" s="175" t="b">
        <f>IF(Length_5_R4!T11="",FALSE,TRUE)</f>
        <v>0</v>
      </c>
      <c r="C204" s="169" t="str">
        <f>IF($B204=FALSE,"",VALUE(Length_5_R4!A11))</f>
        <v/>
      </c>
      <c r="D204" s="169" t="str">
        <f>IF($B204=FALSE,"",Length_5_R4!B11)</f>
        <v/>
      </c>
      <c r="E204" s="169" t="str">
        <f>IF($B204=FALSE,"",Length_5_R4!C11)</f>
        <v/>
      </c>
      <c r="F204" s="175" t="str">
        <f>IF($B204=FALSE,"",Length_5_R4!T11)</f>
        <v/>
      </c>
      <c r="G204" s="175" t="str">
        <f>IF($B204=FALSE,"",Length_5_R4!U11)</f>
        <v/>
      </c>
      <c r="H204" s="175" t="str">
        <f>IF($B204=FALSE,"",Length_5_R4!V11)</f>
        <v/>
      </c>
      <c r="I204" s="175" t="str">
        <f>IF($B204=FALSE,"",Length_5_R4!W11)</f>
        <v/>
      </c>
      <c r="J204" s="175" t="str">
        <f>IF($B204=FALSE,"",Length_5_R4!X11)</f>
        <v/>
      </c>
      <c r="K204" s="169" t="str">
        <f t="shared" si="73"/>
        <v/>
      </c>
      <c r="L204" s="179" t="str">
        <f t="shared" si="74"/>
        <v/>
      </c>
      <c r="M204" s="180" t="str">
        <f>IF(B204=FALSE,"",Length_5_R4!D34)</f>
        <v/>
      </c>
      <c r="N204" s="181" t="str">
        <f>IF(B204=FALSE,"",Calcu_ADJ!K204*I$191)</f>
        <v/>
      </c>
      <c r="O204" s="182" t="str">
        <f t="shared" si="75"/>
        <v/>
      </c>
      <c r="P204" s="182" t="str">
        <f>IF(B204=FALSE,"",Length_5_R4!K34)</f>
        <v/>
      </c>
      <c r="Q204" s="182" t="str">
        <f t="shared" si="76"/>
        <v/>
      </c>
      <c r="R204" s="169" t="str">
        <f t="shared" si="77"/>
        <v/>
      </c>
      <c r="S204" s="169" t="str">
        <f t="shared" si="78"/>
        <v/>
      </c>
      <c r="T204" s="246" t="str">
        <f t="shared" si="79"/>
        <v/>
      </c>
      <c r="U204" s="183" t="str">
        <f t="shared" si="80"/>
        <v/>
      </c>
      <c r="V204" s="285" t="str">
        <f t="shared" si="81"/>
        <v/>
      </c>
      <c r="W204" s="169" t="str">
        <f t="shared" si="87"/>
        <v/>
      </c>
      <c r="X204" s="169" t="str">
        <f t="shared" si="88"/>
        <v/>
      </c>
      <c r="Y204" s="169" t="str">
        <f t="shared" si="89"/>
        <v/>
      </c>
      <c r="Z204" s="124"/>
      <c r="AA204" s="169" t="e">
        <f ca="1">IF(Length_5_R4!K11&lt;0,ROUNDUP(Length_5_R4!K11,$M$233),ROUNDDOWN(Length_5_R4!K11,$M$233))</f>
        <v>#N/A</v>
      </c>
      <c r="AB204" s="169" t="e">
        <f ca="1">IF(Length_5_R4!L11&lt;0,ROUNDDOWN(Length_5_R4!L11,$M$233),ROUNDUP(Length_5_R4!L11,$M$233))</f>
        <v>#N/A</v>
      </c>
      <c r="AC204" s="169" t="e">
        <f t="shared" ca="1" si="82"/>
        <v>#N/A</v>
      </c>
      <c r="AD204" s="172" t="str">
        <f t="shared" si="83"/>
        <v>-</v>
      </c>
      <c r="AE204" s="169" t="str">
        <f t="shared" si="84"/>
        <v>-</v>
      </c>
      <c r="AF204" s="169" t="e">
        <f t="shared" ca="1" si="85"/>
        <v>#N/A</v>
      </c>
      <c r="AG204" s="169" t="str">
        <f t="shared" si="86"/>
        <v/>
      </c>
      <c r="AH204" s="169" t="e">
        <f ca="1">S233</f>
        <v>#N/A</v>
      </c>
    </row>
    <row r="205" spans="1:34" ht="15" customHeight="1">
      <c r="B205" s="175" t="b">
        <f>IF(Length_5_R4!T12="",FALSE,TRUE)</f>
        <v>0</v>
      </c>
      <c r="C205" s="169" t="str">
        <f>IF($B205=FALSE,"",VALUE(Length_5_R4!A12))</f>
        <v/>
      </c>
      <c r="D205" s="169" t="str">
        <f>IF($B205=FALSE,"",Length_5_R4!B12)</f>
        <v/>
      </c>
      <c r="E205" s="169" t="str">
        <f>IF($B205=FALSE,"",Length_5_R4!C12)</f>
        <v/>
      </c>
      <c r="F205" s="175" t="str">
        <f>IF($B205=FALSE,"",Length_5_R4!T12)</f>
        <v/>
      </c>
      <c r="G205" s="175" t="str">
        <f>IF($B205=FALSE,"",Length_5_R4!U12)</f>
        <v/>
      </c>
      <c r="H205" s="175" t="str">
        <f>IF($B205=FALSE,"",Length_5_R4!V12)</f>
        <v/>
      </c>
      <c r="I205" s="175" t="str">
        <f>IF($B205=FALSE,"",Length_5_R4!W12)</f>
        <v/>
      </c>
      <c r="J205" s="175" t="str">
        <f>IF($B205=FALSE,"",Length_5_R4!X12)</f>
        <v/>
      </c>
      <c r="K205" s="169" t="str">
        <f t="shared" si="73"/>
        <v/>
      </c>
      <c r="L205" s="179" t="str">
        <f t="shared" si="74"/>
        <v/>
      </c>
      <c r="M205" s="180" t="str">
        <f>IF(B205=FALSE,"",Length_5_R4!D35)</f>
        <v/>
      </c>
      <c r="N205" s="181" t="str">
        <f>IF(B205=FALSE,"",Calcu_ADJ!K205*I$191)</f>
        <v/>
      </c>
      <c r="O205" s="182" t="str">
        <f t="shared" si="75"/>
        <v/>
      </c>
      <c r="P205" s="182" t="str">
        <f>IF(B205=FALSE,"",Length_5_R4!K35)</f>
        <v/>
      </c>
      <c r="Q205" s="182" t="str">
        <f t="shared" si="76"/>
        <v/>
      </c>
      <c r="R205" s="169" t="str">
        <f t="shared" si="77"/>
        <v/>
      </c>
      <c r="S205" s="169" t="str">
        <f t="shared" si="78"/>
        <v/>
      </c>
      <c r="T205" s="246" t="str">
        <f t="shared" si="79"/>
        <v/>
      </c>
      <c r="U205" s="183" t="str">
        <f t="shared" si="80"/>
        <v/>
      </c>
      <c r="V205" s="285" t="str">
        <f t="shared" si="81"/>
        <v/>
      </c>
      <c r="W205" s="169" t="str">
        <f t="shared" si="87"/>
        <v/>
      </c>
      <c r="X205" s="169" t="str">
        <f t="shared" si="88"/>
        <v/>
      </c>
      <c r="Y205" s="169" t="str">
        <f t="shared" si="89"/>
        <v/>
      </c>
      <c r="Z205" s="124"/>
      <c r="AA205" s="169" t="e">
        <f ca="1">IF(Length_5_R4!K12&lt;0,ROUNDUP(Length_5_R4!K12,$M$233),ROUNDDOWN(Length_5_R4!K12,$M$233))</f>
        <v>#N/A</v>
      </c>
      <c r="AB205" s="169" t="e">
        <f ca="1">IF(Length_5_R4!L12&lt;0,ROUNDDOWN(Length_5_R4!L12,$M$233),ROUNDUP(Length_5_R4!L12,$M$233))</f>
        <v>#N/A</v>
      </c>
      <c r="AC205" s="169" t="e">
        <f t="shared" ca="1" si="82"/>
        <v>#N/A</v>
      </c>
      <c r="AD205" s="172" t="str">
        <f t="shared" si="83"/>
        <v>-</v>
      </c>
      <c r="AE205" s="169" t="str">
        <f t="shared" si="84"/>
        <v>-</v>
      </c>
      <c r="AF205" s="169" t="e">
        <f t="shared" ca="1" si="85"/>
        <v>#N/A</v>
      </c>
      <c r="AG205" s="169" t="str">
        <f t="shared" si="86"/>
        <v/>
      </c>
      <c r="AH205" s="169" t="e">
        <f ca="1">S233</f>
        <v>#N/A</v>
      </c>
    </row>
    <row r="206" spans="1:34" ht="15" customHeight="1">
      <c r="B206" s="175" t="b">
        <f>IF(Length_5_R4!T13="",FALSE,TRUE)</f>
        <v>0</v>
      </c>
      <c r="C206" s="169" t="str">
        <f>IF($B206=FALSE,"",VALUE(Length_5_R4!A13))</f>
        <v/>
      </c>
      <c r="D206" s="169" t="str">
        <f>IF($B206=FALSE,"",Length_5_R4!B13)</f>
        <v/>
      </c>
      <c r="E206" s="169" t="str">
        <f>IF($B206=FALSE,"",Length_5_R4!C13)</f>
        <v/>
      </c>
      <c r="F206" s="175" t="str">
        <f>IF($B206=FALSE,"",Length_5_R4!T13)</f>
        <v/>
      </c>
      <c r="G206" s="175" t="str">
        <f>IF($B206=FALSE,"",Length_5_R4!U13)</f>
        <v/>
      </c>
      <c r="H206" s="175" t="str">
        <f>IF($B206=FALSE,"",Length_5_R4!V13)</f>
        <v/>
      </c>
      <c r="I206" s="175" t="str">
        <f>IF($B206=FALSE,"",Length_5_R4!W13)</f>
        <v/>
      </c>
      <c r="J206" s="175" t="str">
        <f>IF($B206=FALSE,"",Length_5_R4!X13)</f>
        <v/>
      </c>
      <c r="K206" s="169" t="str">
        <f t="shared" si="73"/>
        <v/>
      </c>
      <c r="L206" s="179" t="str">
        <f t="shared" si="74"/>
        <v/>
      </c>
      <c r="M206" s="180" t="str">
        <f>IF(B206=FALSE,"",Length_5_R4!D36)</f>
        <v/>
      </c>
      <c r="N206" s="181" t="str">
        <f>IF(B206=FALSE,"",Calcu_ADJ!K206*I$191)</f>
        <v/>
      </c>
      <c r="O206" s="182" t="str">
        <f t="shared" si="75"/>
        <v/>
      </c>
      <c r="P206" s="182" t="str">
        <f>IF(B206=FALSE,"",Length_5_R4!K36)</f>
        <v/>
      </c>
      <c r="Q206" s="182" t="str">
        <f t="shared" si="76"/>
        <v/>
      </c>
      <c r="R206" s="169" t="str">
        <f t="shared" si="77"/>
        <v/>
      </c>
      <c r="S206" s="169" t="str">
        <f t="shared" si="78"/>
        <v/>
      </c>
      <c r="T206" s="246" t="str">
        <f t="shared" si="79"/>
        <v/>
      </c>
      <c r="U206" s="183" t="str">
        <f t="shared" si="80"/>
        <v/>
      </c>
      <c r="V206" s="285" t="str">
        <f t="shared" si="81"/>
        <v/>
      </c>
      <c r="W206" s="169" t="str">
        <f t="shared" si="87"/>
        <v/>
      </c>
      <c r="X206" s="169" t="str">
        <f t="shared" si="88"/>
        <v/>
      </c>
      <c r="Y206" s="169" t="str">
        <f t="shared" si="89"/>
        <v/>
      </c>
      <c r="Z206" s="124"/>
      <c r="AA206" s="169" t="e">
        <f ca="1">IF(Length_5_R4!K13&lt;0,ROUNDUP(Length_5_R4!K13,$M$233),ROUNDDOWN(Length_5_R4!K13,$M$233))</f>
        <v>#N/A</v>
      </c>
      <c r="AB206" s="169" t="e">
        <f ca="1">IF(Length_5_R4!L13&lt;0,ROUNDDOWN(Length_5_R4!L13,$M$233),ROUNDUP(Length_5_R4!L13,$M$233))</f>
        <v>#N/A</v>
      </c>
      <c r="AC206" s="169" t="e">
        <f t="shared" ca="1" si="82"/>
        <v>#N/A</v>
      </c>
      <c r="AD206" s="172" t="str">
        <f t="shared" si="83"/>
        <v>-</v>
      </c>
      <c r="AE206" s="169" t="str">
        <f t="shared" si="84"/>
        <v>-</v>
      </c>
      <c r="AF206" s="169" t="e">
        <f t="shared" ca="1" si="85"/>
        <v>#N/A</v>
      </c>
      <c r="AG206" s="169" t="str">
        <f t="shared" si="86"/>
        <v/>
      </c>
      <c r="AH206" s="169" t="e">
        <f ca="1">S233</f>
        <v>#N/A</v>
      </c>
    </row>
    <row r="207" spans="1:34" ht="15" customHeight="1">
      <c r="B207" s="175" t="b">
        <f>IF(Length_5_R4!T14="",FALSE,TRUE)</f>
        <v>0</v>
      </c>
      <c r="C207" s="169" t="str">
        <f>IF($B207=FALSE,"",VALUE(Length_5_R4!A14))</f>
        <v/>
      </c>
      <c r="D207" s="169" t="str">
        <f>IF($B207=FALSE,"",Length_5_R4!B14)</f>
        <v/>
      </c>
      <c r="E207" s="169" t="str">
        <f>IF($B207=FALSE,"",Length_5_R4!C14)</f>
        <v/>
      </c>
      <c r="F207" s="175" t="str">
        <f>IF($B207=FALSE,"",Length_5_R4!T14)</f>
        <v/>
      </c>
      <c r="G207" s="175" t="str">
        <f>IF($B207=FALSE,"",Length_5_R4!U14)</f>
        <v/>
      </c>
      <c r="H207" s="175" t="str">
        <f>IF($B207=FALSE,"",Length_5_R4!V14)</f>
        <v/>
      </c>
      <c r="I207" s="175" t="str">
        <f>IF($B207=FALSE,"",Length_5_R4!W14)</f>
        <v/>
      </c>
      <c r="J207" s="175" t="str">
        <f>IF($B207=FALSE,"",Length_5_R4!X14)</f>
        <v/>
      </c>
      <c r="K207" s="169" t="str">
        <f t="shared" si="73"/>
        <v/>
      </c>
      <c r="L207" s="179" t="str">
        <f t="shared" si="74"/>
        <v/>
      </c>
      <c r="M207" s="180" t="str">
        <f>IF(B207=FALSE,"",Length_5_R4!D37)</f>
        <v/>
      </c>
      <c r="N207" s="181" t="str">
        <f>IF(B207=FALSE,"",Calcu_ADJ!K207*I$191)</f>
        <v/>
      </c>
      <c r="O207" s="182" t="str">
        <f t="shared" si="75"/>
        <v/>
      </c>
      <c r="P207" s="182" t="str">
        <f>IF(B207=FALSE,"",Length_5_R4!K37)</f>
        <v/>
      </c>
      <c r="Q207" s="182" t="str">
        <f t="shared" si="76"/>
        <v/>
      </c>
      <c r="R207" s="169" t="str">
        <f t="shared" si="77"/>
        <v/>
      </c>
      <c r="S207" s="169" t="str">
        <f t="shared" si="78"/>
        <v/>
      </c>
      <c r="T207" s="246" t="str">
        <f t="shared" si="79"/>
        <v/>
      </c>
      <c r="U207" s="183" t="str">
        <f t="shared" si="80"/>
        <v/>
      </c>
      <c r="V207" s="285" t="str">
        <f t="shared" si="81"/>
        <v/>
      </c>
      <c r="W207" s="169" t="str">
        <f t="shared" si="87"/>
        <v/>
      </c>
      <c r="X207" s="169" t="str">
        <f t="shared" si="88"/>
        <v/>
      </c>
      <c r="Y207" s="169" t="str">
        <f t="shared" si="89"/>
        <v/>
      </c>
      <c r="Z207" s="124"/>
      <c r="AA207" s="169" t="e">
        <f ca="1">IF(Length_5_R4!K14&lt;0,ROUNDUP(Length_5_R4!K14,$M$233),ROUNDDOWN(Length_5_R4!K14,$M$233))</f>
        <v>#N/A</v>
      </c>
      <c r="AB207" s="169" t="e">
        <f ca="1">IF(Length_5_R4!L14&lt;0,ROUNDDOWN(Length_5_R4!L14,$M$233),ROUNDUP(Length_5_R4!L14,$M$233))</f>
        <v>#N/A</v>
      </c>
      <c r="AC207" s="169" t="e">
        <f t="shared" ca="1" si="82"/>
        <v>#N/A</v>
      </c>
      <c r="AD207" s="172" t="str">
        <f t="shared" si="83"/>
        <v>-</v>
      </c>
      <c r="AE207" s="169" t="str">
        <f t="shared" si="84"/>
        <v>-</v>
      </c>
      <c r="AF207" s="169" t="e">
        <f t="shared" ca="1" si="85"/>
        <v>#N/A</v>
      </c>
      <c r="AG207" s="169" t="str">
        <f t="shared" si="86"/>
        <v/>
      </c>
      <c r="AH207" s="169" t="e">
        <f ca="1">S233</f>
        <v>#N/A</v>
      </c>
    </row>
    <row r="208" spans="1:34" ht="15" customHeight="1">
      <c r="B208" s="175" t="b">
        <f>IF(Length_5_R4!T15="",FALSE,TRUE)</f>
        <v>0</v>
      </c>
      <c r="C208" s="169" t="str">
        <f>IF($B208=FALSE,"",VALUE(Length_5_R4!A15))</f>
        <v/>
      </c>
      <c r="D208" s="169" t="str">
        <f>IF($B208=FALSE,"",Length_5_R4!B15)</f>
        <v/>
      </c>
      <c r="E208" s="169" t="str">
        <f>IF($B208=FALSE,"",Length_5_R4!C15)</f>
        <v/>
      </c>
      <c r="F208" s="175" t="str">
        <f>IF($B208=FALSE,"",Length_5_R4!T15)</f>
        <v/>
      </c>
      <c r="G208" s="175" t="str">
        <f>IF($B208=FALSE,"",Length_5_R4!U15)</f>
        <v/>
      </c>
      <c r="H208" s="175" t="str">
        <f>IF($B208=FALSE,"",Length_5_R4!V15)</f>
        <v/>
      </c>
      <c r="I208" s="175" t="str">
        <f>IF($B208=FALSE,"",Length_5_R4!W15)</f>
        <v/>
      </c>
      <c r="J208" s="175" t="str">
        <f>IF($B208=FALSE,"",Length_5_R4!X15)</f>
        <v/>
      </c>
      <c r="K208" s="169" t="str">
        <f t="shared" si="73"/>
        <v/>
      </c>
      <c r="L208" s="179" t="str">
        <f t="shared" si="74"/>
        <v/>
      </c>
      <c r="M208" s="180" t="str">
        <f>IF(B208=FALSE,"",Length_5_R4!D38)</f>
        <v/>
      </c>
      <c r="N208" s="181" t="str">
        <f>IF(B208=FALSE,"",Calcu_ADJ!K208*I$191)</f>
        <v/>
      </c>
      <c r="O208" s="182" t="str">
        <f t="shared" si="75"/>
        <v/>
      </c>
      <c r="P208" s="182" t="str">
        <f>IF(B208=FALSE,"",Length_5_R4!K38)</f>
        <v/>
      </c>
      <c r="Q208" s="182" t="str">
        <f t="shared" si="76"/>
        <v/>
      </c>
      <c r="R208" s="169" t="str">
        <f t="shared" si="77"/>
        <v/>
      </c>
      <c r="S208" s="169" t="str">
        <f t="shared" si="78"/>
        <v/>
      </c>
      <c r="T208" s="246" t="str">
        <f t="shared" si="79"/>
        <v/>
      </c>
      <c r="U208" s="183" t="str">
        <f t="shared" si="80"/>
        <v/>
      </c>
      <c r="V208" s="285" t="str">
        <f t="shared" si="81"/>
        <v/>
      </c>
      <c r="W208" s="169" t="str">
        <f t="shared" si="87"/>
        <v/>
      </c>
      <c r="X208" s="169" t="str">
        <f t="shared" si="88"/>
        <v/>
      </c>
      <c r="Y208" s="169" t="str">
        <f t="shared" si="89"/>
        <v/>
      </c>
      <c r="Z208" s="124"/>
      <c r="AA208" s="169" t="e">
        <f ca="1">IF(Length_5_R4!K15&lt;0,ROUNDUP(Length_5_R4!K15,$M$233),ROUNDDOWN(Length_5_R4!K15,$M$233))</f>
        <v>#N/A</v>
      </c>
      <c r="AB208" s="169" t="e">
        <f ca="1">IF(Length_5_R4!L15&lt;0,ROUNDDOWN(Length_5_R4!L15,$M$233),ROUNDUP(Length_5_R4!L15,$M$233))</f>
        <v>#N/A</v>
      </c>
      <c r="AC208" s="169" t="e">
        <f t="shared" ca="1" si="82"/>
        <v>#N/A</v>
      </c>
      <c r="AD208" s="172" t="str">
        <f t="shared" si="83"/>
        <v>-</v>
      </c>
      <c r="AE208" s="169" t="str">
        <f t="shared" si="84"/>
        <v>-</v>
      </c>
      <c r="AF208" s="169" t="e">
        <f t="shared" ca="1" si="85"/>
        <v>#N/A</v>
      </c>
      <c r="AG208" s="169" t="str">
        <f t="shared" si="86"/>
        <v/>
      </c>
      <c r="AH208" s="169" t="e">
        <f ca="1">S233</f>
        <v>#N/A</v>
      </c>
    </row>
    <row r="209" spans="1:34" ht="15" customHeight="1">
      <c r="B209" s="175" t="b">
        <f>IF(Length_5_R4!T16="",FALSE,TRUE)</f>
        <v>0</v>
      </c>
      <c r="C209" s="169" t="str">
        <f>IF($B209=FALSE,"",VALUE(Length_5_R4!A16))</f>
        <v/>
      </c>
      <c r="D209" s="169" t="str">
        <f>IF($B209=FALSE,"",Length_5_R4!B16)</f>
        <v/>
      </c>
      <c r="E209" s="169" t="str">
        <f>IF($B209=FALSE,"",Length_5_R4!C16)</f>
        <v/>
      </c>
      <c r="F209" s="175" t="str">
        <f>IF($B209=FALSE,"",Length_5_R4!T16)</f>
        <v/>
      </c>
      <c r="G209" s="175" t="str">
        <f>IF($B209=FALSE,"",Length_5_R4!U16)</f>
        <v/>
      </c>
      <c r="H209" s="175" t="str">
        <f>IF($B209=FALSE,"",Length_5_R4!V16)</f>
        <v/>
      </c>
      <c r="I209" s="175" t="str">
        <f>IF($B209=FALSE,"",Length_5_R4!W16)</f>
        <v/>
      </c>
      <c r="J209" s="175" t="str">
        <f>IF($B209=FALSE,"",Length_5_R4!X16)</f>
        <v/>
      </c>
      <c r="K209" s="169" t="str">
        <f t="shared" si="73"/>
        <v/>
      </c>
      <c r="L209" s="179" t="str">
        <f t="shared" si="74"/>
        <v/>
      </c>
      <c r="M209" s="180" t="str">
        <f>IF(B209=FALSE,"",Length_5_R4!D39)</f>
        <v/>
      </c>
      <c r="N209" s="181" t="str">
        <f>IF(B209=FALSE,"",Calcu_ADJ!K209*I$191)</f>
        <v/>
      </c>
      <c r="O209" s="182" t="str">
        <f t="shared" si="75"/>
        <v/>
      </c>
      <c r="P209" s="182" t="str">
        <f>IF(B209=FALSE,"",Length_5_R4!K39)</f>
        <v/>
      </c>
      <c r="Q209" s="182" t="str">
        <f t="shared" si="76"/>
        <v/>
      </c>
      <c r="R209" s="169" t="str">
        <f t="shared" si="77"/>
        <v/>
      </c>
      <c r="S209" s="169" t="str">
        <f t="shared" si="78"/>
        <v/>
      </c>
      <c r="T209" s="246" t="str">
        <f t="shared" si="79"/>
        <v/>
      </c>
      <c r="U209" s="183" t="str">
        <f t="shared" si="80"/>
        <v/>
      </c>
      <c r="V209" s="285" t="str">
        <f t="shared" si="81"/>
        <v/>
      </c>
      <c r="W209" s="169" t="str">
        <f t="shared" si="87"/>
        <v/>
      </c>
      <c r="X209" s="169" t="str">
        <f t="shared" si="88"/>
        <v/>
      </c>
      <c r="Y209" s="169" t="str">
        <f t="shared" si="89"/>
        <v/>
      </c>
      <c r="Z209" s="124"/>
      <c r="AA209" s="169" t="e">
        <f ca="1">IF(Length_5_R4!K16&lt;0,ROUNDUP(Length_5_R4!K16,$M$233),ROUNDDOWN(Length_5_R4!K16,$M$233))</f>
        <v>#N/A</v>
      </c>
      <c r="AB209" s="169" t="e">
        <f ca="1">IF(Length_5_R4!L16&lt;0,ROUNDDOWN(Length_5_R4!L16,$M$233),ROUNDUP(Length_5_R4!L16,$M$233))</f>
        <v>#N/A</v>
      </c>
      <c r="AC209" s="169" t="e">
        <f t="shared" ca="1" si="82"/>
        <v>#N/A</v>
      </c>
      <c r="AD209" s="172" t="str">
        <f t="shared" si="83"/>
        <v>-</v>
      </c>
      <c r="AE209" s="169" t="str">
        <f t="shared" si="84"/>
        <v>-</v>
      </c>
      <c r="AF209" s="169" t="e">
        <f t="shared" ca="1" si="85"/>
        <v>#N/A</v>
      </c>
      <c r="AG209" s="169" t="str">
        <f t="shared" si="86"/>
        <v/>
      </c>
      <c r="AH209" s="169" t="e">
        <f ca="1">S233</f>
        <v>#N/A</v>
      </c>
    </row>
    <row r="210" spans="1:34" ht="15" customHeight="1">
      <c r="B210" s="175" t="b">
        <f>IF(Length_5_R4!T17="",FALSE,TRUE)</f>
        <v>0</v>
      </c>
      <c r="C210" s="169" t="str">
        <f>IF($B210=FALSE,"",VALUE(Length_5_R4!A17))</f>
        <v/>
      </c>
      <c r="D210" s="169" t="str">
        <f>IF($B210=FALSE,"",Length_5_R4!B17)</f>
        <v/>
      </c>
      <c r="E210" s="169" t="str">
        <f>IF($B210=FALSE,"",Length_5_R4!C17)</f>
        <v/>
      </c>
      <c r="F210" s="175" t="str">
        <f>IF($B210=FALSE,"",Length_5_R4!T17)</f>
        <v/>
      </c>
      <c r="G210" s="175" t="str">
        <f>IF($B210=FALSE,"",Length_5_R4!U17)</f>
        <v/>
      </c>
      <c r="H210" s="175" t="str">
        <f>IF($B210=FALSE,"",Length_5_R4!V17)</f>
        <v/>
      </c>
      <c r="I210" s="175" t="str">
        <f>IF($B210=FALSE,"",Length_5_R4!W17)</f>
        <v/>
      </c>
      <c r="J210" s="175" t="str">
        <f>IF($B210=FALSE,"",Length_5_R4!X17)</f>
        <v/>
      </c>
      <c r="K210" s="169" t="str">
        <f t="shared" si="73"/>
        <v/>
      </c>
      <c r="L210" s="179" t="str">
        <f t="shared" si="74"/>
        <v/>
      </c>
      <c r="M210" s="180" t="str">
        <f>IF(B210=FALSE,"",Length_5_R4!D40)</f>
        <v/>
      </c>
      <c r="N210" s="181" t="str">
        <f>IF(B210=FALSE,"",Calcu_ADJ!K210*I$191)</f>
        <v/>
      </c>
      <c r="O210" s="182" t="str">
        <f t="shared" si="75"/>
        <v/>
      </c>
      <c r="P210" s="182" t="str">
        <f>IF(B210=FALSE,"",Length_5_R4!K40)</f>
        <v/>
      </c>
      <c r="Q210" s="182" t="str">
        <f t="shared" si="76"/>
        <v/>
      </c>
      <c r="R210" s="169" t="str">
        <f t="shared" si="77"/>
        <v/>
      </c>
      <c r="S210" s="169" t="str">
        <f t="shared" si="78"/>
        <v/>
      </c>
      <c r="T210" s="246" t="str">
        <f t="shared" si="79"/>
        <v/>
      </c>
      <c r="U210" s="183" t="str">
        <f t="shared" si="80"/>
        <v/>
      </c>
      <c r="V210" s="285" t="str">
        <f t="shared" si="81"/>
        <v/>
      </c>
      <c r="W210" s="169" t="str">
        <f t="shared" si="87"/>
        <v/>
      </c>
      <c r="X210" s="169" t="str">
        <f t="shared" si="88"/>
        <v/>
      </c>
      <c r="Y210" s="169" t="str">
        <f t="shared" si="89"/>
        <v/>
      </c>
      <c r="Z210" s="124"/>
      <c r="AA210" s="169" t="e">
        <f ca="1">IF(Length_5_R4!K17&lt;0,ROUNDUP(Length_5_R4!K17,$M$233),ROUNDDOWN(Length_5_R4!K17,$M$233))</f>
        <v>#N/A</v>
      </c>
      <c r="AB210" s="169" t="e">
        <f ca="1">IF(Length_5_R4!L17&lt;0,ROUNDDOWN(Length_5_R4!L17,$M$233),ROUNDUP(Length_5_R4!L17,$M$233))</f>
        <v>#N/A</v>
      </c>
      <c r="AC210" s="169" t="e">
        <f t="shared" ca="1" si="82"/>
        <v>#N/A</v>
      </c>
      <c r="AD210" s="172" t="str">
        <f t="shared" si="83"/>
        <v>-</v>
      </c>
      <c r="AE210" s="169" t="str">
        <f t="shared" si="84"/>
        <v>-</v>
      </c>
      <c r="AF210" s="169" t="e">
        <f t="shared" ca="1" si="85"/>
        <v>#N/A</v>
      </c>
      <c r="AG210" s="169" t="str">
        <f t="shared" si="86"/>
        <v/>
      </c>
      <c r="AH210" s="169" t="e">
        <f ca="1">S233</f>
        <v>#N/A</v>
      </c>
    </row>
    <row r="211" spans="1:34" ht="15" customHeight="1">
      <c r="B211" s="175" t="b">
        <f>IF(Length_5_R4!T18="",FALSE,TRUE)</f>
        <v>0</v>
      </c>
      <c r="C211" s="169" t="str">
        <f>IF($B211=FALSE,"",VALUE(Length_5_R4!A18))</f>
        <v/>
      </c>
      <c r="D211" s="169" t="str">
        <f>IF($B211=FALSE,"",Length_5_R4!B18)</f>
        <v/>
      </c>
      <c r="E211" s="169" t="str">
        <f>IF($B211=FALSE,"",Length_5_R4!C18)</f>
        <v/>
      </c>
      <c r="F211" s="175" t="str">
        <f>IF($B211=FALSE,"",Length_5_R4!T18)</f>
        <v/>
      </c>
      <c r="G211" s="175" t="str">
        <f>IF($B211=FALSE,"",Length_5_R4!U18)</f>
        <v/>
      </c>
      <c r="H211" s="175" t="str">
        <f>IF($B211=FALSE,"",Length_5_R4!V18)</f>
        <v/>
      </c>
      <c r="I211" s="175" t="str">
        <f>IF($B211=FALSE,"",Length_5_R4!W18)</f>
        <v/>
      </c>
      <c r="J211" s="175" t="str">
        <f>IF($B211=FALSE,"",Length_5_R4!X18)</f>
        <v/>
      </c>
      <c r="K211" s="169" t="str">
        <f t="shared" si="73"/>
        <v/>
      </c>
      <c r="L211" s="179" t="str">
        <f t="shared" si="74"/>
        <v/>
      </c>
      <c r="M211" s="180" t="str">
        <f>IF(B211=FALSE,"",Length_5_R4!D41)</f>
        <v/>
      </c>
      <c r="N211" s="181" t="str">
        <f>IF(B211=FALSE,"",Calcu_ADJ!K211*I$191)</f>
        <v/>
      </c>
      <c r="O211" s="182" t="str">
        <f t="shared" si="75"/>
        <v/>
      </c>
      <c r="P211" s="182" t="str">
        <f>IF(B211=FALSE,"",Length_5_R4!K41)</f>
        <v/>
      </c>
      <c r="Q211" s="182" t="str">
        <f t="shared" si="76"/>
        <v/>
      </c>
      <c r="R211" s="169" t="str">
        <f t="shared" si="77"/>
        <v/>
      </c>
      <c r="S211" s="169" t="str">
        <f t="shared" si="78"/>
        <v/>
      </c>
      <c r="T211" s="246" t="str">
        <f t="shared" si="79"/>
        <v/>
      </c>
      <c r="U211" s="183" t="str">
        <f t="shared" si="80"/>
        <v/>
      </c>
      <c r="V211" s="285" t="str">
        <f t="shared" si="81"/>
        <v/>
      </c>
      <c r="W211" s="169" t="str">
        <f t="shared" si="87"/>
        <v/>
      </c>
      <c r="X211" s="169" t="str">
        <f t="shared" si="88"/>
        <v/>
      </c>
      <c r="Y211" s="169" t="str">
        <f t="shared" si="89"/>
        <v/>
      </c>
      <c r="Z211" s="124"/>
      <c r="AA211" s="169" t="e">
        <f ca="1">IF(Length_5_R4!K18&lt;0,ROUNDUP(Length_5_R4!K18,$M$233),ROUNDDOWN(Length_5_R4!K18,$M$233))</f>
        <v>#N/A</v>
      </c>
      <c r="AB211" s="169" t="e">
        <f ca="1">IF(Length_5_R4!L18&lt;0,ROUNDDOWN(Length_5_R4!L18,$M$233),ROUNDUP(Length_5_R4!L18,$M$233))</f>
        <v>#N/A</v>
      </c>
      <c r="AC211" s="169" t="e">
        <f t="shared" ca="1" si="82"/>
        <v>#N/A</v>
      </c>
      <c r="AD211" s="172" t="str">
        <f t="shared" si="83"/>
        <v>-</v>
      </c>
      <c r="AE211" s="169" t="str">
        <f t="shared" si="84"/>
        <v>-</v>
      </c>
      <c r="AF211" s="169" t="e">
        <f t="shared" ca="1" si="85"/>
        <v>#N/A</v>
      </c>
      <c r="AG211" s="169" t="str">
        <f t="shared" si="86"/>
        <v/>
      </c>
      <c r="AH211" s="169" t="e">
        <f ca="1">S233</f>
        <v>#N/A</v>
      </c>
    </row>
    <row r="212" spans="1:34" ht="15" customHeight="1">
      <c r="B212" s="175" t="b">
        <f>IF(Length_5_R4!T19="",FALSE,TRUE)</f>
        <v>0</v>
      </c>
      <c r="C212" s="169" t="str">
        <f>IF($B212=FALSE,"",VALUE(Length_5_R4!A19))</f>
        <v/>
      </c>
      <c r="D212" s="169" t="str">
        <f>IF($B212=FALSE,"",Length_5_R4!B19)</f>
        <v/>
      </c>
      <c r="E212" s="169" t="str">
        <f>IF($B212=FALSE,"",Length_5_R4!C19)</f>
        <v/>
      </c>
      <c r="F212" s="175" t="str">
        <f>IF($B212=FALSE,"",Length_5_R4!T19)</f>
        <v/>
      </c>
      <c r="G212" s="175" t="str">
        <f>IF($B212=FALSE,"",Length_5_R4!U19)</f>
        <v/>
      </c>
      <c r="H212" s="175" t="str">
        <f>IF($B212=FALSE,"",Length_5_R4!V19)</f>
        <v/>
      </c>
      <c r="I212" s="175" t="str">
        <f>IF($B212=FALSE,"",Length_5_R4!W19)</f>
        <v/>
      </c>
      <c r="J212" s="175" t="str">
        <f>IF($B212=FALSE,"",Length_5_R4!X19)</f>
        <v/>
      </c>
      <c r="K212" s="169" t="str">
        <f t="shared" si="73"/>
        <v/>
      </c>
      <c r="L212" s="179" t="str">
        <f t="shared" si="74"/>
        <v/>
      </c>
      <c r="M212" s="180" t="str">
        <f>IF(B212=FALSE,"",Length_5_R4!D42)</f>
        <v/>
      </c>
      <c r="N212" s="181" t="str">
        <f>IF(B212=FALSE,"",Calcu_ADJ!K212*I$191)</f>
        <v/>
      </c>
      <c r="O212" s="182" t="str">
        <f t="shared" si="75"/>
        <v/>
      </c>
      <c r="P212" s="182" t="str">
        <f>IF(B212=FALSE,"",Length_5_R4!K42)</f>
        <v/>
      </c>
      <c r="Q212" s="182" t="str">
        <f t="shared" si="76"/>
        <v/>
      </c>
      <c r="R212" s="169" t="str">
        <f t="shared" si="77"/>
        <v/>
      </c>
      <c r="S212" s="169" t="str">
        <f t="shared" si="78"/>
        <v/>
      </c>
      <c r="T212" s="246" t="str">
        <f t="shared" si="79"/>
        <v/>
      </c>
      <c r="U212" s="183" t="str">
        <f t="shared" si="80"/>
        <v/>
      </c>
      <c r="V212" s="285" t="str">
        <f t="shared" si="81"/>
        <v/>
      </c>
      <c r="W212" s="169" t="str">
        <f t="shared" si="87"/>
        <v/>
      </c>
      <c r="X212" s="169" t="str">
        <f t="shared" si="88"/>
        <v/>
      </c>
      <c r="Y212" s="169" t="str">
        <f t="shared" si="89"/>
        <v/>
      </c>
      <c r="Z212" s="124"/>
      <c r="AA212" s="169" t="e">
        <f ca="1">IF(Length_5_R4!K19&lt;0,ROUNDUP(Length_5_R4!K19,$M$233),ROUNDDOWN(Length_5_R4!K19,$M$233))</f>
        <v>#N/A</v>
      </c>
      <c r="AB212" s="169" t="e">
        <f ca="1">IF(Length_5_R4!L19&lt;0,ROUNDDOWN(Length_5_R4!L19,$M$233),ROUNDUP(Length_5_R4!L19,$M$233))</f>
        <v>#N/A</v>
      </c>
      <c r="AC212" s="169" t="e">
        <f t="shared" ca="1" si="82"/>
        <v>#N/A</v>
      </c>
      <c r="AD212" s="172" t="str">
        <f t="shared" si="83"/>
        <v>-</v>
      </c>
      <c r="AE212" s="169" t="str">
        <f t="shared" si="84"/>
        <v>-</v>
      </c>
      <c r="AF212" s="169" t="e">
        <f t="shared" ca="1" si="85"/>
        <v>#N/A</v>
      </c>
      <c r="AG212" s="169" t="str">
        <f t="shared" si="86"/>
        <v/>
      </c>
      <c r="AH212" s="169" t="e">
        <f ca="1">S233</f>
        <v>#N/A</v>
      </c>
    </row>
    <row r="213" spans="1:34" ht="15" customHeight="1">
      <c r="B213" s="175" t="b">
        <f>IF(Length_5_R4!T20="",FALSE,TRUE)</f>
        <v>0</v>
      </c>
      <c r="C213" s="169" t="str">
        <f>IF($B213=FALSE,"",VALUE(Length_5_R4!A20))</f>
        <v/>
      </c>
      <c r="D213" s="169" t="str">
        <f>IF($B213=FALSE,"",Length_5_R4!B20)</f>
        <v/>
      </c>
      <c r="E213" s="169" t="str">
        <f>IF($B213=FALSE,"",Length_5_R4!C20)</f>
        <v/>
      </c>
      <c r="F213" s="175" t="str">
        <f>IF($B213=FALSE,"",Length_5_R4!T20)</f>
        <v/>
      </c>
      <c r="G213" s="175" t="str">
        <f>IF($B213=FALSE,"",Length_5_R4!U20)</f>
        <v/>
      </c>
      <c r="H213" s="175" t="str">
        <f>IF($B213=FALSE,"",Length_5_R4!V20)</f>
        <v/>
      </c>
      <c r="I213" s="175" t="str">
        <f>IF($B213=FALSE,"",Length_5_R4!W20)</f>
        <v/>
      </c>
      <c r="J213" s="175" t="str">
        <f>IF($B213=FALSE,"",Length_5_R4!X20)</f>
        <v/>
      </c>
      <c r="K213" s="169" t="str">
        <f t="shared" si="73"/>
        <v/>
      </c>
      <c r="L213" s="179" t="str">
        <f t="shared" si="74"/>
        <v/>
      </c>
      <c r="M213" s="180" t="str">
        <f>IF(B213=FALSE,"",Length_5_R4!D43)</f>
        <v/>
      </c>
      <c r="N213" s="181" t="str">
        <f>IF(B213=FALSE,"",Calcu_ADJ!K213*I$191)</f>
        <v/>
      </c>
      <c r="O213" s="182" t="str">
        <f t="shared" si="75"/>
        <v/>
      </c>
      <c r="P213" s="182" t="str">
        <f>IF(B213=FALSE,"",Length_5_R4!K43)</f>
        <v/>
      </c>
      <c r="Q213" s="182" t="str">
        <f t="shared" si="76"/>
        <v/>
      </c>
      <c r="R213" s="169" t="str">
        <f t="shared" si="77"/>
        <v/>
      </c>
      <c r="S213" s="169" t="str">
        <f t="shared" si="78"/>
        <v/>
      </c>
      <c r="T213" s="246" t="str">
        <f t="shared" si="79"/>
        <v/>
      </c>
      <c r="U213" s="183" t="str">
        <f t="shared" si="80"/>
        <v/>
      </c>
      <c r="V213" s="285" t="str">
        <f t="shared" si="81"/>
        <v/>
      </c>
      <c r="W213" s="169" t="str">
        <f t="shared" si="87"/>
        <v/>
      </c>
      <c r="X213" s="169" t="str">
        <f t="shared" si="88"/>
        <v/>
      </c>
      <c r="Y213" s="169" t="str">
        <f t="shared" si="89"/>
        <v/>
      </c>
      <c r="Z213" s="124"/>
      <c r="AA213" s="169" t="e">
        <f ca="1">IF(Length_5_R4!K20&lt;0,ROUNDUP(Length_5_R4!K20,$M$233),ROUNDDOWN(Length_5_R4!K20,$M$233))</f>
        <v>#N/A</v>
      </c>
      <c r="AB213" s="169" t="e">
        <f ca="1">IF(Length_5_R4!L20&lt;0,ROUNDDOWN(Length_5_R4!L20,$M$233),ROUNDUP(Length_5_R4!L20,$M$233))</f>
        <v>#N/A</v>
      </c>
      <c r="AC213" s="169" t="e">
        <f t="shared" ca="1" si="82"/>
        <v>#N/A</v>
      </c>
      <c r="AD213" s="172" t="str">
        <f t="shared" si="83"/>
        <v>-</v>
      </c>
      <c r="AE213" s="169" t="str">
        <f t="shared" si="84"/>
        <v>-</v>
      </c>
      <c r="AF213" s="169" t="e">
        <f t="shared" ca="1" si="85"/>
        <v>#N/A</v>
      </c>
      <c r="AG213" s="169" t="str">
        <f t="shared" si="86"/>
        <v/>
      </c>
      <c r="AH213" s="169" t="e">
        <f ca="1">S233</f>
        <v>#N/A</v>
      </c>
    </row>
    <row r="214" spans="1:34" ht="15" customHeight="1">
      <c r="B214" s="175" t="b">
        <f>IF(Length_5_R4!T21="",FALSE,TRUE)</f>
        <v>0</v>
      </c>
      <c r="C214" s="169" t="str">
        <f>IF($B214=FALSE,"",VALUE(Length_5_R4!A21))</f>
        <v/>
      </c>
      <c r="D214" s="169" t="str">
        <f>IF($B214=FALSE,"",Length_5_R4!B21)</f>
        <v/>
      </c>
      <c r="E214" s="169" t="str">
        <f>IF($B214=FALSE,"",Length_5_R4!C21)</f>
        <v/>
      </c>
      <c r="F214" s="175" t="str">
        <f>IF($B214=FALSE,"",Length_5_R4!T21)</f>
        <v/>
      </c>
      <c r="G214" s="175" t="str">
        <f>IF($B214=FALSE,"",Length_5_R4!U21)</f>
        <v/>
      </c>
      <c r="H214" s="175" t="str">
        <f>IF($B214=FALSE,"",Length_5_R4!V21)</f>
        <v/>
      </c>
      <c r="I214" s="175" t="str">
        <f>IF($B214=FALSE,"",Length_5_R4!W21)</f>
        <v/>
      </c>
      <c r="J214" s="175" t="str">
        <f>IF($B214=FALSE,"",Length_5_R4!X21)</f>
        <v/>
      </c>
      <c r="K214" s="169" t="str">
        <f t="shared" si="73"/>
        <v/>
      </c>
      <c r="L214" s="179" t="str">
        <f t="shared" si="74"/>
        <v/>
      </c>
      <c r="M214" s="180" t="str">
        <f>IF(B214=FALSE,"",Length_5_R4!D44)</f>
        <v/>
      </c>
      <c r="N214" s="181" t="str">
        <f>IF(B214=FALSE,"",Calcu_ADJ!K214*I$191)</f>
        <v/>
      </c>
      <c r="O214" s="182" t="str">
        <f t="shared" si="75"/>
        <v/>
      </c>
      <c r="P214" s="182" t="str">
        <f>IF(B214=FALSE,"",Length_5_R4!K44)</f>
        <v/>
      </c>
      <c r="Q214" s="182" t="str">
        <f t="shared" si="76"/>
        <v/>
      </c>
      <c r="R214" s="169" t="str">
        <f t="shared" si="77"/>
        <v/>
      </c>
      <c r="S214" s="169" t="str">
        <f t="shared" si="78"/>
        <v/>
      </c>
      <c r="T214" s="246" t="str">
        <f t="shared" si="79"/>
        <v/>
      </c>
      <c r="U214" s="183" t="str">
        <f t="shared" si="80"/>
        <v/>
      </c>
      <c r="V214" s="285" t="str">
        <f t="shared" si="81"/>
        <v/>
      </c>
      <c r="W214" s="169" t="str">
        <f t="shared" si="87"/>
        <v/>
      </c>
      <c r="X214" s="169" t="str">
        <f t="shared" si="88"/>
        <v/>
      </c>
      <c r="Y214" s="169" t="str">
        <f t="shared" si="89"/>
        <v/>
      </c>
      <c r="Z214" s="124"/>
      <c r="AA214" s="169" t="e">
        <f ca="1">IF(Length_5_R4!K21&lt;0,ROUNDUP(Length_5_R4!K21,$M$233),ROUNDDOWN(Length_5_R4!K21,$M$233))</f>
        <v>#N/A</v>
      </c>
      <c r="AB214" s="169" t="e">
        <f ca="1">IF(Length_5_R4!L21&lt;0,ROUNDDOWN(Length_5_R4!L21,$M$233),ROUNDUP(Length_5_R4!L21,$M$233))</f>
        <v>#N/A</v>
      </c>
      <c r="AC214" s="169" t="e">
        <f t="shared" ca="1" si="82"/>
        <v>#N/A</v>
      </c>
      <c r="AD214" s="172" t="str">
        <f t="shared" si="83"/>
        <v>-</v>
      </c>
      <c r="AE214" s="169" t="str">
        <f t="shared" si="84"/>
        <v>-</v>
      </c>
      <c r="AF214" s="169" t="e">
        <f t="shared" ca="1" si="85"/>
        <v>#N/A</v>
      </c>
      <c r="AG214" s="169" t="str">
        <f t="shared" si="86"/>
        <v/>
      </c>
      <c r="AH214" s="169" t="e">
        <f ca="1">S233</f>
        <v>#N/A</v>
      </c>
    </row>
    <row r="215" spans="1:34" ht="15" customHeight="1">
      <c r="B215" s="175" t="b">
        <f>IF(Length_5_R4!T22="",FALSE,TRUE)</f>
        <v>0</v>
      </c>
      <c r="C215" s="169" t="str">
        <f>IF($B215=FALSE,"",VALUE(Length_5_R4!A22))</f>
        <v/>
      </c>
      <c r="D215" s="169" t="str">
        <f>IF($B215=FALSE,"",Length_5_R4!B22)</f>
        <v/>
      </c>
      <c r="E215" s="169" t="str">
        <f>IF($B215=FALSE,"",Length_5_R4!C22)</f>
        <v/>
      </c>
      <c r="F215" s="175" t="str">
        <f>IF($B215=FALSE,"",Length_5_R4!T22)</f>
        <v/>
      </c>
      <c r="G215" s="175" t="str">
        <f>IF($B215=FALSE,"",Length_5_R4!U22)</f>
        <v/>
      </c>
      <c r="H215" s="175" t="str">
        <f>IF($B215=FALSE,"",Length_5_R4!V22)</f>
        <v/>
      </c>
      <c r="I215" s="175" t="str">
        <f>IF($B215=FALSE,"",Length_5_R4!W22)</f>
        <v/>
      </c>
      <c r="J215" s="175" t="str">
        <f>IF($B215=FALSE,"",Length_5_R4!X22)</f>
        <v/>
      </c>
      <c r="K215" s="169" t="str">
        <f t="shared" si="73"/>
        <v/>
      </c>
      <c r="L215" s="179" t="str">
        <f t="shared" si="74"/>
        <v/>
      </c>
      <c r="M215" s="180" t="str">
        <f>IF(B215=FALSE,"",Length_5_R4!D45)</f>
        <v/>
      </c>
      <c r="N215" s="181" t="str">
        <f>IF(B215=FALSE,"",Calcu_ADJ!K215*I$191)</f>
        <v/>
      </c>
      <c r="O215" s="182" t="str">
        <f t="shared" si="75"/>
        <v/>
      </c>
      <c r="P215" s="182" t="str">
        <f>IF(B215=FALSE,"",Length_5_R4!K45)</f>
        <v/>
      </c>
      <c r="Q215" s="182" t="str">
        <f t="shared" si="76"/>
        <v/>
      </c>
      <c r="R215" s="169" t="str">
        <f t="shared" si="77"/>
        <v/>
      </c>
      <c r="S215" s="169" t="str">
        <f t="shared" si="78"/>
        <v/>
      </c>
      <c r="T215" s="246" t="str">
        <f t="shared" si="79"/>
        <v/>
      </c>
      <c r="U215" s="183" t="str">
        <f t="shared" si="80"/>
        <v/>
      </c>
      <c r="V215" s="285" t="str">
        <f t="shared" si="81"/>
        <v/>
      </c>
      <c r="W215" s="169" t="str">
        <f t="shared" si="87"/>
        <v/>
      </c>
      <c r="X215" s="169" t="str">
        <f t="shared" si="88"/>
        <v/>
      </c>
      <c r="Y215" s="169" t="str">
        <f t="shared" si="89"/>
        <v/>
      </c>
      <c r="Z215" s="124"/>
      <c r="AA215" s="169" t="e">
        <f ca="1">IF(Length_5_R4!K22&lt;0,ROUNDUP(Length_5_R4!K22,$M$233),ROUNDDOWN(Length_5_R4!K22,$M$233))</f>
        <v>#N/A</v>
      </c>
      <c r="AB215" s="169" t="e">
        <f ca="1">IF(Length_5_R4!L22&lt;0,ROUNDDOWN(Length_5_R4!L22,$M$233),ROUNDUP(Length_5_R4!L22,$M$233))</f>
        <v>#N/A</v>
      </c>
      <c r="AC215" s="169" t="e">
        <f t="shared" ca="1" si="82"/>
        <v>#N/A</v>
      </c>
      <c r="AD215" s="172" t="str">
        <f t="shared" si="83"/>
        <v>-</v>
      </c>
      <c r="AE215" s="169" t="str">
        <f t="shared" si="84"/>
        <v>-</v>
      </c>
      <c r="AF215" s="169" t="e">
        <f t="shared" ca="1" si="85"/>
        <v>#N/A</v>
      </c>
      <c r="AG215" s="169" t="str">
        <f t="shared" si="86"/>
        <v/>
      </c>
      <c r="AH215" s="169" t="e">
        <f ca="1">S233</f>
        <v>#N/A</v>
      </c>
    </row>
    <row r="216" spans="1:34" ht="15" customHeight="1">
      <c r="B216" s="175" t="b">
        <f>IF(Length_5_R4!T23="",FALSE,TRUE)</f>
        <v>0</v>
      </c>
      <c r="C216" s="169" t="str">
        <f>IF($B216=FALSE,"",VALUE(Length_5_R4!A23))</f>
        <v/>
      </c>
      <c r="D216" s="169" t="str">
        <f>IF($B216=FALSE,"",Length_5_R4!B23)</f>
        <v/>
      </c>
      <c r="E216" s="169" t="str">
        <f>IF($B216=FALSE,"",Length_5_R4!C23)</f>
        <v/>
      </c>
      <c r="F216" s="175" t="str">
        <f>IF($B216=FALSE,"",Length_5_R4!T23)</f>
        <v/>
      </c>
      <c r="G216" s="175" t="str">
        <f>IF($B216=FALSE,"",Length_5_R4!U23)</f>
        <v/>
      </c>
      <c r="H216" s="175" t="str">
        <f>IF($B216=FALSE,"",Length_5_R4!V23)</f>
        <v/>
      </c>
      <c r="I216" s="175" t="str">
        <f>IF($B216=FALSE,"",Length_5_R4!W23)</f>
        <v/>
      </c>
      <c r="J216" s="175" t="str">
        <f>IF($B216=FALSE,"",Length_5_R4!X23)</f>
        <v/>
      </c>
      <c r="K216" s="169" t="str">
        <f t="shared" si="73"/>
        <v/>
      </c>
      <c r="L216" s="179" t="str">
        <f t="shared" si="74"/>
        <v/>
      </c>
      <c r="M216" s="180" t="str">
        <f>IF(B216=FALSE,"",Length_5_R4!D46)</f>
        <v/>
      </c>
      <c r="N216" s="181" t="str">
        <f>IF(B216=FALSE,"",Calcu_ADJ!K216*I$191)</f>
        <v/>
      </c>
      <c r="O216" s="182" t="str">
        <f t="shared" si="75"/>
        <v/>
      </c>
      <c r="P216" s="182" t="str">
        <f>IF(B216=FALSE,"",Length_5_R4!K46)</f>
        <v/>
      </c>
      <c r="Q216" s="182" t="str">
        <f t="shared" si="76"/>
        <v/>
      </c>
      <c r="R216" s="169" t="str">
        <f t="shared" si="77"/>
        <v/>
      </c>
      <c r="S216" s="169" t="str">
        <f t="shared" si="78"/>
        <v/>
      </c>
      <c r="T216" s="246" t="str">
        <f t="shared" si="79"/>
        <v/>
      </c>
      <c r="U216" s="183" t="str">
        <f t="shared" si="80"/>
        <v/>
      </c>
      <c r="V216" s="285" t="str">
        <f t="shared" si="81"/>
        <v/>
      </c>
      <c r="W216" s="169" t="str">
        <f t="shared" si="87"/>
        <v/>
      </c>
      <c r="X216" s="169" t="str">
        <f t="shared" si="88"/>
        <v/>
      </c>
      <c r="Y216" s="169" t="str">
        <f t="shared" si="89"/>
        <v/>
      </c>
      <c r="Z216" s="124"/>
      <c r="AA216" s="169" t="e">
        <f ca="1">IF(Length_5_R4!K23&lt;0,ROUNDUP(Length_5_R4!K23,$M$233),ROUNDDOWN(Length_5_R4!K23,$M$233))</f>
        <v>#N/A</v>
      </c>
      <c r="AB216" s="169" t="e">
        <f ca="1">IF(Length_5_R4!L23&lt;0,ROUNDDOWN(Length_5_R4!L23,$M$233),ROUNDUP(Length_5_R4!L23,$M$233))</f>
        <v>#N/A</v>
      </c>
      <c r="AC216" s="169" t="e">
        <f t="shared" ca="1" si="82"/>
        <v>#N/A</v>
      </c>
      <c r="AD216" s="172" t="str">
        <f t="shared" si="83"/>
        <v>-</v>
      </c>
      <c r="AE216" s="169" t="str">
        <f t="shared" si="84"/>
        <v>-</v>
      </c>
      <c r="AF216" s="169" t="e">
        <f t="shared" ca="1" si="85"/>
        <v>#N/A</v>
      </c>
      <c r="AG216" s="169" t="str">
        <f t="shared" si="86"/>
        <v/>
      </c>
      <c r="AH216" s="169" t="e">
        <f ca="1">S233</f>
        <v>#N/A</v>
      </c>
    </row>
    <row r="217" spans="1:34" ht="15" customHeight="1">
      <c r="N217" s="120"/>
      <c r="O217" s="120"/>
      <c r="P217" s="120"/>
      <c r="Q217" s="120"/>
      <c r="R217" s="120"/>
      <c r="S217" s="120"/>
      <c r="T217" s="120"/>
      <c r="Y217" s="120"/>
    </row>
    <row r="218" spans="1:34" ht="15" customHeight="1">
      <c r="A218" s="118" t="s">
        <v>430</v>
      </c>
      <c r="C218" s="119"/>
      <c r="D218" s="119"/>
      <c r="E218" s="124"/>
      <c r="F218" s="124"/>
      <c r="G218" s="124"/>
      <c r="H218" s="124"/>
      <c r="I218" s="124"/>
      <c r="J218" s="124"/>
      <c r="K218" s="124"/>
      <c r="L218" s="124"/>
      <c r="M218" s="124"/>
      <c r="N218" s="124"/>
      <c r="O218" s="124"/>
      <c r="P218" s="124"/>
      <c r="Q218" s="124"/>
      <c r="R218" s="124"/>
      <c r="S218" s="124"/>
      <c r="T218" s="124"/>
      <c r="U218" s="124"/>
      <c r="V218" s="124"/>
      <c r="W218" s="124"/>
      <c r="X218" s="124"/>
      <c r="Y218" s="124"/>
      <c r="Z218" s="124"/>
      <c r="AA218" s="124"/>
      <c r="AB218" s="124"/>
    </row>
    <row r="219" spans="1:34" ht="15" customHeight="1">
      <c r="A219" s="118"/>
      <c r="B219" s="552"/>
      <c r="C219" s="552" t="s">
        <v>334</v>
      </c>
      <c r="D219" s="561" t="s">
        <v>170</v>
      </c>
      <c r="E219" s="552" t="s">
        <v>171</v>
      </c>
      <c r="F219" s="552" t="s">
        <v>60</v>
      </c>
      <c r="G219" s="548">
        <v>1</v>
      </c>
      <c r="H219" s="551"/>
      <c r="I219" s="551"/>
      <c r="J219" s="551"/>
      <c r="K219" s="551"/>
      <c r="L219" s="551"/>
      <c r="M219" s="549"/>
      <c r="N219" s="337">
        <v>2</v>
      </c>
      <c r="O219" s="548">
        <v>3</v>
      </c>
      <c r="P219" s="551"/>
      <c r="Q219" s="551"/>
      <c r="R219" s="549"/>
      <c r="S219" s="548">
        <v>4</v>
      </c>
      <c r="T219" s="551"/>
      <c r="U219" s="549"/>
      <c r="V219" s="337">
        <v>5</v>
      </c>
      <c r="W219" s="552" t="s">
        <v>172</v>
      </c>
      <c r="X219" s="552" t="s">
        <v>435</v>
      </c>
      <c r="Y219" s="548" t="s">
        <v>560</v>
      </c>
      <c r="Z219" s="549"/>
      <c r="AA219" s="124"/>
      <c r="AB219" s="124"/>
      <c r="AC219" s="124"/>
    </row>
    <row r="220" spans="1:34" ht="15" customHeight="1">
      <c r="A220" s="118"/>
      <c r="B220" s="553"/>
      <c r="C220" s="553"/>
      <c r="D220" s="562"/>
      <c r="E220" s="553"/>
      <c r="F220" s="553"/>
      <c r="G220" s="341" t="s">
        <v>436</v>
      </c>
      <c r="H220" s="341" t="s">
        <v>437</v>
      </c>
      <c r="I220" s="337" t="s">
        <v>438</v>
      </c>
      <c r="J220" s="337" t="s">
        <v>439</v>
      </c>
      <c r="K220" s="548" t="s">
        <v>172</v>
      </c>
      <c r="L220" s="551"/>
      <c r="M220" s="549"/>
      <c r="N220" s="337" t="s">
        <v>440</v>
      </c>
      <c r="O220" s="548" t="s">
        <v>441</v>
      </c>
      <c r="P220" s="549"/>
      <c r="Q220" s="548" t="s">
        <v>174</v>
      </c>
      <c r="R220" s="549"/>
      <c r="S220" s="548" t="s">
        <v>443</v>
      </c>
      <c r="T220" s="551"/>
      <c r="U220" s="549"/>
      <c r="V220" s="337" t="s">
        <v>444</v>
      </c>
      <c r="W220" s="574"/>
      <c r="X220" s="575"/>
      <c r="Y220" s="346" t="s">
        <v>561</v>
      </c>
      <c r="Z220" s="346" t="s">
        <v>562</v>
      </c>
      <c r="AA220" s="124"/>
      <c r="AB220" s="124"/>
      <c r="AC220" s="124"/>
    </row>
    <row r="221" spans="1:34" ht="15" customHeight="1">
      <c r="B221" s="337" t="s">
        <v>182</v>
      </c>
      <c r="C221" s="184" t="s">
        <v>446</v>
      </c>
      <c r="D221" s="185" t="s">
        <v>447</v>
      </c>
      <c r="E221" s="342" t="e">
        <f ca="1">OFFSET(M$196,MATCH(J$191,U$197:U$216,0),0)</f>
        <v>#N/A</v>
      </c>
      <c r="F221" s="186" t="s">
        <v>154</v>
      </c>
      <c r="G221" s="169" t="e">
        <f ca="1">OFFSET(Length_5_R4!F26,MATCH(E191,C197:C216,0),0)</f>
        <v>#N/A</v>
      </c>
      <c r="H221" s="225" t="e">
        <f ca="1">OFFSET(Length_5_R4!G26,MATCH(E191,C197:C216,0),0)</f>
        <v>#N/A</v>
      </c>
      <c r="I221" s="169" t="e">
        <f ca="1">OFFSET(Length_5_R4!J26,MATCH(E191,C197:C216,0),0)</f>
        <v>#N/A</v>
      </c>
      <c r="J221" s="169" t="e">
        <f ca="1">OFFSET(Length_5_R4!I26,MATCH(E191,C197:C216,0),0)</f>
        <v>#N/A</v>
      </c>
      <c r="K221" s="196" t="e">
        <f ca="1">G221/J221</f>
        <v>#N/A</v>
      </c>
      <c r="L221" s="181" t="e">
        <f ca="1">IF(I221="L=m",H221/1000,H221)/J221</f>
        <v>#N/A</v>
      </c>
      <c r="M221" s="171" t="s">
        <v>131</v>
      </c>
      <c r="N221" s="187" t="s">
        <v>449</v>
      </c>
      <c r="O221" s="169"/>
      <c r="P221" s="169"/>
      <c r="Q221" s="181">
        <v>1</v>
      </c>
      <c r="R221" s="169"/>
      <c r="S221" s="188" t="e">
        <f ca="1">ABS(K221*Q221)</f>
        <v>#N/A</v>
      </c>
      <c r="T221" s="169" t="e">
        <f ca="1">ABS(L221*Q221)</f>
        <v>#N/A</v>
      </c>
      <c r="U221" s="171" t="s">
        <v>131</v>
      </c>
      <c r="V221" s="169" t="s">
        <v>450</v>
      </c>
      <c r="W221" s="196" t="e">
        <f ca="1">SQRT(SUMSQ(S221,T221*J$191))</f>
        <v>#N/A</v>
      </c>
      <c r="X221" s="192">
        <f t="shared" ref="X221:X228" si="90">IF(V221="∞",0,W221^4/V221)</f>
        <v>0</v>
      </c>
      <c r="Y221" s="188" t="str">
        <f t="shared" ref="Y221:Y228" si="91">IF(OR(N221="직사각형",N221="삼각형"),W221,"")</f>
        <v/>
      </c>
      <c r="Z221" s="188" t="e">
        <f t="shared" ref="Z221:Z226" ca="1" si="92">IF(OR(N221="직사각형",N221="삼각형"),"",W221)</f>
        <v>#N/A</v>
      </c>
      <c r="AA221" s="124"/>
      <c r="AB221" s="124"/>
      <c r="AC221" s="124"/>
    </row>
    <row r="222" spans="1:34" ht="15" customHeight="1">
      <c r="B222" s="337" t="s">
        <v>184</v>
      </c>
      <c r="C222" s="184" t="s">
        <v>388</v>
      </c>
      <c r="D222" s="185" t="s">
        <v>453</v>
      </c>
      <c r="E222" s="342" t="e">
        <f ca="1">OFFSET(N$196,MATCH(J$191,U$197:U$216,0),0)</f>
        <v>#N/A</v>
      </c>
      <c r="F222" s="186" t="s">
        <v>429</v>
      </c>
      <c r="G222" s="169"/>
      <c r="H222" s="171">
        <f>IF(MAX(L197:L216)=0,K191*1000,MAX(L197:L216)*1000)</f>
        <v>0</v>
      </c>
      <c r="I222" s="169">
        <f>IF(MAX(L197:L216)=0,2,1)</f>
        <v>2</v>
      </c>
      <c r="J222" s="189">
        <v>5</v>
      </c>
      <c r="K222" s="196">
        <f>H222/(IF(I222="",1,I222)*SQRT(J222))</f>
        <v>0</v>
      </c>
      <c r="L222" s="196"/>
      <c r="M222" s="171" t="s">
        <v>131</v>
      </c>
      <c r="N222" s="187" t="s">
        <v>455</v>
      </c>
      <c r="O222" s="169"/>
      <c r="P222" s="169"/>
      <c r="Q222" s="181">
        <v>-1</v>
      </c>
      <c r="R222" s="169"/>
      <c r="S222" s="188">
        <f t="shared" ref="S222:S228" si="93">ABS(K222*Q222)</f>
        <v>0</v>
      </c>
      <c r="T222" s="169">
        <f t="shared" ref="T222:T228" si="94">ABS(L222*Q222)</f>
        <v>0</v>
      </c>
      <c r="U222" s="171" t="s">
        <v>131</v>
      </c>
      <c r="V222" s="169">
        <v>4</v>
      </c>
      <c r="W222" s="196">
        <f t="shared" ref="W222:W228" si="95">SQRT(SUMSQ(S222,T222*J$191))</f>
        <v>0</v>
      </c>
      <c r="X222" s="192">
        <f t="shared" si="90"/>
        <v>0</v>
      </c>
      <c r="Y222" s="188" t="str">
        <f t="shared" si="91"/>
        <v/>
      </c>
      <c r="Z222" s="188">
        <f t="shared" si="92"/>
        <v>0</v>
      </c>
      <c r="AA222" s="124"/>
      <c r="AB222" s="124"/>
      <c r="AC222" s="124"/>
    </row>
    <row r="223" spans="1:34" ht="15" customHeight="1">
      <c r="B223" s="337" t="s">
        <v>186</v>
      </c>
      <c r="C223" s="184" t="s">
        <v>457</v>
      </c>
      <c r="D223" s="185" t="s">
        <v>112</v>
      </c>
      <c r="E223" s="182" t="e">
        <f ca="1">OFFSET(Q$196,MATCH(J$191,U$197:U$216,0),0)</f>
        <v>#N/A</v>
      </c>
      <c r="F223" s="186" t="s">
        <v>424</v>
      </c>
      <c r="G223" s="182"/>
      <c r="H223" s="182">
        <f>1*10^-6</f>
        <v>9.9999999999999995E-7</v>
      </c>
      <c r="I223" s="170">
        <v>1</v>
      </c>
      <c r="J223" s="189">
        <v>3</v>
      </c>
      <c r="K223" s="350"/>
      <c r="L223" s="350">
        <f>SQRT((H223/SQRT(J223)/2)^2+(H223/SQRT(J223)/2)^2)</f>
        <v>4.0824829046386305E-7</v>
      </c>
      <c r="M223" s="186" t="s">
        <v>424</v>
      </c>
      <c r="N223" s="187" t="s">
        <v>459</v>
      </c>
      <c r="O223" s="171">
        <f>H224</f>
        <v>0.2</v>
      </c>
      <c r="P223" s="169" t="s">
        <v>460</v>
      </c>
      <c r="Q223" s="181">
        <f>-O223*1000</f>
        <v>-200</v>
      </c>
      <c r="R223" s="169" t="s">
        <v>461</v>
      </c>
      <c r="S223" s="188">
        <f t="shared" si="93"/>
        <v>0</v>
      </c>
      <c r="T223" s="169">
        <f t="shared" si="94"/>
        <v>8.1649658092772609E-5</v>
      </c>
      <c r="U223" s="171" t="s">
        <v>131</v>
      </c>
      <c r="V223" s="169">
        <v>100</v>
      </c>
      <c r="W223" s="196">
        <f t="shared" si="95"/>
        <v>0</v>
      </c>
      <c r="X223" s="192">
        <f t="shared" si="90"/>
        <v>0</v>
      </c>
      <c r="Y223" s="188">
        <f t="shared" si="91"/>
        <v>0</v>
      </c>
      <c r="Z223" s="188" t="str">
        <f t="shared" si="92"/>
        <v/>
      </c>
      <c r="AA223" s="124"/>
      <c r="AB223" s="124"/>
      <c r="AC223" s="124"/>
    </row>
    <row r="224" spans="1:34" ht="15" customHeight="1">
      <c r="B224" s="337" t="s">
        <v>189</v>
      </c>
      <c r="C224" s="184" t="s">
        <v>390</v>
      </c>
      <c r="D224" s="185" t="s">
        <v>114</v>
      </c>
      <c r="E224" s="171" t="str">
        <f>R197</f>
        <v/>
      </c>
      <c r="F224" s="186" t="s">
        <v>248</v>
      </c>
      <c r="G224" s="170"/>
      <c r="H224" s="171">
        <f>IF(기본정보!H12=1,0.4,0.2)</f>
        <v>0.2</v>
      </c>
      <c r="I224" s="170">
        <v>1</v>
      </c>
      <c r="J224" s="189">
        <v>3</v>
      </c>
      <c r="K224" s="196"/>
      <c r="L224" s="196">
        <f>H224/(IF(I224="",1,I224)*SQRT(J224))</f>
        <v>0.11547005383792516</v>
      </c>
      <c r="M224" s="186" t="s">
        <v>248</v>
      </c>
      <c r="N224" s="187" t="s">
        <v>433</v>
      </c>
      <c r="O224" s="182" t="e">
        <f ca="1">E223</f>
        <v>#N/A</v>
      </c>
      <c r="P224" s="169" t="s">
        <v>460</v>
      </c>
      <c r="Q224" s="181" t="e">
        <f ca="1">-O224*1000</f>
        <v>#N/A</v>
      </c>
      <c r="R224" s="169" t="s">
        <v>466</v>
      </c>
      <c r="S224" s="188" t="e">
        <f t="shared" ca="1" si="93"/>
        <v>#N/A</v>
      </c>
      <c r="T224" s="169" t="e">
        <f t="shared" ca="1" si="94"/>
        <v>#N/A</v>
      </c>
      <c r="U224" s="171" t="s">
        <v>131</v>
      </c>
      <c r="V224" s="169">
        <v>12</v>
      </c>
      <c r="W224" s="196" t="e">
        <f t="shared" ca="1" si="95"/>
        <v>#N/A</v>
      </c>
      <c r="X224" s="192" t="e">
        <f t="shared" ca="1" si="90"/>
        <v>#N/A</v>
      </c>
      <c r="Y224" s="188" t="e">
        <f t="shared" ca="1" si="91"/>
        <v>#N/A</v>
      </c>
      <c r="Z224" s="188" t="str">
        <f t="shared" si="92"/>
        <v/>
      </c>
      <c r="AA224" s="124"/>
      <c r="AB224" s="124"/>
      <c r="AC224" s="124"/>
    </row>
    <row r="225" spans="2:29" ht="15" customHeight="1">
      <c r="B225" s="337" t="s">
        <v>193</v>
      </c>
      <c r="C225" s="184" t="s">
        <v>391</v>
      </c>
      <c r="D225" s="185" t="s">
        <v>113</v>
      </c>
      <c r="E225" s="190" t="e">
        <f ca="1">OFFSET(S$196,MATCH(J$191,U$197:U$216,0),0)</f>
        <v>#N/A</v>
      </c>
      <c r="F225" s="186" t="s">
        <v>424</v>
      </c>
      <c r="G225" s="182"/>
      <c r="H225" s="182">
        <f>1*10^-6</f>
        <v>9.9999999999999995E-7</v>
      </c>
      <c r="I225" s="170">
        <v>1</v>
      </c>
      <c r="J225" s="189">
        <v>3</v>
      </c>
      <c r="K225" s="350"/>
      <c r="L225" s="350">
        <f>SQRT((H225/SQRT(J225))^2+(H225/SQRT(J225))^2)</f>
        <v>8.1649658092772609E-7</v>
      </c>
      <c r="M225" s="186" t="s">
        <v>424</v>
      </c>
      <c r="N225" s="187" t="s">
        <v>459</v>
      </c>
      <c r="O225" s="171">
        <f>E226</f>
        <v>0.1</v>
      </c>
      <c r="P225" s="169" t="s">
        <v>460</v>
      </c>
      <c r="Q225" s="181">
        <f>-O225*1000</f>
        <v>-100</v>
      </c>
      <c r="R225" s="169" t="s">
        <v>461</v>
      </c>
      <c r="S225" s="188">
        <f t="shared" si="93"/>
        <v>0</v>
      </c>
      <c r="T225" s="169">
        <f t="shared" si="94"/>
        <v>8.1649658092772609E-5</v>
      </c>
      <c r="U225" s="171" t="s">
        <v>131</v>
      </c>
      <c r="V225" s="169">
        <v>100</v>
      </c>
      <c r="W225" s="196">
        <f t="shared" si="95"/>
        <v>0</v>
      </c>
      <c r="X225" s="192">
        <f t="shared" si="90"/>
        <v>0</v>
      </c>
      <c r="Y225" s="188">
        <f t="shared" si="91"/>
        <v>0</v>
      </c>
      <c r="Z225" s="188" t="str">
        <f t="shared" si="92"/>
        <v/>
      </c>
      <c r="AA225" s="124"/>
      <c r="AB225" s="124"/>
      <c r="AC225" s="124"/>
    </row>
    <row r="226" spans="2:29" ht="15" customHeight="1">
      <c r="B226" s="337" t="s">
        <v>195</v>
      </c>
      <c r="C226" s="184" t="s">
        <v>115</v>
      </c>
      <c r="D226" s="185" t="s">
        <v>116</v>
      </c>
      <c r="E226" s="171">
        <f>MAX(T197,0.1)</f>
        <v>0.1</v>
      </c>
      <c r="F226" s="186" t="s">
        <v>248</v>
      </c>
      <c r="G226" s="170"/>
      <c r="H226" s="171">
        <f>IF(기본정보!H12=1,3,1)</f>
        <v>1</v>
      </c>
      <c r="I226" s="170">
        <v>1</v>
      </c>
      <c r="J226" s="189">
        <v>3</v>
      </c>
      <c r="K226" s="196"/>
      <c r="L226" s="196">
        <f>H226/(IF(I226="",1,I226)*SQRT(J226))</f>
        <v>0.57735026918962584</v>
      </c>
      <c r="M226" s="186" t="s">
        <v>248</v>
      </c>
      <c r="N226" s="187" t="s">
        <v>433</v>
      </c>
      <c r="O226" s="190" t="e">
        <f ca="1">E225</f>
        <v>#N/A</v>
      </c>
      <c r="P226" s="169" t="s">
        <v>460</v>
      </c>
      <c r="Q226" s="181" t="e">
        <f ca="1">-O226*1000</f>
        <v>#N/A</v>
      </c>
      <c r="R226" s="169" t="s">
        <v>466</v>
      </c>
      <c r="S226" s="188" t="e">
        <f t="shared" ca="1" si="93"/>
        <v>#N/A</v>
      </c>
      <c r="T226" s="169" t="e">
        <f t="shared" ca="1" si="94"/>
        <v>#N/A</v>
      </c>
      <c r="U226" s="171" t="s">
        <v>131</v>
      </c>
      <c r="V226" s="169">
        <v>12</v>
      </c>
      <c r="W226" s="196" t="e">
        <f t="shared" ca="1" si="95"/>
        <v>#N/A</v>
      </c>
      <c r="X226" s="192" t="e">
        <f t="shared" ca="1" si="90"/>
        <v>#N/A</v>
      </c>
      <c r="Y226" s="188" t="e">
        <f t="shared" ca="1" si="91"/>
        <v>#N/A</v>
      </c>
      <c r="Z226" s="188" t="str">
        <f t="shared" si="92"/>
        <v/>
      </c>
      <c r="AA226" s="124"/>
      <c r="AB226" s="124"/>
      <c r="AC226" s="124"/>
    </row>
    <row r="227" spans="2:29" ht="15" customHeight="1">
      <c r="B227" s="337" t="s">
        <v>198</v>
      </c>
      <c r="C227" s="184" t="s">
        <v>76</v>
      </c>
      <c r="D227" s="185" t="s">
        <v>575</v>
      </c>
      <c r="E227" s="169">
        <v>0</v>
      </c>
      <c r="F227" s="186" t="s">
        <v>154</v>
      </c>
      <c r="G227" s="170"/>
      <c r="H227" s="169">
        <f>K191*1000</f>
        <v>0</v>
      </c>
      <c r="I227" s="169">
        <v>2</v>
      </c>
      <c r="J227" s="189">
        <v>3</v>
      </c>
      <c r="K227" s="196">
        <f>H227/(IF(I227="",1,I227)*SQRT(J227))</f>
        <v>0</v>
      </c>
      <c r="L227" s="196"/>
      <c r="M227" s="171" t="s">
        <v>131</v>
      </c>
      <c r="N227" s="187" t="s">
        <v>433</v>
      </c>
      <c r="O227" s="190"/>
      <c r="P227" s="169"/>
      <c r="Q227" s="181">
        <v>1</v>
      </c>
      <c r="R227" s="169"/>
      <c r="S227" s="188">
        <f t="shared" si="93"/>
        <v>0</v>
      </c>
      <c r="T227" s="169">
        <f t="shared" si="94"/>
        <v>0</v>
      </c>
      <c r="U227" s="171" t="s">
        <v>131</v>
      </c>
      <c r="V227" s="169" t="s">
        <v>450</v>
      </c>
      <c r="W227" s="196">
        <f t="shared" si="95"/>
        <v>0</v>
      </c>
      <c r="X227" s="192">
        <f t="shared" si="90"/>
        <v>0</v>
      </c>
      <c r="Y227" s="188">
        <f t="shared" si="91"/>
        <v>0</v>
      </c>
      <c r="Z227" s="188"/>
      <c r="AA227" s="124"/>
      <c r="AB227" s="124"/>
      <c r="AC227" s="124"/>
    </row>
    <row r="228" spans="2:29" ht="15" customHeight="1">
      <c r="B228" s="337" t="s">
        <v>335</v>
      </c>
      <c r="C228" s="184" t="s">
        <v>480</v>
      </c>
      <c r="D228" s="185" t="s">
        <v>576</v>
      </c>
      <c r="E228" s="169">
        <v>0</v>
      </c>
      <c r="F228" s="186" t="s">
        <v>429</v>
      </c>
      <c r="G228" s="169">
        <v>0.1</v>
      </c>
      <c r="H228" s="188">
        <f>(1-COS(ATAN(G228/100)))*J191*1000</f>
        <v>0</v>
      </c>
      <c r="I228" s="170">
        <v>1</v>
      </c>
      <c r="J228" s="189">
        <v>3</v>
      </c>
      <c r="K228" s="196">
        <f t="shared" ref="K228" si="96">H228/(IF(I228="",1,I228)*SQRT(J228))</f>
        <v>0</v>
      </c>
      <c r="L228" s="196"/>
      <c r="M228" s="171" t="s">
        <v>131</v>
      </c>
      <c r="N228" s="187" t="s">
        <v>433</v>
      </c>
      <c r="O228" s="169"/>
      <c r="P228" s="169"/>
      <c r="Q228" s="181">
        <v>1</v>
      </c>
      <c r="R228" s="169"/>
      <c r="S228" s="188">
        <f t="shared" si="93"/>
        <v>0</v>
      </c>
      <c r="T228" s="169">
        <f t="shared" si="94"/>
        <v>0</v>
      </c>
      <c r="U228" s="171" t="s">
        <v>131</v>
      </c>
      <c r="V228" s="169">
        <v>12</v>
      </c>
      <c r="W228" s="196">
        <f t="shared" si="95"/>
        <v>0</v>
      </c>
      <c r="X228" s="192">
        <f t="shared" si="90"/>
        <v>0</v>
      </c>
      <c r="Y228" s="188">
        <f t="shared" si="91"/>
        <v>0</v>
      </c>
      <c r="Z228" s="188" t="str">
        <f>IF(OR(N228="직사각형",N228="삼각형"),"",W228)</f>
        <v/>
      </c>
      <c r="AA228" s="124"/>
      <c r="AB228" s="124"/>
      <c r="AC228" s="124"/>
    </row>
    <row r="229" spans="2:29" ht="15" customHeight="1">
      <c r="B229" s="337" t="s">
        <v>336</v>
      </c>
      <c r="C229" s="184" t="s">
        <v>483</v>
      </c>
      <c r="D229" s="185" t="s">
        <v>484</v>
      </c>
      <c r="E229" s="342" t="e">
        <f ca="1">E221-E222-(E223*E224+E225*E226)*J191</f>
        <v>#N/A</v>
      </c>
      <c r="F229" s="186" t="s">
        <v>429</v>
      </c>
      <c r="G229" s="226"/>
      <c r="H229" s="227"/>
      <c r="I229" s="226"/>
      <c r="J229" s="226"/>
      <c r="K229" s="226"/>
      <c r="L229" s="226"/>
      <c r="M229" s="226"/>
      <c r="N229" s="226"/>
      <c r="O229" s="226"/>
      <c r="P229" s="226"/>
      <c r="Q229" s="226"/>
      <c r="R229" s="228"/>
      <c r="S229" s="191" t="e">
        <f ca="1">SQRT(SUMSQ(S221:S228))</f>
        <v>#N/A</v>
      </c>
      <c r="T229" s="191" t="e">
        <f ca="1">SQRT(SUMSQ(T221:T228))</f>
        <v>#N/A</v>
      </c>
      <c r="U229" s="171" t="s">
        <v>131</v>
      </c>
      <c r="V229" s="183" t="e">
        <f ca="1">IF(X229=0,"∞",ROUNDDOWN(W229^4/X229,0))</f>
        <v>#N/A</v>
      </c>
      <c r="W229" s="229" t="e">
        <f ca="1">SQRT(SUMSQ(W221:W228))</f>
        <v>#N/A</v>
      </c>
      <c r="X229" s="348" t="e">
        <f ca="1">SUM(X221:X228)</f>
        <v>#N/A</v>
      </c>
      <c r="Y229" s="229" t="e">
        <f ca="1">SQRT(SUMSQ(Y221:Y228))</f>
        <v>#N/A</v>
      </c>
      <c r="Z229" s="229" t="e">
        <f ca="1">SQRT(SUMSQ(Z221:Z228))</f>
        <v>#N/A</v>
      </c>
      <c r="AA229" s="124"/>
      <c r="AB229" s="124"/>
      <c r="AC229" s="124"/>
    </row>
    <row r="230" spans="2:29" ht="15" customHeight="1">
      <c r="L230" s="124"/>
      <c r="U230" s="124"/>
      <c r="V230" s="124"/>
      <c r="W230" s="124"/>
      <c r="X230" s="124"/>
      <c r="Y230" s="124"/>
      <c r="AC230" s="124"/>
    </row>
    <row r="231" spans="2:29" ht="15" customHeight="1">
      <c r="B231" s="561"/>
      <c r="C231" s="548" t="s">
        <v>585</v>
      </c>
      <c r="D231" s="551"/>
      <c r="E231" s="551"/>
      <c r="F231" s="551"/>
      <c r="G231" s="549"/>
      <c r="H231" s="356" t="s">
        <v>627</v>
      </c>
      <c r="I231" s="356" t="s">
        <v>628</v>
      </c>
      <c r="J231" s="548" t="s">
        <v>629</v>
      </c>
      <c r="K231" s="551"/>
      <c r="L231" s="551"/>
      <c r="M231" s="549"/>
      <c r="N231" s="356" t="s">
        <v>630</v>
      </c>
      <c r="O231" s="548" t="s">
        <v>631</v>
      </c>
      <c r="P231" s="551"/>
      <c r="Q231" s="549"/>
      <c r="R231" s="552" t="s">
        <v>632</v>
      </c>
      <c r="S231" s="548" t="s">
        <v>633</v>
      </c>
      <c r="T231" s="549"/>
      <c r="U231" s="124"/>
    </row>
    <row r="232" spans="2:29" ht="15" customHeight="1">
      <c r="B232" s="562"/>
      <c r="C232" s="354">
        <v>1</v>
      </c>
      <c r="D232" s="354">
        <v>2</v>
      </c>
      <c r="E232" s="354" t="s">
        <v>586</v>
      </c>
      <c r="F232" s="354" t="s">
        <v>611</v>
      </c>
      <c r="G232" s="354" t="s">
        <v>588</v>
      </c>
      <c r="H232" s="357">
        <f>H191</f>
        <v>0</v>
      </c>
      <c r="I232" s="357">
        <f>H191</f>
        <v>0</v>
      </c>
      <c r="J232" s="356" t="s">
        <v>634</v>
      </c>
      <c r="K232" s="356" t="s">
        <v>635</v>
      </c>
      <c r="L232" s="356" t="s">
        <v>628</v>
      </c>
      <c r="M232" s="356" t="s">
        <v>627</v>
      </c>
      <c r="N232" s="357"/>
      <c r="O232" s="356" t="s">
        <v>634</v>
      </c>
      <c r="P232" s="356" t="s">
        <v>636</v>
      </c>
      <c r="Q232" s="356" t="s">
        <v>637</v>
      </c>
      <c r="R232" s="553"/>
      <c r="S232" s="356" t="s">
        <v>638</v>
      </c>
      <c r="T232" s="356" t="s">
        <v>639</v>
      </c>
      <c r="U232" s="124"/>
    </row>
    <row r="233" spans="2:29" ht="15" customHeight="1">
      <c r="B233" s="354" t="s">
        <v>585</v>
      </c>
      <c r="C233" s="126" t="e">
        <f ca="1">S229*E244</f>
        <v>#N/A</v>
      </c>
      <c r="D233" s="126" t="e">
        <f ca="1">T229*E244</f>
        <v>#N/A</v>
      </c>
      <c r="E233" s="126">
        <f>J191</f>
        <v>0</v>
      </c>
      <c r="F233" s="128" t="str">
        <f>U229</f>
        <v>μm</v>
      </c>
      <c r="G233" s="133" t="e">
        <f ca="1">SQRT(SUMSQ(C233,D233*E233))</f>
        <v>#N/A</v>
      </c>
      <c r="H233" s="132" t="e">
        <f ca="1">MAX(G233:G234)/IF(H232="mm",1000,1)</f>
        <v>#N/A</v>
      </c>
      <c r="I233" s="160">
        <f>G191</f>
        <v>0</v>
      </c>
      <c r="J233" s="125" t="e">
        <f ca="1">MAX(IF(H233&lt;0.00001,6,IF(H233&lt;0.0001,5,IF(H233&lt;0.001,4,IF(H233&lt;0.01,3,IF(H233&lt;0.1,2,IF(H233&lt;1,1,IF(H233&lt;10,0,IF(H233&lt;100,-1,-2)))))))),0)+K234</f>
        <v>#N/A</v>
      </c>
      <c r="K233" s="125" t="e">
        <f ca="1">J233</f>
        <v>#N/A</v>
      </c>
      <c r="L233" s="169">
        <f>IFERROR(LEN(I233)-FIND(".",I233),0)</f>
        <v>0</v>
      </c>
      <c r="M233" s="192" t="e">
        <f ca="1">IF(M234=TRUE,MIN(K233:L233),K233)</f>
        <v>#N/A</v>
      </c>
      <c r="N233" s="160" t="e">
        <f ca="1">ABS((H233-ROUND(H233,M233))/H233*100)</f>
        <v>#N/A</v>
      </c>
      <c r="O233" s="169" t="e">
        <f ca="1">OFFSET(P237,MATCH(M233,O238:O247,0),0)</f>
        <v>#N/A</v>
      </c>
      <c r="P233" s="169" t="e">
        <f ca="1">OFFSET(P237,MATCH(M233,O238:O247,0),0)</f>
        <v>#N/A</v>
      </c>
      <c r="Q233" s="169" t="str">
        <f ca="1">OFFSET(P237,MATCH(L233,O238:O247,0),0)</f>
        <v>0</v>
      </c>
      <c r="R233" s="129">
        <f ca="1">IFERROR(IF(G233=H233,0,1),0)</f>
        <v>0</v>
      </c>
      <c r="S233" s="349" t="e">
        <f ca="1">TEXT(IF(N233&gt;5,ROUNDUP(H233,M233),ROUND(H233,M233)),O233)</f>
        <v>#N/A</v>
      </c>
      <c r="T233" s="349" t="e">
        <f ca="1">S233&amp;" "&amp;H232</f>
        <v>#N/A</v>
      </c>
      <c r="U233" s="124"/>
    </row>
    <row r="234" spans="2:29" ht="15" customHeight="1">
      <c r="B234" s="354" t="s">
        <v>590</v>
      </c>
      <c r="C234" s="127" t="e">
        <f ca="1">L191</f>
        <v>#N/A</v>
      </c>
      <c r="D234" s="128" t="e">
        <f ca="1">M191</f>
        <v>#N/A</v>
      </c>
      <c r="E234" s="128">
        <f>J191</f>
        <v>0</v>
      </c>
      <c r="F234" s="128" t="e">
        <f ca="1">N191</f>
        <v>#N/A</v>
      </c>
      <c r="G234" s="133" t="e">
        <f ca="1">SQRT(SUMSQ(C234,D234*E234))</f>
        <v>#N/A</v>
      </c>
      <c r="J234" s="353" t="s">
        <v>591</v>
      </c>
      <c r="K234" s="169">
        <f>IF(O234=TRUE,1,기본정보!$A$47)</f>
        <v>1</v>
      </c>
      <c r="L234" s="353" t="s">
        <v>612</v>
      </c>
      <c r="M234" s="169" t="b">
        <f>IF(O234=TRUE,FALSE,기본정보!$A$52)</f>
        <v>0</v>
      </c>
      <c r="N234" s="353" t="s">
        <v>593</v>
      </c>
      <c r="O234" s="169" t="b">
        <f>기본정보!$A$46=0</f>
        <v>1</v>
      </c>
      <c r="R234" s="121"/>
      <c r="S234" s="121"/>
      <c r="T234" s="121"/>
      <c r="U234" s="121"/>
      <c r="W234" s="124"/>
    </row>
    <row r="235" spans="2:29" ht="15" customHeight="1">
      <c r="B235" s="122"/>
      <c r="C235" s="122"/>
      <c r="D235" s="122"/>
      <c r="Q235" s="121"/>
      <c r="R235" s="121"/>
      <c r="S235" s="121"/>
      <c r="T235" s="121"/>
      <c r="U235" s="121"/>
      <c r="V235" s="124"/>
    </row>
    <row r="236" spans="2:29" ht="15" customHeight="1">
      <c r="B236" s="130" t="s">
        <v>485</v>
      </c>
      <c r="C236" s="122"/>
      <c r="D236" s="122"/>
      <c r="F236" s="121"/>
      <c r="I236" s="184" t="s">
        <v>53</v>
      </c>
      <c r="J236" s="184" t="s">
        <v>493</v>
      </c>
      <c r="M236" s="121"/>
      <c r="N236" s="121"/>
      <c r="O236" s="336" t="s">
        <v>494</v>
      </c>
      <c r="P236" s="336" t="s">
        <v>495</v>
      </c>
      <c r="Q236" s="121"/>
      <c r="R236" s="124"/>
      <c r="S236" s="121"/>
      <c r="T236" s="121"/>
      <c r="U236" s="121"/>
    </row>
    <row r="237" spans="2:29" ht="15" customHeight="1">
      <c r="B237" s="563" t="s">
        <v>563</v>
      </c>
      <c r="C237" s="564"/>
      <c r="D237" s="552" t="s">
        <v>564</v>
      </c>
      <c r="E237" s="346" t="s">
        <v>567</v>
      </c>
      <c r="F237" s="346" t="s">
        <v>568</v>
      </c>
      <c r="G237" s="346" t="s">
        <v>569</v>
      </c>
      <c r="I237" s="184"/>
      <c r="J237" s="184">
        <v>95.45</v>
      </c>
      <c r="M237" s="121"/>
      <c r="N237" s="121"/>
      <c r="O237" s="339" t="s">
        <v>496</v>
      </c>
      <c r="P237" s="339" t="s">
        <v>497</v>
      </c>
      <c r="Q237" s="121"/>
      <c r="R237" s="124"/>
      <c r="S237" s="121"/>
      <c r="T237" s="121"/>
      <c r="U237" s="121"/>
    </row>
    <row r="238" spans="2:29" ht="15" customHeight="1">
      <c r="B238" s="347" t="s">
        <v>565</v>
      </c>
      <c r="C238" s="351" t="s">
        <v>566</v>
      </c>
      <c r="D238" s="553"/>
      <c r="E238" s="345" t="e">
        <f ca="1">Y229</f>
        <v>#N/A</v>
      </c>
      <c r="F238" s="345" t="e">
        <f ca="1">Z229</f>
        <v>#N/A</v>
      </c>
      <c r="G238" s="247" t="e">
        <f ca="1">F238/E238</f>
        <v>#N/A</v>
      </c>
      <c r="I238" s="169">
        <v>1</v>
      </c>
      <c r="J238" s="169">
        <v>13.97</v>
      </c>
      <c r="M238" s="121"/>
      <c r="N238" s="121"/>
      <c r="O238" s="193">
        <v>0</v>
      </c>
      <c r="P238" s="194" t="s">
        <v>498</v>
      </c>
      <c r="Q238" s="121"/>
      <c r="R238" s="124"/>
      <c r="S238" s="121"/>
      <c r="T238" s="121"/>
      <c r="U238" s="121"/>
    </row>
    <row r="239" spans="2:29" ht="15" customHeight="1">
      <c r="B239" s="169">
        <v>1</v>
      </c>
      <c r="C239" s="188">
        <f ca="1">IFERROR(LARGE(Y221:Y228,B239),0)</f>
        <v>0</v>
      </c>
      <c r="D239" s="337" t="s">
        <v>487</v>
      </c>
      <c r="E239" s="550">
        <f ca="1">SQRT(SUMSQ(C241:C246,D239:D240))</f>
        <v>0</v>
      </c>
      <c r="F239" s="550"/>
      <c r="G239" s="554" t="e">
        <f ca="1">E239/SQRT(SUMSQ(E240,F240))</f>
        <v>#DIV/0!</v>
      </c>
      <c r="H239" s="121"/>
      <c r="I239" s="169">
        <v>2</v>
      </c>
      <c r="J239" s="169">
        <v>4.53</v>
      </c>
      <c r="O239" s="193">
        <v>1</v>
      </c>
      <c r="P239" s="194" t="s">
        <v>499</v>
      </c>
      <c r="Q239" s="121"/>
      <c r="R239" s="121"/>
      <c r="S239" s="121"/>
      <c r="T239" s="121"/>
      <c r="U239" s="121"/>
      <c r="V239" s="124"/>
    </row>
    <row r="240" spans="2:29" ht="15" customHeight="1">
      <c r="B240" s="169">
        <v>2</v>
      </c>
      <c r="C240" s="188">
        <f ca="1">IFERROR(LARGE(Y221:Y228,B240),0)</f>
        <v>0</v>
      </c>
      <c r="D240" s="337" t="s">
        <v>488</v>
      </c>
      <c r="E240" s="342">
        <f ca="1">C239</f>
        <v>0</v>
      </c>
      <c r="F240" s="342">
        <f ca="1">C240</f>
        <v>0</v>
      </c>
      <c r="G240" s="555"/>
      <c r="H240" s="121"/>
      <c r="I240" s="169">
        <v>3</v>
      </c>
      <c r="J240" s="169">
        <v>3.31</v>
      </c>
      <c r="O240" s="193">
        <v>2</v>
      </c>
      <c r="P240" s="194" t="s">
        <v>500</v>
      </c>
      <c r="Q240" s="121"/>
      <c r="R240" s="121"/>
      <c r="S240" s="121"/>
      <c r="T240" s="121"/>
      <c r="U240" s="121"/>
      <c r="V240" s="124"/>
    </row>
    <row r="241" spans="1:34" ht="15" customHeight="1">
      <c r="B241" s="169">
        <v>3</v>
      </c>
      <c r="C241" s="188">
        <f ca="1">IFERROR(LARGE(Y221:Y228,B241),0)</f>
        <v>0</v>
      </c>
      <c r="D241" s="552" t="s">
        <v>486</v>
      </c>
      <c r="E241" s="168" t="s">
        <v>489</v>
      </c>
      <c r="F241" s="168" t="s">
        <v>490</v>
      </c>
      <c r="G241" s="168" t="s">
        <v>491</v>
      </c>
      <c r="H241" s="121"/>
      <c r="I241" s="169">
        <v>4</v>
      </c>
      <c r="J241" s="169">
        <v>2.87</v>
      </c>
      <c r="O241" s="193">
        <v>3</v>
      </c>
      <c r="P241" s="194" t="s">
        <v>501</v>
      </c>
      <c r="Q241" s="121"/>
      <c r="R241" s="121"/>
      <c r="S241" s="121"/>
      <c r="T241" s="121"/>
      <c r="U241" s="121"/>
      <c r="V241" s="124"/>
    </row>
    <row r="242" spans="1:34" ht="15" customHeight="1">
      <c r="B242" s="169">
        <v>4</v>
      </c>
      <c r="C242" s="188">
        <f ca="1">IFERROR(LARGE(Y221:Y228,B242),0)</f>
        <v>0</v>
      </c>
      <c r="D242" s="553"/>
      <c r="E242" s="169">
        <f ca="1">OFFSET(H220,MATCH(E240,Y221:Y228,0),0)/OFFSET(I220,MATCH(E240,Y221:Y228,0),0)</f>
        <v>9.9999999999999995E-7</v>
      </c>
      <c r="F242" s="169">
        <f ca="1">OFFSET(H220,MATCH(F240,Y221:Y228,0),0)/OFFSET(I220,MATCH(F240,Y221:Y228,0),0)</f>
        <v>9.9999999999999995E-7</v>
      </c>
      <c r="G242" s="342">
        <f ca="1">ABS(E242-F242)/(E242+F242)</f>
        <v>0</v>
      </c>
      <c r="H242" s="121"/>
      <c r="I242" s="169">
        <v>5</v>
      </c>
      <c r="J242" s="169">
        <v>2.65</v>
      </c>
      <c r="O242" s="193">
        <v>4</v>
      </c>
      <c r="P242" s="194" t="s">
        <v>502</v>
      </c>
      <c r="Q242" s="121"/>
      <c r="R242" s="121"/>
      <c r="S242" s="121"/>
      <c r="T242" s="121"/>
      <c r="U242" s="121"/>
      <c r="V242" s="124"/>
    </row>
    <row r="243" spans="1:34" ht="15" customHeight="1">
      <c r="B243" s="169">
        <v>5</v>
      </c>
      <c r="C243" s="188">
        <f ca="1">IFERROR(LARGE(Y221:Y228,B243),0)</f>
        <v>0</v>
      </c>
      <c r="D243" s="337" t="s">
        <v>440</v>
      </c>
      <c r="E243" s="159" t="e">
        <f ca="1">IF(AND(G238&lt;0.3,G239&lt;0.3),"사다리꼴","정규")</f>
        <v>#N/A</v>
      </c>
      <c r="F243" s="121"/>
      <c r="G243" s="121"/>
      <c r="H243" s="121"/>
      <c r="I243" s="169">
        <v>6</v>
      </c>
      <c r="J243" s="169">
        <v>2.52</v>
      </c>
      <c r="O243" s="193">
        <v>5</v>
      </c>
      <c r="P243" s="194" t="s">
        <v>503</v>
      </c>
      <c r="Q243" s="121"/>
      <c r="R243" s="121"/>
      <c r="S243" s="121"/>
      <c r="T243" s="121"/>
      <c r="U243" s="121"/>
      <c r="V243" s="124"/>
    </row>
    <row r="244" spans="1:34" ht="15" customHeight="1">
      <c r="B244" s="169">
        <v>6</v>
      </c>
      <c r="C244" s="188">
        <f ca="1">IFERROR(LARGE(Y221:Y228,B244),0)</f>
        <v>0</v>
      </c>
      <c r="D244" s="337" t="s">
        <v>326</v>
      </c>
      <c r="E244" s="169" t="e">
        <f ca="1">IF(E243="정규",IF(OR(V229="∞",V229&gt;=10),2,OFFSET(J237,MATCH(V229,I238:I247,0),0)),ROUND((1-SQRT((1-0.95)*(1-G242^2)))/SQRT((1+G242^2)/6),2))</f>
        <v>#N/A</v>
      </c>
      <c r="F244" s="121"/>
      <c r="G244" s="121"/>
      <c r="H244" s="121"/>
      <c r="I244" s="169">
        <v>7</v>
      </c>
      <c r="J244" s="169">
        <v>2.4300000000000002</v>
      </c>
      <c r="O244" s="193">
        <v>6</v>
      </c>
      <c r="P244" s="194" t="s">
        <v>504</v>
      </c>
      <c r="Q244" s="121"/>
      <c r="R244" s="121"/>
      <c r="S244" s="121"/>
      <c r="T244" s="121"/>
      <c r="U244" s="121"/>
      <c r="V244" s="124"/>
    </row>
    <row r="245" spans="1:34" ht="15" customHeight="1">
      <c r="B245" s="169">
        <v>7</v>
      </c>
      <c r="C245" s="188">
        <f ca="1">IFERROR(LARGE(Y221:Y228,B245),0)</f>
        <v>0</v>
      </c>
      <c r="E245" s="123"/>
      <c r="F245" s="121"/>
      <c r="G245" s="121"/>
      <c r="H245" s="121"/>
      <c r="I245" s="169">
        <v>8</v>
      </c>
      <c r="J245" s="169">
        <v>2.37</v>
      </c>
      <c r="O245" s="193">
        <v>7</v>
      </c>
      <c r="P245" s="194" t="s">
        <v>505</v>
      </c>
      <c r="Q245" s="121"/>
      <c r="R245" s="121"/>
      <c r="S245" s="121"/>
      <c r="T245" s="121"/>
      <c r="U245" s="121"/>
      <c r="V245" s="124"/>
    </row>
    <row r="246" spans="1:34" ht="15" customHeight="1">
      <c r="B246" s="169">
        <v>8</v>
      </c>
      <c r="C246" s="188">
        <f ca="1">IFERROR(LARGE(Y221:Y228,B246),0)</f>
        <v>0</v>
      </c>
      <c r="E246" s="123"/>
      <c r="I246" s="169">
        <v>9</v>
      </c>
      <c r="J246" s="169">
        <v>2.3199999999999998</v>
      </c>
      <c r="O246" s="193">
        <v>8</v>
      </c>
      <c r="P246" s="194" t="s">
        <v>506</v>
      </c>
      <c r="Q246" s="121"/>
      <c r="R246" s="121"/>
      <c r="S246" s="121"/>
      <c r="T246" s="121"/>
      <c r="U246" s="121"/>
      <c r="V246" s="124"/>
    </row>
    <row r="247" spans="1:34" ht="15" customHeight="1">
      <c r="B247" s="122"/>
      <c r="C247" s="122"/>
      <c r="E247" s="123"/>
      <c r="I247" s="169" t="s">
        <v>54</v>
      </c>
      <c r="J247" s="169">
        <v>2</v>
      </c>
      <c r="O247" s="193">
        <v>9</v>
      </c>
      <c r="P247" s="194" t="s">
        <v>507</v>
      </c>
      <c r="Q247" s="121"/>
      <c r="R247" s="121"/>
      <c r="S247" s="121"/>
      <c r="T247" s="121"/>
      <c r="U247" s="121"/>
      <c r="V247" s="124"/>
    </row>
    <row r="248" spans="1:34" ht="15" customHeight="1">
      <c r="B248" s="122"/>
      <c r="C248" s="122"/>
      <c r="D248" s="122"/>
      <c r="Q248" s="121"/>
      <c r="R248" s="121"/>
      <c r="S248" s="121"/>
      <c r="T248" s="121"/>
      <c r="U248" s="121"/>
      <c r="V248" s="124"/>
    </row>
    <row r="249" spans="1:34" ht="15" customHeight="1">
      <c r="A249" s="252" t="s">
        <v>542</v>
      </c>
      <c r="AA249" s="124"/>
    </row>
    <row r="250" spans="1:34" ht="18" customHeight="1">
      <c r="A250" s="252" t="s">
        <v>538</v>
      </c>
    </row>
    <row r="251" spans="1:34" ht="15" customHeight="1">
      <c r="A251" s="118" t="s">
        <v>369</v>
      </c>
      <c r="B251" s="119"/>
      <c r="C251" s="119"/>
      <c r="D251" s="119"/>
      <c r="E251" s="120"/>
      <c r="F251" s="120"/>
      <c r="G251" s="120"/>
      <c r="H251" s="120"/>
      <c r="I251" s="120"/>
      <c r="J251" s="120"/>
      <c r="K251" s="120"/>
      <c r="L251" s="120"/>
      <c r="M251" s="120"/>
      <c r="N251" s="120"/>
      <c r="O251" s="120"/>
      <c r="P251" s="120"/>
      <c r="Q251" s="120"/>
      <c r="R251" s="120"/>
      <c r="S251" s="120"/>
    </row>
    <row r="252" spans="1:34" ht="24">
      <c r="B252" s="337" t="s">
        <v>370</v>
      </c>
      <c r="C252" s="337" t="s">
        <v>371</v>
      </c>
      <c r="D252" s="337" t="s">
        <v>372</v>
      </c>
      <c r="E252" s="337" t="s">
        <v>108</v>
      </c>
      <c r="F252" s="337" t="s">
        <v>62</v>
      </c>
      <c r="G252" s="337" t="s">
        <v>76</v>
      </c>
      <c r="H252" s="337" t="s">
        <v>60</v>
      </c>
      <c r="I252" s="337" t="s">
        <v>142</v>
      </c>
      <c r="J252" s="337" t="s">
        <v>376</v>
      </c>
      <c r="K252" s="337" t="s">
        <v>377</v>
      </c>
      <c r="L252" s="337" t="s">
        <v>378</v>
      </c>
      <c r="M252" s="337" t="s">
        <v>379</v>
      </c>
      <c r="N252" s="337" t="s">
        <v>380</v>
      </c>
      <c r="O252" s="120"/>
      <c r="P252" s="120"/>
      <c r="R252" s="120"/>
      <c r="S252" s="120"/>
      <c r="T252" s="121"/>
      <c r="U252" s="121"/>
    </row>
    <row r="253" spans="1:34" ht="15" customHeight="1">
      <c r="B253" s="169" t="e">
        <f>C253</f>
        <v>#DIV/0!</v>
      </c>
      <c r="C253" s="169" t="e">
        <f>AVERAGE(기본정보!B12:B13)</f>
        <v>#DIV/0!</v>
      </c>
      <c r="D253" s="169">
        <f>MIN(C259:C278)</f>
        <v>0</v>
      </c>
      <c r="E253" s="169">
        <f>MAX(C259:C278)</f>
        <v>0</v>
      </c>
      <c r="F253" s="169">
        <f>Length_5_R5!H4</f>
        <v>0</v>
      </c>
      <c r="G253" s="169">
        <f>Length_5_R5!I4</f>
        <v>0</v>
      </c>
      <c r="H253" s="169">
        <f>Length_5_R5!J4</f>
        <v>0</v>
      </c>
      <c r="I253" s="169">
        <f>IF(H253="inch",25.4,IF(H253="μm",0.001,1))</f>
        <v>1</v>
      </c>
      <c r="J253" s="169">
        <f>MAX(U259:U278)</f>
        <v>0</v>
      </c>
      <c r="K253" s="169">
        <f>G253*I253</f>
        <v>0</v>
      </c>
      <c r="L253" s="169" t="e">
        <f ca="1">OFFSET(Length_5_R5!D3,MATCH($J253,$U259:$U278,0),0)</f>
        <v>#N/A</v>
      </c>
      <c r="M253" s="169" t="e">
        <f ca="1">OFFSET(Length_5_R5!E3,MATCH($J253,$U259:$U278,0),0)</f>
        <v>#N/A</v>
      </c>
      <c r="N253" s="169" t="e">
        <f ca="1">OFFSET(Length_5_R5!F3,MATCH($J253,$U259:$U278,0),0)</f>
        <v>#N/A</v>
      </c>
      <c r="R253" s="120"/>
      <c r="S253" s="120"/>
      <c r="T253" s="121"/>
      <c r="U253" s="121"/>
    </row>
    <row r="254" spans="1:34" ht="15" customHeight="1">
      <c r="B254" s="119"/>
      <c r="C254" s="119"/>
      <c r="D254" s="119"/>
      <c r="E254" s="120"/>
      <c r="F254" s="120"/>
      <c r="G254" s="120"/>
      <c r="H254" s="120"/>
      <c r="I254" s="120"/>
      <c r="J254" s="120"/>
      <c r="K254" s="120"/>
      <c r="L254" s="120"/>
      <c r="M254" s="120"/>
      <c r="N254" s="120"/>
      <c r="O254" s="120"/>
      <c r="P254" s="120"/>
      <c r="Q254" s="120"/>
      <c r="R254" s="120"/>
      <c r="S254" s="120"/>
      <c r="T254" s="120"/>
      <c r="U254" s="120"/>
    </row>
    <row r="255" spans="1:34" ht="15" customHeight="1">
      <c r="A255" s="118" t="s">
        <v>381</v>
      </c>
      <c r="D255" s="119"/>
      <c r="E255" s="124"/>
      <c r="F255" s="124"/>
      <c r="G255" s="124"/>
      <c r="H255" s="124"/>
      <c r="I255" s="124"/>
      <c r="J255" s="124"/>
      <c r="K255" s="124"/>
      <c r="L255" s="124"/>
      <c r="M255" s="124"/>
      <c r="N255" s="124"/>
      <c r="O255" s="124"/>
      <c r="P255" s="124"/>
      <c r="Q255" s="124"/>
      <c r="R255" s="124"/>
      <c r="S255" s="124"/>
      <c r="T255" s="124"/>
      <c r="U255" s="124"/>
      <c r="AA255" s="131" t="s">
        <v>382</v>
      </c>
    </row>
    <row r="256" spans="1:34" ht="15" customHeight="1">
      <c r="B256" s="565" t="s">
        <v>383</v>
      </c>
      <c r="C256" s="561" t="s">
        <v>92</v>
      </c>
      <c r="D256" s="561" t="s">
        <v>60</v>
      </c>
      <c r="E256" s="561" t="s">
        <v>367</v>
      </c>
      <c r="F256" s="567" t="s">
        <v>332</v>
      </c>
      <c r="G256" s="567"/>
      <c r="H256" s="567"/>
      <c r="I256" s="567"/>
      <c r="J256" s="567"/>
      <c r="K256" s="567"/>
      <c r="L256" s="568" t="s">
        <v>140</v>
      </c>
      <c r="M256" s="337" t="s">
        <v>387</v>
      </c>
      <c r="N256" s="337" t="s">
        <v>388</v>
      </c>
      <c r="O256" s="548" t="s">
        <v>389</v>
      </c>
      <c r="P256" s="551"/>
      <c r="Q256" s="549"/>
      <c r="R256" s="337" t="s">
        <v>390</v>
      </c>
      <c r="S256" s="177" t="s">
        <v>391</v>
      </c>
      <c r="T256" s="337" t="s">
        <v>392</v>
      </c>
      <c r="U256" s="337" t="s">
        <v>92</v>
      </c>
      <c r="V256" s="337" t="s">
        <v>393</v>
      </c>
      <c r="W256" s="548" t="s">
        <v>641</v>
      </c>
      <c r="X256" s="551"/>
      <c r="Y256" s="549"/>
      <c r="Z256" s="124"/>
      <c r="AA256" s="570" t="s">
        <v>88</v>
      </c>
      <c r="AB256" s="571"/>
      <c r="AC256" s="572" t="s">
        <v>395</v>
      </c>
      <c r="AD256" s="573"/>
      <c r="AE256" s="573"/>
      <c r="AF256" s="573"/>
      <c r="AG256" s="573"/>
      <c r="AH256" s="573"/>
    </row>
    <row r="257" spans="2:34" ht="15" customHeight="1">
      <c r="B257" s="565"/>
      <c r="C257" s="566"/>
      <c r="D257" s="566"/>
      <c r="E257" s="566"/>
      <c r="F257" s="178" t="s">
        <v>148</v>
      </c>
      <c r="G257" s="340" t="s">
        <v>149</v>
      </c>
      <c r="H257" s="178" t="s">
        <v>109</v>
      </c>
      <c r="I257" s="340" t="s">
        <v>110</v>
      </c>
      <c r="J257" s="178" t="s">
        <v>111</v>
      </c>
      <c r="K257" s="340" t="s">
        <v>398</v>
      </c>
      <c r="L257" s="569"/>
      <c r="M257" s="337" t="s">
        <v>399</v>
      </c>
      <c r="N257" s="337" t="s">
        <v>400</v>
      </c>
      <c r="O257" s="337" t="s">
        <v>401</v>
      </c>
      <c r="P257" s="337" t="s">
        <v>402</v>
      </c>
      <c r="Q257" s="337" t="s">
        <v>403</v>
      </c>
      <c r="R257" s="337" t="s">
        <v>163</v>
      </c>
      <c r="S257" s="337" t="s">
        <v>164</v>
      </c>
      <c r="T257" s="337" t="s">
        <v>165</v>
      </c>
      <c r="U257" s="337" t="s">
        <v>407</v>
      </c>
      <c r="V257" s="337" t="s">
        <v>408</v>
      </c>
      <c r="W257" s="337" t="s">
        <v>92</v>
      </c>
      <c r="X257" s="337" t="s">
        <v>393</v>
      </c>
      <c r="Y257" s="337" t="s">
        <v>89</v>
      </c>
      <c r="Z257" s="124"/>
      <c r="AA257" s="209" t="s">
        <v>413</v>
      </c>
      <c r="AB257" s="209" t="s">
        <v>414</v>
      </c>
      <c r="AC257" s="337" t="s">
        <v>119</v>
      </c>
      <c r="AD257" s="338" t="s">
        <v>393</v>
      </c>
      <c r="AE257" s="337" t="s">
        <v>89</v>
      </c>
      <c r="AF257" s="208" t="s">
        <v>88</v>
      </c>
      <c r="AG257" s="208" t="s">
        <v>419</v>
      </c>
      <c r="AH257" s="208" t="s">
        <v>412</v>
      </c>
    </row>
    <row r="258" spans="2:34" ht="15" customHeight="1">
      <c r="B258" s="565"/>
      <c r="C258" s="562"/>
      <c r="D258" s="562"/>
      <c r="E258" s="562"/>
      <c r="F258" s="340">
        <f>H253</f>
        <v>0</v>
      </c>
      <c r="G258" s="340">
        <f>F258</f>
        <v>0</v>
      </c>
      <c r="H258" s="340">
        <f>G258</f>
        <v>0</v>
      </c>
      <c r="I258" s="340">
        <f>H258</f>
        <v>0</v>
      </c>
      <c r="J258" s="340">
        <f>I258</f>
        <v>0</v>
      </c>
      <c r="K258" s="340">
        <f>J258</f>
        <v>0</v>
      </c>
      <c r="L258" s="337" t="s">
        <v>421</v>
      </c>
      <c r="M258" s="337" t="s">
        <v>421</v>
      </c>
      <c r="N258" s="337" t="s">
        <v>421</v>
      </c>
      <c r="O258" s="210" t="s">
        <v>424</v>
      </c>
      <c r="P258" s="210" t="s">
        <v>424</v>
      </c>
      <c r="Q258" s="210" t="s">
        <v>424</v>
      </c>
      <c r="R258" s="210" t="s">
        <v>248</v>
      </c>
      <c r="S258" s="210" t="s">
        <v>424</v>
      </c>
      <c r="T258" s="210" t="s">
        <v>248</v>
      </c>
      <c r="U258" s="337" t="s">
        <v>429</v>
      </c>
      <c r="V258" s="337" t="s">
        <v>421</v>
      </c>
      <c r="W258" s="337">
        <f>H253</f>
        <v>0</v>
      </c>
      <c r="X258" s="337">
        <f>W258</f>
        <v>0</v>
      </c>
      <c r="Y258" s="337">
        <f>X258</f>
        <v>0</v>
      </c>
      <c r="Z258" s="124"/>
      <c r="AA258" s="340">
        <f>H253</f>
        <v>0</v>
      </c>
      <c r="AB258" s="340">
        <f>AA258</f>
        <v>0</v>
      </c>
      <c r="AC258" s="337">
        <f>AB258</f>
        <v>0</v>
      </c>
      <c r="AD258" s="337">
        <f>AC258</f>
        <v>0</v>
      </c>
      <c r="AE258" s="337">
        <f>AD258</f>
        <v>0</v>
      </c>
      <c r="AF258" s="337">
        <f>AE258</f>
        <v>0</v>
      </c>
      <c r="AG258" s="231">
        <f>IF(TYPE(MATCH("FAIL",AG259:AG278,0))=16,0,1)</f>
        <v>0</v>
      </c>
      <c r="AH258" s="337">
        <f>AF258</f>
        <v>0</v>
      </c>
    </row>
    <row r="259" spans="2:34" ht="15" customHeight="1">
      <c r="B259" s="175" t="b">
        <f>IF(Length_5_R5!T4="",FALSE,TRUE)</f>
        <v>0</v>
      </c>
      <c r="C259" s="169" t="str">
        <f>IF($B259=FALSE,"",VALUE(Length_5_R5!A4))</f>
        <v/>
      </c>
      <c r="D259" s="169" t="str">
        <f>IF($B259=FALSE,"",Length_5_R5!B4)</f>
        <v/>
      </c>
      <c r="E259" s="169" t="str">
        <f>IF($B259=FALSE,"",Length_5_R5!C4)</f>
        <v/>
      </c>
      <c r="F259" s="175" t="str">
        <f>IF($B259=FALSE,"",Length_5_R5!T4)</f>
        <v/>
      </c>
      <c r="G259" s="175" t="str">
        <f>IF($B259=FALSE,"",Length_5_R5!U4)</f>
        <v/>
      </c>
      <c r="H259" s="175" t="str">
        <f>IF($B259=FALSE,"",Length_5_R5!V4)</f>
        <v/>
      </c>
      <c r="I259" s="175" t="str">
        <f>IF($B259=FALSE,"",Length_5_R5!W4)</f>
        <v/>
      </c>
      <c r="J259" s="175" t="str">
        <f>IF($B259=FALSE,"",Length_5_R5!X4)</f>
        <v/>
      </c>
      <c r="K259" s="169" t="str">
        <f t="shared" ref="K259:K278" si="97">IF(B259=FALSE,"",AVERAGE(F259:J259))</f>
        <v/>
      </c>
      <c r="L259" s="179" t="str">
        <f t="shared" ref="L259:L278" si="98">IF(B259=FALSE,"",STDEV(F259:J259)*I$253)</f>
        <v/>
      </c>
      <c r="M259" s="180" t="str">
        <f>IF(B259=FALSE,"",Length_5_R5!D27)</f>
        <v/>
      </c>
      <c r="N259" s="181" t="str">
        <f>IF(B259=FALSE,"",Calcu_ADJ!K259*I$253)</f>
        <v/>
      </c>
      <c r="O259" s="182" t="str">
        <f t="shared" ref="O259:O278" si="99">IF(B259=FALSE,"",8*10^-6)</f>
        <v/>
      </c>
      <c r="P259" s="182" t="str">
        <f>IF(B259=FALSE,"",Length_5_R5!K27)</f>
        <v/>
      </c>
      <c r="Q259" s="182" t="str">
        <f t="shared" ref="Q259:Q278" si="100">IF(B259=FALSE,"",AVERAGE(O259:P259))</f>
        <v/>
      </c>
      <c r="R259" s="169" t="str">
        <f t="shared" ref="R259:R278" si="101">IF(B259=FALSE,"",B$253-C$253)</f>
        <v/>
      </c>
      <c r="S259" s="169" t="str">
        <f t="shared" ref="S259:S278" si="102">IF(B259=FALSE,"",O259-P259)</f>
        <v/>
      </c>
      <c r="T259" s="246" t="str">
        <f t="shared" ref="T259:T278" si="103">IF(B259=FALSE,"",AVERAGE(B$253:C$253)-20)</f>
        <v/>
      </c>
      <c r="U259" s="183" t="str">
        <f t="shared" ref="U259:U278" si="104">IF(B259=FALSE,"",C259*I$253)</f>
        <v/>
      </c>
      <c r="V259" s="285" t="str">
        <f>IF(B259=FALSE,"",M259-N259-(Q259*R259+S259*T259)*U259)</f>
        <v/>
      </c>
      <c r="W259" s="169" t="str">
        <f>IF(B259=FALSE,"",ROUND(U259/I$253,M$295))</f>
        <v/>
      </c>
      <c r="X259" s="169" t="str">
        <f>IF(B259=FALSE,"",ROUND(V259/I$253,M$295))</f>
        <v/>
      </c>
      <c r="Y259" s="169" t="str">
        <f>IF(B259=FALSE,"",ROUND((W259+X259),M$295))</f>
        <v/>
      </c>
      <c r="Z259" s="124"/>
      <c r="AA259" s="169" t="e">
        <f ca="1">IF(Length_5_R5!K4&lt;0,ROUNDUP(Length_5_R5!K4,$M$295),ROUNDDOWN(Length_5_R5!K4,$M$295))</f>
        <v>#N/A</v>
      </c>
      <c r="AB259" s="169" t="e">
        <f ca="1">IF(Length_5_R5!L4&lt;0,ROUNDDOWN(Length_5_R5!L4,$M$295),ROUNDUP(Length_5_R5!L4,$M$295))</f>
        <v>#N/A</v>
      </c>
      <c r="AC259" s="169" t="e">
        <f t="shared" ref="AC259:AC278" ca="1" si="105">TEXT(W259,IF(W259&gt;=1000,"# ##","")&amp;$P$295)</f>
        <v>#N/A</v>
      </c>
      <c r="AD259" s="172" t="str">
        <f t="shared" ref="AD259:AD278" si="106">IF(B259=FALSE,"-",TEXT(X259,$P$295))</f>
        <v>-</v>
      </c>
      <c r="AE259" s="169" t="str">
        <f t="shared" ref="AE259:AE278" si="107">IF(B259=FALSE,"-",TEXT(Y259,IF(Y259&gt;=1000,"# ##","")&amp;$P$295))</f>
        <v>-</v>
      </c>
      <c r="AF259" s="169" t="e">
        <f t="shared" ref="AF259:AF278" ca="1" si="108">"± "&amp;TEXT(AB259-W259,P$295)</f>
        <v>#N/A</v>
      </c>
      <c r="AG259" s="169" t="str">
        <f t="shared" ref="AG259:AG278" si="109">IF(B259=FALSE,"",IF(AND(AA259&lt;=Y259,Y259&lt;=AB259),"PASS","FAIL"))</f>
        <v/>
      </c>
      <c r="AH259" s="169" t="e">
        <f ca="1">S295</f>
        <v>#N/A</v>
      </c>
    </row>
    <row r="260" spans="2:34" ht="15" customHeight="1">
      <c r="B260" s="175" t="b">
        <f>IF(Length_5_R5!T5="",FALSE,TRUE)</f>
        <v>0</v>
      </c>
      <c r="C260" s="169" t="str">
        <f>IF($B260=FALSE,"",VALUE(Length_5_R5!A5))</f>
        <v/>
      </c>
      <c r="D260" s="169" t="str">
        <f>IF($B260=FALSE,"",Length_5_R5!B5)</f>
        <v/>
      </c>
      <c r="E260" s="169" t="str">
        <f>IF($B260=FALSE,"",Length_5_R5!C5)</f>
        <v/>
      </c>
      <c r="F260" s="175" t="str">
        <f>IF($B260=FALSE,"",Length_5_R5!T5)</f>
        <v/>
      </c>
      <c r="G260" s="175" t="str">
        <f>IF($B260=FALSE,"",Length_5_R5!U5)</f>
        <v/>
      </c>
      <c r="H260" s="175" t="str">
        <f>IF($B260=FALSE,"",Length_5_R5!V5)</f>
        <v/>
      </c>
      <c r="I260" s="175" t="str">
        <f>IF($B260=FALSE,"",Length_5_R5!W5)</f>
        <v/>
      </c>
      <c r="J260" s="175" t="str">
        <f>IF($B260=FALSE,"",Length_5_R5!X5)</f>
        <v/>
      </c>
      <c r="K260" s="169" t="str">
        <f t="shared" si="97"/>
        <v/>
      </c>
      <c r="L260" s="179" t="str">
        <f t="shared" si="98"/>
        <v/>
      </c>
      <c r="M260" s="180" t="str">
        <f>IF(B260=FALSE,"",Length_5_R5!D28)</f>
        <v/>
      </c>
      <c r="N260" s="181" t="str">
        <f>IF(B260=FALSE,"",Calcu_ADJ!K260*I$253)</f>
        <v/>
      </c>
      <c r="O260" s="182" t="str">
        <f t="shared" si="99"/>
        <v/>
      </c>
      <c r="P260" s="182" t="str">
        <f>IF(B260=FALSE,"",Length_5_R5!K28)</f>
        <v/>
      </c>
      <c r="Q260" s="182" t="str">
        <f t="shared" si="100"/>
        <v/>
      </c>
      <c r="R260" s="169" t="str">
        <f t="shared" si="101"/>
        <v/>
      </c>
      <c r="S260" s="169" t="str">
        <f t="shared" si="102"/>
        <v/>
      </c>
      <c r="T260" s="246" t="str">
        <f t="shared" si="103"/>
        <v/>
      </c>
      <c r="U260" s="183" t="str">
        <f t="shared" si="104"/>
        <v/>
      </c>
      <c r="V260" s="285" t="str">
        <f t="shared" ref="V260:V278" si="110">IF(B260=FALSE,"",M260-N260-(Q260*R260+S260*T260)*U260)</f>
        <v/>
      </c>
      <c r="W260" s="169" t="str">
        <f t="shared" ref="W260:W278" si="111">IF(B260=FALSE,"",ROUND(U260/I$253,M$295))</f>
        <v/>
      </c>
      <c r="X260" s="169" t="str">
        <f t="shared" ref="X260:X278" si="112">IF(B260=FALSE,"",ROUND(V260/I$253,M$295))</f>
        <v/>
      </c>
      <c r="Y260" s="169" t="str">
        <f t="shared" ref="Y260:Y278" si="113">IF(B260=FALSE,"",ROUND((W260+X260),M$295))</f>
        <v/>
      </c>
      <c r="Z260" s="124"/>
      <c r="AA260" s="169" t="e">
        <f ca="1">IF(Length_5_R5!K5&lt;0,ROUNDUP(Length_5_R5!K5,$M$295),ROUNDDOWN(Length_5_R5!K5,$M$295))</f>
        <v>#N/A</v>
      </c>
      <c r="AB260" s="169" t="e">
        <f ca="1">IF(Length_5_R5!L5&lt;0,ROUNDDOWN(Length_5_R5!L5,$M$295),ROUNDUP(Length_5_R5!L5,$M$295))</f>
        <v>#N/A</v>
      </c>
      <c r="AC260" s="169" t="e">
        <f t="shared" ca="1" si="105"/>
        <v>#N/A</v>
      </c>
      <c r="AD260" s="172" t="str">
        <f t="shared" si="106"/>
        <v>-</v>
      </c>
      <c r="AE260" s="169" t="str">
        <f t="shared" si="107"/>
        <v>-</v>
      </c>
      <c r="AF260" s="169" t="e">
        <f t="shared" ca="1" si="108"/>
        <v>#N/A</v>
      </c>
      <c r="AG260" s="169" t="str">
        <f t="shared" si="109"/>
        <v/>
      </c>
      <c r="AH260" s="169" t="e">
        <f ca="1">S295</f>
        <v>#N/A</v>
      </c>
    </row>
    <row r="261" spans="2:34" ht="15" customHeight="1">
      <c r="B261" s="175" t="b">
        <f>IF(Length_5_R5!T6="",FALSE,TRUE)</f>
        <v>0</v>
      </c>
      <c r="C261" s="169" t="str">
        <f>IF($B261=FALSE,"",VALUE(Length_5_R5!A6))</f>
        <v/>
      </c>
      <c r="D261" s="169" t="str">
        <f>IF($B261=FALSE,"",Length_5_R5!B6)</f>
        <v/>
      </c>
      <c r="E261" s="169" t="str">
        <f>IF($B261=FALSE,"",Length_5_R5!C6)</f>
        <v/>
      </c>
      <c r="F261" s="175" t="str">
        <f>IF($B261=FALSE,"",Length_5_R5!T6)</f>
        <v/>
      </c>
      <c r="G261" s="175" t="str">
        <f>IF($B261=FALSE,"",Length_5_R5!U6)</f>
        <v/>
      </c>
      <c r="H261" s="175" t="str">
        <f>IF($B261=FALSE,"",Length_5_R5!V6)</f>
        <v/>
      </c>
      <c r="I261" s="175" t="str">
        <f>IF($B261=FALSE,"",Length_5_R5!W6)</f>
        <v/>
      </c>
      <c r="J261" s="175" t="str">
        <f>IF($B261=FALSE,"",Length_5_R5!X6)</f>
        <v/>
      </c>
      <c r="K261" s="169" t="str">
        <f t="shared" si="97"/>
        <v/>
      </c>
      <c r="L261" s="179" t="str">
        <f t="shared" si="98"/>
        <v/>
      </c>
      <c r="M261" s="180" t="str">
        <f>IF(B261=FALSE,"",Length_5_R5!D29)</f>
        <v/>
      </c>
      <c r="N261" s="181" t="str">
        <f>IF(B261=FALSE,"",Calcu_ADJ!K261*I$253)</f>
        <v/>
      </c>
      <c r="O261" s="182" t="str">
        <f t="shared" si="99"/>
        <v/>
      </c>
      <c r="P261" s="182" t="str">
        <f>IF(B261=FALSE,"",Length_5_R5!K29)</f>
        <v/>
      </c>
      <c r="Q261" s="182" t="str">
        <f t="shared" si="100"/>
        <v/>
      </c>
      <c r="R261" s="169" t="str">
        <f t="shared" si="101"/>
        <v/>
      </c>
      <c r="S261" s="169" t="str">
        <f t="shared" si="102"/>
        <v/>
      </c>
      <c r="T261" s="246" t="str">
        <f t="shared" si="103"/>
        <v/>
      </c>
      <c r="U261" s="183" t="str">
        <f t="shared" si="104"/>
        <v/>
      </c>
      <c r="V261" s="285" t="str">
        <f t="shared" si="110"/>
        <v/>
      </c>
      <c r="W261" s="169" t="str">
        <f t="shared" si="111"/>
        <v/>
      </c>
      <c r="X261" s="169" t="str">
        <f t="shared" si="112"/>
        <v/>
      </c>
      <c r="Y261" s="169" t="str">
        <f t="shared" si="113"/>
        <v/>
      </c>
      <c r="Z261" s="124"/>
      <c r="AA261" s="169" t="e">
        <f ca="1">IF(Length_5_R5!K6&lt;0,ROUNDUP(Length_5_R5!K6,$M$295),ROUNDDOWN(Length_5_R5!K6,$M$295))</f>
        <v>#N/A</v>
      </c>
      <c r="AB261" s="169" t="e">
        <f ca="1">IF(Length_5_R5!L6&lt;0,ROUNDDOWN(Length_5_R5!L6,$M$295),ROUNDUP(Length_5_R5!L6,$M$295))</f>
        <v>#N/A</v>
      </c>
      <c r="AC261" s="169" t="e">
        <f t="shared" ca="1" si="105"/>
        <v>#N/A</v>
      </c>
      <c r="AD261" s="172" t="str">
        <f t="shared" si="106"/>
        <v>-</v>
      </c>
      <c r="AE261" s="169" t="str">
        <f t="shared" si="107"/>
        <v>-</v>
      </c>
      <c r="AF261" s="169" t="e">
        <f t="shared" ca="1" si="108"/>
        <v>#N/A</v>
      </c>
      <c r="AG261" s="169" t="str">
        <f t="shared" si="109"/>
        <v/>
      </c>
      <c r="AH261" s="169" t="e">
        <f ca="1">S295</f>
        <v>#N/A</v>
      </c>
    </row>
    <row r="262" spans="2:34" ht="15" customHeight="1">
      <c r="B262" s="175" t="b">
        <f>IF(Length_5_R5!T7="",FALSE,TRUE)</f>
        <v>0</v>
      </c>
      <c r="C262" s="169" t="str">
        <f>IF($B262=FALSE,"",VALUE(Length_5_R5!A7))</f>
        <v/>
      </c>
      <c r="D262" s="169" t="str">
        <f>IF($B262=FALSE,"",Length_5_R5!B7)</f>
        <v/>
      </c>
      <c r="E262" s="169" t="str">
        <f>IF($B262=FALSE,"",Length_5_R5!C7)</f>
        <v/>
      </c>
      <c r="F262" s="175" t="str">
        <f>IF($B262=FALSE,"",Length_5_R5!T7)</f>
        <v/>
      </c>
      <c r="G262" s="175" t="str">
        <f>IF($B262=FALSE,"",Length_5_R5!U7)</f>
        <v/>
      </c>
      <c r="H262" s="175" t="str">
        <f>IF($B262=FALSE,"",Length_5_R5!V7)</f>
        <v/>
      </c>
      <c r="I262" s="175" t="str">
        <f>IF($B262=FALSE,"",Length_5_R5!W7)</f>
        <v/>
      </c>
      <c r="J262" s="175" t="str">
        <f>IF($B262=FALSE,"",Length_5_R5!X7)</f>
        <v/>
      </c>
      <c r="K262" s="169" t="str">
        <f t="shared" si="97"/>
        <v/>
      </c>
      <c r="L262" s="179" t="str">
        <f t="shared" si="98"/>
        <v/>
      </c>
      <c r="M262" s="180" t="str">
        <f>IF(B262=FALSE,"",Length_5_R5!D30)</f>
        <v/>
      </c>
      <c r="N262" s="181" t="str">
        <f>IF(B262=FALSE,"",Calcu_ADJ!K262*I$253)</f>
        <v/>
      </c>
      <c r="O262" s="182" t="str">
        <f t="shared" si="99"/>
        <v/>
      </c>
      <c r="P262" s="182" t="str">
        <f>IF(B262=FALSE,"",Length_5_R5!K30)</f>
        <v/>
      </c>
      <c r="Q262" s="182" t="str">
        <f t="shared" si="100"/>
        <v/>
      </c>
      <c r="R262" s="169" t="str">
        <f t="shared" si="101"/>
        <v/>
      </c>
      <c r="S262" s="169" t="str">
        <f t="shared" si="102"/>
        <v/>
      </c>
      <c r="T262" s="246" t="str">
        <f t="shared" si="103"/>
        <v/>
      </c>
      <c r="U262" s="183" t="str">
        <f t="shared" si="104"/>
        <v/>
      </c>
      <c r="V262" s="285" t="str">
        <f t="shared" si="110"/>
        <v/>
      </c>
      <c r="W262" s="169" t="str">
        <f t="shared" si="111"/>
        <v/>
      </c>
      <c r="X262" s="169" t="str">
        <f t="shared" si="112"/>
        <v/>
      </c>
      <c r="Y262" s="169" t="str">
        <f t="shared" si="113"/>
        <v/>
      </c>
      <c r="Z262" s="124"/>
      <c r="AA262" s="169" t="e">
        <f ca="1">IF(Length_5_R5!K7&lt;0,ROUNDUP(Length_5_R5!K7,$M$295),ROUNDDOWN(Length_5_R5!K7,$M$295))</f>
        <v>#N/A</v>
      </c>
      <c r="AB262" s="169" t="e">
        <f ca="1">IF(Length_5_R5!L7&lt;0,ROUNDDOWN(Length_5_R5!L7,$M$295),ROUNDUP(Length_5_R5!L7,$M$295))</f>
        <v>#N/A</v>
      </c>
      <c r="AC262" s="169" t="e">
        <f t="shared" ca="1" si="105"/>
        <v>#N/A</v>
      </c>
      <c r="AD262" s="172" t="str">
        <f t="shared" si="106"/>
        <v>-</v>
      </c>
      <c r="AE262" s="169" t="str">
        <f t="shared" si="107"/>
        <v>-</v>
      </c>
      <c r="AF262" s="169" t="e">
        <f t="shared" ca="1" si="108"/>
        <v>#N/A</v>
      </c>
      <c r="AG262" s="169" t="str">
        <f t="shared" si="109"/>
        <v/>
      </c>
      <c r="AH262" s="169" t="e">
        <f ca="1">S295</f>
        <v>#N/A</v>
      </c>
    </row>
    <row r="263" spans="2:34" ht="15" customHeight="1">
      <c r="B263" s="175" t="b">
        <f>IF(Length_5_R5!T8="",FALSE,TRUE)</f>
        <v>0</v>
      </c>
      <c r="C263" s="169" t="str">
        <f>IF($B263=FALSE,"",VALUE(Length_5_R5!A8))</f>
        <v/>
      </c>
      <c r="D263" s="169" t="str">
        <f>IF($B263=FALSE,"",Length_5_R5!B8)</f>
        <v/>
      </c>
      <c r="E263" s="169" t="str">
        <f>IF($B263=FALSE,"",Length_5_R5!C8)</f>
        <v/>
      </c>
      <c r="F263" s="175" t="str">
        <f>IF($B263=FALSE,"",Length_5_R5!T8)</f>
        <v/>
      </c>
      <c r="G263" s="175" t="str">
        <f>IF($B263=FALSE,"",Length_5_R5!U8)</f>
        <v/>
      </c>
      <c r="H263" s="175" t="str">
        <f>IF($B263=FALSE,"",Length_5_R5!V8)</f>
        <v/>
      </c>
      <c r="I263" s="175" t="str">
        <f>IF($B263=FALSE,"",Length_5_R5!W8)</f>
        <v/>
      </c>
      <c r="J263" s="175" t="str">
        <f>IF($B263=FALSE,"",Length_5_R5!X8)</f>
        <v/>
      </c>
      <c r="K263" s="169" t="str">
        <f t="shared" si="97"/>
        <v/>
      </c>
      <c r="L263" s="179" t="str">
        <f t="shared" si="98"/>
        <v/>
      </c>
      <c r="M263" s="180" t="str">
        <f>IF(B263=FALSE,"",Length_5_R5!D31)</f>
        <v/>
      </c>
      <c r="N263" s="181" t="str">
        <f>IF(B263=FALSE,"",Calcu_ADJ!K263*I$253)</f>
        <v/>
      </c>
      <c r="O263" s="182" t="str">
        <f t="shared" si="99"/>
        <v/>
      </c>
      <c r="P263" s="182" t="str">
        <f>IF(B263=FALSE,"",Length_5_R5!K31)</f>
        <v/>
      </c>
      <c r="Q263" s="182" t="str">
        <f t="shared" si="100"/>
        <v/>
      </c>
      <c r="R263" s="169" t="str">
        <f t="shared" si="101"/>
        <v/>
      </c>
      <c r="S263" s="169" t="str">
        <f t="shared" si="102"/>
        <v/>
      </c>
      <c r="T263" s="246" t="str">
        <f t="shared" si="103"/>
        <v/>
      </c>
      <c r="U263" s="183" t="str">
        <f t="shared" si="104"/>
        <v/>
      </c>
      <c r="V263" s="285" t="str">
        <f t="shared" si="110"/>
        <v/>
      </c>
      <c r="W263" s="169" t="str">
        <f t="shared" si="111"/>
        <v/>
      </c>
      <c r="X263" s="169" t="str">
        <f t="shared" si="112"/>
        <v/>
      </c>
      <c r="Y263" s="169" t="str">
        <f t="shared" si="113"/>
        <v/>
      </c>
      <c r="Z263" s="124"/>
      <c r="AA263" s="169" t="e">
        <f ca="1">IF(Length_5_R5!K8&lt;0,ROUNDUP(Length_5_R5!K8,$M$295),ROUNDDOWN(Length_5_R5!K8,$M$295))</f>
        <v>#N/A</v>
      </c>
      <c r="AB263" s="169" t="e">
        <f ca="1">IF(Length_5_R5!L8&lt;0,ROUNDDOWN(Length_5_R5!L8,$M$295),ROUNDUP(Length_5_R5!L8,$M$295))</f>
        <v>#N/A</v>
      </c>
      <c r="AC263" s="169" t="e">
        <f t="shared" ca="1" si="105"/>
        <v>#N/A</v>
      </c>
      <c r="AD263" s="172" t="str">
        <f t="shared" si="106"/>
        <v>-</v>
      </c>
      <c r="AE263" s="169" t="str">
        <f t="shared" si="107"/>
        <v>-</v>
      </c>
      <c r="AF263" s="169" t="e">
        <f t="shared" ca="1" si="108"/>
        <v>#N/A</v>
      </c>
      <c r="AG263" s="169" t="str">
        <f t="shared" si="109"/>
        <v/>
      </c>
      <c r="AH263" s="169" t="e">
        <f ca="1">S295</f>
        <v>#N/A</v>
      </c>
    </row>
    <row r="264" spans="2:34" ht="15" customHeight="1">
      <c r="B264" s="175" t="b">
        <f>IF(Length_5_R5!T9="",FALSE,TRUE)</f>
        <v>0</v>
      </c>
      <c r="C264" s="169" t="str">
        <f>IF($B264=FALSE,"",VALUE(Length_5_R5!A9))</f>
        <v/>
      </c>
      <c r="D264" s="169" t="str">
        <f>IF($B264=FALSE,"",Length_5_R5!B9)</f>
        <v/>
      </c>
      <c r="E264" s="169" t="str">
        <f>IF($B264=FALSE,"",Length_5_R5!C9)</f>
        <v/>
      </c>
      <c r="F264" s="175" t="str">
        <f>IF($B264=FALSE,"",Length_5_R5!T9)</f>
        <v/>
      </c>
      <c r="G264" s="175" t="str">
        <f>IF($B264=FALSE,"",Length_5_R5!U9)</f>
        <v/>
      </c>
      <c r="H264" s="175" t="str">
        <f>IF($B264=FALSE,"",Length_5_R5!V9)</f>
        <v/>
      </c>
      <c r="I264" s="175" t="str">
        <f>IF($B264=FALSE,"",Length_5_R5!W9)</f>
        <v/>
      </c>
      <c r="J264" s="175" t="str">
        <f>IF($B264=FALSE,"",Length_5_R5!X9)</f>
        <v/>
      </c>
      <c r="K264" s="169" t="str">
        <f t="shared" si="97"/>
        <v/>
      </c>
      <c r="L264" s="179" t="str">
        <f t="shared" si="98"/>
        <v/>
      </c>
      <c r="M264" s="180" t="str">
        <f>IF(B264=FALSE,"",Length_5_R5!D32)</f>
        <v/>
      </c>
      <c r="N264" s="181" t="str">
        <f>IF(B264=FALSE,"",Calcu_ADJ!K264*I$253)</f>
        <v/>
      </c>
      <c r="O264" s="182" t="str">
        <f t="shared" si="99"/>
        <v/>
      </c>
      <c r="P264" s="182" t="str">
        <f>IF(B264=FALSE,"",Length_5_R5!K32)</f>
        <v/>
      </c>
      <c r="Q264" s="182" t="str">
        <f t="shared" si="100"/>
        <v/>
      </c>
      <c r="R264" s="169" t="str">
        <f t="shared" si="101"/>
        <v/>
      </c>
      <c r="S264" s="169" t="str">
        <f t="shared" si="102"/>
        <v/>
      </c>
      <c r="T264" s="246" t="str">
        <f t="shared" si="103"/>
        <v/>
      </c>
      <c r="U264" s="183" t="str">
        <f t="shared" si="104"/>
        <v/>
      </c>
      <c r="V264" s="285" t="str">
        <f t="shared" si="110"/>
        <v/>
      </c>
      <c r="W264" s="169" t="str">
        <f t="shared" si="111"/>
        <v/>
      </c>
      <c r="X264" s="169" t="str">
        <f t="shared" si="112"/>
        <v/>
      </c>
      <c r="Y264" s="169" t="str">
        <f t="shared" si="113"/>
        <v/>
      </c>
      <c r="Z264" s="124"/>
      <c r="AA264" s="169" t="e">
        <f ca="1">IF(Length_5_R5!K9&lt;0,ROUNDUP(Length_5_R5!K9,$M$295),ROUNDDOWN(Length_5_R5!K9,$M$295))</f>
        <v>#N/A</v>
      </c>
      <c r="AB264" s="169" t="e">
        <f ca="1">IF(Length_5_R5!L9&lt;0,ROUNDDOWN(Length_5_R5!L9,$M$295),ROUNDUP(Length_5_R5!L9,$M$295))</f>
        <v>#N/A</v>
      </c>
      <c r="AC264" s="169" t="e">
        <f t="shared" ca="1" si="105"/>
        <v>#N/A</v>
      </c>
      <c r="AD264" s="172" t="str">
        <f t="shared" si="106"/>
        <v>-</v>
      </c>
      <c r="AE264" s="169" t="str">
        <f t="shared" si="107"/>
        <v>-</v>
      </c>
      <c r="AF264" s="169" t="e">
        <f t="shared" ca="1" si="108"/>
        <v>#N/A</v>
      </c>
      <c r="AG264" s="169" t="str">
        <f t="shared" si="109"/>
        <v/>
      </c>
      <c r="AH264" s="169" t="e">
        <f ca="1">S295</f>
        <v>#N/A</v>
      </c>
    </row>
    <row r="265" spans="2:34" ht="15" customHeight="1">
      <c r="B265" s="175" t="b">
        <f>IF(Length_5_R5!T10="",FALSE,TRUE)</f>
        <v>0</v>
      </c>
      <c r="C265" s="169" t="str">
        <f>IF($B265=FALSE,"",VALUE(Length_5_R5!A10))</f>
        <v/>
      </c>
      <c r="D265" s="169" t="str">
        <f>IF($B265=FALSE,"",Length_5_R5!B10)</f>
        <v/>
      </c>
      <c r="E265" s="169" t="str">
        <f>IF($B265=FALSE,"",Length_5_R5!C10)</f>
        <v/>
      </c>
      <c r="F265" s="175" t="str">
        <f>IF($B265=FALSE,"",Length_5_R5!T10)</f>
        <v/>
      </c>
      <c r="G265" s="175" t="str">
        <f>IF($B265=FALSE,"",Length_5_R5!U10)</f>
        <v/>
      </c>
      <c r="H265" s="175" t="str">
        <f>IF($B265=FALSE,"",Length_5_R5!V10)</f>
        <v/>
      </c>
      <c r="I265" s="175" t="str">
        <f>IF($B265=FALSE,"",Length_5_R5!W10)</f>
        <v/>
      </c>
      <c r="J265" s="175" t="str">
        <f>IF($B265=FALSE,"",Length_5_R5!X10)</f>
        <v/>
      </c>
      <c r="K265" s="169" t="str">
        <f t="shared" si="97"/>
        <v/>
      </c>
      <c r="L265" s="179" t="str">
        <f t="shared" si="98"/>
        <v/>
      </c>
      <c r="M265" s="180" t="str">
        <f>IF(B265=FALSE,"",Length_5_R5!D33)</f>
        <v/>
      </c>
      <c r="N265" s="181" t="str">
        <f>IF(B265=FALSE,"",Calcu_ADJ!K265*I$253)</f>
        <v/>
      </c>
      <c r="O265" s="182" t="str">
        <f t="shared" si="99"/>
        <v/>
      </c>
      <c r="P265" s="182" t="str">
        <f>IF(B265=FALSE,"",Length_5_R5!K33)</f>
        <v/>
      </c>
      <c r="Q265" s="182" t="str">
        <f t="shared" si="100"/>
        <v/>
      </c>
      <c r="R265" s="169" t="str">
        <f t="shared" si="101"/>
        <v/>
      </c>
      <c r="S265" s="169" t="str">
        <f t="shared" si="102"/>
        <v/>
      </c>
      <c r="T265" s="246" t="str">
        <f t="shared" si="103"/>
        <v/>
      </c>
      <c r="U265" s="183" t="str">
        <f t="shared" si="104"/>
        <v/>
      </c>
      <c r="V265" s="285" t="str">
        <f t="shared" si="110"/>
        <v/>
      </c>
      <c r="W265" s="169" t="str">
        <f t="shared" si="111"/>
        <v/>
      </c>
      <c r="X265" s="169" t="str">
        <f t="shared" si="112"/>
        <v/>
      </c>
      <c r="Y265" s="169" t="str">
        <f t="shared" si="113"/>
        <v/>
      </c>
      <c r="Z265" s="124"/>
      <c r="AA265" s="169" t="e">
        <f ca="1">IF(Length_5_R5!K10&lt;0,ROUNDUP(Length_5_R5!K10,$M$295),ROUNDDOWN(Length_5_R5!K10,$M$295))</f>
        <v>#N/A</v>
      </c>
      <c r="AB265" s="169" t="e">
        <f ca="1">IF(Length_5_R5!L10&lt;0,ROUNDDOWN(Length_5_R5!L10,$M$295),ROUNDUP(Length_5_R5!L10,$M$295))</f>
        <v>#N/A</v>
      </c>
      <c r="AC265" s="169" t="e">
        <f t="shared" ca="1" si="105"/>
        <v>#N/A</v>
      </c>
      <c r="AD265" s="172" t="str">
        <f t="shared" si="106"/>
        <v>-</v>
      </c>
      <c r="AE265" s="169" t="str">
        <f t="shared" si="107"/>
        <v>-</v>
      </c>
      <c r="AF265" s="169" t="e">
        <f t="shared" ca="1" si="108"/>
        <v>#N/A</v>
      </c>
      <c r="AG265" s="169" t="str">
        <f t="shared" si="109"/>
        <v/>
      </c>
      <c r="AH265" s="169" t="e">
        <f ca="1">S295</f>
        <v>#N/A</v>
      </c>
    </row>
    <row r="266" spans="2:34" ht="15" customHeight="1">
      <c r="B266" s="175" t="b">
        <f>IF(Length_5_R5!T11="",FALSE,TRUE)</f>
        <v>0</v>
      </c>
      <c r="C266" s="169" t="str">
        <f>IF($B266=FALSE,"",VALUE(Length_5_R5!A11))</f>
        <v/>
      </c>
      <c r="D266" s="169" t="str">
        <f>IF($B266=FALSE,"",Length_5_R5!B11)</f>
        <v/>
      </c>
      <c r="E266" s="169" t="str">
        <f>IF($B266=FALSE,"",Length_5_R5!C11)</f>
        <v/>
      </c>
      <c r="F266" s="175" t="str">
        <f>IF($B266=FALSE,"",Length_5_R5!T11)</f>
        <v/>
      </c>
      <c r="G266" s="175" t="str">
        <f>IF($B266=FALSE,"",Length_5_R5!U11)</f>
        <v/>
      </c>
      <c r="H266" s="175" t="str">
        <f>IF($B266=FALSE,"",Length_5_R5!V11)</f>
        <v/>
      </c>
      <c r="I266" s="175" t="str">
        <f>IF($B266=FALSE,"",Length_5_R5!W11)</f>
        <v/>
      </c>
      <c r="J266" s="175" t="str">
        <f>IF($B266=FALSE,"",Length_5_R5!X11)</f>
        <v/>
      </c>
      <c r="K266" s="169" t="str">
        <f t="shared" si="97"/>
        <v/>
      </c>
      <c r="L266" s="179" t="str">
        <f t="shared" si="98"/>
        <v/>
      </c>
      <c r="M266" s="180" t="str">
        <f>IF(B266=FALSE,"",Length_5_R5!D34)</f>
        <v/>
      </c>
      <c r="N266" s="181" t="str">
        <f>IF(B266=FALSE,"",Calcu_ADJ!K266*I$253)</f>
        <v/>
      </c>
      <c r="O266" s="182" t="str">
        <f t="shared" si="99"/>
        <v/>
      </c>
      <c r="P266" s="182" t="str">
        <f>IF(B266=FALSE,"",Length_5_R5!K34)</f>
        <v/>
      </c>
      <c r="Q266" s="182" t="str">
        <f t="shared" si="100"/>
        <v/>
      </c>
      <c r="R266" s="169" t="str">
        <f t="shared" si="101"/>
        <v/>
      </c>
      <c r="S266" s="169" t="str">
        <f t="shared" si="102"/>
        <v/>
      </c>
      <c r="T266" s="246" t="str">
        <f t="shared" si="103"/>
        <v/>
      </c>
      <c r="U266" s="183" t="str">
        <f t="shared" si="104"/>
        <v/>
      </c>
      <c r="V266" s="285" t="str">
        <f t="shared" si="110"/>
        <v/>
      </c>
      <c r="W266" s="169" t="str">
        <f t="shared" si="111"/>
        <v/>
      </c>
      <c r="X266" s="169" t="str">
        <f t="shared" si="112"/>
        <v/>
      </c>
      <c r="Y266" s="169" t="str">
        <f t="shared" si="113"/>
        <v/>
      </c>
      <c r="Z266" s="124"/>
      <c r="AA266" s="169" t="e">
        <f ca="1">IF(Length_5_R5!K11&lt;0,ROUNDUP(Length_5_R5!K11,$M$295),ROUNDDOWN(Length_5_R5!K11,$M$295))</f>
        <v>#N/A</v>
      </c>
      <c r="AB266" s="169" t="e">
        <f ca="1">IF(Length_5_R5!L11&lt;0,ROUNDDOWN(Length_5_R5!L11,$M$295),ROUNDUP(Length_5_R5!L11,$M$295))</f>
        <v>#N/A</v>
      </c>
      <c r="AC266" s="169" t="e">
        <f t="shared" ca="1" si="105"/>
        <v>#N/A</v>
      </c>
      <c r="AD266" s="172" t="str">
        <f t="shared" si="106"/>
        <v>-</v>
      </c>
      <c r="AE266" s="169" t="str">
        <f t="shared" si="107"/>
        <v>-</v>
      </c>
      <c r="AF266" s="169" t="e">
        <f t="shared" ca="1" si="108"/>
        <v>#N/A</v>
      </c>
      <c r="AG266" s="169" t="str">
        <f t="shared" si="109"/>
        <v/>
      </c>
      <c r="AH266" s="169" t="e">
        <f ca="1">S295</f>
        <v>#N/A</v>
      </c>
    </row>
    <row r="267" spans="2:34" ht="15" customHeight="1">
      <c r="B267" s="175" t="b">
        <f>IF(Length_5_R5!T12="",FALSE,TRUE)</f>
        <v>0</v>
      </c>
      <c r="C267" s="169" t="str">
        <f>IF($B267=FALSE,"",VALUE(Length_5_R5!A12))</f>
        <v/>
      </c>
      <c r="D267" s="169" t="str">
        <f>IF($B267=FALSE,"",Length_5_R5!B12)</f>
        <v/>
      </c>
      <c r="E267" s="169" t="str">
        <f>IF($B267=FALSE,"",Length_5_R5!C12)</f>
        <v/>
      </c>
      <c r="F267" s="175" t="str">
        <f>IF($B267=FALSE,"",Length_5_R5!T12)</f>
        <v/>
      </c>
      <c r="G267" s="175" t="str">
        <f>IF($B267=FALSE,"",Length_5_R5!U12)</f>
        <v/>
      </c>
      <c r="H267" s="175" t="str">
        <f>IF($B267=FALSE,"",Length_5_R5!V12)</f>
        <v/>
      </c>
      <c r="I267" s="175" t="str">
        <f>IF($B267=FALSE,"",Length_5_R5!W12)</f>
        <v/>
      </c>
      <c r="J267" s="175" t="str">
        <f>IF($B267=FALSE,"",Length_5_R5!X12)</f>
        <v/>
      </c>
      <c r="K267" s="169" t="str">
        <f t="shared" si="97"/>
        <v/>
      </c>
      <c r="L267" s="179" t="str">
        <f t="shared" si="98"/>
        <v/>
      </c>
      <c r="M267" s="180" t="str">
        <f>IF(B267=FALSE,"",Length_5_R5!D35)</f>
        <v/>
      </c>
      <c r="N267" s="181" t="str">
        <f>IF(B267=FALSE,"",Calcu_ADJ!K267*I$253)</f>
        <v/>
      </c>
      <c r="O267" s="182" t="str">
        <f t="shared" si="99"/>
        <v/>
      </c>
      <c r="P267" s="182" t="str">
        <f>IF(B267=FALSE,"",Length_5_R5!K35)</f>
        <v/>
      </c>
      <c r="Q267" s="182" t="str">
        <f t="shared" si="100"/>
        <v/>
      </c>
      <c r="R267" s="169" t="str">
        <f t="shared" si="101"/>
        <v/>
      </c>
      <c r="S267" s="169" t="str">
        <f t="shared" si="102"/>
        <v/>
      </c>
      <c r="T267" s="246" t="str">
        <f t="shared" si="103"/>
        <v/>
      </c>
      <c r="U267" s="183" t="str">
        <f t="shared" si="104"/>
        <v/>
      </c>
      <c r="V267" s="285" t="str">
        <f t="shared" si="110"/>
        <v/>
      </c>
      <c r="W267" s="169" t="str">
        <f t="shared" si="111"/>
        <v/>
      </c>
      <c r="X267" s="169" t="str">
        <f t="shared" si="112"/>
        <v/>
      </c>
      <c r="Y267" s="169" t="str">
        <f t="shared" si="113"/>
        <v/>
      </c>
      <c r="Z267" s="124"/>
      <c r="AA267" s="169" t="e">
        <f ca="1">IF(Length_5_R5!K12&lt;0,ROUNDUP(Length_5_R5!K12,$M$295),ROUNDDOWN(Length_5_R5!K12,$M$295))</f>
        <v>#N/A</v>
      </c>
      <c r="AB267" s="169" t="e">
        <f ca="1">IF(Length_5_R5!L12&lt;0,ROUNDDOWN(Length_5_R5!L12,$M$295),ROUNDUP(Length_5_R5!L12,$M$295))</f>
        <v>#N/A</v>
      </c>
      <c r="AC267" s="169" t="e">
        <f t="shared" ca="1" si="105"/>
        <v>#N/A</v>
      </c>
      <c r="AD267" s="172" t="str">
        <f t="shared" si="106"/>
        <v>-</v>
      </c>
      <c r="AE267" s="169" t="str">
        <f t="shared" si="107"/>
        <v>-</v>
      </c>
      <c r="AF267" s="169" t="e">
        <f t="shared" ca="1" si="108"/>
        <v>#N/A</v>
      </c>
      <c r="AG267" s="169" t="str">
        <f t="shared" si="109"/>
        <v/>
      </c>
      <c r="AH267" s="169" t="e">
        <f ca="1">S295</f>
        <v>#N/A</v>
      </c>
    </row>
    <row r="268" spans="2:34" ht="15" customHeight="1">
      <c r="B268" s="175" t="b">
        <f>IF(Length_5_R5!T13="",FALSE,TRUE)</f>
        <v>0</v>
      </c>
      <c r="C268" s="169" t="str">
        <f>IF($B268=FALSE,"",VALUE(Length_5_R5!A13))</f>
        <v/>
      </c>
      <c r="D268" s="169" t="str">
        <f>IF($B268=FALSE,"",Length_5_R5!B13)</f>
        <v/>
      </c>
      <c r="E268" s="169" t="str">
        <f>IF($B268=FALSE,"",Length_5_R5!C13)</f>
        <v/>
      </c>
      <c r="F268" s="175" t="str">
        <f>IF($B268=FALSE,"",Length_5_R5!T13)</f>
        <v/>
      </c>
      <c r="G268" s="175" t="str">
        <f>IF($B268=FALSE,"",Length_5_R5!U13)</f>
        <v/>
      </c>
      <c r="H268" s="175" t="str">
        <f>IF($B268=FALSE,"",Length_5_R5!V13)</f>
        <v/>
      </c>
      <c r="I268" s="175" t="str">
        <f>IF($B268=FALSE,"",Length_5_R5!W13)</f>
        <v/>
      </c>
      <c r="J268" s="175" t="str">
        <f>IF($B268=FALSE,"",Length_5_R5!X13)</f>
        <v/>
      </c>
      <c r="K268" s="169" t="str">
        <f t="shared" si="97"/>
        <v/>
      </c>
      <c r="L268" s="179" t="str">
        <f t="shared" si="98"/>
        <v/>
      </c>
      <c r="M268" s="180" t="str">
        <f>IF(B268=FALSE,"",Length_5_R5!D36)</f>
        <v/>
      </c>
      <c r="N268" s="181" t="str">
        <f>IF(B268=FALSE,"",Calcu_ADJ!K268*I$253)</f>
        <v/>
      </c>
      <c r="O268" s="182" t="str">
        <f t="shared" si="99"/>
        <v/>
      </c>
      <c r="P268" s="182" t="str">
        <f>IF(B268=FALSE,"",Length_5_R5!K36)</f>
        <v/>
      </c>
      <c r="Q268" s="182" t="str">
        <f t="shared" si="100"/>
        <v/>
      </c>
      <c r="R268" s="169" t="str">
        <f t="shared" si="101"/>
        <v/>
      </c>
      <c r="S268" s="169" t="str">
        <f t="shared" si="102"/>
        <v/>
      </c>
      <c r="T268" s="246" t="str">
        <f t="shared" si="103"/>
        <v/>
      </c>
      <c r="U268" s="183" t="str">
        <f t="shared" si="104"/>
        <v/>
      </c>
      <c r="V268" s="285" t="str">
        <f t="shared" si="110"/>
        <v/>
      </c>
      <c r="W268" s="169" t="str">
        <f t="shared" si="111"/>
        <v/>
      </c>
      <c r="X268" s="169" t="str">
        <f t="shared" si="112"/>
        <v/>
      </c>
      <c r="Y268" s="169" t="str">
        <f t="shared" si="113"/>
        <v/>
      </c>
      <c r="Z268" s="124"/>
      <c r="AA268" s="169" t="e">
        <f ca="1">IF(Length_5_R5!K13&lt;0,ROUNDUP(Length_5_R5!K13,$M$295),ROUNDDOWN(Length_5_R5!K13,$M$295))</f>
        <v>#N/A</v>
      </c>
      <c r="AB268" s="169" t="e">
        <f ca="1">IF(Length_5_R5!L13&lt;0,ROUNDDOWN(Length_5_R5!L13,$M$295),ROUNDUP(Length_5_R5!L13,$M$295))</f>
        <v>#N/A</v>
      </c>
      <c r="AC268" s="169" t="e">
        <f t="shared" ca="1" si="105"/>
        <v>#N/A</v>
      </c>
      <c r="AD268" s="172" t="str">
        <f t="shared" si="106"/>
        <v>-</v>
      </c>
      <c r="AE268" s="169" t="str">
        <f t="shared" si="107"/>
        <v>-</v>
      </c>
      <c r="AF268" s="169" t="e">
        <f t="shared" ca="1" si="108"/>
        <v>#N/A</v>
      </c>
      <c r="AG268" s="169" t="str">
        <f t="shared" si="109"/>
        <v/>
      </c>
      <c r="AH268" s="169" t="e">
        <f ca="1">S295</f>
        <v>#N/A</v>
      </c>
    </row>
    <row r="269" spans="2:34" ht="15" customHeight="1">
      <c r="B269" s="175" t="b">
        <f>IF(Length_5_R5!T14="",FALSE,TRUE)</f>
        <v>0</v>
      </c>
      <c r="C269" s="169" t="str">
        <f>IF($B269=FALSE,"",VALUE(Length_5_R5!A14))</f>
        <v/>
      </c>
      <c r="D269" s="169" t="str">
        <f>IF($B269=FALSE,"",Length_5_R5!B14)</f>
        <v/>
      </c>
      <c r="E269" s="169" t="str">
        <f>IF($B269=FALSE,"",Length_5_R5!C14)</f>
        <v/>
      </c>
      <c r="F269" s="175" t="str">
        <f>IF($B269=FALSE,"",Length_5_R5!T14)</f>
        <v/>
      </c>
      <c r="G269" s="175" t="str">
        <f>IF($B269=FALSE,"",Length_5_R5!U14)</f>
        <v/>
      </c>
      <c r="H269" s="175" t="str">
        <f>IF($B269=FALSE,"",Length_5_R5!V14)</f>
        <v/>
      </c>
      <c r="I269" s="175" t="str">
        <f>IF($B269=FALSE,"",Length_5_R5!W14)</f>
        <v/>
      </c>
      <c r="J269" s="175" t="str">
        <f>IF($B269=FALSE,"",Length_5_R5!X14)</f>
        <v/>
      </c>
      <c r="K269" s="169" t="str">
        <f t="shared" si="97"/>
        <v/>
      </c>
      <c r="L269" s="179" t="str">
        <f t="shared" si="98"/>
        <v/>
      </c>
      <c r="M269" s="180" t="str">
        <f>IF(B269=FALSE,"",Length_5_R5!D37)</f>
        <v/>
      </c>
      <c r="N269" s="181" t="str">
        <f>IF(B269=FALSE,"",Calcu_ADJ!K269*I$253)</f>
        <v/>
      </c>
      <c r="O269" s="182" t="str">
        <f t="shared" si="99"/>
        <v/>
      </c>
      <c r="P269" s="182" t="str">
        <f>IF(B269=FALSE,"",Length_5_R5!K37)</f>
        <v/>
      </c>
      <c r="Q269" s="182" t="str">
        <f t="shared" si="100"/>
        <v/>
      </c>
      <c r="R269" s="169" t="str">
        <f t="shared" si="101"/>
        <v/>
      </c>
      <c r="S269" s="169" t="str">
        <f t="shared" si="102"/>
        <v/>
      </c>
      <c r="T269" s="246" t="str">
        <f t="shared" si="103"/>
        <v/>
      </c>
      <c r="U269" s="183" t="str">
        <f t="shared" si="104"/>
        <v/>
      </c>
      <c r="V269" s="285" t="str">
        <f t="shared" si="110"/>
        <v/>
      </c>
      <c r="W269" s="169" t="str">
        <f t="shared" si="111"/>
        <v/>
      </c>
      <c r="X269" s="169" t="str">
        <f t="shared" si="112"/>
        <v/>
      </c>
      <c r="Y269" s="169" t="str">
        <f t="shared" si="113"/>
        <v/>
      </c>
      <c r="Z269" s="124"/>
      <c r="AA269" s="169" t="e">
        <f ca="1">IF(Length_5_R5!K14&lt;0,ROUNDUP(Length_5_R5!K14,$M$295),ROUNDDOWN(Length_5_R5!K14,$M$295))</f>
        <v>#N/A</v>
      </c>
      <c r="AB269" s="169" t="e">
        <f ca="1">IF(Length_5_R5!L14&lt;0,ROUNDDOWN(Length_5_R5!L14,$M$295),ROUNDUP(Length_5_R5!L14,$M$295))</f>
        <v>#N/A</v>
      </c>
      <c r="AC269" s="169" t="e">
        <f t="shared" ca="1" si="105"/>
        <v>#N/A</v>
      </c>
      <c r="AD269" s="172" t="str">
        <f t="shared" si="106"/>
        <v>-</v>
      </c>
      <c r="AE269" s="169" t="str">
        <f t="shared" si="107"/>
        <v>-</v>
      </c>
      <c r="AF269" s="169" t="e">
        <f t="shared" ca="1" si="108"/>
        <v>#N/A</v>
      </c>
      <c r="AG269" s="169" t="str">
        <f t="shared" si="109"/>
        <v/>
      </c>
      <c r="AH269" s="169" t="e">
        <f ca="1">S295</f>
        <v>#N/A</v>
      </c>
    </row>
    <row r="270" spans="2:34" ht="15" customHeight="1">
      <c r="B270" s="175" t="b">
        <f>IF(Length_5_R5!T15="",FALSE,TRUE)</f>
        <v>0</v>
      </c>
      <c r="C270" s="169" t="str">
        <f>IF($B270=FALSE,"",VALUE(Length_5_R5!A15))</f>
        <v/>
      </c>
      <c r="D270" s="169" t="str">
        <f>IF($B270=FALSE,"",Length_5_R5!B15)</f>
        <v/>
      </c>
      <c r="E270" s="169" t="str">
        <f>IF($B270=FALSE,"",Length_5_R5!C15)</f>
        <v/>
      </c>
      <c r="F270" s="175" t="str">
        <f>IF($B270=FALSE,"",Length_5_R5!T15)</f>
        <v/>
      </c>
      <c r="G270" s="175" t="str">
        <f>IF($B270=FALSE,"",Length_5_R5!U15)</f>
        <v/>
      </c>
      <c r="H270" s="175" t="str">
        <f>IF($B270=FALSE,"",Length_5_R5!V15)</f>
        <v/>
      </c>
      <c r="I270" s="175" t="str">
        <f>IF($B270=FALSE,"",Length_5_R5!W15)</f>
        <v/>
      </c>
      <c r="J270" s="175" t="str">
        <f>IF($B270=FALSE,"",Length_5_R5!X15)</f>
        <v/>
      </c>
      <c r="K270" s="169" t="str">
        <f t="shared" si="97"/>
        <v/>
      </c>
      <c r="L270" s="179" t="str">
        <f t="shared" si="98"/>
        <v/>
      </c>
      <c r="M270" s="180" t="str">
        <f>IF(B270=FALSE,"",Length_5_R5!D38)</f>
        <v/>
      </c>
      <c r="N270" s="181" t="str">
        <f>IF(B270=FALSE,"",Calcu_ADJ!K270*I$253)</f>
        <v/>
      </c>
      <c r="O270" s="182" t="str">
        <f t="shared" si="99"/>
        <v/>
      </c>
      <c r="P270" s="182" t="str">
        <f>IF(B270=FALSE,"",Length_5_R5!K38)</f>
        <v/>
      </c>
      <c r="Q270" s="182" t="str">
        <f t="shared" si="100"/>
        <v/>
      </c>
      <c r="R270" s="169" t="str">
        <f t="shared" si="101"/>
        <v/>
      </c>
      <c r="S270" s="169" t="str">
        <f t="shared" si="102"/>
        <v/>
      </c>
      <c r="T270" s="246" t="str">
        <f t="shared" si="103"/>
        <v/>
      </c>
      <c r="U270" s="183" t="str">
        <f t="shared" si="104"/>
        <v/>
      </c>
      <c r="V270" s="285" t="str">
        <f t="shared" si="110"/>
        <v/>
      </c>
      <c r="W270" s="169" t="str">
        <f t="shared" si="111"/>
        <v/>
      </c>
      <c r="X270" s="169" t="str">
        <f t="shared" si="112"/>
        <v/>
      </c>
      <c r="Y270" s="169" t="str">
        <f t="shared" si="113"/>
        <v/>
      </c>
      <c r="Z270" s="124"/>
      <c r="AA270" s="169" t="e">
        <f ca="1">IF(Length_5_R5!K15&lt;0,ROUNDUP(Length_5_R5!K15,$M$295),ROUNDDOWN(Length_5_R5!K15,$M$295))</f>
        <v>#N/A</v>
      </c>
      <c r="AB270" s="169" t="e">
        <f ca="1">IF(Length_5_R5!L15&lt;0,ROUNDDOWN(Length_5_R5!L15,$M$295),ROUNDUP(Length_5_R5!L15,$M$295))</f>
        <v>#N/A</v>
      </c>
      <c r="AC270" s="169" t="e">
        <f t="shared" ca="1" si="105"/>
        <v>#N/A</v>
      </c>
      <c r="AD270" s="172" t="str">
        <f t="shared" si="106"/>
        <v>-</v>
      </c>
      <c r="AE270" s="169" t="str">
        <f t="shared" si="107"/>
        <v>-</v>
      </c>
      <c r="AF270" s="169" t="e">
        <f t="shared" ca="1" si="108"/>
        <v>#N/A</v>
      </c>
      <c r="AG270" s="169" t="str">
        <f t="shared" si="109"/>
        <v/>
      </c>
      <c r="AH270" s="169" t="e">
        <f ca="1">S295</f>
        <v>#N/A</v>
      </c>
    </row>
    <row r="271" spans="2:34" ht="15" customHeight="1">
      <c r="B271" s="175" t="b">
        <f>IF(Length_5_R5!T16="",FALSE,TRUE)</f>
        <v>0</v>
      </c>
      <c r="C271" s="169" t="str">
        <f>IF($B271=FALSE,"",VALUE(Length_5_R5!A16))</f>
        <v/>
      </c>
      <c r="D271" s="169" t="str">
        <f>IF($B271=FALSE,"",Length_5_R5!B16)</f>
        <v/>
      </c>
      <c r="E271" s="169" t="str">
        <f>IF($B271=FALSE,"",Length_5_R5!C16)</f>
        <v/>
      </c>
      <c r="F271" s="175" t="str">
        <f>IF($B271=FALSE,"",Length_5_R5!T16)</f>
        <v/>
      </c>
      <c r="G271" s="175" t="str">
        <f>IF($B271=FALSE,"",Length_5_R5!U16)</f>
        <v/>
      </c>
      <c r="H271" s="175" t="str">
        <f>IF($B271=FALSE,"",Length_5_R5!V16)</f>
        <v/>
      </c>
      <c r="I271" s="175" t="str">
        <f>IF($B271=FALSE,"",Length_5_R5!W16)</f>
        <v/>
      </c>
      <c r="J271" s="175" t="str">
        <f>IF($B271=FALSE,"",Length_5_R5!X16)</f>
        <v/>
      </c>
      <c r="K271" s="169" t="str">
        <f t="shared" si="97"/>
        <v/>
      </c>
      <c r="L271" s="179" t="str">
        <f t="shared" si="98"/>
        <v/>
      </c>
      <c r="M271" s="180" t="str">
        <f>IF(B271=FALSE,"",Length_5_R5!D39)</f>
        <v/>
      </c>
      <c r="N271" s="181" t="str">
        <f>IF(B271=FALSE,"",Calcu_ADJ!K271*I$253)</f>
        <v/>
      </c>
      <c r="O271" s="182" t="str">
        <f t="shared" si="99"/>
        <v/>
      </c>
      <c r="P271" s="182" t="str">
        <f>IF(B271=FALSE,"",Length_5_R5!K39)</f>
        <v/>
      </c>
      <c r="Q271" s="182" t="str">
        <f t="shared" si="100"/>
        <v/>
      </c>
      <c r="R271" s="169" t="str">
        <f t="shared" si="101"/>
        <v/>
      </c>
      <c r="S271" s="169" t="str">
        <f t="shared" si="102"/>
        <v/>
      </c>
      <c r="T271" s="246" t="str">
        <f t="shared" si="103"/>
        <v/>
      </c>
      <c r="U271" s="183" t="str">
        <f t="shared" si="104"/>
        <v/>
      </c>
      <c r="V271" s="285" t="str">
        <f t="shared" si="110"/>
        <v/>
      </c>
      <c r="W271" s="169" t="str">
        <f t="shared" si="111"/>
        <v/>
      </c>
      <c r="X271" s="169" t="str">
        <f t="shared" si="112"/>
        <v/>
      </c>
      <c r="Y271" s="169" t="str">
        <f t="shared" si="113"/>
        <v/>
      </c>
      <c r="Z271" s="124"/>
      <c r="AA271" s="169" t="e">
        <f ca="1">IF(Length_5_R5!K16&lt;0,ROUNDUP(Length_5_R5!K16,$M$295),ROUNDDOWN(Length_5_R5!K16,$M$295))</f>
        <v>#N/A</v>
      </c>
      <c r="AB271" s="169" t="e">
        <f ca="1">IF(Length_5_R5!L16&lt;0,ROUNDDOWN(Length_5_R5!L16,$M$295),ROUNDUP(Length_5_R5!L16,$M$295))</f>
        <v>#N/A</v>
      </c>
      <c r="AC271" s="169" t="e">
        <f t="shared" ca="1" si="105"/>
        <v>#N/A</v>
      </c>
      <c r="AD271" s="172" t="str">
        <f t="shared" si="106"/>
        <v>-</v>
      </c>
      <c r="AE271" s="169" t="str">
        <f t="shared" si="107"/>
        <v>-</v>
      </c>
      <c r="AF271" s="169" t="e">
        <f t="shared" ca="1" si="108"/>
        <v>#N/A</v>
      </c>
      <c r="AG271" s="169" t="str">
        <f t="shared" si="109"/>
        <v/>
      </c>
      <c r="AH271" s="169" t="e">
        <f ca="1">S295</f>
        <v>#N/A</v>
      </c>
    </row>
    <row r="272" spans="2:34" ht="15" customHeight="1">
      <c r="B272" s="175" t="b">
        <f>IF(Length_5_R5!T17="",FALSE,TRUE)</f>
        <v>0</v>
      </c>
      <c r="C272" s="169" t="str">
        <f>IF($B272=FALSE,"",VALUE(Length_5_R5!A17))</f>
        <v/>
      </c>
      <c r="D272" s="169" t="str">
        <f>IF($B272=FALSE,"",Length_5_R5!B17)</f>
        <v/>
      </c>
      <c r="E272" s="169" t="str">
        <f>IF($B272=FALSE,"",Length_5_R5!C17)</f>
        <v/>
      </c>
      <c r="F272" s="175" t="str">
        <f>IF($B272=FALSE,"",Length_5_R5!T17)</f>
        <v/>
      </c>
      <c r="G272" s="175" t="str">
        <f>IF($B272=FALSE,"",Length_5_R5!U17)</f>
        <v/>
      </c>
      <c r="H272" s="175" t="str">
        <f>IF($B272=FALSE,"",Length_5_R5!V17)</f>
        <v/>
      </c>
      <c r="I272" s="175" t="str">
        <f>IF($B272=FALSE,"",Length_5_R5!W17)</f>
        <v/>
      </c>
      <c r="J272" s="175" t="str">
        <f>IF($B272=FALSE,"",Length_5_R5!X17)</f>
        <v/>
      </c>
      <c r="K272" s="169" t="str">
        <f t="shared" si="97"/>
        <v/>
      </c>
      <c r="L272" s="179" t="str">
        <f t="shared" si="98"/>
        <v/>
      </c>
      <c r="M272" s="180" t="str">
        <f>IF(B272=FALSE,"",Length_5_R5!D40)</f>
        <v/>
      </c>
      <c r="N272" s="181" t="str">
        <f>IF(B272=FALSE,"",Calcu_ADJ!K272*I$253)</f>
        <v/>
      </c>
      <c r="O272" s="182" t="str">
        <f t="shared" si="99"/>
        <v/>
      </c>
      <c r="P272" s="182" t="str">
        <f>IF(B272=FALSE,"",Length_5_R5!K40)</f>
        <v/>
      </c>
      <c r="Q272" s="182" t="str">
        <f t="shared" si="100"/>
        <v/>
      </c>
      <c r="R272" s="169" t="str">
        <f t="shared" si="101"/>
        <v/>
      </c>
      <c r="S272" s="169" t="str">
        <f t="shared" si="102"/>
        <v/>
      </c>
      <c r="T272" s="246" t="str">
        <f t="shared" si="103"/>
        <v/>
      </c>
      <c r="U272" s="183" t="str">
        <f t="shared" si="104"/>
        <v/>
      </c>
      <c r="V272" s="285" t="str">
        <f t="shared" si="110"/>
        <v/>
      </c>
      <c r="W272" s="169" t="str">
        <f t="shared" si="111"/>
        <v/>
      </c>
      <c r="X272" s="169" t="str">
        <f t="shared" si="112"/>
        <v/>
      </c>
      <c r="Y272" s="169" t="str">
        <f t="shared" si="113"/>
        <v/>
      </c>
      <c r="Z272" s="124"/>
      <c r="AA272" s="169" t="e">
        <f ca="1">IF(Length_5_R5!K17&lt;0,ROUNDUP(Length_5_R5!K17,$M$295),ROUNDDOWN(Length_5_R5!K17,$M$295))</f>
        <v>#N/A</v>
      </c>
      <c r="AB272" s="169" t="e">
        <f ca="1">IF(Length_5_R5!L17&lt;0,ROUNDDOWN(Length_5_R5!L17,$M$295),ROUNDUP(Length_5_R5!L17,$M$295))</f>
        <v>#N/A</v>
      </c>
      <c r="AC272" s="169" t="e">
        <f t="shared" ca="1" si="105"/>
        <v>#N/A</v>
      </c>
      <c r="AD272" s="172" t="str">
        <f t="shared" si="106"/>
        <v>-</v>
      </c>
      <c r="AE272" s="169" t="str">
        <f t="shared" si="107"/>
        <v>-</v>
      </c>
      <c r="AF272" s="169" t="e">
        <f t="shared" ca="1" si="108"/>
        <v>#N/A</v>
      </c>
      <c r="AG272" s="169" t="str">
        <f t="shared" si="109"/>
        <v/>
      </c>
      <c r="AH272" s="169" t="e">
        <f ca="1">S295</f>
        <v>#N/A</v>
      </c>
    </row>
    <row r="273" spans="1:34" ht="15" customHeight="1">
      <c r="B273" s="175" t="b">
        <f>IF(Length_5_R5!T18="",FALSE,TRUE)</f>
        <v>0</v>
      </c>
      <c r="C273" s="169" t="str">
        <f>IF($B273=FALSE,"",VALUE(Length_5_R5!A18))</f>
        <v/>
      </c>
      <c r="D273" s="169" t="str">
        <f>IF($B273=FALSE,"",Length_5_R5!B18)</f>
        <v/>
      </c>
      <c r="E273" s="169" t="str">
        <f>IF($B273=FALSE,"",Length_5_R5!C18)</f>
        <v/>
      </c>
      <c r="F273" s="175" t="str">
        <f>IF($B273=FALSE,"",Length_5_R5!T18)</f>
        <v/>
      </c>
      <c r="G273" s="175" t="str">
        <f>IF($B273=FALSE,"",Length_5_R5!U18)</f>
        <v/>
      </c>
      <c r="H273" s="175" t="str">
        <f>IF($B273=FALSE,"",Length_5_R5!V18)</f>
        <v/>
      </c>
      <c r="I273" s="175" t="str">
        <f>IF($B273=FALSE,"",Length_5_R5!W18)</f>
        <v/>
      </c>
      <c r="J273" s="175" t="str">
        <f>IF($B273=FALSE,"",Length_5_R5!X18)</f>
        <v/>
      </c>
      <c r="K273" s="169" t="str">
        <f t="shared" si="97"/>
        <v/>
      </c>
      <c r="L273" s="179" t="str">
        <f t="shared" si="98"/>
        <v/>
      </c>
      <c r="M273" s="180" t="str">
        <f>IF(B273=FALSE,"",Length_5_R5!D41)</f>
        <v/>
      </c>
      <c r="N273" s="181" t="str">
        <f>IF(B273=FALSE,"",Calcu_ADJ!K273*I$253)</f>
        <v/>
      </c>
      <c r="O273" s="182" t="str">
        <f t="shared" si="99"/>
        <v/>
      </c>
      <c r="P273" s="182" t="str">
        <f>IF(B273=FALSE,"",Length_5_R5!K41)</f>
        <v/>
      </c>
      <c r="Q273" s="182" t="str">
        <f t="shared" si="100"/>
        <v/>
      </c>
      <c r="R273" s="169" t="str">
        <f t="shared" si="101"/>
        <v/>
      </c>
      <c r="S273" s="169" t="str">
        <f t="shared" si="102"/>
        <v/>
      </c>
      <c r="T273" s="246" t="str">
        <f t="shared" si="103"/>
        <v/>
      </c>
      <c r="U273" s="183" t="str">
        <f t="shared" si="104"/>
        <v/>
      </c>
      <c r="V273" s="285" t="str">
        <f t="shared" si="110"/>
        <v/>
      </c>
      <c r="W273" s="169" t="str">
        <f t="shared" si="111"/>
        <v/>
      </c>
      <c r="X273" s="169" t="str">
        <f t="shared" si="112"/>
        <v/>
      </c>
      <c r="Y273" s="169" t="str">
        <f t="shared" si="113"/>
        <v/>
      </c>
      <c r="Z273" s="124"/>
      <c r="AA273" s="169" t="e">
        <f ca="1">IF(Length_5_R5!K18&lt;0,ROUNDUP(Length_5_R5!K18,$M$295),ROUNDDOWN(Length_5_R5!K18,$M$295))</f>
        <v>#N/A</v>
      </c>
      <c r="AB273" s="169" t="e">
        <f ca="1">IF(Length_5_R5!L18&lt;0,ROUNDDOWN(Length_5_R5!L18,$M$295),ROUNDUP(Length_5_R5!L18,$M$295))</f>
        <v>#N/A</v>
      </c>
      <c r="AC273" s="169" t="e">
        <f t="shared" ca="1" si="105"/>
        <v>#N/A</v>
      </c>
      <c r="AD273" s="172" t="str">
        <f t="shared" si="106"/>
        <v>-</v>
      </c>
      <c r="AE273" s="169" t="str">
        <f t="shared" si="107"/>
        <v>-</v>
      </c>
      <c r="AF273" s="169" t="e">
        <f t="shared" ca="1" si="108"/>
        <v>#N/A</v>
      </c>
      <c r="AG273" s="169" t="str">
        <f t="shared" si="109"/>
        <v/>
      </c>
      <c r="AH273" s="169" t="e">
        <f ca="1">S295</f>
        <v>#N/A</v>
      </c>
    </row>
    <row r="274" spans="1:34" ht="15" customHeight="1">
      <c r="B274" s="175" t="b">
        <f>IF(Length_5_R5!T19="",FALSE,TRUE)</f>
        <v>0</v>
      </c>
      <c r="C274" s="169" t="str">
        <f>IF($B274=FALSE,"",VALUE(Length_5_R5!A19))</f>
        <v/>
      </c>
      <c r="D274" s="169" t="str">
        <f>IF($B274=FALSE,"",Length_5_R5!B19)</f>
        <v/>
      </c>
      <c r="E274" s="169" t="str">
        <f>IF($B274=FALSE,"",Length_5_R5!C19)</f>
        <v/>
      </c>
      <c r="F274" s="175" t="str">
        <f>IF($B274=FALSE,"",Length_5_R5!T19)</f>
        <v/>
      </c>
      <c r="G274" s="175" t="str">
        <f>IF($B274=FALSE,"",Length_5_R5!U19)</f>
        <v/>
      </c>
      <c r="H274" s="175" t="str">
        <f>IF($B274=FALSE,"",Length_5_R5!V19)</f>
        <v/>
      </c>
      <c r="I274" s="175" t="str">
        <f>IF($B274=FALSE,"",Length_5_R5!W19)</f>
        <v/>
      </c>
      <c r="J274" s="175" t="str">
        <f>IF($B274=FALSE,"",Length_5_R5!X19)</f>
        <v/>
      </c>
      <c r="K274" s="169" t="str">
        <f t="shared" si="97"/>
        <v/>
      </c>
      <c r="L274" s="179" t="str">
        <f t="shared" si="98"/>
        <v/>
      </c>
      <c r="M274" s="180" t="str">
        <f>IF(B274=FALSE,"",Length_5_R5!D42)</f>
        <v/>
      </c>
      <c r="N274" s="181" t="str">
        <f>IF(B274=FALSE,"",Calcu_ADJ!K274*I$253)</f>
        <v/>
      </c>
      <c r="O274" s="182" t="str">
        <f t="shared" si="99"/>
        <v/>
      </c>
      <c r="P274" s="182" t="str">
        <f>IF(B274=FALSE,"",Length_5_R5!K42)</f>
        <v/>
      </c>
      <c r="Q274" s="182" t="str">
        <f t="shared" si="100"/>
        <v/>
      </c>
      <c r="R274" s="169" t="str">
        <f t="shared" si="101"/>
        <v/>
      </c>
      <c r="S274" s="169" t="str">
        <f t="shared" si="102"/>
        <v/>
      </c>
      <c r="T274" s="246" t="str">
        <f t="shared" si="103"/>
        <v/>
      </c>
      <c r="U274" s="183" t="str">
        <f t="shared" si="104"/>
        <v/>
      </c>
      <c r="V274" s="285" t="str">
        <f t="shared" si="110"/>
        <v/>
      </c>
      <c r="W274" s="169" t="str">
        <f t="shared" si="111"/>
        <v/>
      </c>
      <c r="X274" s="169" t="str">
        <f t="shared" si="112"/>
        <v/>
      </c>
      <c r="Y274" s="169" t="str">
        <f t="shared" si="113"/>
        <v/>
      </c>
      <c r="Z274" s="124"/>
      <c r="AA274" s="169" t="e">
        <f ca="1">IF(Length_5_R5!K19&lt;0,ROUNDUP(Length_5_R5!K19,$M$295),ROUNDDOWN(Length_5_R5!K19,$M$295))</f>
        <v>#N/A</v>
      </c>
      <c r="AB274" s="169" t="e">
        <f ca="1">IF(Length_5_R5!L19&lt;0,ROUNDDOWN(Length_5_R5!L19,$M$295),ROUNDUP(Length_5_R5!L19,$M$295))</f>
        <v>#N/A</v>
      </c>
      <c r="AC274" s="169" t="e">
        <f t="shared" ca="1" si="105"/>
        <v>#N/A</v>
      </c>
      <c r="AD274" s="172" t="str">
        <f t="shared" si="106"/>
        <v>-</v>
      </c>
      <c r="AE274" s="169" t="str">
        <f t="shared" si="107"/>
        <v>-</v>
      </c>
      <c r="AF274" s="169" t="e">
        <f t="shared" ca="1" si="108"/>
        <v>#N/A</v>
      </c>
      <c r="AG274" s="169" t="str">
        <f t="shared" si="109"/>
        <v/>
      </c>
      <c r="AH274" s="169" t="e">
        <f ca="1">S295</f>
        <v>#N/A</v>
      </c>
    </row>
    <row r="275" spans="1:34" ht="15" customHeight="1">
      <c r="B275" s="175" t="b">
        <f>IF(Length_5_R5!T20="",FALSE,TRUE)</f>
        <v>0</v>
      </c>
      <c r="C275" s="169" t="str">
        <f>IF($B275=FALSE,"",VALUE(Length_5_R5!A20))</f>
        <v/>
      </c>
      <c r="D275" s="169" t="str">
        <f>IF($B275=FALSE,"",Length_5_R5!B20)</f>
        <v/>
      </c>
      <c r="E275" s="169" t="str">
        <f>IF($B275=FALSE,"",Length_5_R5!C20)</f>
        <v/>
      </c>
      <c r="F275" s="175" t="str">
        <f>IF($B275=FALSE,"",Length_5_R5!T20)</f>
        <v/>
      </c>
      <c r="G275" s="175" t="str">
        <f>IF($B275=FALSE,"",Length_5_R5!U20)</f>
        <v/>
      </c>
      <c r="H275" s="175" t="str">
        <f>IF($B275=FALSE,"",Length_5_R5!V20)</f>
        <v/>
      </c>
      <c r="I275" s="175" t="str">
        <f>IF($B275=FALSE,"",Length_5_R5!W20)</f>
        <v/>
      </c>
      <c r="J275" s="175" t="str">
        <f>IF($B275=FALSE,"",Length_5_R5!X20)</f>
        <v/>
      </c>
      <c r="K275" s="169" t="str">
        <f t="shared" si="97"/>
        <v/>
      </c>
      <c r="L275" s="179" t="str">
        <f t="shared" si="98"/>
        <v/>
      </c>
      <c r="M275" s="180" t="str">
        <f>IF(B275=FALSE,"",Length_5_R5!D43)</f>
        <v/>
      </c>
      <c r="N275" s="181" t="str">
        <f>IF(B275=FALSE,"",Calcu_ADJ!K275*I$253)</f>
        <v/>
      </c>
      <c r="O275" s="182" t="str">
        <f t="shared" si="99"/>
        <v/>
      </c>
      <c r="P275" s="182" t="str">
        <f>IF(B275=FALSE,"",Length_5_R5!K43)</f>
        <v/>
      </c>
      <c r="Q275" s="182" t="str">
        <f t="shared" si="100"/>
        <v/>
      </c>
      <c r="R275" s="169" t="str">
        <f t="shared" si="101"/>
        <v/>
      </c>
      <c r="S275" s="169" t="str">
        <f t="shared" si="102"/>
        <v/>
      </c>
      <c r="T275" s="246" t="str">
        <f t="shared" si="103"/>
        <v/>
      </c>
      <c r="U275" s="183" t="str">
        <f t="shared" si="104"/>
        <v/>
      </c>
      <c r="V275" s="285" t="str">
        <f t="shared" si="110"/>
        <v/>
      </c>
      <c r="W275" s="169" t="str">
        <f t="shared" si="111"/>
        <v/>
      </c>
      <c r="X275" s="169" t="str">
        <f t="shared" si="112"/>
        <v/>
      </c>
      <c r="Y275" s="169" t="str">
        <f t="shared" si="113"/>
        <v/>
      </c>
      <c r="Z275" s="124"/>
      <c r="AA275" s="169" t="e">
        <f ca="1">IF(Length_5_R5!K20&lt;0,ROUNDUP(Length_5_R5!K20,$M$295),ROUNDDOWN(Length_5_R5!K20,$M$295))</f>
        <v>#N/A</v>
      </c>
      <c r="AB275" s="169" t="e">
        <f ca="1">IF(Length_5_R5!L20&lt;0,ROUNDDOWN(Length_5_R5!L20,$M$295),ROUNDUP(Length_5_R5!L20,$M$295))</f>
        <v>#N/A</v>
      </c>
      <c r="AC275" s="169" t="e">
        <f t="shared" ca="1" si="105"/>
        <v>#N/A</v>
      </c>
      <c r="AD275" s="172" t="str">
        <f t="shared" si="106"/>
        <v>-</v>
      </c>
      <c r="AE275" s="169" t="str">
        <f t="shared" si="107"/>
        <v>-</v>
      </c>
      <c r="AF275" s="169" t="e">
        <f t="shared" ca="1" si="108"/>
        <v>#N/A</v>
      </c>
      <c r="AG275" s="169" t="str">
        <f t="shared" si="109"/>
        <v/>
      </c>
      <c r="AH275" s="169" t="e">
        <f ca="1">S295</f>
        <v>#N/A</v>
      </c>
    </row>
    <row r="276" spans="1:34" ht="15" customHeight="1">
      <c r="B276" s="175" t="b">
        <f>IF(Length_5_R5!T21="",FALSE,TRUE)</f>
        <v>0</v>
      </c>
      <c r="C276" s="169" t="str">
        <f>IF($B276=FALSE,"",VALUE(Length_5_R5!A21))</f>
        <v/>
      </c>
      <c r="D276" s="169" t="str">
        <f>IF($B276=FALSE,"",Length_5_R5!B21)</f>
        <v/>
      </c>
      <c r="E276" s="169" t="str">
        <f>IF($B276=FALSE,"",Length_5_R5!C21)</f>
        <v/>
      </c>
      <c r="F276" s="175" t="str">
        <f>IF($B276=FALSE,"",Length_5_R5!T21)</f>
        <v/>
      </c>
      <c r="G276" s="175" t="str">
        <f>IF($B276=FALSE,"",Length_5_R5!U21)</f>
        <v/>
      </c>
      <c r="H276" s="175" t="str">
        <f>IF($B276=FALSE,"",Length_5_R5!V21)</f>
        <v/>
      </c>
      <c r="I276" s="175" t="str">
        <f>IF($B276=FALSE,"",Length_5_R5!W21)</f>
        <v/>
      </c>
      <c r="J276" s="175" t="str">
        <f>IF($B276=FALSE,"",Length_5_R5!X21)</f>
        <v/>
      </c>
      <c r="K276" s="169" t="str">
        <f t="shared" si="97"/>
        <v/>
      </c>
      <c r="L276" s="179" t="str">
        <f t="shared" si="98"/>
        <v/>
      </c>
      <c r="M276" s="180" t="str">
        <f>IF(B276=FALSE,"",Length_5_R5!D44)</f>
        <v/>
      </c>
      <c r="N276" s="181" t="str">
        <f>IF(B276=FALSE,"",Calcu_ADJ!K276*I$253)</f>
        <v/>
      </c>
      <c r="O276" s="182" t="str">
        <f t="shared" si="99"/>
        <v/>
      </c>
      <c r="P276" s="182" t="str">
        <f>IF(B276=FALSE,"",Length_5_R5!K44)</f>
        <v/>
      </c>
      <c r="Q276" s="182" t="str">
        <f t="shared" si="100"/>
        <v/>
      </c>
      <c r="R276" s="169" t="str">
        <f t="shared" si="101"/>
        <v/>
      </c>
      <c r="S276" s="169" t="str">
        <f t="shared" si="102"/>
        <v/>
      </c>
      <c r="T276" s="246" t="str">
        <f t="shared" si="103"/>
        <v/>
      </c>
      <c r="U276" s="183" t="str">
        <f t="shared" si="104"/>
        <v/>
      </c>
      <c r="V276" s="285" t="str">
        <f t="shared" si="110"/>
        <v/>
      </c>
      <c r="W276" s="169" t="str">
        <f t="shared" si="111"/>
        <v/>
      </c>
      <c r="X276" s="169" t="str">
        <f t="shared" si="112"/>
        <v/>
      </c>
      <c r="Y276" s="169" t="str">
        <f t="shared" si="113"/>
        <v/>
      </c>
      <c r="Z276" s="124"/>
      <c r="AA276" s="169" t="e">
        <f ca="1">IF(Length_5_R5!K21&lt;0,ROUNDUP(Length_5_R5!K21,$M$295),ROUNDDOWN(Length_5_R5!K21,$M$295))</f>
        <v>#N/A</v>
      </c>
      <c r="AB276" s="169" t="e">
        <f ca="1">IF(Length_5_R5!L21&lt;0,ROUNDDOWN(Length_5_R5!L21,$M$295),ROUNDUP(Length_5_R5!L21,$M$295))</f>
        <v>#N/A</v>
      </c>
      <c r="AC276" s="169" t="e">
        <f t="shared" ca="1" si="105"/>
        <v>#N/A</v>
      </c>
      <c r="AD276" s="172" t="str">
        <f t="shared" si="106"/>
        <v>-</v>
      </c>
      <c r="AE276" s="169" t="str">
        <f t="shared" si="107"/>
        <v>-</v>
      </c>
      <c r="AF276" s="169" t="e">
        <f t="shared" ca="1" si="108"/>
        <v>#N/A</v>
      </c>
      <c r="AG276" s="169" t="str">
        <f t="shared" si="109"/>
        <v/>
      </c>
      <c r="AH276" s="169" t="e">
        <f ca="1">S295</f>
        <v>#N/A</v>
      </c>
    </row>
    <row r="277" spans="1:34" ht="15" customHeight="1">
      <c r="B277" s="175" t="b">
        <f>IF(Length_5_R5!T22="",FALSE,TRUE)</f>
        <v>0</v>
      </c>
      <c r="C277" s="169" t="str">
        <f>IF($B277=FALSE,"",VALUE(Length_5_R5!A22))</f>
        <v/>
      </c>
      <c r="D277" s="169" t="str">
        <f>IF($B277=FALSE,"",Length_5_R5!B22)</f>
        <v/>
      </c>
      <c r="E277" s="169" t="str">
        <f>IF($B277=FALSE,"",Length_5_R5!C22)</f>
        <v/>
      </c>
      <c r="F277" s="175" t="str">
        <f>IF($B277=FALSE,"",Length_5_R5!T22)</f>
        <v/>
      </c>
      <c r="G277" s="175" t="str">
        <f>IF($B277=FALSE,"",Length_5_R5!U22)</f>
        <v/>
      </c>
      <c r="H277" s="175" t="str">
        <f>IF($B277=FALSE,"",Length_5_R5!V22)</f>
        <v/>
      </c>
      <c r="I277" s="175" t="str">
        <f>IF($B277=FALSE,"",Length_5_R5!W22)</f>
        <v/>
      </c>
      <c r="J277" s="175" t="str">
        <f>IF($B277=FALSE,"",Length_5_R5!X22)</f>
        <v/>
      </c>
      <c r="K277" s="169" t="str">
        <f t="shared" si="97"/>
        <v/>
      </c>
      <c r="L277" s="179" t="str">
        <f t="shared" si="98"/>
        <v/>
      </c>
      <c r="M277" s="180" t="str">
        <f>IF(B277=FALSE,"",Length_5_R5!D45)</f>
        <v/>
      </c>
      <c r="N277" s="181" t="str">
        <f>IF(B277=FALSE,"",Calcu_ADJ!K277*I$253)</f>
        <v/>
      </c>
      <c r="O277" s="182" t="str">
        <f t="shared" si="99"/>
        <v/>
      </c>
      <c r="P277" s="182" t="str">
        <f>IF(B277=FALSE,"",Length_5_R5!K45)</f>
        <v/>
      </c>
      <c r="Q277" s="182" t="str">
        <f t="shared" si="100"/>
        <v/>
      </c>
      <c r="R277" s="169" t="str">
        <f t="shared" si="101"/>
        <v/>
      </c>
      <c r="S277" s="169" t="str">
        <f t="shared" si="102"/>
        <v/>
      </c>
      <c r="T277" s="246" t="str">
        <f t="shared" si="103"/>
        <v/>
      </c>
      <c r="U277" s="183" t="str">
        <f t="shared" si="104"/>
        <v/>
      </c>
      <c r="V277" s="285" t="str">
        <f t="shared" si="110"/>
        <v/>
      </c>
      <c r="W277" s="169" t="str">
        <f t="shared" si="111"/>
        <v/>
      </c>
      <c r="X277" s="169" t="str">
        <f t="shared" si="112"/>
        <v/>
      </c>
      <c r="Y277" s="169" t="str">
        <f t="shared" si="113"/>
        <v/>
      </c>
      <c r="Z277" s="124"/>
      <c r="AA277" s="169" t="e">
        <f ca="1">IF(Length_5_R5!K22&lt;0,ROUNDUP(Length_5_R5!K22,$M$295),ROUNDDOWN(Length_5_R5!K22,$M$295))</f>
        <v>#N/A</v>
      </c>
      <c r="AB277" s="169" t="e">
        <f ca="1">IF(Length_5_R5!L22&lt;0,ROUNDDOWN(Length_5_R5!L22,$M$295),ROUNDUP(Length_5_R5!L22,$M$295))</f>
        <v>#N/A</v>
      </c>
      <c r="AC277" s="169" t="e">
        <f t="shared" ca="1" si="105"/>
        <v>#N/A</v>
      </c>
      <c r="AD277" s="172" t="str">
        <f t="shared" si="106"/>
        <v>-</v>
      </c>
      <c r="AE277" s="169" t="str">
        <f t="shared" si="107"/>
        <v>-</v>
      </c>
      <c r="AF277" s="169" t="e">
        <f t="shared" ca="1" si="108"/>
        <v>#N/A</v>
      </c>
      <c r="AG277" s="169" t="str">
        <f t="shared" si="109"/>
        <v/>
      </c>
      <c r="AH277" s="169" t="e">
        <f ca="1">S295</f>
        <v>#N/A</v>
      </c>
    </row>
    <row r="278" spans="1:34" ht="15" customHeight="1">
      <c r="B278" s="175" t="b">
        <f>IF(Length_5_R5!T23="",FALSE,TRUE)</f>
        <v>0</v>
      </c>
      <c r="C278" s="169" t="str">
        <f>IF($B278=FALSE,"",VALUE(Length_5_R5!A23))</f>
        <v/>
      </c>
      <c r="D278" s="169" t="str">
        <f>IF($B278=FALSE,"",Length_5_R5!B23)</f>
        <v/>
      </c>
      <c r="E278" s="169" t="str">
        <f>IF($B278=FALSE,"",Length_5_R5!C23)</f>
        <v/>
      </c>
      <c r="F278" s="175" t="str">
        <f>IF($B278=FALSE,"",Length_5_R5!T23)</f>
        <v/>
      </c>
      <c r="G278" s="175" t="str">
        <f>IF($B278=FALSE,"",Length_5_R5!U23)</f>
        <v/>
      </c>
      <c r="H278" s="175" t="str">
        <f>IF($B278=FALSE,"",Length_5_R5!V23)</f>
        <v/>
      </c>
      <c r="I278" s="175" t="str">
        <f>IF($B278=FALSE,"",Length_5_R5!W23)</f>
        <v/>
      </c>
      <c r="J278" s="175" t="str">
        <f>IF($B278=FALSE,"",Length_5_R5!X23)</f>
        <v/>
      </c>
      <c r="K278" s="169" t="str">
        <f t="shared" si="97"/>
        <v/>
      </c>
      <c r="L278" s="179" t="str">
        <f t="shared" si="98"/>
        <v/>
      </c>
      <c r="M278" s="180" t="str">
        <f>IF(B278=FALSE,"",Length_5_R5!D46)</f>
        <v/>
      </c>
      <c r="N278" s="181" t="str">
        <f>IF(B278=FALSE,"",Calcu_ADJ!K278*I$253)</f>
        <v/>
      </c>
      <c r="O278" s="182" t="str">
        <f t="shared" si="99"/>
        <v/>
      </c>
      <c r="P278" s="182" t="str">
        <f>IF(B278=FALSE,"",Length_5_R5!K46)</f>
        <v/>
      </c>
      <c r="Q278" s="182" t="str">
        <f t="shared" si="100"/>
        <v/>
      </c>
      <c r="R278" s="169" t="str">
        <f t="shared" si="101"/>
        <v/>
      </c>
      <c r="S278" s="169" t="str">
        <f t="shared" si="102"/>
        <v/>
      </c>
      <c r="T278" s="246" t="str">
        <f t="shared" si="103"/>
        <v/>
      </c>
      <c r="U278" s="183" t="str">
        <f t="shared" si="104"/>
        <v/>
      </c>
      <c r="V278" s="285" t="str">
        <f t="shared" si="110"/>
        <v/>
      </c>
      <c r="W278" s="169" t="str">
        <f t="shared" si="111"/>
        <v/>
      </c>
      <c r="X278" s="169" t="str">
        <f t="shared" si="112"/>
        <v/>
      </c>
      <c r="Y278" s="169" t="str">
        <f t="shared" si="113"/>
        <v/>
      </c>
      <c r="Z278" s="124"/>
      <c r="AA278" s="169" t="e">
        <f ca="1">IF(Length_5_R5!K23&lt;0,ROUNDUP(Length_5_R5!K23,$M$295),ROUNDDOWN(Length_5_R5!K23,$M$295))</f>
        <v>#N/A</v>
      </c>
      <c r="AB278" s="169" t="e">
        <f ca="1">IF(Length_5_R5!L23&lt;0,ROUNDDOWN(Length_5_R5!L23,$M$295),ROUNDUP(Length_5_R5!L23,$M$295))</f>
        <v>#N/A</v>
      </c>
      <c r="AC278" s="169" t="e">
        <f t="shared" ca="1" si="105"/>
        <v>#N/A</v>
      </c>
      <c r="AD278" s="172" t="str">
        <f t="shared" si="106"/>
        <v>-</v>
      </c>
      <c r="AE278" s="169" t="str">
        <f t="shared" si="107"/>
        <v>-</v>
      </c>
      <c r="AF278" s="169" t="e">
        <f t="shared" ca="1" si="108"/>
        <v>#N/A</v>
      </c>
      <c r="AG278" s="169" t="str">
        <f t="shared" si="109"/>
        <v/>
      </c>
      <c r="AH278" s="169" t="e">
        <f ca="1">S295</f>
        <v>#N/A</v>
      </c>
    </row>
    <row r="279" spans="1:34" ht="15" customHeight="1">
      <c r="N279" s="120"/>
      <c r="O279" s="120"/>
      <c r="P279" s="120"/>
      <c r="Q279" s="120"/>
      <c r="R279" s="120"/>
      <c r="S279" s="120"/>
      <c r="T279" s="120"/>
      <c r="Y279" s="120"/>
    </row>
    <row r="280" spans="1:34" ht="15" customHeight="1">
      <c r="A280" s="118" t="s">
        <v>430</v>
      </c>
      <c r="C280" s="119"/>
      <c r="D280" s="119"/>
      <c r="E280" s="124"/>
      <c r="F280" s="124"/>
      <c r="G280" s="124"/>
      <c r="H280" s="124"/>
      <c r="I280" s="124"/>
      <c r="J280" s="124"/>
      <c r="K280" s="124"/>
      <c r="L280" s="124"/>
      <c r="M280" s="124"/>
      <c r="N280" s="124"/>
      <c r="O280" s="124"/>
      <c r="P280" s="124"/>
      <c r="Q280" s="124"/>
      <c r="R280" s="124"/>
      <c r="S280" s="124"/>
      <c r="T280" s="124"/>
      <c r="U280" s="124"/>
      <c r="V280" s="124"/>
      <c r="W280" s="124"/>
      <c r="X280" s="124"/>
      <c r="Y280" s="124"/>
      <c r="Z280" s="124"/>
      <c r="AA280" s="124"/>
      <c r="AB280" s="124"/>
    </row>
    <row r="281" spans="1:34" ht="15" customHeight="1">
      <c r="A281" s="118"/>
      <c r="B281" s="552"/>
      <c r="C281" s="552" t="s">
        <v>334</v>
      </c>
      <c r="D281" s="561" t="s">
        <v>170</v>
      </c>
      <c r="E281" s="552" t="s">
        <v>171</v>
      </c>
      <c r="F281" s="552" t="s">
        <v>60</v>
      </c>
      <c r="G281" s="548">
        <v>1</v>
      </c>
      <c r="H281" s="551"/>
      <c r="I281" s="551"/>
      <c r="J281" s="551"/>
      <c r="K281" s="551"/>
      <c r="L281" s="551"/>
      <c r="M281" s="549"/>
      <c r="N281" s="337">
        <v>2</v>
      </c>
      <c r="O281" s="548">
        <v>3</v>
      </c>
      <c r="P281" s="551"/>
      <c r="Q281" s="551"/>
      <c r="R281" s="549"/>
      <c r="S281" s="548">
        <v>4</v>
      </c>
      <c r="T281" s="551"/>
      <c r="U281" s="549"/>
      <c r="V281" s="337">
        <v>5</v>
      </c>
      <c r="W281" s="552" t="s">
        <v>172</v>
      </c>
      <c r="X281" s="552" t="s">
        <v>435</v>
      </c>
      <c r="Y281" s="548" t="s">
        <v>560</v>
      </c>
      <c r="Z281" s="549"/>
      <c r="AA281" s="124"/>
      <c r="AB281" s="124"/>
      <c r="AC281" s="124"/>
    </row>
    <row r="282" spans="1:34" ht="15" customHeight="1">
      <c r="A282" s="118"/>
      <c r="B282" s="553"/>
      <c r="C282" s="553"/>
      <c r="D282" s="562"/>
      <c r="E282" s="553"/>
      <c r="F282" s="553"/>
      <c r="G282" s="341" t="s">
        <v>436</v>
      </c>
      <c r="H282" s="341" t="s">
        <v>437</v>
      </c>
      <c r="I282" s="337" t="s">
        <v>438</v>
      </c>
      <c r="J282" s="337" t="s">
        <v>439</v>
      </c>
      <c r="K282" s="548" t="s">
        <v>172</v>
      </c>
      <c r="L282" s="551"/>
      <c r="M282" s="549"/>
      <c r="N282" s="337" t="s">
        <v>440</v>
      </c>
      <c r="O282" s="548" t="s">
        <v>441</v>
      </c>
      <c r="P282" s="549"/>
      <c r="Q282" s="548" t="s">
        <v>174</v>
      </c>
      <c r="R282" s="549"/>
      <c r="S282" s="548" t="s">
        <v>443</v>
      </c>
      <c r="T282" s="551"/>
      <c r="U282" s="549"/>
      <c r="V282" s="337" t="s">
        <v>444</v>
      </c>
      <c r="W282" s="574"/>
      <c r="X282" s="575"/>
      <c r="Y282" s="346" t="s">
        <v>561</v>
      </c>
      <c r="Z282" s="346" t="s">
        <v>562</v>
      </c>
      <c r="AA282" s="124"/>
      <c r="AB282" s="124"/>
      <c r="AC282" s="124"/>
    </row>
    <row r="283" spans="1:34" ht="15" customHeight="1">
      <c r="B283" s="337" t="s">
        <v>182</v>
      </c>
      <c r="C283" s="184" t="s">
        <v>446</v>
      </c>
      <c r="D283" s="185" t="s">
        <v>447</v>
      </c>
      <c r="E283" s="342" t="e">
        <f ca="1">OFFSET(M$258,MATCH(J$253,U$259:U$278,0),0)</f>
        <v>#N/A</v>
      </c>
      <c r="F283" s="186" t="s">
        <v>421</v>
      </c>
      <c r="G283" s="169" t="e">
        <f ca="1">OFFSET(Length_5_R5!F26,MATCH(E253,C259:C278,0),0)</f>
        <v>#N/A</v>
      </c>
      <c r="H283" s="225" t="e">
        <f ca="1">OFFSET(Length_5_R5!G26,MATCH(E253,C259:C278,0),0)</f>
        <v>#N/A</v>
      </c>
      <c r="I283" s="169" t="e">
        <f ca="1">OFFSET(Length_5_R5!J26,MATCH(E253,C259:C278,0),0)</f>
        <v>#N/A</v>
      </c>
      <c r="J283" s="169" t="e">
        <f ca="1">OFFSET(Length_5_R5!I26,MATCH(E253,C259:C278,0),0)</f>
        <v>#N/A</v>
      </c>
      <c r="K283" s="196" t="e">
        <f ca="1">G283/J283</f>
        <v>#N/A</v>
      </c>
      <c r="L283" s="181" t="e">
        <f ca="1">IF(I283="L=m",H283/1000,H283)/J283</f>
        <v>#N/A</v>
      </c>
      <c r="M283" s="171" t="s">
        <v>131</v>
      </c>
      <c r="N283" s="187" t="s">
        <v>449</v>
      </c>
      <c r="O283" s="169"/>
      <c r="P283" s="169"/>
      <c r="Q283" s="181">
        <v>1</v>
      </c>
      <c r="R283" s="169"/>
      <c r="S283" s="188" t="e">
        <f ca="1">ABS(K283*Q283)</f>
        <v>#N/A</v>
      </c>
      <c r="T283" s="169" t="e">
        <f ca="1">ABS(L283*Q283)</f>
        <v>#N/A</v>
      </c>
      <c r="U283" s="171" t="s">
        <v>131</v>
      </c>
      <c r="V283" s="169" t="s">
        <v>450</v>
      </c>
      <c r="W283" s="196" t="e">
        <f ca="1">SQRT(SUMSQ(S283,T283*J$253))</f>
        <v>#N/A</v>
      </c>
      <c r="X283" s="192">
        <f t="shared" ref="X283:X290" si="114">IF(V283="∞",0,W283^4/V283)</f>
        <v>0</v>
      </c>
      <c r="Y283" s="188" t="str">
        <f t="shared" ref="Y283:Y290" si="115">IF(OR(N283="직사각형",N283="삼각형"),W283,"")</f>
        <v/>
      </c>
      <c r="Z283" s="188" t="e">
        <f t="shared" ref="Z283:Z288" ca="1" si="116">IF(OR(N283="직사각형",N283="삼각형"),"",W283)</f>
        <v>#N/A</v>
      </c>
      <c r="AA283" s="124"/>
      <c r="AB283" s="124"/>
      <c r="AC283" s="124"/>
    </row>
    <row r="284" spans="1:34" ht="15" customHeight="1">
      <c r="B284" s="337" t="s">
        <v>451</v>
      </c>
      <c r="C284" s="184" t="s">
        <v>388</v>
      </c>
      <c r="D284" s="185" t="s">
        <v>453</v>
      </c>
      <c r="E284" s="342" t="e">
        <f ca="1">OFFSET(N$258,MATCH(J$253,U$259:U$278,0),0)</f>
        <v>#N/A</v>
      </c>
      <c r="F284" s="186" t="s">
        <v>429</v>
      </c>
      <c r="G284" s="169"/>
      <c r="H284" s="171">
        <f>IF(MAX(L259:L278)=0,K253*1000,MAX(L259:L278)*1000)</f>
        <v>0</v>
      </c>
      <c r="I284" s="169">
        <f>IF(MAX(L259:L278)=0,2,1)</f>
        <v>2</v>
      </c>
      <c r="J284" s="189">
        <v>5</v>
      </c>
      <c r="K284" s="196">
        <f>H284/(IF(I284="",1,I284)*SQRT(J284))</f>
        <v>0</v>
      </c>
      <c r="L284" s="196"/>
      <c r="M284" s="171" t="s">
        <v>131</v>
      </c>
      <c r="N284" s="187" t="s">
        <v>455</v>
      </c>
      <c r="O284" s="169"/>
      <c r="P284" s="169"/>
      <c r="Q284" s="181">
        <v>-1</v>
      </c>
      <c r="R284" s="169"/>
      <c r="S284" s="188">
        <f t="shared" ref="S284:S290" si="117">ABS(K284*Q284)</f>
        <v>0</v>
      </c>
      <c r="T284" s="169">
        <f t="shared" ref="T284:T290" si="118">ABS(L284*Q284)</f>
        <v>0</v>
      </c>
      <c r="U284" s="171" t="s">
        <v>131</v>
      </c>
      <c r="V284" s="169">
        <v>4</v>
      </c>
      <c r="W284" s="196">
        <f t="shared" ref="W284:W290" si="119">SQRT(SUMSQ(S284,T284*J$253))</f>
        <v>0</v>
      </c>
      <c r="X284" s="192">
        <f t="shared" si="114"/>
        <v>0</v>
      </c>
      <c r="Y284" s="188" t="str">
        <f t="shared" si="115"/>
        <v/>
      </c>
      <c r="Z284" s="188">
        <f t="shared" si="116"/>
        <v>0</v>
      </c>
      <c r="AA284" s="124"/>
      <c r="AB284" s="124"/>
      <c r="AC284" s="124"/>
    </row>
    <row r="285" spans="1:34" ht="15" customHeight="1">
      <c r="B285" s="337" t="s">
        <v>186</v>
      </c>
      <c r="C285" s="184" t="s">
        <v>457</v>
      </c>
      <c r="D285" s="185" t="s">
        <v>112</v>
      </c>
      <c r="E285" s="182" t="e">
        <f ca="1">OFFSET(Q$258,MATCH(J$253,U$259:U$278,0),0)</f>
        <v>#N/A</v>
      </c>
      <c r="F285" s="186" t="s">
        <v>424</v>
      </c>
      <c r="G285" s="182"/>
      <c r="H285" s="182">
        <f>1*10^-6</f>
        <v>9.9999999999999995E-7</v>
      </c>
      <c r="I285" s="170">
        <v>1</v>
      </c>
      <c r="J285" s="189">
        <v>3</v>
      </c>
      <c r="K285" s="350"/>
      <c r="L285" s="350">
        <f>SQRT((H285/SQRT(J285)/2)^2+(H285/SQRT(J285)/2)^2)</f>
        <v>4.0824829046386305E-7</v>
      </c>
      <c r="M285" s="186" t="s">
        <v>424</v>
      </c>
      <c r="N285" s="187" t="s">
        <v>459</v>
      </c>
      <c r="O285" s="171">
        <f>H286</f>
        <v>0.2</v>
      </c>
      <c r="P285" s="169" t="s">
        <v>460</v>
      </c>
      <c r="Q285" s="181">
        <f>-O285*1000</f>
        <v>-200</v>
      </c>
      <c r="R285" s="169" t="s">
        <v>461</v>
      </c>
      <c r="S285" s="188">
        <f t="shared" si="117"/>
        <v>0</v>
      </c>
      <c r="T285" s="169">
        <f t="shared" si="118"/>
        <v>8.1649658092772609E-5</v>
      </c>
      <c r="U285" s="171" t="s">
        <v>131</v>
      </c>
      <c r="V285" s="169">
        <v>100</v>
      </c>
      <c r="W285" s="196">
        <f t="shared" si="119"/>
        <v>0</v>
      </c>
      <c r="X285" s="192">
        <f t="shared" si="114"/>
        <v>0</v>
      </c>
      <c r="Y285" s="188">
        <f t="shared" si="115"/>
        <v>0</v>
      </c>
      <c r="Z285" s="188" t="str">
        <f t="shared" si="116"/>
        <v/>
      </c>
      <c r="AA285" s="124"/>
      <c r="AB285" s="124"/>
      <c r="AC285" s="124"/>
    </row>
    <row r="286" spans="1:34" ht="15" customHeight="1">
      <c r="B286" s="337" t="s">
        <v>189</v>
      </c>
      <c r="C286" s="184" t="s">
        <v>390</v>
      </c>
      <c r="D286" s="185" t="s">
        <v>114</v>
      </c>
      <c r="E286" s="171" t="str">
        <f>R259</f>
        <v/>
      </c>
      <c r="F286" s="186" t="s">
        <v>248</v>
      </c>
      <c r="G286" s="170"/>
      <c r="H286" s="171">
        <f>IF(기본정보!H12=1,0.4,0.2)</f>
        <v>0.2</v>
      </c>
      <c r="I286" s="170">
        <v>1</v>
      </c>
      <c r="J286" s="189">
        <v>3</v>
      </c>
      <c r="K286" s="196"/>
      <c r="L286" s="196">
        <f>H286/(IF(I286="",1,I286)*SQRT(J286))</f>
        <v>0.11547005383792516</v>
      </c>
      <c r="M286" s="186" t="s">
        <v>248</v>
      </c>
      <c r="N286" s="187" t="s">
        <v>433</v>
      </c>
      <c r="O286" s="182" t="e">
        <f ca="1">E285</f>
        <v>#N/A</v>
      </c>
      <c r="P286" s="169" t="s">
        <v>460</v>
      </c>
      <c r="Q286" s="181" t="e">
        <f ca="1">-O286*1000</f>
        <v>#N/A</v>
      </c>
      <c r="R286" s="169" t="s">
        <v>466</v>
      </c>
      <c r="S286" s="188" t="e">
        <f t="shared" ca="1" si="117"/>
        <v>#N/A</v>
      </c>
      <c r="T286" s="169" t="e">
        <f t="shared" ca="1" si="118"/>
        <v>#N/A</v>
      </c>
      <c r="U286" s="171" t="s">
        <v>131</v>
      </c>
      <c r="V286" s="169">
        <v>12</v>
      </c>
      <c r="W286" s="196" t="e">
        <f t="shared" ca="1" si="119"/>
        <v>#N/A</v>
      </c>
      <c r="X286" s="192" t="e">
        <f t="shared" ca="1" si="114"/>
        <v>#N/A</v>
      </c>
      <c r="Y286" s="188" t="e">
        <f t="shared" ca="1" si="115"/>
        <v>#N/A</v>
      </c>
      <c r="Z286" s="188" t="str">
        <f t="shared" si="116"/>
        <v/>
      </c>
      <c r="AA286" s="124"/>
      <c r="AB286" s="124"/>
      <c r="AC286" s="124"/>
    </row>
    <row r="287" spans="1:34" ht="15" customHeight="1">
      <c r="B287" s="337" t="s">
        <v>467</v>
      </c>
      <c r="C287" s="184" t="s">
        <v>391</v>
      </c>
      <c r="D287" s="185" t="s">
        <v>113</v>
      </c>
      <c r="E287" s="190" t="e">
        <f ca="1">OFFSET(S$258,MATCH(J$253,U$259:U$278,0),0)</f>
        <v>#N/A</v>
      </c>
      <c r="F287" s="186" t="s">
        <v>424</v>
      </c>
      <c r="G287" s="182"/>
      <c r="H287" s="182">
        <f>1*10^-6</f>
        <v>9.9999999999999995E-7</v>
      </c>
      <c r="I287" s="170">
        <v>1</v>
      </c>
      <c r="J287" s="189">
        <v>3</v>
      </c>
      <c r="K287" s="350"/>
      <c r="L287" s="350">
        <f>SQRT((H287/SQRT(J287))^2+(H287/SQRT(J287))^2)</f>
        <v>8.1649658092772609E-7</v>
      </c>
      <c r="M287" s="186" t="s">
        <v>424</v>
      </c>
      <c r="N287" s="187" t="s">
        <v>459</v>
      </c>
      <c r="O287" s="171">
        <f>E288</f>
        <v>0.1</v>
      </c>
      <c r="P287" s="169" t="s">
        <v>460</v>
      </c>
      <c r="Q287" s="181">
        <f>-O287*1000</f>
        <v>-100</v>
      </c>
      <c r="R287" s="169" t="s">
        <v>461</v>
      </c>
      <c r="S287" s="188">
        <f t="shared" si="117"/>
        <v>0</v>
      </c>
      <c r="T287" s="169">
        <f t="shared" si="118"/>
        <v>8.1649658092772609E-5</v>
      </c>
      <c r="U287" s="171" t="s">
        <v>131</v>
      </c>
      <c r="V287" s="169">
        <v>100</v>
      </c>
      <c r="W287" s="196">
        <f t="shared" si="119"/>
        <v>0</v>
      </c>
      <c r="X287" s="192">
        <f t="shared" si="114"/>
        <v>0</v>
      </c>
      <c r="Y287" s="188">
        <f t="shared" si="115"/>
        <v>0</v>
      </c>
      <c r="Z287" s="188" t="str">
        <f t="shared" si="116"/>
        <v/>
      </c>
      <c r="AA287" s="124"/>
      <c r="AB287" s="124"/>
      <c r="AC287" s="124"/>
    </row>
    <row r="288" spans="1:34" ht="15" customHeight="1">
      <c r="B288" s="337" t="s">
        <v>195</v>
      </c>
      <c r="C288" s="184" t="s">
        <v>115</v>
      </c>
      <c r="D288" s="185" t="s">
        <v>116</v>
      </c>
      <c r="E288" s="171">
        <f>MAX(T259,0.1)</f>
        <v>0.1</v>
      </c>
      <c r="F288" s="186" t="s">
        <v>475</v>
      </c>
      <c r="G288" s="170"/>
      <c r="H288" s="171">
        <f>IF(기본정보!H12=1,3,1)</f>
        <v>1</v>
      </c>
      <c r="I288" s="170">
        <v>1</v>
      </c>
      <c r="J288" s="189">
        <v>3</v>
      </c>
      <c r="K288" s="196"/>
      <c r="L288" s="196">
        <f>H288/(IF(I288="",1,I288)*SQRT(J288))</f>
        <v>0.57735026918962584</v>
      </c>
      <c r="M288" s="186" t="s">
        <v>475</v>
      </c>
      <c r="N288" s="187" t="s">
        <v>433</v>
      </c>
      <c r="O288" s="190" t="e">
        <f ca="1">E287</f>
        <v>#N/A</v>
      </c>
      <c r="P288" s="169" t="s">
        <v>460</v>
      </c>
      <c r="Q288" s="181" t="e">
        <f ca="1">-O288*1000</f>
        <v>#N/A</v>
      </c>
      <c r="R288" s="169" t="s">
        <v>466</v>
      </c>
      <c r="S288" s="188" t="e">
        <f t="shared" ca="1" si="117"/>
        <v>#N/A</v>
      </c>
      <c r="T288" s="169" t="e">
        <f t="shared" ca="1" si="118"/>
        <v>#N/A</v>
      </c>
      <c r="U288" s="171" t="s">
        <v>131</v>
      </c>
      <c r="V288" s="169">
        <v>12</v>
      </c>
      <c r="W288" s="196" t="e">
        <f t="shared" ca="1" si="119"/>
        <v>#N/A</v>
      </c>
      <c r="X288" s="192" t="e">
        <f t="shared" ca="1" si="114"/>
        <v>#N/A</v>
      </c>
      <c r="Y288" s="188" t="e">
        <f t="shared" ca="1" si="115"/>
        <v>#N/A</v>
      </c>
      <c r="Z288" s="188" t="str">
        <f t="shared" si="116"/>
        <v/>
      </c>
      <c r="AA288" s="124"/>
      <c r="AB288" s="124"/>
      <c r="AC288" s="124"/>
    </row>
    <row r="289" spans="2:29" ht="15" customHeight="1">
      <c r="B289" s="337" t="s">
        <v>198</v>
      </c>
      <c r="C289" s="184" t="s">
        <v>76</v>
      </c>
      <c r="D289" s="185" t="s">
        <v>577</v>
      </c>
      <c r="E289" s="169">
        <v>0</v>
      </c>
      <c r="F289" s="186" t="s">
        <v>421</v>
      </c>
      <c r="G289" s="170"/>
      <c r="H289" s="169">
        <f>K253*1000</f>
        <v>0</v>
      </c>
      <c r="I289" s="169">
        <v>2</v>
      </c>
      <c r="J289" s="189">
        <v>3</v>
      </c>
      <c r="K289" s="196">
        <f>H289/(IF(I289="",1,I289)*SQRT(J289))</f>
        <v>0</v>
      </c>
      <c r="L289" s="196"/>
      <c r="M289" s="171" t="s">
        <v>131</v>
      </c>
      <c r="N289" s="187" t="s">
        <v>433</v>
      </c>
      <c r="O289" s="190"/>
      <c r="P289" s="169"/>
      <c r="Q289" s="181">
        <v>1</v>
      </c>
      <c r="R289" s="169"/>
      <c r="S289" s="188">
        <f t="shared" si="117"/>
        <v>0</v>
      </c>
      <c r="T289" s="169">
        <f t="shared" si="118"/>
        <v>0</v>
      </c>
      <c r="U289" s="171" t="s">
        <v>131</v>
      </c>
      <c r="V289" s="169" t="s">
        <v>450</v>
      </c>
      <c r="W289" s="196">
        <f t="shared" si="119"/>
        <v>0</v>
      </c>
      <c r="X289" s="192">
        <f t="shared" si="114"/>
        <v>0</v>
      </c>
      <c r="Y289" s="188">
        <f t="shared" si="115"/>
        <v>0</v>
      </c>
      <c r="Z289" s="188"/>
      <c r="AA289" s="124"/>
      <c r="AB289" s="124"/>
      <c r="AC289" s="124"/>
    </row>
    <row r="290" spans="2:29" ht="15" customHeight="1">
      <c r="B290" s="337" t="s">
        <v>335</v>
      </c>
      <c r="C290" s="184" t="s">
        <v>480</v>
      </c>
      <c r="D290" s="185" t="s">
        <v>571</v>
      </c>
      <c r="E290" s="169">
        <v>0</v>
      </c>
      <c r="F290" s="186" t="s">
        <v>429</v>
      </c>
      <c r="G290" s="169">
        <v>0.1</v>
      </c>
      <c r="H290" s="188">
        <f>(1-COS(ATAN(G290/100)))*J253*1000</f>
        <v>0</v>
      </c>
      <c r="I290" s="170">
        <v>1</v>
      </c>
      <c r="J290" s="189">
        <v>3</v>
      </c>
      <c r="K290" s="196">
        <f t="shared" ref="K290" si="120">H290/(IF(I290="",1,I290)*SQRT(J290))</f>
        <v>0</v>
      </c>
      <c r="L290" s="196"/>
      <c r="M290" s="171" t="s">
        <v>131</v>
      </c>
      <c r="N290" s="187" t="s">
        <v>433</v>
      </c>
      <c r="O290" s="169"/>
      <c r="P290" s="169"/>
      <c r="Q290" s="181">
        <v>1</v>
      </c>
      <c r="R290" s="169"/>
      <c r="S290" s="188">
        <f t="shared" si="117"/>
        <v>0</v>
      </c>
      <c r="T290" s="169">
        <f t="shared" si="118"/>
        <v>0</v>
      </c>
      <c r="U290" s="171" t="s">
        <v>131</v>
      </c>
      <c r="V290" s="169">
        <v>12</v>
      </c>
      <c r="W290" s="196">
        <f t="shared" si="119"/>
        <v>0</v>
      </c>
      <c r="X290" s="192">
        <f t="shared" si="114"/>
        <v>0</v>
      </c>
      <c r="Y290" s="188">
        <f t="shared" si="115"/>
        <v>0</v>
      </c>
      <c r="Z290" s="188" t="str">
        <f>IF(OR(N290="직사각형",N290="삼각형"),"",W290)</f>
        <v/>
      </c>
      <c r="AA290" s="124"/>
      <c r="AB290" s="124"/>
      <c r="AC290" s="124"/>
    </row>
    <row r="291" spans="2:29" ht="15" customHeight="1">
      <c r="B291" s="337" t="s">
        <v>336</v>
      </c>
      <c r="C291" s="184" t="s">
        <v>483</v>
      </c>
      <c r="D291" s="185" t="s">
        <v>484</v>
      </c>
      <c r="E291" s="342" t="e">
        <f ca="1">E283-E284-(E285*E286+E287*E288)*J253</f>
        <v>#N/A</v>
      </c>
      <c r="F291" s="186" t="s">
        <v>429</v>
      </c>
      <c r="G291" s="226"/>
      <c r="H291" s="227"/>
      <c r="I291" s="226"/>
      <c r="J291" s="226"/>
      <c r="K291" s="226"/>
      <c r="L291" s="226"/>
      <c r="M291" s="226"/>
      <c r="N291" s="226"/>
      <c r="O291" s="226"/>
      <c r="P291" s="226"/>
      <c r="Q291" s="226"/>
      <c r="R291" s="228"/>
      <c r="S291" s="191" t="e">
        <f ca="1">SQRT(SUMSQ(S283:S290))</f>
        <v>#N/A</v>
      </c>
      <c r="T291" s="191" t="e">
        <f ca="1">SQRT(SUMSQ(T283:T290))</f>
        <v>#N/A</v>
      </c>
      <c r="U291" s="171" t="s">
        <v>131</v>
      </c>
      <c r="V291" s="183" t="e">
        <f ca="1">IF(X291=0,"∞",ROUNDDOWN(W291^4/X291,0))</f>
        <v>#N/A</v>
      </c>
      <c r="W291" s="229" t="e">
        <f ca="1">SQRT(SUMSQ(W283:W290))</f>
        <v>#N/A</v>
      </c>
      <c r="X291" s="348" t="e">
        <f ca="1">SUM(X283:X290)</f>
        <v>#N/A</v>
      </c>
      <c r="Y291" s="229" t="e">
        <f ca="1">SQRT(SUMSQ(Y283:Y290))</f>
        <v>#N/A</v>
      </c>
      <c r="Z291" s="229" t="e">
        <f ca="1">SQRT(SUMSQ(Z283:Z290))</f>
        <v>#N/A</v>
      </c>
      <c r="AA291" s="124"/>
      <c r="AB291" s="124"/>
      <c r="AC291" s="124"/>
    </row>
    <row r="292" spans="2:29" ht="15" customHeight="1">
      <c r="L292" s="124"/>
      <c r="U292" s="124"/>
      <c r="V292" s="124"/>
      <c r="W292" s="124"/>
      <c r="X292" s="124"/>
      <c r="Y292" s="124"/>
      <c r="AC292" s="124"/>
    </row>
    <row r="293" spans="2:29" ht="15" customHeight="1">
      <c r="B293" s="561"/>
      <c r="C293" s="548" t="s">
        <v>594</v>
      </c>
      <c r="D293" s="551"/>
      <c r="E293" s="551"/>
      <c r="F293" s="551"/>
      <c r="G293" s="549"/>
      <c r="H293" s="356" t="s">
        <v>627</v>
      </c>
      <c r="I293" s="356" t="s">
        <v>628</v>
      </c>
      <c r="J293" s="548" t="s">
        <v>629</v>
      </c>
      <c r="K293" s="551"/>
      <c r="L293" s="551"/>
      <c r="M293" s="549"/>
      <c r="N293" s="356" t="s">
        <v>630</v>
      </c>
      <c r="O293" s="548" t="s">
        <v>631</v>
      </c>
      <c r="P293" s="551"/>
      <c r="Q293" s="549"/>
      <c r="R293" s="552" t="s">
        <v>632</v>
      </c>
      <c r="S293" s="548" t="s">
        <v>633</v>
      </c>
      <c r="T293" s="549"/>
      <c r="U293" s="124"/>
    </row>
    <row r="294" spans="2:29" ht="15" customHeight="1">
      <c r="B294" s="562"/>
      <c r="C294" s="354">
        <v>1</v>
      </c>
      <c r="D294" s="354">
        <v>2</v>
      </c>
      <c r="E294" s="354" t="s">
        <v>586</v>
      </c>
      <c r="F294" s="354" t="s">
        <v>587</v>
      </c>
      <c r="G294" s="354" t="s">
        <v>613</v>
      </c>
      <c r="H294" s="357">
        <f>H253</f>
        <v>0</v>
      </c>
      <c r="I294" s="357">
        <f>H253</f>
        <v>0</v>
      </c>
      <c r="J294" s="356" t="s">
        <v>634</v>
      </c>
      <c r="K294" s="356" t="s">
        <v>635</v>
      </c>
      <c r="L294" s="356" t="s">
        <v>628</v>
      </c>
      <c r="M294" s="356" t="s">
        <v>627</v>
      </c>
      <c r="N294" s="357"/>
      <c r="O294" s="356" t="s">
        <v>634</v>
      </c>
      <c r="P294" s="356" t="s">
        <v>636</v>
      </c>
      <c r="Q294" s="356" t="s">
        <v>637</v>
      </c>
      <c r="R294" s="553"/>
      <c r="S294" s="356" t="s">
        <v>638</v>
      </c>
      <c r="T294" s="356" t="s">
        <v>639</v>
      </c>
      <c r="U294" s="124"/>
    </row>
    <row r="295" spans="2:29" ht="15" customHeight="1">
      <c r="B295" s="354" t="s">
        <v>594</v>
      </c>
      <c r="C295" s="126" t="e">
        <f ca="1">S291*E306</f>
        <v>#N/A</v>
      </c>
      <c r="D295" s="126" t="e">
        <f ca="1">T291*E306</f>
        <v>#N/A</v>
      </c>
      <c r="E295" s="126">
        <f>J253</f>
        <v>0</v>
      </c>
      <c r="F295" s="128" t="str">
        <f>U291</f>
        <v>μm</v>
      </c>
      <c r="G295" s="133" t="e">
        <f ca="1">SQRT(SUMSQ(C295,D295*E295))</f>
        <v>#N/A</v>
      </c>
      <c r="H295" s="132" t="e">
        <f ca="1">MAX(G295:G296)/IF(H294="mm",1000,1)</f>
        <v>#N/A</v>
      </c>
      <c r="I295" s="160">
        <f>G253</f>
        <v>0</v>
      </c>
      <c r="J295" s="125" t="e">
        <f ca="1">MAX(IF(H295&lt;0.00001,6,IF(H295&lt;0.0001,5,IF(H295&lt;0.001,4,IF(H295&lt;0.01,3,IF(H295&lt;0.1,2,IF(H295&lt;1,1,IF(H295&lt;10,0,IF(H295&lt;100,-1,-2)))))))),0)+K296</f>
        <v>#N/A</v>
      </c>
      <c r="K295" s="125" t="e">
        <f ca="1">J295</f>
        <v>#N/A</v>
      </c>
      <c r="L295" s="169">
        <f>IFERROR(LEN(I295)-FIND(".",I295),0)</f>
        <v>0</v>
      </c>
      <c r="M295" s="192" t="e">
        <f ca="1">IF(M296=TRUE,MIN(K295:L295),K295)</f>
        <v>#N/A</v>
      </c>
      <c r="N295" s="160" t="e">
        <f ca="1">ABS((H295-ROUND(H295,M295))/H295*100)</f>
        <v>#N/A</v>
      </c>
      <c r="O295" s="169" t="e">
        <f ca="1">OFFSET(P299,MATCH(M295,O300:O309,0),0)</f>
        <v>#N/A</v>
      </c>
      <c r="P295" s="169" t="e">
        <f ca="1">OFFSET(P299,MATCH(M295,O300:O309,0),0)</f>
        <v>#N/A</v>
      </c>
      <c r="Q295" s="169" t="str">
        <f ca="1">OFFSET(P299,MATCH(L295,O300:O309,0),0)</f>
        <v>0</v>
      </c>
      <c r="R295" s="129">
        <f ca="1">IFERROR(IF(G295=H295,0,1),0)</f>
        <v>0</v>
      </c>
      <c r="S295" s="349" t="e">
        <f ca="1">TEXT(IF(N295&gt;5,ROUNDUP(H295,M295),ROUND(H295,M295)),O295)</f>
        <v>#N/A</v>
      </c>
      <c r="T295" s="349" t="e">
        <f ca="1">S295&amp;" "&amp;H294</f>
        <v>#N/A</v>
      </c>
      <c r="U295" s="124"/>
    </row>
    <row r="296" spans="2:29" ht="15" customHeight="1">
      <c r="B296" s="354" t="s">
        <v>63</v>
      </c>
      <c r="C296" s="127" t="e">
        <f ca="1">L253</f>
        <v>#N/A</v>
      </c>
      <c r="D296" s="128" t="e">
        <f ca="1">M253</f>
        <v>#N/A</v>
      </c>
      <c r="E296" s="128">
        <f>J253</f>
        <v>0</v>
      </c>
      <c r="F296" s="128" t="e">
        <f ca="1">N253</f>
        <v>#N/A</v>
      </c>
      <c r="G296" s="133" t="e">
        <f ca="1">SQRT(SUMSQ(C296,D296*E296))</f>
        <v>#N/A</v>
      </c>
      <c r="J296" s="353" t="s">
        <v>608</v>
      </c>
      <c r="K296" s="169">
        <f>IF(O296=TRUE,1,기본정보!$A$47)</f>
        <v>1</v>
      </c>
      <c r="L296" s="353" t="s">
        <v>609</v>
      </c>
      <c r="M296" s="169" t="b">
        <f>IF(O296=TRUE,FALSE,기본정보!$A$52)</f>
        <v>0</v>
      </c>
      <c r="N296" s="353" t="s">
        <v>610</v>
      </c>
      <c r="O296" s="169" t="b">
        <f>기본정보!$A$46=0</f>
        <v>1</v>
      </c>
      <c r="R296" s="121"/>
      <c r="S296" s="121"/>
      <c r="T296" s="121"/>
      <c r="U296" s="121"/>
      <c r="W296" s="124"/>
    </row>
    <row r="297" spans="2:29" ht="15" customHeight="1">
      <c r="B297" s="122"/>
      <c r="C297" s="122"/>
      <c r="D297" s="122"/>
      <c r="Q297" s="121"/>
      <c r="R297" s="121"/>
      <c r="S297" s="121"/>
      <c r="T297" s="121"/>
      <c r="U297" s="121"/>
      <c r="V297" s="124"/>
    </row>
    <row r="298" spans="2:29" ht="15" customHeight="1">
      <c r="B298" s="130" t="s">
        <v>485</v>
      </c>
      <c r="C298" s="122"/>
      <c r="D298" s="122"/>
      <c r="F298" s="121"/>
      <c r="I298" s="184" t="s">
        <v>53</v>
      </c>
      <c r="J298" s="184" t="s">
        <v>493</v>
      </c>
      <c r="M298" s="121"/>
      <c r="N298" s="121"/>
      <c r="O298" s="336" t="s">
        <v>494</v>
      </c>
      <c r="P298" s="336" t="s">
        <v>495</v>
      </c>
      <c r="Q298" s="121"/>
      <c r="R298" s="124"/>
      <c r="S298" s="121"/>
      <c r="T298" s="121"/>
      <c r="U298" s="121"/>
    </row>
    <row r="299" spans="2:29" ht="15" customHeight="1">
      <c r="B299" s="563" t="s">
        <v>563</v>
      </c>
      <c r="C299" s="564"/>
      <c r="D299" s="552" t="s">
        <v>564</v>
      </c>
      <c r="E299" s="346" t="s">
        <v>567</v>
      </c>
      <c r="F299" s="346" t="s">
        <v>568</v>
      </c>
      <c r="G299" s="346" t="s">
        <v>569</v>
      </c>
      <c r="I299" s="184"/>
      <c r="J299" s="184">
        <v>95.45</v>
      </c>
      <c r="M299" s="121"/>
      <c r="N299" s="121"/>
      <c r="O299" s="339" t="s">
        <v>496</v>
      </c>
      <c r="P299" s="339" t="s">
        <v>497</v>
      </c>
      <c r="Q299" s="121"/>
      <c r="R299" s="124"/>
      <c r="S299" s="121"/>
      <c r="T299" s="121"/>
      <c r="U299" s="121"/>
    </row>
    <row r="300" spans="2:29" ht="15" customHeight="1">
      <c r="B300" s="347" t="s">
        <v>565</v>
      </c>
      <c r="C300" s="351" t="s">
        <v>566</v>
      </c>
      <c r="D300" s="553"/>
      <c r="E300" s="345" t="e">
        <f ca="1">Y291</f>
        <v>#N/A</v>
      </c>
      <c r="F300" s="345" t="e">
        <f ca="1">Z291</f>
        <v>#N/A</v>
      </c>
      <c r="G300" s="247" t="e">
        <f ca="1">F300/E300</f>
        <v>#N/A</v>
      </c>
      <c r="I300" s="169">
        <v>1</v>
      </c>
      <c r="J300" s="169">
        <v>13.97</v>
      </c>
      <c r="M300" s="121"/>
      <c r="N300" s="121"/>
      <c r="O300" s="193">
        <v>0</v>
      </c>
      <c r="P300" s="194" t="s">
        <v>498</v>
      </c>
      <c r="Q300" s="121"/>
      <c r="R300" s="124"/>
      <c r="S300" s="121"/>
      <c r="T300" s="121"/>
      <c r="U300" s="121"/>
    </row>
    <row r="301" spans="2:29" ht="15" customHeight="1">
      <c r="B301" s="169">
        <v>1</v>
      </c>
      <c r="C301" s="188">
        <f ca="1">IFERROR(LARGE(Y283:Y290,B301),0)</f>
        <v>0</v>
      </c>
      <c r="D301" s="337" t="s">
        <v>487</v>
      </c>
      <c r="E301" s="550">
        <f ca="1">SQRT(SUMSQ(C303:C308,D301:D302))</f>
        <v>0</v>
      </c>
      <c r="F301" s="550"/>
      <c r="G301" s="554" t="e">
        <f ca="1">E301/SQRT(SUMSQ(E302,F302))</f>
        <v>#DIV/0!</v>
      </c>
      <c r="H301" s="121"/>
      <c r="I301" s="169">
        <v>2</v>
      </c>
      <c r="J301" s="169">
        <v>4.53</v>
      </c>
      <c r="O301" s="193">
        <v>1</v>
      </c>
      <c r="P301" s="194" t="s">
        <v>499</v>
      </c>
      <c r="Q301" s="121"/>
      <c r="R301" s="121"/>
      <c r="S301" s="121"/>
      <c r="T301" s="121"/>
      <c r="U301" s="121"/>
      <c r="V301" s="124"/>
    </row>
    <row r="302" spans="2:29" ht="15" customHeight="1">
      <c r="B302" s="169">
        <v>2</v>
      </c>
      <c r="C302" s="188">
        <f ca="1">IFERROR(LARGE(Y283:Y290,B302),0)</f>
        <v>0</v>
      </c>
      <c r="D302" s="337" t="s">
        <v>488</v>
      </c>
      <c r="E302" s="342">
        <f ca="1">C301</f>
        <v>0</v>
      </c>
      <c r="F302" s="342">
        <f ca="1">C302</f>
        <v>0</v>
      </c>
      <c r="G302" s="555"/>
      <c r="H302" s="121"/>
      <c r="I302" s="169">
        <v>3</v>
      </c>
      <c r="J302" s="169">
        <v>3.31</v>
      </c>
      <c r="O302" s="193">
        <v>2</v>
      </c>
      <c r="P302" s="194" t="s">
        <v>500</v>
      </c>
      <c r="Q302" s="121"/>
      <c r="R302" s="121"/>
      <c r="S302" s="121"/>
      <c r="T302" s="121"/>
      <c r="U302" s="121"/>
      <c r="V302" s="124"/>
    </row>
    <row r="303" spans="2:29" ht="15" customHeight="1">
      <c r="B303" s="169">
        <v>3</v>
      </c>
      <c r="C303" s="188">
        <f ca="1">IFERROR(LARGE(Y283:Y290,B303),0)</f>
        <v>0</v>
      </c>
      <c r="D303" s="552" t="s">
        <v>486</v>
      </c>
      <c r="E303" s="168" t="s">
        <v>489</v>
      </c>
      <c r="F303" s="168" t="s">
        <v>490</v>
      </c>
      <c r="G303" s="168" t="s">
        <v>491</v>
      </c>
      <c r="H303" s="121"/>
      <c r="I303" s="169">
        <v>4</v>
      </c>
      <c r="J303" s="169">
        <v>2.87</v>
      </c>
      <c r="O303" s="193">
        <v>3</v>
      </c>
      <c r="P303" s="194" t="s">
        <v>501</v>
      </c>
      <c r="Q303" s="121"/>
      <c r="R303" s="121"/>
      <c r="S303" s="121"/>
      <c r="T303" s="121"/>
      <c r="U303" s="121"/>
      <c r="V303" s="124"/>
    </row>
    <row r="304" spans="2:29" ht="15" customHeight="1">
      <c r="B304" s="169">
        <v>4</v>
      </c>
      <c r="C304" s="188">
        <f ca="1">IFERROR(LARGE(Y283:Y290,B304),0)</f>
        <v>0</v>
      </c>
      <c r="D304" s="553"/>
      <c r="E304" s="169">
        <f ca="1">OFFSET(H282,MATCH(E302,Y283:Y290,0),0)/OFFSET(I282,MATCH(E302,Y283:Y290,0),0)</f>
        <v>9.9999999999999995E-7</v>
      </c>
      <c r="F304" s="169">
        <f ca="1">OFFSET(H282,MATCH(F302,Y283:Y290,0),0)/OFFSET(I282,MATCH(F302,Y283:Y290,0),0)</f>
        <v>9.9999999999999995E-7</v>
      </c>
      <c r="G304" s="342">
        <f ca="1">ABS(E304-F304)/(E304+F304)</f>
        <v>0</v>
      </c>
      <c r="H304" s="121"/>
      <c r="I304" s="169">
        <v>5</v>
      </c>
      <c r="J304" s="169">
        <v>2.65</v>
      </c>
      <c r="O304" s="193">
        <v>4</v>
      </c>
      <c r="P304" s="194" t="s">
        <v>502</v>
      </c>
      <c r="Q304" s="121"/>
      <c r="R304" s="121"/>
      <c r="S304" s="121"/>
      <c r="T304" s="121"/>
      <c r="U304" s="121"/>
      <c r="V304" s="124"/>
    </row>
    <row r="305" spans="1:34" ht="15" customHeight="1">
      <c r="B305" s="169">
        <v>5</v>
      </c>
      <c r="C305" s="188">
        <f ca="1">IFERROR(LARGE(Y283:Y290,B305),0)</f>
        <v>0</v>
      </c>
      <c r="D305" s="337" t="s">
        <v>440</v>
      </c>
      <c r="E305" s="159" t="e">
        <f ca="1">IF(AND(G300&lt;0.3,G301&lt;0.3),"사다리꼴","정규")</f>
        <v>#N/A</v>
      </c>
      <c r="F305" s="121"/>
      <c r="G305" s="121"/>
      <c r="H305" s="121"/>
      <c r="I305" s="169">
        <v>6</v>
      </c>
      <c r="J305" s="169">
        <v>2.52</v>
      </c>
      <c r="O305" s="193">
        <v>5</v>
      </c>
      <c r="P305" s="194" t="s">
        <v>503</v>
      </c>
      <c r="Q305" s="121"/>
      <c r="R305" s="121"/>
      <c r="S305" s="121"/>
      <c r="T305" s="121"/>
      <c r="U305" s="121"/>
      <c r="V305" s="124"/>
    </row>
    <row r="306" spans="1:34" ht="15" customHeight="1">
      <c r="B306" s="169">
        <v>6</v>
      </c>
      <c r="C306" s="188">
        <f ca="1">IFERROR(LARGE(Y283:Y290,B306),0)</f>
        <v>0</v>
      </c>
      <c r="D306" s="337" t="s">
        <v>326</v>
      </c>
      <c r="E306" s="169" t="e">
        <f ca="1">IF(E305="정규",IF(OR(V291="∞",V291&gt;=10),2,OFFSET(J299,MATCH(V291,I300:I309,0),0)),ROUND((1-SQRT((1-0.95)*(1-G304^2)))/SQRT((1+G304^2)/6),2))</f>
        <v>#N/A</v>
      </c>
      <c r="F306" s="121"/>
      <c r="G306" s="121"/>
      <c r="H306" s="121"/>
      <c r="I306" s="169">
        <v>7</v>
      </c>
      <c r="J306" s="169">
        <v>2.4300000000000002</v>
      </c>
      <c r="O306" s="193">
        <v>6</v>
      </c>
      <c r="P306" s="194" t="s">
        <v>504</v>
      </c>
      <c r="Q306" s="121"/>
      <c r="R306" s="121"/>
      <c r="S306" s="121"/>
      <c r="T306" s="121"/>
      <c r="U306" s="121"/>
      <c r="V306" s="124"/>
    </row>
    <row r="307" spans="1:34" ht="15" customHeight="1">
      <c r="B307" s="169">
        <v>7</v>
      </c>
      <c r="C307" s="188">
        <f ca="1">IFERROR(LARGE(Y283:Y290,B307),0)</f>
        <v>0</v>
      </c>
      <c r="E307" s="123"/>
      <c r="F307" s="121"/>
      <c r="G307" s="121"/>
      <c r="H307" s="121"/>
      <c r="I307" s="169">
        <v>8</v>
      </c>
      <c r="J307" s="169">
        <v>2.37</v>
      </c>
      <c r="O307" s="193">
        <v>7</v>
      </c>
      <c r="P307" s="194" t="s">
        <v>505</v>
      </c>
      <c r="Q307" s="121"/>
      <c r="R307" s="121"/>
      <c r="S307" s="121"/>
      <c r="T307" s="121"/>
      <c r="U307" s="121"/>
      <c r="V307" s="124"/>
    </row>
    <row r="308" spans="1:34" ht="15" customHeight="1">
      <c r="B308" s="169">
        <v>8</v>
      </c>
      <c r="C308" s="188">
        <f ca="1">IFERROR(LARGE(Y283:Y290,B308),0)</f>
        <v>0</v>
      </c>
      <c r="E308" s="123"/>
      <c r="I308" s="169">
        <v>9</v>
      </c>
      <c r="J308" s="169">
        <v>2.3199999999999998</v>
      </c>
      <c r="O308" s="193">
        <v>8</v>
      </c>
      <c r="P308" s="194" t="s">
        <v>506</v>
      </c>
      <c r="Q308" s="121"/>
      <c r="R308" s="121"/>
      <c r="S308" s="121"/>
      <c r="T308" s="121"/>
      <c r="U308" s="121"/>
      <c r="V308" s="124"/>
    </row>
    <row r="309" spans="1:34" ht="15" customHeight="1">
      <c r="B309" s="122"/>
      <c r="C309" s="122"/>
      <c r="E309" s="123"/>
      <c r="I309" s="169" t="s">
        <v>54</v>
      </c>
      <c r="J309" s="169">
        <v>2</v>
      </c>
      <c r="O309" s="193">
        <v>9</v>
      </c>
      <c r="P309" s="194" t="s">
        <v>507</v>
      </c>
      <c r="Q309" s="121"/>
      <c r="R309" s="121"/>
      <c r="S309" s="121"/>
      <c r="T309" s="121"/>
      <c r="U309" s="121"/>
      <c r="V309" s="124"/>
    </row>
    <row r="310" spans="1:34" ht="15" customHeight="1">
      <c r="B310" s="122"/>
      <c r="C310" s="122"/>
      <c r="D310" s="122"/>
      <c r="Q310" s="121"/>
      <c r="R310" s="121"/>
      <c r="S310" s="121"/>
      <c r="T310" s="121"/>
      <c r="U310" s="121"/>
      <c r="V310" s="124"/>
    </row>
    <row r="311" spans="1:34" ht="15" customHeight="1">
      <c r="A311" s="252" t="s">
        <v>543</v>
      </c>
      <c r="AA311" s="124"/>
    </row>
    <row r="312" spans="1:34" ht="18" customHeight="1">
      <c r="A312" s="252" t="s">
        <v>538</v>
      </c>
    </row>
    <row r="313" spans="1:34" ht="15" customHeight="1">
      <c r="A313" s="118" t="s">
        <v>369</v>
      </c>
      <c r="B313" s="119"/>
      <c r="C313" s="119"/>
      <c r="D313" s="119"/>
      <c r="E313" s="120"/>
      <c r="F313" s="120"/>
      <c r="G313" s="120"/>
      <c r="H313" s="120"/>
      <c r="I313" s="120"/>
      <c r="J313" s="120"/>
      <c r="K313" s="120"/>
      <c r="L313" s="120"/>
      <c r="M313" s="120"/>
      <c r="N313" s="120"/>
      <c r="O313" s="120"/>
      <c r="P313" s="120"/>
      <c r="Q313" s="120"/>
      <c r="R313" s="120"/>
      <c r="S313" s="120"/>
    </row>
    <row r="314" spans="1:34" ht="24">
      <c r="B314" s="337" t="s">
        <v>370</v>
      </c>
      <c r="C314" s="337" t="s">
        <v>371</v>
      </c>
      <c r="D314" s="337" t="s">
        <v>372</v>
      </c>
      <c r="E314" s="337" t="s">
        <v>108</v>
      </c>
      <c r="F314" s="337" t="s">
        <v>62</v>
      </c>
      <c r="G314" s="337" t="s">
        <v>76</v>
      </c>
      <c r="H314" s="337" t="s">
        <v>60</v>
      </c>
      <c r="I314" s="337" t="s">
        <v>142</v>
      </c>
      <c r="J314" s="337" t="s">
        <v>376</v>
      </c>
      <c r="K314" s="337" t="s">
        <v>377</v>
      </c>
      <c r="L314" s="337" t="s">
        <v>378</v>
      </c>
      <c r="M314" s="337" t="s">
        <v>379</v>
      </c>
      <c r="N314" s="337" t="s">
        <v>380</v>
      </c>
      <c r="O314" s="120"/>
      <c r="P314" s="120"/>
      <c r="R314" s="120"/>
      <c r="S314" s="120"/>
      <c r="T314" s="121"/>
      <c r="U314" s="121"/>
    </row>
    <row r="315" spans="1:34" ht="15" customHeight="1">
      <c r="B315" s="169" t="e">
        <f>C315</f>
        <v>#DIV/0!</v>
      </c>
      <c r="C315" s="169" t="e">
        <f>AVERAGE(기본정보!B12:B13)</f>
        <v>#DIV/0!</v>
      </c>
      <c r="D315" s="169">
        <f>MIN(C321:C340)</f>
        <v>0</v>
      </c>
      <c r="E315" s="169">
        <f>MAX(C321:C340)</f>
        <v>0</v>
      </c>
      <c r="F315" s="169">
        <f>Length_5_R6!H4</f>
        <v>0</v>
      </c>
      <c r="G315" s="169">
        <f>Length_5_R6!I4</f>
        <v>0</v>
      </c>
      <c r="H315" s="169">
        <f>Length_5_R6!J4</f>
        <v>0</v>
      </c>
      <c r="I315" s="169">
        <f>IF(H315="inch",25.4,IF(H315="μm",0.001,1))</f>
        <v>1</v>
      </c>
      <c r="J315" s="169">
        <f>MAX(U321:U340)</f>
        <v>0</v>
      </c>
      <c r="K315" s="169">
        <f>G315*I315</f>
        <v>0</v>
      </c>
      <c r="L315" s="169" t="e">
        <f ca="1">OFFSET(Length_5_R6!D3,MATCH($J315,$U321:$U340,0),0)</f>
        <v>#N/A</v>
      </c>
      <c r="M315" s="169" t="e">
        <f ca="1">OFFSET(Length_5_R6!E3,MATCH($J315,$U321:$U340,0),0)</f>
        <v>#N/A</v>
      </c>
      <c r="N315" s="169" t="e">
        <f ca="1">OFFSET(Length_5_R6!F3,MATCH($J315,$U321:$U340,0),0)</f>
        <v>#N/A</v>
      </c>
      <c r="R315" s="120"/>
      <c r="S315" s="120"/>
      <c r="T315" s="121"/>
      <c r="U315" s="121"/>
    </row>
    <row r="316" spans="1:34" ht="15" customHeight="1">
      <c r="B316" s="119"/>
      <c r="C316" s="119"/>
      <c r="D316" s="119"/>
      <c r="E316" s="120"/>
      <c r="F316" s="120"/>
      <c r="G316" s="120"/>
      <c r="H316" s="120"/>
      <c r="I316" s="120"/>
      <c r="J316" s="120"/>
      <c r="K316" s="120"/>
      <c r="L316" s="120"/>
      <c r="M316" s="120"/>
      <c r="N316" s="120"/>
      <c r="O316" s="120"/>
      <c r="P316" s="120"/>
      <c r="Q316" s="120"/>
      <c r="R316" s="120"/>
      <c r="S316" s="120"/>
      <c r="T316" s="120"/>
      <c r="U316" s="120"/>
    </row>
    <row r="317" spans="1:34" ht="15" customHeight="1">
      <c r="A317" s="118" t="s">
        <v>381</v>
      </c>
      <c r="D317" s="119"/>
      <c r="E317" s="124"/>
      <c r="F317" s="124"/>
      <c r="G317" s="124"/>
      <c r="H317" s="124"/>
      <c r="I317" s="124"/>
      <c r="J317" s="124"/>
      <c r="K317" s="124"/>
      <c r="L317" s="124"/>
      <c r="M317" s="124"/>
      <c r="N317" s="124"/>
      <c r="O317" s="124"/>
      <c r="P317" s="124"/>
      <c r="Q317" s="124"/>
      <c r="R317" s="124"/>
      <c r="S317" s="124"/>
      <c r="T317" s="124"/>
      <c r="U317" s="124"/>
      <c r="AA317" s="131" t="s">
        <v>382</v>
      </c>
    </row>
    <row r="318" spans="1:34" ht="15" customHeight="1">
      <c r="B318" s="565" t="s">
        <v>383</v>
      </c>
      <c r="C318" s="561" t="s">
        <v>92</v>
      </c>
      <c r="D318" s="561" t="s">
        <v>60</v>
      </c>
      <c r="E318" s="561" t="s">
        <v>367</v>
      </c>
      <c r="F318" s="567" t="s">
        <v>332</v>
      </c>
      <c r="G318" s="567"/>
      <c r="H318" s="567"/>
      <c r="I318" s="567"/>
      <c r="J318" s="567"/>
      <c r="K318" s="567"/>
      <c r="L318" s="568" t="s">
        <v>140</v>
      </c>
      <c r="M318" s="337" t="s">
        <v>387</v>
      </c>
      <c r="N318" s="337" t="s">
        <v>388</v>
      </c>
      <c r="O318" s="548" t="s">
        <v>328</v>
      </c>
      <c r="P318" s="551"/>
      <c r="Q318" s="549"/>
      <c r="R318" s="337" t="s">
        <v>390</v>
      </c>
      <c r="S318" s="177" t="s">
        <v>391</v>
      </c>
      <c r="T318" s="337" t="s">
        <v>392</v>
      </c>
      <c r="U318" s="337" t="s">
        <v>92</v>
      </c>
      <c r="V318" s="337" t="s">
        <v>393</v>
      </c>
      <c r="W318" s="548" t="s">
        <v>641</v>
      </c>
      <c r="X318" s="551"/>
      <c r="Y318" s="549"/>
      <c r="Z318" s="124"/>
      <c r="AA318" s="570" t="s">
        <v>88</v>
      </c>
      <c r="AB318" s="571"/>
      <c r="AC318" s="572" t="s">
        <v>395</v>
      </c>
      <c r="AD318" s="573"/>
      <c r="AE318" s="573"/>
      <c r="AF318" s="573"/>
      <c r="AG318" s="573"/>
      <c r="AH318" s="573"/>
    </row>
    <row r="319" spans="1:34" ht="15" customHeight="1">
      <c r="B319" s="565"/>
      <c r="C319" s="566"/>
      <c r="D319" s="566"/>
      <c r="E319" s="566"/>
      <c r="F319" s="178" t="s">
        <v>148</v>
      </c>
      <c r="G319" s="340" t="s">
        <v>149</v>
      </c>
      <c r="H319" s="178" t="s">
        <v>109</v>
      </c>
      <c r="I319" s="340" t="s">
        <v>110</v>
      </c>
      <c r="J319" s="178" t="s">
        <v>111</v>
      </c>
      <c r="K319" s="340" t="s">
        <v>398</v>
      </c>
      <c r="L319" s="569"/>
      <c r="M319" s="337" t="s">
        <v>399</v>
      </c>
      <c r="N319" s="337" t="s">
        <v>400</v>
      </c>
      <c r="O319" s="337" t="s">
        <v>401</v>
      </c>
      <c r="P319" s="337" t="s">
        <v>402</v>
      </c>
      <c r="Q319" s="337" t="s">
        <v>403</v>
      </c>
      <c r="R319" s="337" t="s">
        <v>163</v>
      </c>
      <c r="S319" s="337" t="s">
        <v>164</v>
      </c>
      <c r="T319" s="337" t="s">
        <v>165</v>
      </c>
      <c r="U319" s="337" t="s">
        <v>407</v>
      </c>
      <c r="V319" s="337" t="s">
        <v>408</v>
      </c>
      <c r="W319" s="337" t="s">
        <v>92</v>
      </c>
      <c r="X319" s="337" t="s">
        <v>393</v>
      </c>
      <c r="Y319" s="337" t="s">
        <v>89</v>
      </c>
      <c r="Z319" s="124"/>
      <c r="AA319" s="209" t="s">
        <v>413</v>
      </c>
      <c r="AB319" s="209" t="s">
        <v>414</v>
      </c>
      <c r="AC319" s="337" t="s">
        <v>119</v>
      </c>
      <c r="AD319" s="338" t="s">
        <v>393</v>
      </c>
      <c r="AE319" s="337" t="s">
        <v>89</v>
      </c>
      <c r="AF319" s="208" t="s">
        <v>88</v>
      </c>
      <c r="AG319" s="208" t="s">
        <v>419</v>
      </c>
      <c r="AH319" s="208" t="s">
        <v>412</v>
      </c>
    </row>
    <row r="320" spans="1:34" ht="15" customHeight="1">
      <c r="B320" s="565"/>
      <c r="C320" s="562"/>
      <c r="D320" s="562"/>
      <c r="E320" s="562"/>
      <c r="F320" s="340">
        <f>H315</f>
        <v>0</v>
      </c>
      <c r="G320" s="340">
        <f>F320</f>
        <v>0</v>
      </c>
      <c r="H320" s="340">
        <f>G320</f>
        <v>0</v>
      </c>
      <c r="I320" s="340">
        <f>H320</f>
        <v>0</v>
      </c>
      <c r="J320" s="340">
        <f>I320</f>
        <v>0</v>
      </c>
      <c r="K320" s="340">
        <f>J320</f>
        <v>0</v>
      </c>
      <c r="L320" s="337" t="s">
        <v>421</v>
      </c>
      <c r="M320" s="337" t="s">
        <v>154</v>
      </c>
      <c r="N320" s="337" t="s">
        <v>154</v>
      </c>
      <c r="O320" s="210" t="s">
        <v>424</v>
      </c>
      <c r="P320" s="210" t="s">
        <v>424</v>
      </c>
      <c r="Q320" s="210" t="s">
        <v>424</v>
      </c>
      <c r="R320" s="210" t="s">
        <v>248</v>
      </c>
      <c r="S320" s="210" t="s">
        <v>424</v>
      </c>
      <c r="T320" s="210" t="s">
        <v>248</v>
      </c>
      <c r="U320" s="337" t="s">
        <v>429</v>
      </c>
      <c r="V320" s="337" t="s">
        <v>421</v>
      </c>
      <c r="W320" s="337">
        <f>H315</f>
        <v>0</v>
      </c>
      <c r="X320" s="337">
        <f>W320</f>
        <v>0</v>
      </c>
      <c r="Y320" s="337">
        <f>X320</f>
        <v>0</v>
      </c>
      <c r="Z320" s="124"/>
      <c r="AA320" s="340">
        <f>H315</f>
        <v>0</v>
      </c>
      <c r="AB320" s="340">
        <f>AA320</f>
        <v>0</v>
      </c>
      <c r="AC320" s="337">
        <f>AB320</f>
        <v>0</v>
      </c>
      <c r="AD320" s="337">
        <f>AC320</f>
        <v>0</v>
      </c>
      <c r="AE320" s="337">
        <f>AD320</f>
        <v>0</v>
      </c>
      <c r="AF320" s="337">
        <f>AE320</f>
        <v>0</v>
      </c>
      <c r="AG320" s="231">
        <f>IF(TYPE(MATCH("FAIL",AG321:AG340,0))=16,0,1)</f>
        <v>0</v>
      </c>
      <c r="AH320" s="337">
        <f>AF320</f>
        <v>0</v>
      </c>
    </row>
    <row r="321" spans="2:34" ht="15" customHeight="1">
      <c r="B321" s="175" t="b">
        <f>IF(Length_5_R6!T4="",FALSE,TRUE)</f>
        <v>0</v>
      </c>
      <c r="C321" s="169" t="str">
        <f>IF($B321=FALSE,"",VALUE(Length_5_R6!A4))</f>
        <v/>
      </c>
      <c r="D321" s="169" t="str">
        <f>IF($B321=FALSE,"",Length_5_R6!B4)</f>
        <v/>
      </c>
      <c r="E321" s="169" t="str">
        <f>IF($B321=FALSE,"",Length_5_R6!C4)</f>
        <v/>
      </c>
      <c r="F321" s="175" t="str">
        <f>IF($B321=FALSE,"",Length_5_R6!T4)</f>
        <v/>
      </c>
      <c r="G321" s="175" t="str">
        <f>IF($B321=FALSE,"",Length_5_R6!U4)</f>
        <v/>
      </c>
      <c r="H321" s="175" t="str">
        <f>IF($B321=FALSE,"",Length_5_R6!V4)</f>
        <v/>
      </c>
      <c r="I321" s="175" t="str">
        <f>IF($B321=FALSE,"",Length_5_R6!W4)</f>
        <v/>
      </c>
      <c r="J321" s="175" t="str">
        <f>IF($B321=FALSE,"",Length_5_R6!X4)</f>
        <v/>
      </c>
      <c r="K321" s="169" t="str">
        <f t="shared" ref="K321:K340" si="121">IF(B321=FALSE,"",AVERAGE(F321:J321))</f>
        <v/>
      </c>
      <c r="L321" s="179" t="str">
        <f t="shared" ref="L321:L340" si="122">IF(B321=FALSE,"",STDEV(F321:J321)*I$315)</f>
        <v/>
      </c>
      <c r="M321" s="180" t="str">
        <f>IF(B321=FALSE,"",Length_5_R6!D27)</f>
        <v/>
      </c>
      <c r="N321" s="181" t="str">
        <f>IF(B321=FALSE,"",Calcu_ADJ!K321*I$315)</f>
        <v/>
      </c>
      <c r="O321" s="182" t="str">
        <f t="shared" ref="O321:O340" si="123">IF(B321=FALSE,"",8*10^-6)</f>
        <v/>
      </c>
      <c r="P321" s="182" t="str">
        <f>IF(B321=FALSE,"",Length_5_R6!K27)</f>
        <v/>
      </c>
      <c r="Q321" s="182" t="str">
        <f t="shared" ref="Q321:Q340" si="124">IF(B321=FALSE,"",AVERAGE(O321:P321))</f>
        <v/>
      </c>
      <c r="R321" s="169" t="str">
        <f t="shared" ref="R321:R340" si="125">IF(B321=FALSE,"",B$315-C$315)</f>
        <v/>
      </c>
      <c r="S321" s="169" t="str">
        <f t="shared" ref="S321:S340" si="126">IF(B321=FALSE,"",O321-P321)</f>
        <v/>
      </c>
      <c r="T321" s="246" t="str">
        <f t="shared" ref="T321:T340" si="127">IF(B321=FALSE,"",AVERAGE(B$315:C$315)-20)</f>
        <v/>
      </c>
      <c r="U321" s="183" t="str">
        <f t="shared" ref="U321:U340" si="128">IF(B321=FALSE,"",C321*I$315)</f>
        <v/>
      </c>
      <c r="V321" s="285" t="str">
        <f>IF(B321=FALSE,"",M321-N321-(Q321*R321+S321*T321)*U321)</f>
        <v/>
      </c>
      <c r="W321" s="169" t="str">
        <f>IF(B321=FALSE,"",ROUND(U321/I$315,M$357))</f>
        <v/>
      </c>
      <c r="X321" s="169" t="str">
        <f>IF(B321=FALSE,"",ROUND(V321/I$315,M$357))</f>
        <v/>
      </c>
      <c r="Y321" s="169" t="str">
        <f>IF(B321=FALSE,"",ROUND((W321+X321),M$357))</f>
        <v/>
      </c>
      <c r="Z321" s="124"/>
      <c r="AA321" s="169" t="e">
        <f ca="1">IF(Length_5_R6!K4&lt;0,ROUNDUP(Length_5_R6!K4,$M$357),ROUNDDOWN(Length_5_R6!K4,$M$357))</f>
        <v>#N/A</v>
      </c>
      <c r="AB321" s="169" t="e">
        <f ca="1">IF(Length_5_R6!L4&lt;0,ROUNDDOWN(Length_5_R6!L4,$M$357),ROUNDUP(Length_5_R6!L4,$M$357))</f>
        <v>#N/A</v>
      </c>
      <c r="AC321" s="169" t="e">
        <f t="shared" ref="AC321:AC340" ca="1" si="129">TEXT(W321,IF(W321&gt;=1000,"# ##","")&amp;$P$357)</f>
        <v>#N/A</v>
      </c>
      <c r="AD321" s="172" t="str">
        <f t="shared" ref="AD321:AD340" si="130">IF(B321=FALSE,"-",TEXT(X321,$P$357))</f>
        <v>-</v>
      </c>
      <c r="AE321" s="169" t="str">
        <f t="shared" ref="AE321:AE340" si="131">IF(B321=FALSE,"-",TEXT(Y321,IF(Y321&gt;=1000,"# ##","")&amp;$P$357))</f>
        <v>-</v>
      </c>
      <c r="AF321" s="169" t="e">
        <f t="shared" ref="AF321:AF340" ca="1" si="132">"± "&amp;TEXT(AB321-W321,P$357)</f>
        <v>#N/A</v>
      </c>
      <c r="AG321" s="169" t="str">
        <f t="shared" ref="AG321:AG340" si="133">IF(B321=FALSE,"",IF(AND(AA321&lt;=Y321,Y321&lt;=AB321),"PASS","FAIL"))</f>
        <v/>
      </c>
      <c r="AH321" s="169" t="e">
        <f ca="1">S357</f>
        <v>#N/A</v>
      </c>
    </row>
    <row r="322" spans="2:34" ht="15" customHeight="1">
      <c r="B322" s="175" t="b">
        <f>IF(Length_5_R6!T5="",FALSE,TRUE)</f>
        <v>0</v>
      </c>
      <c r="C322" s="169" t="str">
        <f>IF($B322=FALSE,"",VALUE(Length_5_R6!A5))</f>
        <v/>
      </c>
      <c r="D322" s="169" t="str">
        <f>IF($B322=FALSE,"",Length_5_R6!B5)</f>
        <v/>
      </c>
      <c r="E322" s="169" t="str">
        <f>IF($B322=FALSE,"",Length_5_R6!C5)</f>
        <v/>
      </c>
      <c r="F322" s="175" t="str">
        <f>IF($B322=FALSE,"",Length_5_R6!T5)</f>
        <v/>
      </c>
      <c r="G322" s="175" t="str">
        <f>IF($B322=FALSE,"",Length_5_R6!U5)</f>
        <v/>
      </c>
      <c r="H322" s="175" t="str">
        <f>IF($B322=FALSE,"",Length_5_R6!V5)</f>
        <v/>
      </c>
      <c r="I322" s="175" t="str">
        <f>IF($B322=FALSE,"",Length_5_R6!W5)</f>
        <v/>
      </c>
      <c r="J322" s="175" t="str">
        <f>IF($B322=FALSE,"",Length_5_R6!X5)</f>
        <v/>
      </c>
      <c r="K322" s="169" t="str">
        <f t="shared" si="121"/>
        <v/>
      </c>
      <c r="L322" s="179" t="str">
        <f t="shared" si="122"/>
        <v/>
      </c>
      <c r="M322" s="180" t="str">
        <f>IF(B322=FALSE,"",Length_5_R6!D28)</f>
        <v/>
      </c>
      <c r="N322" s="181" t="str">
        <f>IF(B322=FALSE,"",Calcu_ADJ!K322*I$315)</f>
        <v/>
      </c>
      <c r="O322" s="182" t="str">
        <f t="shared" si="123"/>
        <v/>
      </c>
      <c r="P322" s="182" t="str">
        <f>IF(B322=FALSE,"",Length_5_R6!K28)</f>
        <v/>
      </c>
      <c r="Q322" s="182" t="str">
        <f t="shared" si="124"/>
        <v/>
      </c>
      <c r="R322" s="169" t="str">
        <f t="shared" si="125"/>
        <v/>
      </c>
      <c r="S322" s="169" t="str">
        <f t="shared" si="126"/>
        <v/>
      </c>
      <c r="T322" s="246" t="str">
        <f t="shared" si="127"/>
        <v/>
      </c>
      <c r="U322" s="183" t="str">
        <f t="shared" si="128"/>
        <v/>
      </c>
      <c r="V322" s="285" t="str">
        <f t="shared" ref="V322:V340" si="134">IF(B322=FALSE,"",M322-N322-(Q322*R322+S322*T322)*U322)</f>
        <v/>
      </c>
      <c r="W322" s="169" t="str">
        <f t="shared" ref="W322:W340" si="135">IF(B322=FALSE,"",ROUND(U322/I$315,M$357))</f>
        <v/>
      </c>
      <c r="X322" s="169" t="str">
        <f t="shared" ref="X322:X340" si="136">IF(B322=FALSE,"",ROUND(V322/I$315,M$357))</f>
        <v/>
      </c>
      <c r="Y322" s="169" t="str">
        <f t="shared" ref="Y322:Y340" si="137">IF(B322=FALSE,"",ROUND((W322+X322),M$357))</f>
        <v/>
      </c>
      <c r="Z322" s="124"/>
      <c r="AA322" s="169" t="e">
        <f ca="1">IF(Length_5_R6!K5&lt;0,ROUNDUP(Length_5_R6!K5,$M$357),ROUNDDOWN(Length_5_R6!K5,$M$357))</f>
        <v>#N/A</v>
      </c>
      <c r="AB322" s="169" t="e">
        <f ca="1">IF(Length_5_R6!L5&lt;0,ROUNDDOWN(Length_5_R6!L5,$M$357),ROUNDUP(Length_5_R6!L5,$M$357))</f>
        <v>#N/A</v>
      </c>
      <c r="AC322" s="169" t="e">
        <f t="shared" ca="1" si="129"/>
        <v>#N/A</v>
      </c>
      <c r="AD322" s="172" t="str">
        <f t="shared" si="130"/>
        <v>-</v>
      </c>
      <c r="AE322" s="169" t="str">
        <f t="shared" si="131"/>
        <v>-</v>
      </c>
      <c r="AF322" s="169" t="e">
        <f t="shared" ca="1" si="132"/>
        <v>#N/A</v>
      </c>
      <c r="AG322" s="169" t="str">
        <f t="shared" si="133"/>
        <v/>
      </c>
      <c r="AH322" s="169" t="e">
        <f ca="1">S357</f>
        <v>#N/A</v>
      </c>
    </row>
    <row r="323" spans="2:34" ht="15" customHeight="1">
      <c r="B323" s="175" t="b">
        <f>IF(Length_5_R6!T6="",FALSE,TRUE)</f>
        <v>0</v>
      </c>
      <c r="C323" s="169" t="str">
        <f>IF($B323=FALSE,"",VALUE(Length_5_R6!A6))</f>
        <v/>
      </c>
      <c r="D323" s="169" t="str">
        <f>IF($B323=FALSE,"",Length_5_R6!B6)</f>
        <v/>
      </c>
      <c r="E323" s="169" t="str">
        <f>IF($B323=FALSE,"",Length_5_R6!C6)</f>
        <v/>
      </c>
      <c r="F323" s="175" t="str">
        <f>IF($B323=FALSE,"",Length_5_R6!T6)</f>
        <v/>
      </c>
      <c r="G323" s="175" t="str">
        <f>IF($B323=FALSE,"",Length_5_R6!U6)</f>
        <v/>
      </c>
      <c r="H323" s="175" t="str">
        <f>IF($B323=FALSE,"",Length_5_R6!V6)</f>
        <v/>
      </c>
      <c r="I323" s="175" t="str">
        <f>IF($B323=FALSE,"",Length_5_R6!W6)</f>
        <v/>
      </c>
      <c r="J323" s="175" t="str">
        <f>IF($B323=FALSE,"",Length_5_R6!X6)</f>
        <v/>
      </c>
      <c r="K323" s="169" t="str">
        <f t="shared" si="121"/>
        <v/>
      </c>
      <c r="L323" s="179" t="str">
        <f t="shared" si="122"/>
        <v/>
      </c>
      <c r="M323" s="180" t="str">
        <f>IF(B323=FALSE,"",Length_5_R6!D29)</f>
        <v/>
      </c>
      <c r="N323" s="181" t="str">
        <f>IF(B323=FALSE,"",Calcu_ADJ!K323*I$315)</f>
        <v/>
      </c>
      <c r="O323" s="182" t="str">
        <f t="shared" si="123"/>
        <v/>
      </c>
      <c r="P323" s="182" t="str">
        <f>IF(B323=FALSE,"",Length_5_R6!K29)</f>
        <v/>
      </c>
      <c r="Q323" s="182" t="str">
        <f t="shared" si="124"/>
        <v/>
      </c>
      <c r="R323" s="169" t="str">
        <f t="shared" si="125"/>
        <v/>
      </c>
      <c r="S323" s="169" t="str">
        <f t="shared" si="126"/>
        <v/>
      </c>
      <c r="T323" s="246" t="str">
        <f t="shared" si="127"/>
        <v/>
      </c>
      <c r="U323" s="183" t="str">
        <f t="shared" si="128"/>
        <v/>
      </c>
      <c r="V323" s="285" t="str">
        <f t="shared" si="134"/>
        <v/>
      </c>
      <c r="W323" s="169" t="str">
        <f t="shared" si="135"/>
        <v/>
      </c>
      <c r="X323" s="169" t="str">
        <f t="shared" si="136"/>
        <v/>
      </c>
      <c r="Y323" s="169" t="str">
        <f t="shared" si="137"/>
        <v/>
      </c>
      <c r="Z323" s="124"/>
      <c r="AA323" s="169" t="e">
        <f ca="1">IF(Length_5_R6!K6&lt;0,ROUNDUP(Length_5_R6!K6,$M$357),ROUNDDOWN(Length_5_R6!K6,$M$357))</f>
        <v>#N/A</v>
      </c>
      <c r="AB323" s="169" t="e">
        <f ca="1">IF(Length_5_R6!L6&lt;0,ROUNDDOWN(Length_5_R6!L6,$M$357),ROUNDUP(Length_5_R6!L6,$M$357))</f>
        <v>#N/A</v>
      </c>
      <c r="AC323" s="169" t="e">
        <f t="shared" ca="1" si="129"/>
        <v>#N/A</v>
      </c>
      <c r="AD323" s="172" t="str">
        <f t="shared" si="130"/>
        <v>-</v>
      </c>
      <c r="AE323" s="169" t="str">
        <f t="shared" si="131"/>
        <v>-</v>
      </c>
      <c r="AF323" s="169" t="e">
        <f t="shared" ca="1" si="132"/>
        <v>#N/A</v>
      </c>
      <c r="AG323" s="169" t="str">
        <f t="shared" si="133"/>
        <v/>
      </c>
      <c r="AH323" s="169" t="e">
        <f ca="1">S357</f>
        <v>#N/A</v>
      </c>
    </row>
    <row r="324" spans="2:34" ht="15" customHeight="1">
      <c r="B324" s="175" t="b">
        <f>IF(Length_5_R6!T7="",FALSE,TRUE)</f>
        <v>0</v>
      </c>
      <c r="C324" s="169" t="str">
        <f>IF($B324=FALSE,"",VALUE(Length_5_R6!A7))</f>
        <v/>
      </c>
      <c r="D324" s="169" t="str">
        <f>IF($B324=FALSE,"",Length_5_R6!B7)</f>
        <v/>
      </c>
      <c r="E324" s="169" t="str">
        <f>IF($B324=FALSE,"",Length_5_R6!C7)</f>
        <v/>
      </c>
      <c r="F324" s="175" t="str">
        <f>IF($B324=FALSE,"",Length_5_R6!T7)</f>
        <v/>
      </c>
      <c r="G324" s="175" t="str">
        <f>IF($B324=FALSE,"",Length_5_R6!U7)</f>
        <v/>
      </c>
      <c r="H324" s="175" t="str">
        <f>IF($B324=FALSE,"",Length_5_R6!V7)</f>
        <v/>
      </c>
      <c r="I324" s="175" t="str">
        <f>IF($B324=FALSE,"",Length_5_R6!W7)</f>
        <v/>
      </c>
      <c r="J324" s="175" t="str">
        <f>IF($B324=FALSE,"",Length_5_R6!X7)</f>
        <v/>
      </c>
      <c r="K324" s="169" t="str">
        <f t="shared" si="121"/>
        <v/>
      </c>
      <c r="L324" s="179" t="str">
        <f t="shared" si="122"/>
        <v/>
      </c>
      <c r="M324" s="180" t="str">
        <f>IF(B324=FALSE,"",Length_5_R6!D30)</f>
        <v/>
      </c>
      <c r="N324" s="181" t="str">
        <f>IF(B324=FALSE,"",Calcu_ADJ!K324*I$315)</f>
        <v/>
      </c>
      <c r="O324" s="182" t="str">
        <f t="shared" si="123"/>
        <v/>
      </c>
      <c r="P324" s="182" t="str">
        <f>IF(B324=FALSE,"",Length_5_R6!K30)</f>
        <v/>
      </c>
      <c r="Q324" s="182" t="str">
        <f t="shared" si="124"/>
        <v/>
      </c>
      <c r="R324" s="169" t="str">
        <f t="shared" si="125"/>
        <v/>
      </c>
      <c r="S324" s="169" t="str">
        <f t="shared" si="126"/>
        <v/>
      </c>
      <c r="T324" s="246" t="str">
        <f t="shared" si="127"/>
        <v/>
      </c>
      <c r="U324" s="183" t="str">
        <f t="shared" si="128"/>
        <v/>
      </c>
      <c r="V324" s="285" t="str">
        <f t="shared" si="134"/>
        <v/>
      </c>
      <c r="W324" s="169" t="str">
        <f t="shared" si="135"/>
        <v/>
      </c>
      <c r="X324" s="169" t="str">
        <f t="shared" si="136"/>
        <v/>
      </c>
      <c r="Y324" s="169" t="str">
        <f t="shared" si="137"/>
        <v/>
      </c>
      <c r="Z324" s="124"/>
      <c r="AA324" s="169" t="e">
        <f ca="1">IF(Length_5_R6!K7&lt;0,ROUNDUP(Length_5_R6!K7,$M$357),ROUNDDOWN(Length_5_R6!K7,$M$357))</f>
        <v>#N/A</v>
      </c>
      <c r="AB324" s="169" t="e">
        <f ca="1">IF(Length_5_R6!L7&lt;0,ROUNDDOWN(Length_5_R6!L7,$M$357),ROUNDUP(Length_5_R6!L7,$M$357))</f>
        <v>#N/A</v>
      </c>
      <c r="AC324" s="169" t="e">
        <f t="shared" ca="1" si="129"/>
        <v>#N/A</v>
      </c>
      <c r="AD324" s="172" t="str">
        <f t="shared" si="130"/>
        <v>-</v>
      </c>
      <c r="AE324" s="169" t="str">
        <f t="shared" si="131"/>
        <v>-</v>
      </c>
      <c r="AF324" s="169" t="e">
        <f t="shared" ca="1" si="132"/>
        <v>#N/A</v>
      </c>
      <c r="AG324" s="169" t="str">
        <f t="shared" si="133"/>
        <v/>
      </c>
      <c r="AH324" s="169" t="e">
        <f ca="1">S357</f>
        <v>#N/A</v>
      </c>
    </row>
    <row r="325" spans="2:34" ht="15" customHeight="1">
      <c r="B325" s="175" t="b">
        <f>IF(Length_5_R6!T8="",FALSE,TRUE)</f>
        <v>0</v>
      </c>
      <c r="C325" s="169" t="str">
        <f>IF($B325=FALSE,"",VALUE(Length_5_R6!A8))</f>
        <v/>
      </c>
      <c r="D325" s="169" t="str">
        <f>IF($B325=FALSE,"",Length_5_R6!B8)</f>
        <v/>
      </c>
      <c r="E325" s="169" t="str">
        <f>IF($B325=FALSE,"",Length_5_R6!C8)</f>
        <v/>
      </c>
      <c r="F325" s="175" t="str">
        <f>IF($B325=FALSE,"",Length_5_R6!T8)</f>
        <v/>
      </c>
      <c r="G325" s="175" t="str">
        <f>IF($B325=FALSE,"",Length_5_R6!U8)</f>
        <v/>
      </c>
      <c r="H325" s="175" t="str">
        <f>IF($B325=FALSE,"",Length_5_R6!V8)</f>
        <v/>
      </c>
      <c r="I325" s="175" t="str">
        <f>IF($B325=FALSE,"",Length_5_R6!W8)</f>
        <v/>
      </c>
      <c r="J325" s="175" t="str">
        <f>IF($B325=FALSE,"",Length_5_R6!X8)</f>
        <v/>
      </c>
      <c r="K325" s="169" t="str">
        <f t="shared" si="121"/>
        <v/>
      </c>
      <c r="L325" s="179" t="str">
        <f t="shared" si="122"/>
        <v/>
      </c>
      <c r="M325" s="180" t="str">
        <f>IF(B325=FALSE,"",Length_5_R6!D31)</f>
        <v/>
      </c>
      <c r="N325" s="181" t="str">
        <f>IF(B325=FALSE,"",Calcu_ADJ!K325*I$315)</f>
        <v/>
      </c>
      <c r="O325" s="182" t="str">
        <f t="shared" si="123"/>
        <v/>
      </c>
      <c r="P325" s="182" t="str">
        <f>IF(B325=FALSE,"",Length_5_R6!K31)</f>
        <v/>
      </c>
      <c r="Q325" s="182" t="str">
        <f t="shared" si="124"/>
        <v/>
      </c>
      <c r="R325" s="169" t="str">
        <f t="shared" si="125"/>
        <v/>
      </c>
      <c r="S325" s="169" t="str">
        <f t="shared" si="126"/>
        <v/>
      </c>
      <c r="T325" s="246" t="str">
        <f t="shared" si="127"/>
        <v/>
      </c>
      <c r="U325" s="183" t="str">
        <f t="shared" si="128"/>
        <v/>
      </c>
      <c r="V325" s="285" t="str">
        <f t="shared" si="134"/>
        <v/>
      </c>
      <c r="W325" s="169" t="str">
        <f t="shared" si="135"/>
        <v/>
      </c>
      <c r="X325" s="169" t="str">
        <f t="shared" si="136"/>
        <v/>
      </c>
      <c r="Y325" s="169" t="str">
        <f t="shared" si="137"/>
        <v/>
      </c>
      <c r="Z325" s="124"/>
      <c r="AA325" s="169" t="e">
        <f ca="1">IF(Length_5_R6!K8&lt;0,ROUNDUP(Length_5_R6!K8,$M$357),ROUNDDOWN(Length_5_R6!K8,$M$357))</f>
        <v>#N/A</v>
      </c>
      <c r="AB325" s="169" t="e">
        <f ca="1">IF(Length_5_R6!L8&lt;0,ROUNDDOWN(Length_5_R6!L8,$M$357),ROUNDUP(Length_5_R6!L8,$M$357))</f>
        <v>#N/A</v>
      </c>
      <c r="AC325" s="169" t="e">
        <f t="shared" ca="1" si="129"/>
        <v>#N/A</v>
      </c>
      <c r="AD325" s="172" t="str">
        <f t="shared" si="130"/>
        <v>-</v>
      </c>
      <c r="AE325" s="169" t="str">
        <f t="shared" si="131"/>
        <v>-</v>
      </c>
      <c r="AF325" s="169" t="e">
        <f t="shared" ca="1" si="132"/>
        <v>#N/A</v>
      </c>
      <c r="AG325" s="169" t="str">
        <f t="shared" si="133"/>
        <v/>
      </c>
      <c r="AH325" s="169" t="e">
        <f ca="1">S357</f>
        <v>#N/A</v>
      </c>
    </row>
    <row r="326" spans="2:34" ht="15" customHeight="1">
      <c r="B326" s="175" t="b">
        <f>IF(Length_5_R6!T9="",FALSE,TRUE)</f>
        <v>0</v>
      </c>
      <c r="C326" s="169" t="str">
        <f>IF($B326=FALSE,"",VALUE(Length_5_R6!A9))</f>
        <v/>
      </c>
      <c r="D326" s="169" t="str">
        <f>IF($B326=FALSE,"",Length_5_R6!B9)</f>
        <v/>
      </c>
      <c r="E326" s="169" t="str">
        <f>IF($B326=FALSE,"",Length_5_R6!C9)</f>
        <v/>
      </c>
      <c r="F326" s="175" t="str">
        <f>IF($B326=FALSE,"",Length_5_R6!T9)</f>
        <v/>
      </c>
      <c r="G326" s="175" t="str">
        <f>IF($B326=FALSE,"",Length_5_R6!U9)</f>
        <v/>
      </c>
      <c r="H326" s="175" t="str">
        <f>IF($B326=FALSE,"",Length_5_R6!V9)</f>
        <v/>
      </c>
      <c r="I326" s="175" t="str">
        <f>IF($B326=FALSE,"",Length_5_R6!W9)</f>
        <v/>
      </c>
      <c r="J326" s="175" t="str">
        <f>IF($B326=FALSE,"",Length_5_R6!X9)</f>
        <v/>
      </c>
      <c r="K326" s="169" t="str">
        <f t="shared" si="121"/>
        <v/>
      </c>
      <c r="L326" s="179" t="str">
        <f t="shared" si="122"/>
        <v/>
      </c>
      <c r="M326" s="180" t="str">
        <f>IF(B326=FALSE,"",Length_5_R6!D32)</f>
        <v/>
      </c>
      <c r="N326" s="181" t="str">
        <f>IF(B326=FALSE,"",Calcu_ADJ!K326*I$315)</f>
        <v/>
      </c>
      <c r="O326" s="182" t="str">
        <f t="shared" si="123"/>
        <v/>
      </c>
      <c r="P326" s="182" t="str">
        <f>IF(B326=FALSE,"",Length_5_R6!K32)</f>
        <v/>
      </c>
      <c r="Q326" s="182" t="str">
        <f t="shared" si="124"/>
        <v/>
      </c>
      <c r="R326" s="169" t="str">
        <f t="shared" si="125"/>
        <v/>
      </c>
      <c r="S326" s="169" t="str">
        <f t="shared" si="126"/>
        <v/>
      </c>
      <c r="T326" s="246" t="str">
        <f t="shared" si="127"/>
        <v/>
      </c>
      <c r="U326" s="183" t="str">
        <f t="shared" si="128"/>
        <v/>
      </c>
      <c r="V326" s="285" t="str">
        <f t="shared" si="134"/>
        <v/>
      </c>
      <c r="W326" s="169" t="str">
        <f t="shared" si="135"/>
        <v/>
      </c>
      <c r="X326" s="169" t="str">
        <f t="shared" si="136"/>
        <v/>
      </c>
      <c r="Y326" s="169" t="str">
        <f t="shared" si="137"/>
        <v/>
      </c>
      <c r="Z326" s="124"/>
      <c r="AA326" s="169" t="e">
        <f ca="1">IF(Length_5_R6!K9&lt;0,ROUNDUP(Length_5_R6!K9,$M$357),ROUNDDOWN(Length_5_R6!K9,$M$357))</f>
        <v>#N/A</v>
      </c>
      <c r="AB326" s="169" t="e">
        <f ca="1">IF(Length_5_R6!L9&lt;0,ROUNDDOWN(Length_5_R6!L9,$M$357),ROUNDUP(Length_5_R6!L9,$M$357))</f>
        <v>#N/A</v>
      </c>
      <c r="AC326" s="169" t="e">
        <f t="shared" ca="1" si="129"/>
        <v>#N/A</v>
      </c>
      <c r="AD326" s="172" t="str">
        <f t="shared" si="130"/>
        <v>-</v>
      </c>
      <c r="AE326" s="169" t="str">
        <f t="shared" si="131"/>
        <v>-</v>
      </c>
      <c r="AF326" s="169" t="e">
        <f t="shared" ca="1" si="132"/>
        <v>#N/A</v>
      </c>
      <c r="AG326" s="169" t="str">
        <f t="shared" si="133"/>
        <v/>
      </c>
      <c r="AH326" s="169" t="e">
        <f ca="1">S357</f>
        <v>#N/A</v>
      </c>
    </row>
    <row r="327" spans="2:34" ht="15" customHeight="1">
      <c r="B327" s="175" t="b">
        <f>IF(Length_5_R6!T10="",FALSE,TRUE)</f>
        <v>0</v>
      </c>
      <c r="C327" s="169" t="str">
        <f>IF($B327=FALSE,"",VALUE(Length_5_R6!A10))</f>
        <v/>
      </c>
      <c r="D327" s="169" t="str">
        <f>IF($B327=FALSE,"",Length_5_R6!B10)</f>
        <v/>
      </c>
      <c r="E327" s="169" t="str">
        <f>IF($B327=FALSE,"",Length_5_R6!C10)</f>
        <v/>
      </c>
      <c r="F327" s="175" t="str">
        <f>IF($B327=FALSE,"",Length_5_R6!T10)</f>
        <v/>
      </c>
      <c r="G327" s="175" t="str">
        <f>IF($B327=FALSE,"",Length_5_R6!U10)</f>
        <v/>
      </c>
      <c r="H327" s="175" t="str">
        <f>IF($B327=FALSE,"",Length_5_R6!V10)</f>
        <v/>
      </c>
      <c r="I327" s="175" t="str">
        <f>IF($B327=FALSE,"",Length_5_R6!W10)</f>
        <v/>
      </c>
      <c r="J327" s="175" t="str">
        <f>IF($B327=FALSE,"",Length_5_R6!X10)</f>
        <v/>
      </c>
      <c r="K327" s="169" t="str">
        <f t="shared" si="121"/>
        <v/>
      </c>
      <c r="L327" s="179" t="str">
        <f t="shared" si="122"/>
        <v/>
      </c>
      <c r="M327" s="180" t="str">
        <f>IF(B327=FALSE,"",Length_5_R6!D33)</f>
        <v/>
      </c>
      <c r="N327" s="181" t="str">
        <f>IF(B327=FALSE,"",Calcu_ADJ!K327*I$315)</f>
        <v/>
      </c>
      <c r="O327" s="182" t="str">
        <f t="shared" si="123"/>
        <v/>
      </c>
      <c r="P327" s="182" t="str">
        <f>IF(B327=FALSE,"",Length_5_R6!K33)</f>
        <v/>
      </c>
      <c r="Q327" s="182" t="str">
        <f t="shared" si="124"/>
        <v/>
      </c>
      <c r="R327" s="169" t="str">
        <f t="shared" si="125"/>
        <v/>
      </c>
      <c r="S327" s="169" t="str">
        <f t="shared" si="126"/>
        <v/>
      </c>
      <c r="T327" s="246" t="str">
        <f t="shared" si="127"/>
        <v/>
      </c>
      <c r="U327" s="183" t="str">
        <f t="shared" si="128"/>
        <v/>
      </c>
      <c r="V327" s="285" t="str">
        <f t="shared" si="134"/>
        <v/>
      </c>
      <c r="W327" s="169" t="str">
        <f t="shared" si="135"/>
        <v/>
      </c>
      <c r="X327" s="169" t="str">
        <f t="shared" si="136"/>
        <v/>
      </c>
      <c r="Y327" s="169" t="str">
        <f t="shared" si="137"/>
        <v/>
      </c>
      <c r="Z327" s="124"/>
      <c r="AA327" s="169" t="e">
        <f ca="1">IF(Length_5_R6!K10&lt;0,ROUNDUP(Length_5_R6!K10,$M$357),ROUNDDOWN(Length_5_R6!K10,$M$357))</f>
        <v>#N/A</v>
      </c>
      <c r="AB327" s="169" t="e">
        <f ca="1">IF(Length_5_R6!L10&lt;0,ROUNDDOWN(Length_5_R6!L10,$M$357),ROUNDUP(Length_5_R6!L10,$M$357))</f>
        <v>#N/A</v>
      </c>
      <c r="AC327" s="169" t="e">
        <f t="shared" ca="1" si="129"/>
        <v>#N/A</v>
      </c>
      <c r="AD327" s="172" t="str">
        <f t="shared" si="130"/>
        <v>-</v>
      </c>
      <c r="AE327" s="169" t="str">
        <f t="shared" si="131"/>
        <v>-</v>
      </c>
      <c r="AF327" s="169" t="e">
        <f t="shared" ca="1" si="132"/>
        <v>#N/A</v>
      </c>
      <c r="AG327" s="169" t="str">
        <f t="shared" si="133"/>
        <v/>
      </c>
      <c r="AH327" s="169" t="e">
        <f ca="1">S357</f>
        <v>#N/A</v>
      </c>
    </row>
    <row r="328" spans="2:34" ht="15" customHeight="1">
      <c r="B328" s="175" t="b">
        <f>IF(Length_5_R6!T11="",FALSE,TRUE)</f>
        <v>0</v>
      </c>
      <c r="C328" s="169" t="str">
        <f>IF($B328=FALSE,"",VALUE(Length_5_R6!A11))</f>
        <v/>
      </c>
      <c r="D328" s="169" t="str">
        <f>IF($B328=FALSE,"",Length_5_R6!B11)</f>
        <v/>
      </c>
      <c r="E328" s="169" t="str">
        <f>IF($B328=FALSE,"",Length_5_R6!C11)</f>
        <v/>
      </c>
      <c r="F328" s="175" t="str">
        <f>IF($B328=FALSE,"",Length_5_R6!T11)</f>
        <v/>
      </c>
      <c r="G328" s="175" t="str">
        <f>IF($B328=FALSE,"",Length_5_R6!U11)</f>
        <v/>
      </c>
      <c r="H328" s="175" t="str">
        <f>IF($B328=FALSE,"",Length_5_R6!V11)</f>
        <v/>
      </c>
      <c r="I328" s="175" t="str">
        <f>IF($B328=FALSE,"",Length_5_R6!W11)</f>
        <v/>
      </c>
      <c r="J328" s="175" t="str">
        <f>IF($B328=FALSE,"",Length_5_R6!X11)</f>
        <v/>
      </c>
      <c r="K328" s="169" t="str">
        <f t="shared" si="121"/>
        <v/>
      </c>
      <c r="L328" s="179" t="str">
        <f t="shared" si="122"/>
        <v/>
      </c>
      <c r="M328" s="180" t="str">
        <f>IF(B328=FALSE,"",Length_5_R6!D34)</f>
        <v/>
      </c>
      <c r="N328" s="181" t="str">
        <f>IF(B328=FALSE,"",Calcu_ADJ!K328*I$315)</f>
        <v/>
      </c>
      <c r="O328" s="182" t="str">
        <f t="shared" si="123"/>
        <v/>
      </c>
      <c r="P328" s="182" t="str">
        <f>IF(B328=FALSE,"",Length_5_R6!K34)</f>
        <v/>
      </c>
      <c r="Q328" s="182" t="str">
        <f t="shared" si="124"/>
        <v/>
      </c>
      <c r="R328" s="169" t="str">
        <f t="shared" si="125"/>
        <v/>
      </c>
      <c r="S328" s="169" t="str">
        <f t="shared" si="126"/>
        <v/>
      </c>
      <c r="T328" s="246" t="str">
        <f t="shared" si="127"/>
        <v/>
      </c>
      <c r="U328" s="183" t="str">
        <f t="shared" si="128"/>
        <v/>
      </c>
      <c r="V328" s="285" t="str">
        <f t="shared" si="134"/>
        <v/>
      </c>
      <c r="W328" s="169" t="str">
        <f t="shared" si="135"/>
        <v/>
      </c>
      <c r="X328" s="169" t="str">
        <f t="shared" si="136"/>
        <v/>
      </c>
      <c r="Y328" s="169" t="str">
        <f t="shared" si="137"/>
        <v/>
      </c>
      <c r="Z328" s="124"/>
      <c r="AA328" s="169" t="e">
        <f ca="1">IF(Length_5_R6!K11&lt;0,ROUNDUP(Length_5_R6!K11,$M$357),ROUNDDOWN(Length_5_R6!K11,$M$357))</f>
        <v>#N/A</v>
      </c>
      <c r="AB328" s="169" t="e">
        <f ca="1">IF(Length_5_R6!L11&lt;0,ROUNDDOWN(Length_5_R6!L11,$M$357),ROUNDUP(Length_5_R6!L11,$M$357))</f>
        <v>#N/A</v>
      </c>
      <c r="AC328" s="169" t="e">
        <f t="shared" ca="1" si="129"/>
        <v>#N/A</v>
      </c>
      <c r="AD328" s="172" t="str">
        <f t="shared" si="130"/>
        <v>-</v>
      </c>
      <c r="AE328" s="169" t="str">
        <f t="shared" si="131"/>
        <v>-</v>
      </c>
      <c r="AF328" s="169" t="e">
        <f t="shared" ca="1" si="132"/>
        <v>#N/A</v>
      </c>
      <c r="AG328" s="169" t="str">
        <f t="shared" si="133"/>
        <v/>
      </c>
      <c r="AH328" s="169" t="e">
        <f ca="1">S357</f>
        <v>#N/A</v>
      </c>
    </row>
    <row r="329" spans="2:34" ht="15" customHeight="1">
      <c r="B329" s="175" t="b">
        <f>IF(Length_5_R6!T12="",FALSE,TRUE)</f>
        <v>0</v>
      </c>
      <c r="C329" s="169" t="str">
        <f>IF($B329=FALSE,"",VALUE(Length_5_R6!A12))</f>
        <v/>
      </c>
      <c r="D329" s="169" t="str">
        <f>IF($B329=FALSE,"",Length_5_R6!B12)</f>
        <v/>
      </c>
      <c r="E329" s="169" t="str">
        <f>IF($B329=FALSE,"",Length_5_R6!C12)</f>
        <v/>
      </c>
      <c r="F329" s="175" t="str">
        <f>IF($B329=FALSE,"",Length_5_R6!T12)</f>
        <v/>
      </c>
      <c r="G329" s="175" t="str">
        <f>IF($B329=FALSE,"",Length_5_R6!U12)</f>
        <v/>
      </c>
      <c r="H329" s="175" t="str">
        <f>IF($B329=FALSE,"",Length_5_R6!V12)</f>
        <v/>
      </c>
      <c r="I329" s="175" t="str">
        <f>IF($B329=FALSE,"",Length_5_R6!W12)</f>
        <v/>
      </c>
      <c r="J329" s="175" t="str">
        <f>IF($B329=FALSE,"",Length_5_R6!X12)</f>
        <v/>
      </c>
      <c r="K329" s="169" t="str">
        <f t="shared" si="121"/>
        <v/>
      </c>
      <c r="L329" s="179" t="str">
        <f t="shared" si="122"/>
        <v/>
      </c>
      <c r="M329" s="180" t="str">
        <f>IF(B329=FALSE,"",Length_5_R6!D35)</f>
        <v/>
      </c>
      <c r="N329" s="181" t="str">
        <f>IF(B329=FALSE,"",Calcu_ADJ!K329*I$315)</f>
        <v/>
      </c>
      <c r="O329" s="182" t="str">
        <f t="shared" si="123"/>
        <v/>
      </c>
      <c r="P329" s="182" t="str">
        <f>IF(B329=FALSE,"",Length_5_R6!K35)</f>
        <v/>
      </c>
      <c r="Q329" s="182" t="str">
        <f t="shared" si="124"/>
        <v/>
      </c>
      <c r="R329" s="169" t="str">
        <f t="shared" si="125"/>
        <v/>
      </c>
      <c r="S329" s="169" t="str">
        <f t="shared" si="126"/>
        <v/>
      </c>
      <c r="T329" s="246" t="str">
        <f t="shared" si="127"/>
        <v/>
      </c>
      <c r="U329" s="183" t="str">
        <f t="shared" si="128"/>
        <v/>
      </c>
      <c r="V329" s="285" t="str">
        <f t="shared" si="134"/>
        <v/>
      </c>
      <c r="W329" s="169" t="str">
        <f t="shared" si="135"/>
        <v/>
      </c>
      <c r="X329" s="169" t="str">
        <f t="shared" si="136"/>
        <v/>
      </c>
      <c r="Y329" s="169" t="str">
        <f t="shared" si="137"/>
        <v/>
      </c>
      <c r="Z329" s="124"/>
      <c r="AA329" s="169" t="e">
        <f ca="1">IF(Length_5_R6!K12&lt;0,ROUNDUP(Length_5_R6!K12,$M$357),ROUNDDOWN(Length_5_R6!K12,$M$357))</f>
        <v>#N/A</v>
      </c>
      <c r="AB329" s="169" t="e">
        <f ca="1">IF(Length_5_R6!L12&lt;0,ROUNDDOWN(Length_5_R6!L12,$M$357),ROUNDUP(Length_5_R6!L12,$M$357))</f>
        <v>#N/A</v>
      </c>
      <c r="AC329" s="169" t="e">
        <f t="shared" ca="1" si="129"/>
        <v>#N/A</v>
      </c>
      <c r="AD329" s="172" t="str">
        <f t="shared" si="130"/>
        <v>-</v>
      </c>
      <c r="AE329" s="169" t="str">
        <f t="shared" si="131"/>
        <v>-</v>
      </c>
      <c r="AF329" s="169" t="e">
        <f t="shared" ca="1" si="132"/>
        <v>#N/A</v>
      </c>
      <c r="AG329" s="169" t="str">
        <f t="shared" si="133"/>
        <v/>
      </c>
      <c r="AH329" s="169" t="e">
        <f ca="1">S357</f>
        <v>#N/A</v>
      </c>
    </row>
    <row r="330" spans="2:34" ht="15" customHeight="1">
      <c r="B330" s="175" t="b">
        <f>IF(Length_5_R6!T13="",FALSE,TRUE)</f>
        <v>0</v>
      </c>
      <c r="C330" s="169" t="str">
        <f>IF($B330=FALSE,"",VALUE(Length_5_R6!A13))</f>
        <v/>
      </c>
      <c r="D330" s="169" t="str">
        <f>IF($B330=FALSE,"",Length_5_R6!B13)</f>
        <v/>
      </c>
      <c r="E330" s="169" t="str">
        <f>IF($B330=FALSE,"",Length_5_R6!C13)</f>
        <v/>
      </c>
      <c r="F330" s="175" t="str">
        <f>IF($B330=FALSE,"",Length_5_R6!T13)</f>
        <v/>
      </c>
      <c r="G330" s="175" t="str">
        <f>IF($B330=FALSE,"",Length_5_R6!U13)</f>
        <v/>
      </c>
      <c r="H330" s="175" t="str">
        <f>IF($B330=FALSE,"",Length_5_R6!V13)</f>
        <v/>
      </c>
      <c r="I330" s="175" t="str">
        <f>IF($B330=FALSE,"",Length_5_R6!W13)</f>
        <v/>
      </c>
      <c r="J330" s="175" t="str">
        <f>IF($B330=FALSE,"",Length_5_R6!X13)</f>
        <v/>
      </c>
      <c r="K330" s="169" t="str">
        <f t="shared" si="121"/>
        <v/>
      </c>
      <c r="L330" s="179" t="str">
        <f t="shared" si="122"/>
        <v/>
      </c>
      <c r="M330" s="180" t="str">
        <f>IF(B330=FALSE,"",Length_5_R6!D36)</f>
        <v/>
      </c>
      <c r="N330" s="181" t="str">
        <f>IF(B330=FALSE,"",Calcu_ADJ!K330*I$315)</f>
        <v/>
      </c>
      <c r="O330" s="182" t="str">
        <f t="shared" si="123"/>
        <v/>
      </c>
      <c r="P330" s="182" t="str">
        <f>IF(B330=FALSE,"",Length_5_R6!K36)</f>
        <v/>
      </c>
      <c r="Q330" s="182" t="str">
        <f t="shared" si="124"/>
        <v/>
      </c>
      <c r="R330" s="169" t="str">
        <f t="shared" si="125"/>
        <v/>
      </c>
      <c r="S330" s="169" t="str">
        <f t="shared" si="126"/>
        <v/>
      </c>
      <c r="T330" s="246" t="str">
        <f t="shared" si="127"/>
        <v/>
      </c>
      <c r="U330" s="183" t="str">
        <f t="shared" si="128"/>
        <v/>
      </c>
      <c r="V330" s="285" t="str">
        <f t="shared" si="134"/>
        <v/>
      </c>
      <c r="W330" s="169" t="str">
        <f t="shared" si="135"/>
        <v/>
      </c>
      <c r="X330" s="169" t="str">
        <f t="shared" si="136"/>
        <v/>
      </c>
      <c r="Y330" s="169" t="str">
        <f t="shared" si="137"/>
        <v/>
      </c>
      <c r="Z330" s="124"/>
      <c r="AA330" s="169" t="e">
        <f ca="1">IF(Length_5_R6!K13&lt;0,ROUNDUP(Length_5_R6!K13,$M$357),ROUNDDOWN(Length_5_R6!K13,$M$357))</f>
        <v>#N/A</v>
      </c>
      <c r="AB330" s="169" t="e">
        <f ca="1">IF(Length_5_R6!L13&lt;0,ROUNDDOWN(Length_5_R6!L13,$M$357),ROUNDUP(Length_5_R6!L13,$M$357))</f>
        <v>#N/A</v>
      </c>
      <c r="AC330" s="169" t="e">
        <f t="shared" ca="1" si="129"/>
        <v>#N/A</v>
      </c>
      <c r="AD330" s="172" t="str">
        <f t="shared" si="130"/>
        <v>-</v>
      </c>
      <c r="AE330" s="169" t="str">
        <f t="shared" si="131"/>
        <v>-</v>
      </c>
      <c r="AF330" s="169" t="e">
        <f t="shared" ca="1" si="132"/>
        <v>#N/A</v>
      </c>
      <c r="AG330" s="169" t="str">
        <f t="shared" si="133"/>
        <v/>
      </c>
      <c r="AH330" s="169" t="e">
        <f ca="1">S357</f>
        <v>#N/A</v>
      </c>
    </row>
    <row r="331" spans="2:34" ht="15" customHeight="1">
      <c r="B331" s="175" t="b">
        <f>IF(Length_5_R6!T14="",FALSE,TRUE)</f>
        <v>0</v>
      </c>
      <c r="C331" s="169" t="str">
        <f>IF($B331=FALSE,"",VALUE(Length_5_R6!A14))</f>
        <v/>
      </c>
      <c r="D331" s="169" t="str">
        <f>IF($B331=FALSE,"",Length_5_R6!B14)</f>
        <v/>
      </c>
      <c r="E331" s="169" t="str">
        <f>IF($B331=FALSE,"",Length_5_R6!C14)</f>
        <v/>
      </c>
      <c r="F331" s="175" t="str">
        <f>IF($B331=FALSE,"",Length_5_R6!T14)</f>
        <v/>
      </c>
      <c r="G331" s="175" t="str">
        <f>IF($B331=FALSE,"",Length_5_R6!U14)</f>
        <v/>
      </c>
      <c r="H331" s="175" t="str">
        <f>IF($B331=FALSE,"",Length_5_R6!V14)</f>
        <v/>
      </c>
      <c r="I331" s="175" t="str">
        <f>IF($B331=FALSE,"",Length_5_R6!W14)</f>
        <v/>
      </c>
      <c r="J331" s="175" t="str">
        <f>IF($B331=FALSE,"",Length_5_R6!X14)</f>
        <v/>
      </c>
      <c r="K331" s="169" t="str">
        <f t="shared" si="121"/>
        <v/>
      </c>
      <c r="L331" s="179" t="str">
        <f t="shared" si="122"/>
        <v/>
      </c>
      <c r="M331" s="180" t="str">
        <f>IF(B331=FALSE,"",Length_5_R6!D37)</f>
        <v/>
      </c>
      <c r="N331" s="181" t="str">
        <f>IF(B331=FALSE,"",Calcu_ADJ!K331*I$315)</f>
        <v/>
      </c>
      <c r="O331" s="182" t="str">
        <f t="shared" si="123"/>
        <v/>
      </c>
      <c r="P331" s="182" t="str">
        <f>IF(B331=FALSE,"",Length_5_R6!K37)</f>
        <v/>
      </c>
      <c r="Q331" s="182" t="str">
        <f t="shared" si="124"/>
        <v/>
      </c>
      <c r="R331" s="169" t="str">
        <f t="shared" si="125"/>
        <v/>
      </c>
      <c r="S331" s="169" t="str">
        <f t="shared" si="126"/>
        <v/>
      </c>
      <c r="T331" s="246" t="str">
        <f t="shared" si="127"/>
        <v/>
      </c>
      <c r="U331" s="183" t="str">
        <f t="shared" si="128"/>
        <v/>
      </c>
      <c r="V331" s="285" t="str">
        <f t="shared" si="134"/>
        <v/>
      </c>
      <c r="W331" s="169" t="str">
        <f t="shared" si="135"/>
        <v/>
      </c>
      <c r="X331" s="169" t="str">
        <f t="shared" si="136"/>
        <v/>
      </c>
      <c r="Y331" s="169" t="str">
        <f t="shared" si="137"/>
        <v/>
      </c>
      <c r="Z331" s="124"/>
      <c r="AA331" s="169" t="e">
        <f ca="1">IF(Length_5_R6!K14&lt;0,ROUNDUP(Length_5_R6!K14,$M$357),ROUNDDOWN(Length_5_R6!K14,$M$357))</f>
        <v>#N/A</v>
      </c>
      <c r="AB331" s="169" t="e">
        <f ca="1">IF(Length_5_R6!L14&lt;0,ROUNDDOWN(Length_5_R6!L14,$M$357),ROUNDUP(Length_5_R6!L14,$M$357))</f>
        <v>#N/A</v>
      </c>
      <c r="AC331" s="169" t="e">
        <f t="shared" ca="1" si="129"/>
        <v>#N/A</v>
      </c>
      <c r="AD331" s="172" t="str">
        <f t="shared" si="130"/>
        <v>-</v>
      </c>
      <c r="AE331" s="169" t="str">
        <f t="shared" si="131"/>
        <v>-</v>
      </c>
      <c r="AF331" s="169" t="e">
        <f t="shared" ca="1" si="132"/>
        <v>#N/A</v>
      </c>
      <c r="AG331" s="169" t="str">
        <f t="shared" si="133"/>
        <v/>
      </c>
      <c r="AH331" s="169" t="e">
        <f ca="1">S357</f>
        <v>#N/A</v>
      </c>
    </row>
    <row r="332" spans="2:34" ht="15" customHeight="1">
      <c r="B332" s="175" t="b">
        <f>IF(Length_5_R6!T15="",FALSE,TRUE)</f>
        <v>0</v>
      </c>
      <c r="C332" s="169" t="str">
        <f>IF($B332=FALSE,"",VALUE(Length_5_R6!A15))</f>
        <v/>
      </c>
      <c r="D332" s="169" t="str">
        <f>IF($B332=FALSE,"",Length_5_R6!B15)</f>
        <v/>
      </c>
      <c r="E332" s="169" t="str">
        <f>IF($B332=FALSE,"",Length_5_R6!C15)</f>
        <v/>
      </c>
      <c r="F332" s="175" t="str">
        <f>IF($B332=FALSE,"",Length_5_R6!T15)</f>
        <v/>
      </c>
      <c r="G332" s="175" t="str">
        <f>IF($B332=FALSE,"",Length_5_R6!U15)</f>
        <v/>
      </c>
      <c r="H332" s="175" t="str">
        <f>IF($B332=FALSE,"",Length_5_R6!V15)</f>
        <v/>
      </c>
      <c r="I332" s="175" t="str">
        <f>IF($B332=FALSE,"",Length_5_R6!W15)</f>
        <v/>
      </c>
      <c r="J332" s="175" t="str">
        <f>IF($B332=FALSE,"",Length_5_R6!X15)</f>
        <v/>
      </c>
      <c r="K332" s="169" t="str">
        <f t="shared" si="121"/>
        <v/>
      </c>
      <c r="L332" s="179" t="str">
        <f t="shared" si="122"/>
        <v/>
      </c>
      <c r="M332" s="180" t="str">
        <f>IF(B332=FALSE,"",Length_5_R6!D38)</f>
        <v/>
      </c>
      <c r="N332" s="181" t="str">
        <f>IF(B332=FALSE,"",Calcu_ADJ!K332*I$315)</f>
        <v/>
      </c>
      <c r="O332" s="182" t="str">
        <f t="shared" si="123"/>
        <v/>
      </c>
      <c r="P332" s="182" t="str">
        <f>IF(B332=FALSE,"",Length_5_R6!K38)</f>
        <v/>
      </c>
      <c r="Q332" s="182" t="str">
        <f t="shared" si="124"/>
        <v/>
      </c>
      <c r="R332" s="169" t="str">
        <f t="shared" si="125"/>
        <v/>
      </c>
      <c r="S332" s="169" t="str">
        <f t="shared" si="126"/>
        <v/>
      </c>
      <c r="T332" s="246" t="str">
        <f t="shared" si="127"/>
        <v/>
      </c>
      <c r="U332" s="183" t="str">
        <f t="shared" si="128"/>
        <v/>
      </c>
      <c r="V332" s="285" t="str">
        <f t="shared" si="134"/>
        <v/>
      </c>
      <c r="W332" s="169" t="str">
        <f t="shared" si="135"/>
        <v/>
      </c>
      <c r="X332" s="169" t="str">
        <f t="shared" si="136"/>
        <v/>
      </c>
      <c r="Y332" s="169" t="str">
        <f t="shared" si="137"/>
        <v/>
      </c>
      <c r="Z332" s="124"/>
      <c r="AA332" s="169" t="e">
        <f ca="1">IF(Length_5_R6!K15&lt;0,ROUNDUP(Length_5_R6!K15,$M$357),ROUNDDOWN(Length_5_R6!K15,$M$357))</f>
        <v>#N/A</v>
      </c>
      <c r="AB332" s="169" t="e">
        <f ca="1">IF(Length_5_R6!L15&lt;0,ROUNDDOWN(Length_5_R6!L15,$M$357),ROUNDUP(Length_5_R6!L15,$M$357))</f>
        <v>#N/A</v>
      </c>
      <c r="AC332" s="169" t="e">
        <f t="shared" ca="1" si="129"/>
        <v>#N/A</v>
      </c>
      <c r="AD332" s="172" t="str">
        <f t="shared" si="130"/>
        <v>-</v>
      </c>
      <c r="AE332" s="169" t="str">
        <f t="shared" si="131"/>
        <v>-</v>
      </c>
      <c r="AF332" s="169" t="e">
        <f t="shared" ca="1" si="132"/>
        <v>#N/A</v>
      </c>
      <c r="AG332" s="169" t="str">
        <f t="shared" si="133"/>
        <v/>
      </c>
      <c r="AH332" s="169" t="e">
        <f ca="1">S357</f>
        <v>#N/A</v>
      </c>
    </row>
    <row r="333" spans="2:34" ht="15" customHeight="1">
      <c r="B333" s="175" t="b">
        <f>IF(Length_5_R6!T16="",FALSE,TRUE)</f>
        <v>0</v>
      </c>
      <c r="C333" s="169" t="str">
        <f>IF($B333=FALSE,"",VALUE(Length_5_R6!A16))</f>
        <v/>
      </c>
      <c r="D333" s="169" t="str">
        <f>IF($B333=FALSE,"",Length_5_R6!B16)</f>
        <v/>
      </c>
      <c r="E333" s="169" t="str">
        <f>IF($B333=FALSE,"",Length_5_R6!C16)</f>
        <v/>
      </c>
      <c r="F333" s="175" t="str">
        <f>IF($B333=FALSE,"",Length_5_R6!T16)</f>
        <v/>
      </c>
      <c r="G333" s="175" t="str">
        <f>IF($B333=FALSE,"",Length_5_R6!U16)</f>
        <v/>
      </c>
      <c r="H333" s="175" t="str">
        <f>IF($B333=FALSE,"",Length_5_R6!V16)</f>
        <v/>
      </c>
      <c r="I333" s="175" t="str">
        <f>IF($B333=FALSE,"",Length_5_R6!W16)</f>
        <v/>
      </c>
      <c r="J333" s="175" t="str">
        <f>IF($B333=FALSE,"",Length_5_R6!X16)</f>
        <v/>
      </c>
      <c r="K333" s="169" t="str">
        <f t="shared" si="121"/>
        <v/>
      </c>
      <c r="L333" s="179" t="str">
        <f t="shared" si="122"/>
        <v/>
      </c>
      <c r="M333" s="180" t="str">
        <f>IF(B333=FALSE,"",Length_5_R6!D39)</f>
        <v/>
      </c>
      <c r="N333" s="181" t="str">
        <f>IF(B333=FALSE,"",Calcu_ADJ!K333*I$315)</f>
        <v/>
      </c>
      <c r="O333" s="182" t="str">
        <f t="shared" si="123"/>
        <v/>
      </c>
      <c r="P333" s="182" t="str">
        <f>IF(B333=FALSE,"",Length_5_R6!K39)</f>
        <v/>
      </c>
      <c r="Q333" s="182" t="str">
        <f t="shared" si="124"/>
        <v/>
      </c>
      <c r="R333" s="169" t="str">
        <f t="shared" si="125"/>
        <v/>
      </c>
      <c r="S333" s="169" t="str">
        <f t="shared" si="126"/>
        <v/>
      </c>
      <c r="T333" s="246" t="str">
        <f t="shared" si="127"/>
        <v/>
      </c>
      <c r="U333" s="183" t="str">
        <f t="shared" si="128"/>
        <v/>
      </c>
      <c r="V333" s="285" t="str">
        <f t="shared" si="134"/>
        <v/>
      </c>
      <c r="W333" s="169" t="str">
        <f t="shared" si="135"/>
        <v/>
      </c>
      <c r="X333" s="169" t="str">
        <f t="shared" si="136"/>
        <v/>
      </c>
      <c r="Y333" s="169" t="str">
        <f t="shared" si="137"/>
        <v/>
      </c>
      <c r="Z333" s="124"/>
      <c r="AA333" s="169" t="e">
        <f ca="1">IF(Length_5_R6!K16&lt;0,ROUNDUP(Length_5_R6!K16,$M$357),ROUNDDOWN(Length_5_R6!K16,$M$357))</f>
        <v>#N/A</v>
      </c>
      <c r="AB333" s="169" t="e">
        <f ca="1">IF(Length_5_R6!L16&lt;0,ROUNDDOWN(Length_5_R6!L16,$M$357),ROUNDUP(Length_5_R6!L16,$M$357))</f>
        <v>#N/A</v>
      </c>
      <c r="AC333" s="169" t="e">
        <f t="shared" ca="1" si="129"/>
        <v>#N/A</v>
      </c>
      <c r="AD333" s="172" t="str">
        <f t="shared" si="130"/>
        <v>-</v>
      </c>
      <c r="AE333" s="169" t="str">
        <f t="shared" si="131"/>
        <v>-</v>
      </c>
      <c r="AF333" s="169" t="e">
        <f t="shared" ca="1" si="132"/>
        <v>#N/A</v>
      </c>
      <c r="AG333" s="169" t="str">
        <f t="shared" si="133"/>
        <v/>
      </c>
      <c r="AH333" s="169" t="e">
        <f ca="1">S357</f>
        <v>#N/A</v>
      </c>
    </row>
    <row r="334" spans="2:34" ht="15" customHeight="1">
      <c r="B334" s="175" t="b">
        <f>IF(Length_5_R6!T17="",FALSE,TRUE)</f>
        <v>0</v>
      </c>
      <c r="C334" s="169" t="str">
        <f>IF($B334=FALSE,"",VALUE(Length_5_R6!A17))</f>
        <v/>
      </c>
      <c r="D334" s="169" t="str">
        <f>IF($B334=FALSE,"",Length_5_R6!B17)</f>
        <v/>
      </c>
      <c r="E334" s="169" t="str">
        <f>IF($B334=FALSE,"",Length_5_R6!C17)</f>
        <v/>
      </c>
      <c r="F334" s="175" t="str">
        <f>IF($B334=FALSE,"",Length_5_R6!T17)</f>
        <v/>
      </c>
      <c r="G334" s="175" t="str">
        <f>IF($B334=FALSE,"",Length_5_R6!U17)</f>
        <v/>
      </c>
      <c r="H334" s="175" t="str">
        <f>IF($B334=FALSE,"",Length_5_R6!V17)</f>
        <v/>
      </c>
      <c r="I334" s="175" t="str">
        <f>IF($B334=FALSE,"",Length_5_R6!W17)</f>
        <v/>
      </c>
      <c r="J334" s="175" t="str">
        <f>IF($B334=FALSE,"",Length_5_R6!X17)</f>
        <v/>
      </c>
      <c r="K334" s="169" t="str">
        <f t="shared" si="121"/>
        <v/>
      </c>
      <c r="L334" s="179" t="str">
        <f t="shared" si="122"/>
        <v/>
      </c>
      <c r="M334" s="180" t="str">
        <f>IF(B334=FALSE,"",Length_5_R6!D40)</f>
        <v/>
      </c>
      <c r="N334" s="181" t="str">
        <f>IF(B334=FALSE,"",Calcu_ADJ!K334*I$315)</f>
        <v/>
      </c>
      <c r="O334" s="182" t="str">
        <f t="shared" si="123"/>
        <v/>
      </c>
      <c r="P334" s="182" t="str">
        <f>IF(B334=FALSE,"",Length_5_R6!K40)</f>
        <v/>
      </c>
      <c r="Q334" s="182" t="str">
        <f t="shared" si="124"/>
        <v/>
      </c>
      <c r="R334" s="169" t="str">
        <f t="shared" si="125"/>
        <v/>
      </c>
      <c r="S334" s="169" t="str">
        <f t="shared" si="126"/>
        <v/>
      </c>
      <c r="T334" s="246" t="str">
        <f t="shared" si="127"/>
        <v/>
      </c>
      <c r="U334" s="183" t="str">
        <f t="shared" si="128"/>
        <v/>
      </c>
      <c r="V334" s="285" t="str">
        <f t="shared" si="134"/>
        <v/>
      </c>
      <c r="W334" s="169" t="str">
        <f t="shared" si="135"/>
        <v/>
      </c>
      <c r="X334" s="169" t="str">
        <f t="shared" si="136"/>
        <v/>
      </c>
      <c r="Y334" s="169" t="str">
        <f t="shared" si="137"/>
        <v/>
      </c>
      <c r="Z334" s="124"/>
      <c r="AA334" s="169" t="e">
        <f ca="1">IF(Length_5_R6!K17&lt;0,ROUNDUP(Length_5_R6!K17,$M$357),ROUNDDOWN(Length_5_R6!K17,$M$357))</f>
        <v>#N/A</v>
      </c>
      <c r="AB334" s="169" t="e">
        <f ca="1">IF(Length_5_R6!L17&lt;0,ROUNDDOWN(Length_5_R6!L17,$M$357),ROUNDUP(Length_5_R6!L17,$M$357))</f>
        <v>#N/A</v>
      </c>
      <c r="AC334" s="169" t="e">
        <f t="shared" ca="1" si="129"/>
        <v>#N/A</v>
      </c>
      <c r="AD334" s="172" t="str">
        <f t="shared" si="130"/>
        <v>-</v>
      </c>
      <c r="AE334" s="169" t="str">
        <f t="shared" si="131"/>
        <v>-</v>
      </c>
      <c r="AF334" s="169" t="e">
        <f t="shared" ca="1" si="132"/>
        <v>#N/A</v>
      </c>
      <c r="AG334" s="169" t="str">
        <f t="shared" si="133"/>
        <v/>
      </c>
      <c r="AH334" s="169" t="e">
        <f ca="1">S357</f>
        <v>#N/A</v>
      </c>
    </row>
    <row r="335" spans="2:34" ht="15" customHeight="1">
      <c r="B335" s="175" t="b">
        <f>IF(Length_5_R6!T18="",FALSE,TRUE)</f>
        <v>0</v>
      </c>
      <c r="C335" s="169" t="str">
        <f>IF($B335=FALSE,"",VALUE(Length_5_R6!A18))</f>
        <v/>
      </c>
      <c r="D335" s="169" t="str">
        <f>IF($B335=FALSE,"",Length_5_R6!B18)</f>
        <v/>
      </c>
      <c r="E335" s="169" t="str">
        <f>IF($B335=FALSE,"",Length_5_R6!C18)</f>
        <v/>
      </c>
      <c r="F335" s="175" t="str">
        <f>IF($B335=FALSE,"",Length_5_R6!T18)</f>
        <v/>
      </c>
      <c r="G335" s="175" t="str">
        <f>IF($B335=FALSE,"",Length_5_R6!U18)</f>
        <v/>
      </c>
      <c r="H335" s="175" t="str">
        <f>IF($B335=FALSE,"",Length_5_R6!V18)</f>
        <v/>
      </c>
      <c r="I335" s="175" t="str">
        <f>IF($B335=FALSE,"",Length_5_R6!W18)</f>
        <v/>
      </c>
      <c r="J335" s="175" t="str">
        <f>IF($B335=FALSE,"",Length_5_R6!X18)</f>
        <v/>
      </c>
      <c r="K335" s="169" t="str">
        <f t="shared" si="121"/>
        <v/>
      </c>
      <c r="L335" s="179" t="str">
        <f t="shared" si="122"/>
        <v/>
      </c>
      <c r="M335" s="180" t="str">
        <f>IF(B335=FALSE,"",Length_5_R6!D41)</f>
        <v/>
      </c>
      <c r="N335" s="181" t="str">
        <f>IF(B335=FALSE,"",Calcu_ADJ!K335*I$315)</f>
        <v/>
      </c>
      <c r="O335" s="182" t="str">
        <f t="shared" si="123"/>
        <v/>
      </c>
      <c r="P335" s="182" t="str">
        <f>IF(B335=FALSE,"",Length_5_R6!K41)</f>
        <v/>
      </c>
      <c r="Q335" s="182" t="str">
        <f t="shared" si="124"/>
        <v/>
      </c>
      <c r="R335" s="169" t="str">
        <f t="shared" si="125"/>
        <v/>
      </c>
      <c r="S335" s="169" t="str">
        <f t="shared" si="126"/>
        <v/>
      </c>
      <c r="T335" s="246" t="str">
        <f t="shared" si="127"/>
        <v/>
      </c>
      <c r="U335" s="183" t="str">
        <f t="shared" si="128"/>
        <v/>
      </c>
      <c r="V335" s="285" t="str">
        <f t="shared" si="134"/>
        <v/>
      </c>
      <c r="W335" s="169" t="str">
        <f t="shared" si="135"/>
        <v/>
      </c>
      <c r="X335" s="169" t="str">
        <f t="shared" si="136"/>
        <v/>
      </c>
      <c r="Y335" s="169" t="str">
        <f t="shared" si="137"/>
        <v/>
      </c>
      <c r="Z335" s="124"/>
      <c r="AA335" s="169" t="e">
        <f ca="1">IF(Length_5_R6!K18&lt;0,ROUNDUP(Length_5_R6!K18,$M$357),ROUNDDOWN(Length_5_R6!K18,$M$357))</f>
        <v>#N/A</v>
      </c>
      <c r="AB335" s="169" t="e">
        <f ca="1">IF(Length_5_R6!L18&lt;0,ROUNDDOWN(Length_5_R6!L18,$M$357),ROUNDUP(Length_5_R6!L18,$M$357))</f>
        <v>#N/A</v>
      </c>
      <c r="AC335" s="169" t="e">
        <f t="shared" ca="1" si="129"/>
        <v>#N/A</v>
      </c>
      <c r="AD335" s="172" t="str">
        <f t="shared" si="130"/>
        <v>-</v>
      </c>
      <c r="AE335" s="169" t="str">
        <f t="shared" si="131"/>
        <v>-</v>
      </c>
      <c r="AF335" s="169" t="e">
        <f t="shared" ca="1" si="132"/>
        <v>#N/A</v>
      </c>
      <c r="AG335" s="169" t="str">
        <f t="shared" si="133"/>
        <v/>
      </c>
      <c r="AH335" s="169" t="e">
        <f ca="1">S357</f>
        <v>#N/A</v>
      </c>
    </row>
    <row r="336" spans="2:34" ht="15" customHeight="1">
      <c r="B336" s="175" t="b">
        <f>IF(Length_5_R6!T19="",FALSE,TRUE)</f>
        <v>0</v>
      </c>
      <c r="C336" s="169" t="str">
        <f>IF($B336=FALSE,"",VALUE(Length_5_R6!A19))</f>
        <v/>
      </c>
      <c r="D336" s="169" t="str">
        <f>IF($B336=FALSE,"",Length_5_R6!B19)</f>
        <v/>
      </c>
      <c r="E336" s="169" t="str">
        <f>IF($B336=FALSE,"",Length_5_R6!C19)</f>
        <v/>
      </c>
      <c r="F336" s="175" t="str">
        <f>IF($B336=FALSE,"",Length_5_R6!T19)</f>
        <v/>
      </c>
      <c r="G336" s="175" t="str">
        <f>IF($B336=FALSE,"",Length_5_R6!U19)</f>
        <v/>
      </c>
      <c r="H336" s="175" t="str">
        <f>IF($B336=FALSE,"",Length_5_R6!V19)</f>
        <v/>
      </c>
      <c r="I336" s="175" t="str">
        <f>IF($B336=FALSE,"",Length_5_R6!W19)</f>
        <v/>
      </c>
      <c r="J336" s="175" t="str">
        <f>IF($B336=FALSE,"",Length_5_R6!X19)</f>
        <v/>
      </c>
      <c r="K336" s="169" t="str">
        <f t="shared" si="121"/>
        <v/>
      </c>
      <c r="L336" s="179" t="str">
        <f t="shared" si="122"/>
        <v/>
      </c>
      <c r="M336" s="180" t="str">
        <f>IF(B336=FALSE,"",Length_5_R6!D42)</f>
        <v/>
      </c>
      <c r="N336" s="181" t="str">
        <f>IF(B336=FALSE,"",Calcu_ADJ!K336*I$315)</f>
        <v/>
      </c>
      <c r="O336" s="182" t="str">
        <f t="shared" si="123"/>
        <v/>
      </c>
      <c r="P336" s="182" t="str">
        <f>IF(B336=FALSE,"",Length_5_R6!K42)</f>
        <v/>
      </c>
      <c r="Q336" s="182" t="str">
        <f t="shared" si="124"/>
        <v/>
      </c>
      <c r="R336" s="169" t="str">
        <f t="shared" si="125"/>
        <v/>
      </c>
      <c r="S336" s="169" t="str">
        <f t="shared" si="126"/>
        <v/>
      </c>
      <c r="T336" s="246" t="str">
        <f t="shared" si="127"/>
        <v/>
      </c>
      <c r="U336" s="183" t="str">
        <f t="shared" si="128"/>
        <v/>
      </c>
      <c r="V336" s="285" t="str">
        <f t="shared" si="134"/>
        <v/>
      </c>
      <c r="W336" s="169" t="str">
        <f t="shared" si="135"/>
        <v/>
      </c>
      <c r="X336" s="169" t="str">
        <f t="shared" si="136"/>
        <v/>
      </c>
      <c r="Y336" s="169" t="str">
        <f t="shared" si="137"/>
        <v/>
      </c>
      <c r="Z336" s="124"/>
      <c r="AA336" s="169" t="e">
        <f ca="1">IF(Length_5_R6!K19&lt;0,ROUNDUP(Length_5_R6!K19,$M$357),ROUNDDOWN(Length_5_R6!K19,$M$357))</f>
        <v>#N/A</v>
      </c>
      <c r="AB336" s="169" t="e">
        <f ca="1">IF(Length_5_R6!L19&lt;0,ROUNDDOWN(Length_5_R6!L19,$M$357),ROUNDUP(Length_5_R6!L19,$M$357))</f>
        <v>#N/A</v>
      </c>
      <c r="AC336" s="169" t="e">
        <f t="shared" ca="1" si="129"/>
        <v>#N/A</v>
      </c>
      <c r="AD336" s="172" t="str">
        <f t="shared" si="130"/>
        <v>-</v>
      </c>
      <c r="AE336" s="169" t="str">
        <f t="shared" si="131"/>
        <v>-</v>
      </c>
      <c r="AF336" s="169" t="e">
        <f t="shared" ca="1" si="132"/>
        <v>#N/A</v>
      </c>
      <c r="AG336" s="169" t="str">
        <f t="shared" si="133"/>
        <v/>
      </c>
      <c r="AH336" s="169" t="e">
        <f ca="1">S357</f>
        <v>#N/A</v>
      </c>
    </row>
    <row r="337" spans="1:34" ht="15" customHeight="1">
      <c r="B337" s="175" t="b">
        <f>IF(Length_5_R6!T20="",FALSE,TRUE)</f>
        <v>0</v>
      </c>
      <c r="C337" s="169" t="str">
        <f>IF($B337=FALSE,"",VALUE(Length_5_R6!A20))</f>
        <v/>
      </c>
      <c r="D337" s="169" t="str">
        <f>IF($B337=FALSE,"",Length_5_R6!B20)</f>
        <v/>
      </c>
      <c r="E337" s="169" t="str">
        <f>IF($B337=FALSE,"",Length_5_R6!C20)</f>
        <v/>
      </c>
      <c r="F337" s="175" t="str">
        <f>IF($B337=FALSE,"",Length_5_R6!T20)</f>
        <v/>
      </c>
      <c r="G337" s="175" t="str">
        <f>IF($B337=FALSE,"",Length_5_R6!U20)</f>
        <v/>
      </c>
      <c r="H337" s="175" t="str">
        <f>IF($B337=FALSE,"",Length_5_R6!V20)</f>
        <v/>
      </c>
      <c r="I337" s="175" t="str">
        <f>IF($B337=FALSE,"",Length_5_R6!W20)</f>
        <v/>
      </c>
      <c r="J337" s="175" t="str">
        <f>IF($B337=FALSE,"",Length_5_R6!X20)</f>
        <v/>
      </c>
      <c r="K337" s="169" t="str">
        <f t="shared" si="121"/>
        <v/>
      </c>
      <c r="L337" s="179" t="str">
        <f t="shared" si="122"/>
        <v/>
      </c>
      <c r="M337" s="180" t="str">
        <f>IF(B337=FALSE,"",Length_5_R6!D43)</f>
        <v/>
      </c>
      <c r="N337" s="181" t="str">
        <f>IF(B337=FALSE,"",Calcu_ADJ!K337*I$315)</f>
        <v/>
      </c>
      <c r="O337" s="182" t="str">
        <f t="shared" si="123"/>
        <v/>
      </c>
      <c r="P337" s="182" t="str">
        <f>IF(B337=FALSE,"",Length_5_R6!K43)</f>
        <v/>
      </c>
      <c r="Q337" s="182" t="str">
        <f t="shared" si="124"/>
        <v/>
      </c>
      <c r="R337" s="169" t="str">
        <f t="shared" si="125"/>
        <v/>
      </c>
      <c r="S337" s="169" t="str">
        <f t="shared" si="126"/>
        <v/>
      </c>
      <c r="T337" s="246" t="str">
        <f t="shared" si="127"/>
        <v/>
      </c>
      <c r="U337" s="183" t="str">
        <f t="shared" si="128"/>
        <v/>
      </c>
      <c r="V337" s="285" t="str">
        <f t="shared" si="134"/>
        <v/>
      </c>
      <c r="W337" s="169" t="str">
        <f t="shared" si="135"/>
        <v/>
      </c>
      <c r="X337" s="169" t="str">
        <f t="shared" si="136"/>
        <v/>
      </c>
      <c r="Y337" s="169" t="str">
        <f t="shared" si="137"/>
        <v/>
      </c>
      <c r="Z337" s="124"/>
      <c r="AA337" s="169" t="e">
        <f ca="1">IF(Length_5_R6!K20&lt;0,ROUNDUP(Length_5_R6!K20,$M$357),ROUNDDOWN(Length_5_R6!K20,$M$357))</f>
        <v>#N/A</v>
      </c>
      <c r="AB337" s="169" t="e">
        <f ca="1">IF(Length_5_R6!L20&lt;0,ROUNDDOWN(Length_5_R6!L20,$M$357),ROUNDUP(Length_5_R6!L20,$M$357))</f>
        <v>#N/A</v>
      </c>
      <c r="AC337" s="169" t="e">
        <f t="shared" ca="1" si="129"/>
        <v>#N/A</v>
      </c>
      <c r="AD337" s="172" t="str">
        <f t="shared" si="130"/>
        <v>-</v>
      </c>
      <c r="AE337" s="169" t="str">
        <f t="shared" si="131"/>
        <v>-</v>
      </c>
      <c r="AF337" s="169" t="e">
        <f t="shared" ca="1" si="132"/>
        <v>#N/A</v>
      </c>
      <c r="AG337" s="169" t="str">
        <f t="shared" si="133"/>
        <v/>
      </c>
      <c r="AH337" s="169" t="e">
        <f ca="1">S357</f>
        <v>#N/A</v>
      </c>
    </row>
    <row r="338" spans="1:34" ht="15" customHeight="1">
      <c r="B338" s="175" t="b">
        <f>IF(Length_5_R6!T21="",FALSE,TRUE)</f>
        <v>0</v>
      </c>
      <c r="C338" s="169" t="str">
        <f>IF($B338=FALSE,"",VALUE(Length_5_R6!A21))</f>
        <v/>
      </c>
      <c r="D338" s="169" t="str">
        <f>IF($B338=FALSE,"",Length_5_R6!B21)</f>
        <v/>
      </c>
      <c r="E338" s="169" t="str">
        <f>IF($B338=FALSE,"",Length_5_R6!C21)</f>
        <v/>
      </c>
      <c r="F338" s="175" t="str">
        <f>IF($B338=FALSE,"",Length_5_R6!T21)</f>
        <v/>
      </c>
      <c r="G338" s="175" t="str">
        <f>IF($B338=FALSE,"",Length_5_R6!U21)</f>
        <v/>
      </c>
      <c r="H338" s="175" t="str">
        <f>IF($B338=FALSE,"",Length_5_R6!V21)</f>
        <v/>
      </c>
      <c r="I338" s="175" t="str">
        <f>IF($B338=FALSE,"",Length_5_R6!W21)</f>
        <v/>
      </c>
      <c r="J338" s="175" t="str">
        <f>IF($B338=FALSE,"",Length_5_R6!X21)</f>
        <v/>
      </c>
      <c r="K338" s="169" t="str">
        <f t="shared" si="121"/>
        <v/>
      </c>
      <c r="L338" s="179" t="str">
        <f t="shared" si="122"/>
        <v/>
      </c>
      <c r="M338" s="180" t="str">
        <f>IF(B338=FALSE,"",Length_5_R6!D44)</f>
        <v/>
      </c>
      <c r="N338" s="181" t="str">
        <f>IF(B338=FALSE,"",Calcu_ADJ!K338*I$315)</f>
        <v/>
      </c>
      <c r="O338" s="182" t="str">
        <f t="shared" si="123"/>
        <v/>
      </c>
      <c r="P338" s="182" t="str">
        <f>IF(B338=FALSE,"",Length_5_R6!K44)</f>
        <v/>
      </c>
      <c r="Q338" s="182" t="str">
        <f t="shared" si="124"/>
        <v/>
      </c>
      <c r="R338" s="169" t="str">
        <f t="shared" si="125"/>
        <v/>
      </c>
      <c r="S338" s="169" t="str">
        <f t="shared" si="126"/>
        <v/>
      </c>
      <c r="T338" s="246" t="str">
        <f t="shared" si="127"/>
        <v/>
      </c>
      <c r="U338" s="183" t="str">
        <f t="shared" si="128"/>
        <v/>
      </c>
      <c r="V338" s="285" t="str">
        <f t="shared" si="134"/>
        <v/>
      </c>
      <c r="W338" s="169" t="str">
        <f t="shared" si="135"/>
        <v/>
      </c>
      <c r="X338" s="169" t="str">
        <f t="shared" si="136"/>
        <v/>
      </c>
      <c r="Y338" s="169" t="str">
        <f t="shared" si="137"/>
        <v/>
      </c>
      <c r="Z338" s="124"/>
      <c r="AA338" s="169" t="e">
        <f ca="1">IF(Length_5_R6!K21&lt;0,ROUNDUP(Length_5_R6!K21,$M$357),ROUNDDOWN(Length_5_R6!K21,$M$357))</f>
        <v>#N/A</v>
      </c>
      <c r="AB338" s="169" t="e">
        <f ca="1">IF(Length_5_R6!L21&lt;0,ROUNDDOWN(Length_5_R6!L21,$M$357),ROUNDUP(Length_5_R6!L21,$M$357))</f>
        <v>#N/A</v>
      </c>
      <c r="AC338" s="169" t="e">
        <f t="shared" ca="1" si="129"/>
        <v>#N/A</v>
      </c>
      <c r="AD338" s="172" t="str">
        <f t="shared" si="130"/>
        <v>-</v>
      </c>
      <c r="AE338" s="169" t="str">
        <f t="shared" si="131"/>
        <v>-</v>
      </c>
      <c r="AF338" s="169" t="e">
        <f t="shared" ca="1" si="132"/>
        <v>#N/A</v>
      </c>
      <c r="AG338" s="169" t="str">
        <f t="shared" si="133"/>
        <v/>
      </c>
      <c r="AH338" s="169" t="e">
        <f ca="1">S357</f>
        <v>#N/A</v>
      </c>
    </row>
    <row r="339" spans="1:34" ht="15" customHeight="1">
      <c r="B339" s="175" t="b">
        <f>IF(Length_5_R6!T22="",FALSE,TRUE)</f>
        <v>0</v>
      </c>
      <c r="C339" s="169" t="str">
        <f>IF($B339=FALSE,"",VALUE(Length_5_R6!A22))</f>
        <v/>
      </c>
      <c r="D339" s="169" t="str">
        <f>IF($B339=FALSE,"",Length_5_R6!B22)</f>
        <v/>
      </c>
      <c r="E339" s="169" t="str">
        <f>IF($B339=FALSE,"",Length_5_R6!C22)</f>
        <v/>
      </c>
      <c r="F339" s="175" t="str">
        <f>IF($B339=FALSE,"",Length_5_R6!T22)</f>
        <v/>
      </c>
      <c r="G339" s="175" t="str">
        <f>IF($B339=FALSE,"",Length_5_R6!U22)</f>
        <v/>
      </c>
      <c r="H339" s="175" t="str">
        <f>IF($B339=FALSE,"",Length_5_R6!V22)</f>
        <v/>
      </c>
      <c r="I339" s="175" t="str">
        <f>IF($B339=FALSE,"",Length_5_R6!W22)</f>
        <v/>
      </c>
      <c r="J339" s="175" t="str">
        <f>IF($B339=FALSE,"",Length_5_R6!X22)</f>
        <v/>
      </c>
      <c r="K339" s="169" t="str">
        <f t="shared" si="121"/>
        <v/>
      </c>
      <c r="L339" s="179" t="str">
        <f t="shared" si="122"/>
        <v/>
      </c>
      <c r="M339" s="180" t="str">
        <f>IF(B339=FALSE,"",Length_5_R6!D45)</f>
        <v/>
      </c>
      <c r="N339" s="181" t="str">
        <f>IF(B339=FALSE,"",Calcu_ADJ!K339*I$315)</f>
        <v/>
      </c>
      <c r="O339" s="182" t="str">
        <f t="shared" si="123"/>
        <v/>
      </c>
      <c r="P339" s="182" t="str">
        <f>IF(B339=FALSE,"",Length_5_R6!K45)</f>
        <v/>
      </c>
      <c r="Q339" s="182" t="str">
        <f t="shared" si="124"/>
        <v/>
      </c>
      <c r="R339" s="169" t="str">
        <f t="shared" si="125"/>
        <v/>
      </c>
      <c r="S339" s="169" t="str">
        <f t="shared" si="126"/>
        <v/>
      </c>
      <c r="T339" s="246" t="str">
        <f t="shared" si="127"/>
        <v/>
      </c>
      <c r="U339" s="183" t="str">
        <f t="shared" si="128"/>
        <v/>
      </c>
      <c r="V339" s="285" t="str">
        <f t="shared" si="134"/>
        <v/>
      </c>
      <c r="W339" s="169" t="str">
        <f t="shared" si="135"/>
        <v/>
      </c>
      <c r="X339" s="169" t="str">
        <f t="shared" si="136"/>
        <v/>
      </c>
      <c r="Y339" s="169" t="str">
        <f t="shared" si="137"/>
        <v/>
      </c>
      <c r="Z339" s="124"/>
      <c r="AA339" s="169" t="e">
        <f ca="1">IF(Length_5_R6!K22&lt;0,ROUNDUP(Length_5_R6!K22,$M$357),ROUNDDOWN(Length_5_R6!K22,$M$357))</f>
        <v>#N/A</v>
      </c>
      <c r="AB339" s="169" t="e">
        <f ca="1">IF(Length_5_R6!L22&lt;0,ROUNDDOWN(Length_5_R6!L22,$M$357),ROUNDUP(Length_5_R6!L22,$M$357))</f>
        <v>#N/A</v>
      </c>
      <c r="AC339" s="169" t="e">
        <f t="shared" ca="1" si="129"/>
        <v>#N/A</v>
      </c>
      <c r="AD339" s="172" t="str">
        <f t="shared" si="130"/>
        <v>-</v>
      </c>
      <c r="AE339" s="169" t="str">
        <f t="shared" si="131"/>
        <v>-</v>
      </c>
      <c r="AF339" s="169" t="e">
        <f t="shared" ca="1" si="132"/>
        <v>#N/A</v>
      </c>
      <c r="AG339" s="169" t="str">
        <f t="shared" si="133"/>
        <v/>
      </c>
      <c r="AH339" s="169" t="e">
        <f ca="1">S357</f>
        <v>#N/A</v>
      </c>
    </row>
    <row r="340" spans="1:34" ht="15" customHeight="1">
      <c r="B340" s="175" t="b">
        <f>IF(Length_5_R6!T23="",FALSE,TRUE)</f>
        <v>0</v>
      </c>
      <c r="C340" s="169" t="str">
        <f>IF($B340=FALSE,"",VALUE(Length_5_R6!A23))</f>
        <v/>
      </c>
      <c r="D340" s="169" t="str">
        <f>IF($B340=FALSE,"",Length_5_R6!B23)</f>
        <v/>
      </c>
      <c r="E340" s="169" t="str">
        <f>IF($B340=FALSE,"",Length_5_R6!C23)</f>
        <v/>
      </c>
      <c r="F340" s="175" t="str">
        <f>IF($B340=FALSE,"",Length_5_R6!T23)</f>
        <v/>
      </c>
      <c r="G340" s="175" t="str">
        <f>IF($B340=FALSE,"",Length_5_R6!U23)</f>
        <v/>
      </c>
      <c r="H340" s="175" t="str">
        <f>IF($B340=FALSE,"",Length_5_R6!V23)</f>
        <v/>
      </c>
      <c r="I340" s="175" t="str">
        <f>IF($B340=FALSE,"",Length_5_R6!W23)</f>
        <v/>
      </c>
      <c r="J340" s="175" t="str">
        <f>IF($B340=FALSE,"",Length_5_R6!X23)</f>
        <v/>
      </c>
      <c r="K340" s="169" t="str">
        <f t="shared" si="121"/>
        <v/>
      </c>
      <c r="L340" s="179" t="str">
        <f t="shared" si="122"/>
        <v/>
      </c>
      <c r="M340" s="180" t="str">
        <f>IF(B340=FALSE,"",Length_5_R6!D46)</f>
        <v/>
      </c>
      <c r="N340" s="181" t="str">
        <f>IF(B340=FALSE,"",Calcu_ADJ!K340*I$315)</f>
        <v/>
      </c>
      <c r="O340" s="182" t="str">
        <f t="shared" si="123"/>
        <v/>
      </c>
      <c r="P340" s="182" t="str">
        <f>IF(B340=FALSE,"",Length_5_R6!K46)</f>
        <v/>
      </c>
      <c r="Q340" s="182" t="str">
        <f t="shared" si="124"/>
        <v/>
      </c>
      <c r="R340" s="169" t="str">
        <f t="shared" si="125"/>
        <v/>
      </c>
      <c r="S340" s="169" t="str">
        <f t="shared" si="126"/>
        <v/>
      </c>
      <c r="T340" s="246" t="str">
        <f t="shared" si="127"/>
        <v/>
      </c>
      <c r="U340" s="183" t="str">
        <f t="shared" si="128"/>
        <v/>
      </c>
      <c r="V340" s="285" t="str">
        <f t="shared" si="134"/>
        <v/>
      </c>
      <c r="W340" s="169" t="str">
        <f t="shared" si="135"/>
        <v/>
      </c>
      <c r="X340" s="169" t="str">
        <f t="shared" si="136"/>
        <v/>
      </c>
      <c r="Y340" s="169" t="str">
        <f t="shared" si="137"/>
        <v/>
      </c>
      <c r="Z340" s="124"/>
      <c r="AA340" s="169" t="e">
        <f ca="1">IF(Length_5_R6!K23&lt;0,ROUNDUP(Length_5_R6!K23,$M$357),ROUNDDOWN(Length_5_R6!K23,$M$357))</f>
        <v>#N/A</v>
      </c>
      <c r="AB340" s="169" t="e">
        <f ca="1">IF(Length_5_R6!L23&lt;0,ROUNDDOWN(Length_5_R6!L23,$M$357),ROUNDUP(Length_5_R6!L23,$M$357))</f>
        <v>#N/A</v>
      </c>
      <c r="AC340" s="169" t="e">
        <f t="shared" ca="1" si="129"/>
        <v>#N/A</v>
      </c>
      <c r="AD340" s="172" t="str">
        <f t="shared" si="130"/>
        <v>-</v>
      </c>
      <c r="AE340" s="169" t="str">
        <f t="shared" si="131"/>
        <v>-</v>
      </c>
      <c r="AF340" s="169" t="e">
        <f t="shared" ca="1" si="132"/>
        <v>#N/A</v>
      </c>
      <c r="AG340" s="169" t="str">
        <f t="shared" si="133"/>
        <v/>
      </c>
      <c r="AH340" s="169" t="e">
        <f ca="1">S357</f>
        <v>#N/A</v>
      </c>
    </row>
    <row r="341" spans="1:34" ht="15" customHeight="1">
      <c r="N341" s="120"/>
      <c r="O341" s="120"/>
      <c r="P341" s="120"/>
      <c r="Q341" s="120"/>
      <c r="R341" s="120"/>
      <c r="S341" s="120"/>
      <c r="T341" s="120"/>
      <c r="Y341" s="120"/>
    </row>
    <row r="342" spans="1:34" ht="15" customHeight="1">
      <c r="A342" s="118" t="s">
        <v>430</v>
      </c>
      <c r="C342" s="119"/>
      <c r="D342" s="119"/>
      <c r="E342" s="124"/>
      <c r="F342" s="124"/>
      <c r="G342" s="124"/>
      <c r="H342" s="124"/>
      <c r="I342" s="124"/>
      <c r="J342" s="124"/>
      <c r="K342" s="124"/>
      <c r="L342" s="124"/>
      <c r="M342" s="124"/>
      <c r="N342" s="124"/>
      <c r="O342" s="124"/>
      <c r="P342" s="124"/>
      <c r="Q342" s="124"/>
      <c r="R342" s="124"/>
      <c r="S342" s="124"/>
      <c r="T342" s="124"/>
      <c r="U342" s="124"/>
      <c r="V342" s="124"/>
      <c r="W342" s="124"/>
      <c r="X342" s="124"/>
      <c r="Y342" s="124"/>
      <c r="Z342" s="124"/>
      <c r="AA342" s="124"/>
      <c r="AB342" s="124"/>
    </row>
    <row r="343" spans="1:34" ht="15" customHeight="1">
      <c r="A343" s="118"/>
      <c r="B343" s="552"/>
      <c r="C343" s="552" t="s">
        <v>334</v>
      </c>
      <c r="D343" s="561" t="s">
        <v>170</v>
      </c>
      <c r="E343" s="552" t="s">
        <v>171</v>
      </c>
      <c r="F343" s="552" t="s">
        <v>60</v>
      </c>
      <c r="G343" s="548">
        <v>1</v>
      </c>
      <c r="H343" s="551"/>
      <c r="I343" s="551"/>
      <c r="J343" s="551"/>
      <c r="K343" s="551"/>
      <c r="L343" s="551"/>
      <c r="M343" s="549"/>
      <c r="N343" s="337">
        <v>2</v>
      </c>
      <c r="O343" s="548">
        <v>3</v>
      </c>
      <c r="P343" s="551"/>
      <c r="Q343" s="551"/>
      <c r="R343" s="549"/>
      <c r="S343" s="548">
        <v>4</v>
      </c>
      <c r="T343" s="551"/>
      <c r="U343" s="549"/>
      <c r="V343" s="337">
        <v>5</v>
      </c>
      <c r="W343" s="552" t="s">
        <v>172</v>
      </c>
      <c r="X343" s="552" t="s">
        <v>435</v>
      </c>
      <c r="Y343" s="548" t="s">
        <v>560</v>
      </c>
      <c r="Z343" s="549"/>
      <c r="AA343" s="124"/>
      <c r="AB343" s="124"/>
      <c r="AC343" s="124"/>
    </row>
    <row r="344" spans="1:34" ht="15" customHeight="1">
      <c r="A344" s="118"/>
      <c r="B344" s="553"/>
      <c r="C344" s="553"/>
      <c r="D344" s="562"/>
      <c r="E344" s="553"/>
      <c r="F344" s="553"/>
      <c r="G344" s="341" t="s">
        <v>436</v>
      </c>
      <c r="H344" s="341" t="s">
        <v>437</v>
      </c>
      <c r="I344" s="337" t="s">
        <v>438</v>
      </c>
      <c r="J344" s="337" t="s">
        <v>439</v>
      </c>
      <c r="K344" s="548" t="s">
        <v>172</v>
      </c>
      <c r="L344" s="551"/>
      <c r="M344" s="549"/>
      <c r="N344" s="337" t="s">
        <v>440</v>
      </c>
      <c r="O344" s="548" t="s">
        <v>441</v>
      </c>
      <c r="P344" s="549"/>
      <c r="Q344" s="548" t="s">
        <v>174</v>
      </c>
      <c r="R344" s="549"/>
      <c r="S344" s="548" t="s">
        <v>443</v>
      </c>
      <c r="T344" s="551"/>
      <c r="U344" s="549"/>
      <c r="V344" s="337" t="s">
        <v>444</v>
      </c>
      <c r="W344" s="574"/>
      <c r="X344" s="575"/>
      <c r="Y344" s="346" t="s">
        <v>561</v>
      </c>
      <c r="Z344" s="346" t="s">
        <v>562</v>
      </c>
      <c r="AA344" s="124"/>
      <c r="AB344" s="124"/>
      <c r="AC344" s="124"/>
    </row>
    <row r="345" spans="1:34" ht="15" customHeight="1">
      <c r="B345" s="337" t="s">
        <v>182</v>
      </c>
      <c r="C345" s="184" t="s">
        <v>446</v>
      </c>
      <c r="D345" s="185" t="s">
        <v>447</v>
      </c>
      <c r="E345" s="342" t="e">
        <f ca="1">OFFSET(M$320,MATCH(J$315,U$321:U$340,0),0)</f>
        <v>#N/A</v>
      </c>
      <c r="F345" s="186" t="s">
        <v>154</v>
      </c>
      <c r="G345" s="169" t="e">
        <f ca="1">OFFSET(Length_5_R6!F26,MATCH(E315,C321:C340,0),0)</f>
        <v>#N/A</v>
      </c>
      <c r="H345" s="225" t="e">
        <f ca="1">OFFSET(Length_5_R6!G26,MATCH(E315,C321:C340,0),0)</f>
        <v>#N/A</v>
      </c>
      <c r="I345" s="169" t="e">
        <f ca="1">OFFSET(Length_5_R6!J26,MATCH(E315,C321:C340,0),0)</f>
        <v>#N/A</v>
      </c>
      <c r="J345" s="169" t="e">
        <f ca="1">OFFSET(Length_5_R6!I26,MATCH(E315,C321:C340,0),0)</f>
        <v>#N/A</v>
      </c>
      <c r="K345" s="196" t="e">
        <f ca="1">G345/J345</f>
        <v>#N/A</v>
      </c>
      <c r="L345" s="181" t="e">
        <f ca="1">IF(I345="L=m",H345/1000,H345)/J345</f>
        <v>#N/A</v>
      </c>
      <c r="M345" s="171" t="s">
        <v>131</v>
      </c>
      <c r="N345" s="187" t="s">
        <v>449</v>
      </c>
      <c r="O345" s="169"/>
      <c r="P345" s="169"/>
      <c r="Q345" s="181">
        <v>1</v>
      </c>
      <c r="R345" s="169"/>
      <c r="S345" s="188" t="e">
        <f ca="1">ABS(K345*Q345)</f>
        <v>#N/A</v>
      </c>
      <c r="T345" s="169" t="e">
        <f ca="1">ABS(L345*Q345)</f>
        <v>#N/A</v>
      </c>
      <c r="U345" s="171" t="s">
        <v>131</v>
      </c>
      <c r="V345" s="169" t="s">
        <v>450</v>
      </c>
      <c r="W345" s="196" t="e">
        <f ca="1">SQRT(SUMSQ(S345,T345*J$315))</f>
        <v>#N/A</v>
      </c>
      <c r="X345" s="192">
        <f t="shared" ref="X345:X352" si="138">IF(V345="∞",0,W345^4/V345)</f>
        <v>0</v>
      </c>
      <c r="Y345" s="188" t="str">
        <f t="shared" ref="Y345:Y352" si="139">IF(OR(N345="직사각형",N345="삼각형"),W345,"")</f>
        <v/>
      </c>
      <c r="Z345" s="188" t="e">
        <f t="shared" ref="Z345:Z350" ca="1" si="140">IF(OR(N345="직사각형",N345="삼각형"),"",W345)</f>
        <v>#N/A</v>
      </c>
      <c r="AA345" s="124"/>
      <c r="AB345" s="124"/>
      <c r="AC345" s="124"/>
    </row>
    <row r="346" spans="1:34" ht="15" customHeight="1">
      <c r="B346" s="337" t="s">
        <v>184</v>
      </c>
      <c r="C346" s="184" t="s">
        <v>388</v>
      </c>
      <c r="D346" s="185" t="s">
        <v>453</v>
      </c>
      <c r="E346" s="342" t="e">
        <f ca="1">OFFSET(N$320,MATCH(J$315,U$321:U$340,0),0)</f>
        <v>#N/A</v>
      </c>
      <c r="F346" s="186" t="s">
        <v>429</v>
      </c>
      <c r="G346" s="169"/>
      <c r="H346" s="171">
        <f>IF(MAX(L321:L340)=0,K315*1000,MAX(L321:L340)*1000)</f>
        <v>0</v>
      </c>
      <c r="I346" s="169">
        <f>IF(MAX(L321:L340)=0,2,1)</f>
        <v>2</v>
      </c>
      <c r="J346" s="189">
        <v>5</v>
      </c>
      <c r="K346" s="196">
        <f>H346/(IF(I346="",1,I346)*SQRT(J346))</f>
        <v>0</v>
      </c>
      <c r="L346" s="196"/>
      <c r="M346" s="171" t="s">
        <v>131</v>
      </c>
      <c r="N346" s="187" t="s">
        <v>455</v>
      </c>
      <c r="O346" s="169"/>
      <c r="P346" s="169"/>
      <c r="Q346" s="181">
        <v>-1</v>
      </c>
      <c r="R346" s="169"/>
      <c r="S346" s="188">
        <f t="shared" ref="S346:S352" si="141">ABS(K346*Q346)</f>
        <v>0</v>
      </c>
      <c r="T346" s="169">
        <f t="shared" ref="T346:T352" si="142">ABS(L346*Q346)</f>
        <v>0</v>
      </c>
      <c r="U346" s="171" t="s">
        <v>131</v>
      </c>
      <c r="V346" s="169">
        <v>4</v>
      </c>
      <c r="W346" s="196">
        <f t="shared" ref="W346:W352" si="143">SQRT(SUMSQ(S346,T346*J$315))</f>
        <v>0</v>
      </c>
      <c r="X346" s="192">
        <f t="shared" si="138"/>
        <v>0</v>
      </c>
      <c r="Y346" s="188" t="str">
        <f t="shared" si="139"/>
        <v/>
      </c>
      <c r="Z346" s="188">
        <f t="shared" si="140"/>
        <v>0</v>
      </c>
      <c r="AA346" s="124"/>
      <c r="AB346" s="124"/>
      <c r="AC346" s="124"/>
    </row>
    <row r="347" spans="1:34" ht="15" customHeight="1">
      <c r="B347" s="337" t="s">
        <v>186</v>
      </c>
      <c r="C347" s="184" t="s">
        <v>457</v>
      </c>
      <c r="D347" s="185" t="s">
        <v>112</v>
      </c>
      <c r="E347" s="182" t="e">
        <f ca="1">OFFSET(Q$320,MATCH(J$315,U$321:U$340,0),0)</f>
        <v>#N/A</v>
      </c>
      <c r="F347" s="186" t="s">
        <v>424</v>
      </c>
      <c r="G347" s="182"/>
      <c r="H347" s="182">
        <f>1*10^-6</f>
        <v>9.9999999999999995E-7</v>
      </c>
      <c r="I347" s="170">
        <v>1</v>
      </c>
      <c r="J347" s="189">
        <v>3</v>
      </c>
      <c r="K347" s="350"/>
      <c r="L347" s="350">
        <f>SQRT((H347/SQRT(J347)/2)^2+(H347/SQRT(J347)/2)^2)</f>
        <v>4.0824829046386305E-7</v>
      </c>
      <c r="M347" s="186" t="s">
        <v>424</v>
      </c>
      <c r="N347" s="187" t="s">
        <v>459</v>
      </c>
      <c r="O347" s="171">
        <f>H348</f>
        <v>0.2</v>
      </c>
      <c r="P347" s="169" t="s">
        <v>460</v>
      </c>
      <c r="Q347" s="181">
        <f>-O347*1000</f>
        <v>-200</v>
      </c>
      <c r="R347" s="169" t="s">
        <v>461</v>
      </c>
      <c r="S347" s="188">
        <f t="shared" si="141"/>
        <v>0</v>
      </c>
      <c r="T347" s="169">
        <f t="shared" si="142"/>
        <v>8.1649658092772609E-5</v>
      </c>
      <c r="U347" s="171" t="s">
        <v>131</v>
      </c>
      <c r="V347" s="169">
        <v>100</v>
      </c>
      <c r="W347" s="196">
        <f t="shared" si="143"/>
        <v>0</v>
      </c>
      <c r="X347" s="192">
        <f t="shared" si="138"/>
        <v>0</v>
      </c>
      <c r="Y347" s="188">
        <f t="shared" si="139"/>
        <v>0</v>
      </c>
      <c r="Z347" s="188" t="str">
        <f t="shared" si="140"/>
        <v/>
      </c>
      <c r="AA347" s="124"/>
      <c r="AB347" s="124"/>
      <c r="AC347" s="124"/>
    </row>
    <row r="348" spans="1:34" ht="15" customHeight="1">
      <c r="B348" s="337" t="s">
        <v>189</v>
      </c>
      <c r="C348" s="184" t="s">
        <v>390</v>
      </c>
      <c r="D348" s="185" t="s">
        <v>114</v>
      </c>
      <c r="E348" s="171" t="str">
        <f>R321</f>
        <v/>
      </c>
      <c r="F348" s="186" t="s">
        <v>248</v>
      </c>
      <c r="G348" s="170"/>
      <c r="H348" s="171">
        <f>IF(기본정보!H12=1,0.4,0.2)</f>
        <v>0.2</v>
      </c>
      <c r="I348" s="170">
        <v>1</v>
      </c>
      <c r="J348" s="189">
        <v>3</v>
      </c>
      <c r="K348" s="196"/>
      <c r="L348" s="196">
        <f>H348/(IF(I348="",1,I348)*SQRT(J348))</f>
        <v>0.11547005383792516</v>
      </c>
      <c r="M348" s="186" t="s">
        <v>248</v>
      </c>
      <c r="N348" s="187" t="s">
        <v>433</v>
      </c>
      <c r="O348" s="182" t="e">
        <f ca="1">E347</f>
        <v>#N/A</v>
      </c>
      <c r="P348" s="169" t="s">
        <v>460</v>
      </c>
      <c r="Q348" s="181" t="e">
        <f ca="1">-O348*1000</f>
        <v>#N/A</v>
      </c>
      <c r="R348" s="169" t="s">
        <v>466</v>
      </c>
      <c r="S348" s="188" t="e">
        <f t="shared" ca="1" si="141"/>
        <v>#N/A</v>
      </c>
      <c r="T348" s="169" t="e">
        <f t="shared" ca="1" si="142"/>
        <v>#N/A</v>
      </c>
      <c r="U348" s="171" t="s">
        <v>131</v>
      </c>
      <c r="V348" s="169">
        <v>12</v>
      </c>
      <c r="W348" s="196" t="e">
        <f t="shared" ca="1" si="143"/>
        <v>#N/A</v>
      </c>
      <c r="X348" s="192" t="e">
        <f t="shared" ca="1" si="138"/>
        <v>#N/A</v>
      </c>
      <c r="Y348" s="188" t="e">
        <f t="shared" ca="1" si="139"/>
        <v>#N/A</v>
      </c>
      <c r="Z348" s="188" t="str">
        <f t="shared" si="140"/>
        <v/>
      </c>
      <c r="AA348" s="124"/>
      <c r="AB348" s="124"/>
      <c r="AC348" s="124"/>
    </row>
    <row r="349" spans="1:34" ht="15" customHeight="1">
      <c r="B349" s="337" t="s">
        <v>193</v>
      </c>
      <c r="C349" s="184" t="s">
        <v>391</v>
      </c>
      <c r="D349" s="185" t="s">
        <v>113</v>
      </c>
      <c r="E349" s="190" t="e">
        <f ca="1">OFFSET(S$320,MATCH(J$315,U$321:U$340,0),0)</f>
        <v>#N/A</v>
      </c>
      <c r="F349" s="186" t="s">
        <v>424</v>
      </c>
      <c r="G349" s="182"/>
      <c r="H349" s="182">
        <f>1*10^-6</f>
        <v>9.9999999999999995E-7</v>
      </c>
      <c r="I349" s="170">
        <v>1</v>
      </c>
      <c r="J349" s="189">
        <v>3</v>
      </c>
      <c r="K349" s="350"/>
      <c r="L349" s="350">
        <f>SQRT((H349/SQRT(J349))^2+(H349/SQRT(J349))^2)</f>
        <v>8.1649658092772609E-7</v>
      </c>
      <c r="M349" s="186" t="s">
        <v>424</v>
      </c>
      <c r="N349" s="187" t="s">
        <v>459</v>
      </c>
      <c r="O349" s="171">
        <f>E350</f>
        <v>0.1</v>
      </c>
      <c r="P349" s="169" t="s">
        <v>460</v>
      </c>
      <c r="Q349" s="181">
        <f>-O349*1000</f>
        <v>-100</v>
      </c>
      <c r="R349" s="169" t="s">
        <v>461</v>
      </c>
      <c r="S349" s="188">
        <f t="shared" si="141"/>
        <v>0</v>
      </c>
      <c r="T349" s="169">
        <f t="shared" si="142"/>
        <v>8.1649658092772609E-5</v>
      </c>
      <c r="U349" s="171" t="s">
        <v>131</v>
      </c>
      <c r="V349" s="169">
        <v>100</v>
      </c>
      <c r="W349" s="196">
        <f t="shared" si="143"/>
        <v>0</v>
      </c>
      <c r="X349" s="192">
        <f t="shared" si="138"/>
        <v>0</v>
      </c>
      <c r="Y349" s="188">
        <f t="shared" si="139"/>
        <v>0</v>
      </c>
      <c r="Z349" s="188" t="str">
        <f t="shared" si="140"/>
        <v/>
      </c>
      <c r="AA349" s="124"/>
      <c r="AB349" s="124"/>
      <c r="AC349" s="124"/>
    </row>
    <row r="350" spans="1:34" ht="15" customHeight="1">
      <c r="B350" s="337" t="s">
        <v>195</v>
      </c>
      <c r="C350" s="184" t="s">
        <v>115</v>
      </c>
      <c r="D350" s="185" t="s">
        <v>116</v>
      </c>
      <c r="E350" s="171">
        <f>MAX(T321,0.1)</f>
        <v>0.1</v>
      </c>
      <c r="F350" s="186" t="s">
        <v>248</v>
      </c>
      <c r="G350" s="170"/>
      <c r="H350" s="171">
        <f>IF(기본정보!H12=1,3,1)</f>
        <v>1</v>
      </c>
      <c r="I350" s="170">
        <v>1</v>
      </c>
      <c r="J350" s="189">
        <v>3</v>
      </c>
      <c r="K350" s="196"/>
      <c r="L350" s="196">
        <f>H350/(IF(I350="",1,I350)*SQRT(J350))</f>
        <v>0.57735026918962584</v>
      </c>
      <c r="M350" s="186" t="s">
        <v>248</v>
      </c>
      <c r="N350" s="187" t="s">
        <v>433</v>
      </c>
      <c r="O350" s="190" t="e">
        <f ca="1">E349</f>
        <v>#N/A</v>
      </c>
      <c r="P350" s="169" t="s">
        <v>460</v>
      </c>
      <c r="Q350" s="181" t="e">
        <f ca="1">-O350*1000</f>
        <v>#N/A</v>
      </c>
      <c r="R350" s="169" t="s">
        <v>466</v>
      </c>
      <c r="S350" s="188" t="e">
        <f t="shared" ca="1" si="141"/>
        <v>#N/A</v>
      </c>
      <c r="T350" s="169" t="e">
        <f t="shared" ca="1" si="142"/>
        <v>#N/A</v>
      </c>
      <c r="U350" s="171" t="s">
        <v>131</v>
      </c>
      <c r="V350" s="169">
        <v>12</v>
      </c>
      <c r="W350" s="196" t="e">
        <f t="shared" ca="1" si="143"/>
        <v>#N/A</v>
      </c>
      <c r="X350" s="192" t="e">
        <f t="shared" ca="1" si="138"/>
        <v>#N/A</v>
      </c>
      <c r="Y350" s="188" t="e">
        <f t="shared" ca="1" si="139"/>
        <v>#N/A</v>
      </c>
      <c r="Z350" s="188" t="str">
        <f t="shared" si="140"/>
        <v/>
      </c>
      <c r="AA350" s="124"/>
      <c r="AB350" s="124"/>
      <c r="AC350" s="124"/>
    </row>
    <row r="351" spans="1:34" ht="15" customHeight="1">
      <c r="B351" s="337" t="s">
        <v>198</v>
      </c>
      <c r="C351" s="184" t="s">
        <v>76</v>
      </c>
      <c r="D351" s="185" t="s">
        <v>577</v>
      </c>
      <c r="E351" s="169">
        <v>0</v>
      </c>
      <c r="F351" s="186" t="s">
        <v>154</v>
      </c>
      <c r="G351" s="170"/>
      <c r="H351" s="169">
        <f>K315*1000</f>
        <v>0</v>
      </c>
      <c r="I351" s="169">
        <v>2</v>
      </c>
      <c r="J351" s="189">
        <v>3</v>
      </c>
      <c r="K351" s="196">
        <f>H351/(IF(I351="",1,I351)*SQRT(J351))</f>
        <v>0</v>
      </c>
      <c r="L351" s="196"/>
      <c r="M351" s="171" t="s">
        <v>131</v>
      </c>
      <c r="N351" s="187" t="s">
        <v>433</v>
      </c>
      <c r="O351" s="190"/>
      <c r="P351" s="169"/>
      <c r="Q351" s="181">
        <v>1</v>
      </c>
      <c r="R351" s="169"/>
      <c r="S351" s="188">
        <f t="shared" si="141"/>
        <v>0</v>
      </c>
      <c r="T351" s="169">
        <f t="shared" si="142"/>
        <v>0</v>
      </c>
      <c r="U351" s="171" t="s">
        <v>131</v>
      </c>
      <c r="V351" s="169" t="s">
        <v>450</v>
      </c>
      <c r="W351" s="196">
        <f t="shared" si="143"/>
        <v>0</v>
      </c>
      <c r="X351" s="192">
        <f t="shared" si="138"/>
        <v>0</v>
      </c>
      <c r="Y351" s="188">
        <f t="shared" si="139"/>
        <v>0</v>
      </c>
      <c r="Z351" s="188"/>
      <c r="AA351" s="124"/>
      <c r="AB351" s="124"/>
      <c r="AC351" s="124"/>
    </row>
    <row r="352" spans="1:34" ht="15" customHeight="1">
      <c r="B352" s="337" t="s">
        <v>335</v>
      </c>
      <c r="C352" s="184" t="s">
        <v>480</v>
      </c>
      <c r="D352" s="185" t="s">
        <v>576</v>
      </c>
      <c r="E352" s="169">
        <v>0</v>
      </c>
      <c r="F352" s="186" t="s">
        <v>429</v>
      </c>
      <c r="G352" s="169">
        <v>0.1</v>
      </c>
      <c r="H352" s="188">
        <f>(1-COS(ATAN(G352/100)))*J315*1000</f>
        <v>0</v>
      </c>
      <c r="I352" s="170">
        <v>1</v>
      </c>
      <c r="J352" s="189">
        <v>3</v>
      </c>
      <c r="K352" s="196">
        <f t="shared" ref="K352" si="144">H352/(IF(I352="",1,I352)*SQRT(J352))</f>
        <v>0</v>
      </c>
      <c r="L352" s="196"/>
      <c r="M352" s="171" t="s">
        <v>131</v>
      </c>
      <c r="N352" s="187" t="s">
        <v>433</v>
      </c>
      <c r="O352" s="169"/>
      <c r="P352" s="169"/>
      <c r="Q352" s="181">
        <v>1</v>
      </c>
      <c r="R352" s="169"/>
      <c r="S352" s="188">
        <f t="shared" si="141"/>
        <v>0</v>
      </c>
      <c r="T352" s="169">
        <f t="shared" si="142"/>
        <v>0</v>
      </c>
      <c r="U352" s="171" t="s">
        <v>131</v>
      </c>
      <c r="V352" s="169">
        <v>12</v>
      </c>
      <c r="W352" s="196">
        <f t="shared" si="143"/>
        <v>0</v>
      </c>
      <c r="X352" s="192">
        <f t="shared" si="138"/>
        <v>0</v>
      </c>
      <c r="Y352" s="188">
        <f t="shared" si="139"/>
        <v>0</v>
      </c>
      <c r="Z352" s="188" t="str">
        <f>IF(OR(N352="직사각형",N352="삼각형"),"",W352)</f>
        <v/>
      </c>
      <c r="AA352" s="124"/>
      <c r="AB352" s="124"/>
      <c r="AC352" s="124"/>
    </row>
    <row r="353" spans="2:29" ht="15" customHeight="1">
      <c r="B353" s="337" t="s">
        <v>336</v>
      </c>
      <c r="C353" s="184" t="s">
        <v>483</v>
      </c>
      <c r="D353" s="185" t="s">
        <v>484</v>
      </c>
      <c r="E353" s="342" t="e">
        <f ca="1">E345-E346-(E347*E348+E349*E350)*J315</f>
        <v>#N/A</v>
      </c>
      <c r="F353" s="186" t="s">
        <v>429</v>
      </c>
      <c r="G353" s="226"/>
      <c r="H353" s="227"/>
      <c r="I353" s="226"/>
      <c r="J353" s="226"/>
      <c r="K353" s="226"/>
      <c r="L353" s="226"/>
      <c r="M353" s="226"/>
      <c r="N353" s="226"/>
      <c r="O353" s="226"/>
      <c r="P353" s="226"/>
      <c r="Q353" s="226"/>
      <c r="R353" s="228"/>
      <c r="S353" s="191" t="e">
        <f ca="1">SQRT(SUMSQ(S345:S352))</f>
        <v>#N/A</v>
      </c>
      <c r="T353" s="191" t="e">
        <f ca="1">SQRT(SUMSQ(T345:T352))</f>
        <v>#N/A</v>
      </c>
      <c r="U353" s="171" t="s">
        <v>131</v>
      </c>
      <c r="V353" s="183" t="e">
        <f ca="1">IF(X353=0,"∞",ROUNDDOWN(W353^4/X353,0))</f>
        <v>#N/A</v>
      </c>
      <c r="W353" s="229" t="e">
        <f ca="1">SQRT(SUMSQ(W345:W352))</f>
        <v>#N/A</v>
      </c>
      <c r="X353" s="348" t="e">
        <f ca="1">SUM(X345:X352)</f>
        <v>#N/A</v>
      </c>
      <c r="Y353" s="229" t="e">
        <f ca="1">SQRT(SUMSQ(Y345:Y352))</f>
        <v>#N/A</v>
      </c>
      <c r="Z353" s="229" t="e">
        <f ca="1">SQRT(SUMSQ(Z345:Z352))</f>
        <v>#N/A</v>
      </c>
      <c r="AA353" s="124"/>
      <c r="AB353" s="124"/>
      <c r="AC353" s="124"/>
    </row>
    <row r="354" spans="2:29" ht="15" customHeight="1">
      <c r="L354" s="124"/>
      <c r="U354" s="124"/>
      <c r="V354" s="124"/>
      <c r="W354" s="124"/>
      <c r="X354" s="124"/>
      <c r="Y354" s="124"/>
      <c r="AC354" s="124"/>
    </row>
    <row r="355" spans="2:29" ht="15" customHeight="1">
      <c r="B355" s="561"/>
      <c r="C355" s="548" t="s">
        <v>585</v>
      </c>
      <c r="D355" s="551"/>
      <c r="E355" s="551"/>
      <c r="F355" s="551"/>
      <c r="G355" s="549"/>
      <c r="H355" s="356" t="s">
        <v>627</v>
      </c>
      <c r="I355" s="356" t="s">
        <v>628</v>
      </c>
      <c r="J355" s="548" t="s">
        <v>629</v>
      </c>
      <c r="K355" s="551"/>
      <c r="L355" s="551"/>
      <c r="M355" s="549"/>
      <c r="N355" s="356" t="s">
        <v>630</v>
      </c>
      <c r="O355" s="548" t="s">
        <v>631</v>
      </c>
      <c r="P355" s="551"/>
      <c r="Q355" s="549"/>
      <c r="R355" s="552" t="s">
        <v>632</v>
      </c>
      <c r="S355" s="548" t="s">
        <v>633</v>
      </c>
      <c r="T355" s="549"/>
      <c r="U355" s="124"/>
    </row>
    <row r="356" spans="2:29" ht="15" customHeight="1">
      <c r="B356" s="562"/>
      <c r="C356" s="354">
        <v>1</v>
      </c>
      <c r="D356" s="354">
        <v>2</v>
      </c>
      <c r="E356" s="354" t="s">
        <v>614</v>
      </c>
      <c r="F356" s="354" t="s">
        <v>611</v>
      </c>
      <c r="G356" s="354" t="s">
        <v>597</v>
      </c>
      <c r="H356" s="357">
        <f>H315</f>
        <v>0</v>
      </c>
      <c r="I356" s="357">
        <f>H315</f>
        <v>0</v>
      </c>
      <c r="J356" s="356" t="s">
        <v>634</v>
      </c>
      <c r="K356" s="356" t="s">
        <v>635</v>
      </c>
      <c r="L356" s="356" t="s">
        <v>628</v>
      </c>
      <c r="M356" s="356" t="s">
        <v>627</v>
      </c>
      <c r="N356" s="357"/>
      <c r="O356" s="356" t="s">
        <v>634</v>
      </c>
      <c r="P356" s="356" t="s">
        <v>636</v>
      </c>
      <c r="Q356" s="356" t="s">
        <v>637</v>
      </c>
      <c r="R356" s="553"/>
      <c r="S356" s="356" t="s">
        <v>638</v>
      </c>
      <c r="T356" s="356" t="s">
        <v>639</v>
      </c>
      <c r="U356" s="124"/>
    </row>
    <row r="357" spans="2:29" ht="15" customHeight="1">
      <c r="B357" s="354" t="s">
        <v>594</v>
      </c>
      <c r="C357" s="126" t="e">
        <f ca="1">S353*E368</f>
        <v>#N/A</v>
      </c>
      <c r="D357" s="126" t="e">
        <f ca="1">T353*E368</f>
        <v>#N/A</v>
      </c>
      <c r="E357" s="126">
        <f>J315</f>
        <v>0</v>
      </c>
      <c r="F357" s="128" t="str">
        <f>U353</f>
        <v>μm</v>
      </c>
      <c r="G357" s="133" t="e">
        <f ca="1">SQRT(SUMSQ(C357,D357*E357))</f>
        <v>#N/A</v>
      </c>
      <c r="H357" s="132" t="e">
        <f ca="1">MAX(G357:G358)/IF(H356="mm",1000,1)</f>
        <v>#N/A</v>
      </c>
      <c r="I357" s="160">
        <f>G315</f>
        <v>0</v>
      </c>
      <c r="J357" s="125" t="e">
        <f ca="1">MAX(IF(H357&lt;0.00001,6,IF(H357&lt;0.0001,5,IF(H357&lt;0.001,4,IF(H357&lt;0.01,3,IF(H357&lt;0.1,2,IF(H357&lt;1,1,IF(H357&lt;10,0,IF(H357&lt;100,-1,-2)))))))),0)+K358</f>
        <v>#N/A</v>
      </c>
      <c r="K357" s="125" t="e">
        <f ca="1">J357</f>
        <v>#N/A</v>
      </c>
      <c r="L357" s="169">
        <f>IFERROR(LEN(I357)-FIND(".",I357),0)</f>
        <v>0</v>
      </c>
      <c r="M357" s="192" t="e">
        <f ca="1">IF(M358=TRUE,MIN(K357:L357),K357)</f>
        <v>#N/A</v>
      </c>
      <c r="N357" s="160" t="e">
        <f ca="1">ABS((H357-ROUND(H357,M357))/H357*100)</f>
        <v>#N/A</v>
      </c>
      <c r="O357" s="169" t="e">
        <f ca="1">OFFSET(P361,MATCH(M357,O362:O371,0),0)</f>
        <v>#N/A</v>
      </c>
      <c r="P357" s="169" t="e">
        <f ca="1">OFFSET(P361,MATCH(M357,O362:O371,0),0)</f>
        <v>#N/A</v>
      </c>
      <c r="Q357" s="169" t="str">
        <f ca="1">OFFSET(P361,MATCH(L357,O362:O371,0),0)</f>
        <v>0</v>
      </c>
      <c r="R357" s="129">
        <f ca="1">IFERROR(IF(G357=H357,0,1),0)</f>
        <v>0</v>
      </c>
      <c r="S357" s="349" t="e">
        <f ca="1">TEXT(IF(N357&gt;5,ROUNDUP(H357,M357),ROUND(H357,M357)),O357)</f>
        <v>#N/A</v>
      </c>
      <c r="T357" s="349" t="e">
        <f ca="1">S357&amp;" "&amp;H356</f>
        <v>#N/A</v>
      </c>
      <c r="U357" s="124"/>
    </row>
    <row r="358" spans="2:29" ht="15" customHeight="1">
      <c r="B358" s="354" t="s">
        <v>63</v>
      </c>
      <c r="C358" s="127" t="e">
        <f ca="1">L315</f>
        <v>#N/A</v>
      </c>
      <c r="D358" s="128" t="e">
        <f ca="1">M315</f>
        <v>#N/A</v>
      </c>
      <c r="E358" s="128">
        <f>J315</f>
        <v>0</v>
      </c>
      <c r="F358" s="128" t="e">
        <f ca="1">N315</f>
        <v>#N/A</v>
      </c>
      <c r="G358" s="133" t="e">
        <f ca="1">SQRT(SUMSQ(C358,D358*E358))</f>
        <v>#N/A</v>
      </c>
      <c r="J358" s="353" t="s">
        <v>591</v>
      </c>
      <c r="K358" s="169">
        <f>IF(O358=TRUE,1,기본정보!$A$47)</f>
        <v>1</v>
      </c>
      <c r="L358" s="353" t="s">
        <v>592</v>
      </c>
      <c r="M358" s="169" t="b">
        <f>IF(O358=TRUE,FALSE,기본정보!$A$52)</f>
        <v>0</v>
      </c>
      <c r="N358" s="353" t="s">
        <v>593</v>
      </c>
      <c r="O358" s="169" t="b">
        <f>기본정보!$A$46=0</f>
        <v>1</v>
      </c>
      <c r="R358" s="121"/>
      <c r="S358" s="121"/>
      <c r="T358" s="121"/>
      <c r="U358" s="121"/>
      <c r="W358" s="124"/>
    </row>
    <row r="359" spans="2:29" ht="15" customHeight="1">
      <c r="B359" s="122"/>
      <c r="C359" s="122"/>
      <c r="D359" s="122"/>
      <c r="Q359" s="121"/>
      <c r="R359" s="121"/>
      <c r="S359" s="121"/>
      <c r="T359" s="121"/>
      <c r="U359" s="121"/>
      <c r="V359" s="124"/>
    </row>
    <row r="360" spans="2:29" ht="15" customHeight="1">
      <c r="B360" s="130" t="s">
        <v>485</v>
      </c>
      <c r="C360" s="122"/>
      <c r="D360" s="122"/>
      <c r="F360" s="121"/>
      <c r="I360" s="184" t="s">
        <v>53</v>
      </c>
      <c r="J360" s="184" t="s">
        <v>493</v>
      </c>
      <c r="M360" s="121"/>
      <c r="N360" s="121"/>
      <c r="O360" s="336" t="s">
        <v>494</v>
      </c>
      <c r="P360" s="336" t="s">
        <v>495</v>
      </c>
      <c r="Q360" s="121"/>
      <c r="R360" s="124"/>
      <c r="S360" s="121"/>
      <c r="T360" s="121"/>
      <c r="U360" s="121"/>
    </row>
    <row r="361" spans="2:29" ht="15" customHeight="1">
      <c r="B361" s="563" t="s">
        <v>563</v>
      </c>
      <c r="C361" s="564"/>
      <c r="D361" s="552" t="s">
        <v>564</v>
      </c>
      <c r="E361" s="346" t="s">
        <v>567</v>
      </c>
      <c r="F361" s="346" t="s">
        <v>568</v>
      </c>
      <c r="G361" s="346" t="s">
        <v>569</v>
      </c>
      <c r="I361" s="184"/>
      <c r="J361" s="184">
        <v>95.45</v>
      </c>
      <c r="M361" s="121"/>
      <c r="N361" s="121"/>
      <c r="O361" s="339" t="s">
        <v>496</v>
      </c>
      <c r="P361" s="339" t="s">
        <v>497</v>
      </c>
      <c r="Q361" s="121"/>
      <c r="R361" s="124"/>
      <c r="S361" s="121"/>
      <c r="T361" s="121"/>
      <c r="U361" s="121"/>
    </row>
    <row r="362" spans="2:29" ht="15" customHeight="1">
      <c r="B362" s="347" t="s">
        <v>565</v>
      </c>
      <c r="C362" s="351" t="s">
        <v>566</v>
      </c>
      <c r="D362" s="553"/>
      <c r="E362" s="345" t="e">
        <f ca="1">Y353</f>
        <v>#N/A</v>
      </c>
      <c r="F362" s="345" t="e">
        <f ca="1">Z353</f>
        <v>#N/A</v>
      </c>
      <c r="G362" s="247" t="e">
        <f ca="1">F362/E362</f>
        <v>#N/A</v>
      </c>
      <c r="I362" s="169">
        <v>1</v>
      </c>
      <c r="J362" s="169">
        <v>13.97</v>
      </c>
      <c r="M362" s="121"/>
      <c r="N362" s="121"/>
      <c r="O362" s="193">
        <v>0</v>
      </c>
      <c r="P362" s="194" t="s">
        <v>498</v>
      </c>
      <c r="Q362" s="121"/>
      <c r="R362" s="124"/>
      <c r="S362" s="121"/>
      <c r="T362" s="121"/>
      <c r="U362" s="121"/>
    </row>
    <row r="363" spans="2:29" ht="15" customHeight="1">
      <c r="B363" s="169">
        <v>1</v>
      </c>
      <c r="C363" s="188">
        <f ca="1">IFERROR(LARGE(Y345:Y352,B363),0)</f>
        <v>0</v>
      </c>
      <c r="D363" s="337" t="s">
        <v>487</v>
      </c>
      <c r="E363" s="550">
        <f ca="1">SQRT(SUMSQ(C365:C370,D363:D364))</f>
        <v>0</v>
      </c>
      <c r="F363" s="550"/>
      <c r="G363" s="554" t="e">
        <f ca="1">E363/SQRT(SUMSQ(E364,F364))</f>
        <v>#DIV/0!</v>
      </c>
      <c r="H363" s="121"/>
      <c r="I363" s="169">
        <v>2</v>
      </c>
      <c r="J363" s="169">
        <v>4.53</v>
      </c>
      <c r="O363" s="193">
        <v>1</v>
      </c>
      <c r="P363" s="194" t="s">
        <v>499</v>
      </c>
      <c r="Q363" s="121"/>
      <c r="R363" s="121"/>
      <c r="S363" s="121"/>
      <c r="T363" s="121"/>
      <c r="U363" s="121"/>
      <c r="V363" s="124"/>
    </row>
    <row r="364" spans="2:29" ht="15" customHeight="1">
      <c r="B364" s="169">
        <v>2</v>
      </c>
      <c r="C364" s="188">
        <f ca="1">IFERROR(LARGE(Y345:Y352,B364),0)</f>
        <v>0</v>
      </c>
      <c r="D364" s="337" t="s">
        <v>488</v>
      </c>
      <c r="E364" s="342">
        <f ca="1">C363</f>
        <v>0</v>
      </c>
      <c r="F364" s="342">
        <f ca="1">C364</f>
        <v>0</v>
      </c>
      <c r="G364" s="555"/>
      <c r="H364" s="121"/>
      <c r="I364" s="169">
        <v>3</v>
      </c>
      <c r="J364" s="169">
        <v>3.31</v>
      </c>
      <c r="O364" s="193">
        <v>2</v>
      </c>
      <c r="P364" s="194" t="s">
        <v>500</v>
      </c>
      <c r="Q364" s="121"/>
      <c r="R364" s="121"/>
      <c r="S364" s="121"/>
      <c r="T364" s="121"/>
      <c r="U364" s="121"/>
      <c r="V364" s="124"/>
    </row>
    <row r="365" spans="2:29" ht="15" customHeight="1">
      <c r="B365" s="169">
        <v>3</v>
      </c>
      <c r="C365" s="188">
        <f ca="1">IFERROR(LARGE(Y345:Y352,B365),0)</f>
        <v>0</v>
      </c>
      <c r="D365" s="552" t="s">
        <v>486</v>
      </c>
      <c r="E365" s="168" t="s">
        <v>489</v>
      </c>
      <c r="F365" s="168" t="s">
        <v>490</v>
      </c>
      <c r="G365" s="168" t="s">
        <v>491</v>
      </c>
      <c r="H365" s="121"/>
      <c r="I365" s="169">
        <v>4</v>
      </c>
      <c r="J365" s="169">
        <v>2.87</v>
      </c>
      <c r="O365" s="193">
        <v>3</v>
      </c>
      <c r="P365" s="194" t="s">
        <v>501</v>
      </c>
      <c r="Q365" s="121"/>
      <c r="R365" s="121"/>
      <c r="S365" s="121"/>
      <c r="T365" s="121"/>
      <c r="U365" s="121"/>
      <c r="V365" s="124"/>
    </row>
    <row r="366" spans="2:29" ht="15" customHeight="1">
      <c r="B366" s="169">
        <v>4</v>
      </c>
      <c r="C366" s="188">
        <f ca="1">IFERROR(LARGE(Y345:Y352,B366),0)</f>
        <v>0</v>
      </c>
      <c r="D366" s="553"/>
      <c r="E366" s="169">
        <f ca="1">OFFSET(H344,MATCH(E364,Y345:Y352,0),0)/OFFSET(I344,MATCH(E364,Y345:Y352,0),0)</f>
        <v>9.9999999999999995E-7</v>
      </c>
      <c r="F366" s="169">
        <f ca="1">OFFSET(H344,MATCH(F364,Y345:Y352,0),0)/OFFSET(I344,MATCH(F364,Y345:Y352,0),0)</f>
        <v>9.9999999999999995E-7</v>
      </c>
      <c r="G366" s="342">
        <f ca="1">ABS(E366-F366)/(E366+F366)</f>
        <v>0</v>
      </c>
      <c r="H366" s="121"/>
      <c r="I366" s="169">
        <v>5</v>
      </c>
      <c r="J366" s="169">
        <v>2.65</v>
      </c>
      <c r="O366" s="193">
        <v>4</v>
      </c>
      <c r="P366" s="194" t="s">
        <v>502</v>
      </c>
      <c r="Q366" s="121"/>
      <c r="R366" s="121"/>
      <c r="S366" s="121"/>
      <c r="T366" s="121"/>
      <c r="U366" s="121"/>
      <c r="V366" s="124"/>
    </row>
    <row r="367" spans="2:29" ht="15" customHeight="1">
      <c r="B367" s="169">
        <v>5</v>
      </c>
      <c r="C367" s="188">
        <f ca="1">IFERROR(LARGE(Y345:Y352,B367),0)</f>
        <v>0</v>
      </c>
      <c r="D367" s="337" t="s">
        <v>440</v>
      </c>
      <c r="E367" s="159" t="e">
        <f ca="1">IF(AND(G362&lt;0.3,G363&lt;0.3),"사다리꼴","정규")</f>
        <v>#N/A</v>
      </c>
      <c r="F367" s="121"/>
      <c r="G367" s="121"/>
      <c r="H367" s="121"/>
      <c r="I367" s="169">
        <v>6</v>
      </c>
      <c r="J367" s="169">
        <v>2.52</v>
      </c>
      <c r="O367" s="193">
        <v>5</v>
      </c>
      <c r="P367" s="194" t="s">
        <v>503</v>
      </c>
      <c r="Q367" s="121"/>
      <c r="R367" s="121"/>
      <c r="S367" s="121"/>
      <c r="T367" s="121"/>
      <c r="U367" s="121"/>
      <c r="V367" s="124"/>
    </row>
    <row r="368" spans="2:29" ht="15" customHeight="1">
      <c r="B368" s="169">
        <v>6</v>
      </c>
      <c r="C368" s="188">
        <f ca="1">IFERROR(LARGE(Y345:Y352,B368),0)</f>
        <v>0</v>
      </c>
      <c r="D368" s="337" t="s">
        <v>326</v>
      </c>
      <c r="E368" s="169" t="e">
        <f ca="1">IF(E367="정규",IF(OR(V353="∞",V353&gt;=10),2,OFFSET(J361,MATCH(V353,I362:I371,0),0)),ROUND((1-SQRT((1-0.95)*(1-G366^2)))/SQRT((1+G366^2)/6),2))</f>
        <v>#N/A</v>
      </c>
      <c r="F368" s="121"/>
      <c r="G368" s="121"/>
      <c r="H368" s="121"/>
      <c r="I368" s="169">
        <v>7</v>
      </c>
      <c r="J368" s="169">
        <v>2.4300000000000002</v>
      </c>
      <c r="O368" s="193">
        <v>6</v>
      </c>
      <c r="P368" s="194" t="s">
        <v>504</v>
      </c>
      <c r="Q368" s="121"/>
      <c r="R368" s="121"/>
      <c r="S368" s="121"/>
      <c r="T368" s="121"/>
      <c r="U368" s="121"/>
      <c r="V368" s="124"/>
    </row>
    <row r="369" spans="2:29" ht="15" customHeight="1">
      <c r="B369" s="169">
        <v>7</v>
      </c>
      <c r="C369" s="188">
        <f ca="1">IFERROR(LARGE(Y345:Y352,B369),0)</f>
        <v>0</v>
      </c>
      <c r="E369" s="123"/>
      <c r="F369" s="121"/>
      <c r="G369" s="121"/>
      <c r="H369" s="121"/>
      <c r="I369" s="169">
        <v>8</v>
      </c>
      <c r="J369" s="169">
        <v>2.37</v>
      </c>
      <c r="O369" s="193">
        <v>7</v>
      </c>
      <c r="P369" s="194" t="s">
        <v>505</v>
      </c>
      <c r="Q369" s="121"/>
      <c r="R369" s="121"/>
      <c r="S369" s="121"/>
      <c r="T369" s="121"/>
      <c r="U369" s="121"/>
      <c r="V369" s="124"/>
    </row>
    <row r="370" spans="2:29" ht="15" customHeight="1">
      <c r="B370" s="169">
        <v>8</v>
      </c>
      <c r="C370" s="188">
        <f ca="1">IFERROR(LARGE(Y345:Y352,B370),0)</f>
        <v>0</v>
      </c>
      <c r="E370" s="123"/>
      <c r="I370" s="169">
        <v>9</v>
      </c>
      <c r="J370" s="169">
        <v>2.3199999999999998</v>
      </c>
      <c r="O370" s="193">
        <v>8</v>
      </c>
      <c r="P370" s="194" t="s">
        <v>506</v>
      </c>
      <c r="Q370" s="121"/>
      <c r="R370" s="121"/>
      <c r="S370" s="121"/>
      <c r="T370" s="121"/>
      <c r="U370" s="121"/>
      <c r="V370" s="124"/>
    </row>
    <row r="371" spans="2:29" ht="15" customHeight="1">
      <c r="B371" s="122"/>
      <c r="C371" s="122"/>
      <c r="E371" s="123"/>
      <c r="I371" s="169" t="s">
        <v>54</v>
      </c>
      <c r="J371" s="169">
        <v>2</v>
      </c>
      <c r="O371" s="193">
        <v>9</v>
      </c>
      <c r="P371" s="194" t="s">
        <v>507</v>
      </c>
      <c r="Q371" s="121"/>
      <c r="R371" s="121"/>
      <c r="S371" s="121"/>
      <c r="T371" s="121"/>
      <c r="U371" s="121"/>
      <c r="V371" s="124"/>
    </row>
    <row r="372" spans="2:29" ht="15" customHeight="1">
      <c r="B372" s="122"/>
      <c r="C372" s="122"/>
      <c r="D372" s="122"/>
      <c r="Q372" s="121"/>
      <c r="R372" s="121"/>
      <c r="S372" s="121"/>
      <c r="T372" s="121"/>
      <c r="U372" s="121"/>
      <c r="V372" s="124"/>
    </row>
    <row r="373" spans="2:29" ht="18" customHeight="1">
      <c r="B373" s="122"/>
      <c r="C373" s="122"/>
      <c r="D373" s="157"/>
      <c r="E373" s="153"/>
      <c r="F373" s="153"/>
      <c r="G373" s="153"/>
      <c r="K373" s="121"/>
      <c r="L373" s="121"/>
      <c r="M373" s="121"/>
      <c r="Q373" s="121"/>
      <c r="R373" s="121"/>
      <c r="S373" s="121"/>
      <c r="T373" s="121"/>
      <c r="V373" s="122"/>
      <c r="W373" s="122"/>
      <c r="X373" s="122"/>
    </row>
    <row r="374" spans="2:29" ht="18" customHeight="1">
      <c r="B374" s="122"/>
      <c r="C374" s="122"/>
      <c r="D374" s="122"/>
      <c r="E374" s="71"/>
      <c r="F374" s="71"/>
      <c r="G374" s="71"/>
      <c r="K374" s="121"/>
      <c r="L374" s="121"/>
      <c r="M374" s="121"/>
      <c r="Q374" s="121"/>
      <c r="R374" s="121"/>
      <c r="S374" s="121"/>
      <c r="T374" s="121"/>
      <c r="V374" s="122"/>
      <c r="W374" s="122"/>
      <c r="X374" s="122"/>
    </row>
    <row r="375" spans="2:29" ht="18" customHeight="1">
      <c r="B375" s="122"/>
      <c r="C375" s="122"/>
      <c r="D375" s="122"/>
      <c r="I375" s="157"/>
      <c r="J375" s="124"/>
      <c r="K375" s="124"/>
      <c r="P375" s="121"/>
      <c r="Q375" s="121"/>
      <c r="R375" s="121"/>
      <c r="Z375" s="122"/>
      <c r="AA375" s="122"/>
      <c r="AB375" s="122"/>
      <c r="AC375" s="122"/>
    </row>
    <row r="376" spans="2:29" ht="18" customHeight="1">
      <c r="B376" s="122"/>
      <c r="C376" s="122"/>
      <c r="D376" s="122"/>
      <c r="I376" s="157"/>
      <c r="J376" s="124"/>
      <c r="K376" s="124"/>
      <c r="P376" s="121"/>
      <c r="Q376" s="121"/>
      <c r="R376" s="121"/>
      <c r="V376" s="122"/>
      <c r="W376" s="122"/>
      <c r="X376" s="122"/>
      <c r="Y376" s="122"/>
      <c r="Z376" s="122"/>
      <c r="AA376" s="122"/>
      <c r="AB376" s="122"/>
      <c r="AC376" s="122"/>
    </row>
    <row r="377" spans="2:29" ht="18" customHeight="1">
      <c r="B377" s="122"/>
      <c r="C377" s="122"/>
      <c r="D377" s="122"/>
      <c r="J377" s="124"/>
      <c r="K377" s="124"/>
      <c r="P377" s="121"/>
      <c r="Q377" s="121"/>
      <c r="R377" s="121"/>
      <c r="V377" s="122"/>
      <c r="W377" s="122"/>
      <c r="X377" s="122"/>
      <c r="Y377" s="122"/>
      <c r="Z377" s="122"/>
      <c r="AA377" s="122"/>
      <c r="AB377" s="122"/>
      <c r="AC377" s="122"/>
    </row>
    <row r="378" spans="2:29" ht="18" customHeight="1">
      <c r="B378" s="122"/>
      <c r="C378" s="122"/>
      <c r="D378" s="122"/>
      <c r="P378" s="121"/>
      <c r="Q378" s="121"/>
      <c r="R378" s="121"/>
    </row>
  </sheetData>
  <mergeCells count="217">
    <mergeCell ref="W8:Y8"/>
    <mergeCell ref="W70:Y70"/>
    <mergeCell ref="W132:Y132"/>
    <mergeCell ref="W194:Y194"/>
    <mergeCell ref="W256:Y256"/>
    <mergeCell ref="W318:Y318"/>
    <mergeCell ref="B175:C175"/>
    <mergeCell ref="D175:D176"/>
    <mergeCell ref="J169:M169"/>
    <mergeCell ref="O169:Q169"/>
    <mergeCell ref="R169:R170"/>
    <mergeCell ref="B237:C237"/>
    <mergeCell ref="D237:D238"/>
    <mergeCell ref="J231:M231"/>
    <mergeCell ref="D55:D56"/>
    <mergeCell ref="G115:G116"/>
    <mergeCell ref="B51:C51"/>
    <mergeCell ref="D51:D52"/>
    <mergeCell ref="J45:M45"/>
    <mergeCell ref="O45:Q45"/>
    <mergeCell ref="R45:R46"/>
    <mergeCell ref="B113:C113"/>
    <mergeCell ref="D113:D114"/>
    <mergeCell ref="J107:M107"/>
    <mergeCell ref="O107:Q107"/>
    <mergeCell ref="R107:R108"/>
    <mergeCell ref="C107:G107"/>
    <mergeCell ref="G95:M95"/>
    <mergeCell ref="O95:R95"/>
    <mergeCell ref="AC8:AH8"/>
    <mergeCell ref="B33:B34"/>
    <mergeCell ref="C33:C34"/>
    <mergeCell ref="D33:D34"/>
    <mergeCell ref="E33:E34"/>
    <mergeCell ref="F33:F34"/>
    <mergeCell ref="G33:M33"/>
    <mergeCell ref="B8:B10"/>
    <mergeCell ref="C8:C10"/>
    <mergeCell ref="D8:D10"/>
    <mergeCell ref="E8:E10"/>
    <mergeCell ref="F8:K8"/>
    <mergeCell ref="L8:L9"/>
    <mergeCell ref="W33:W34"/>
    <mergeCell ref="X33:X34"/>
    <mergeCell ref="K34:M34"/>
    <mergeCell ref="O34:P34"/>
    <mergeCell ref="Q34:R34"/>
    <mergeCell ref="S34:U34"/>
    <mergeCell ref="O8:Q8"/>
    <mergeCell ref="AA8:AB8"/>
    <mergeCell ref="Y33:Z33"/>
    <mergeCell ref="O33:R33"/>
    <mergeCell ref="S33:U33"/>
    <mergeCell ref="G43:R43"/>
    <mergeCell ref="AC70:AH70"/>
    <mergeCell ref="B95:B96"/>
    <mergeCell ref="C95:C96"/>
    <mergeCell ref="D95:D96"/>
    <mergeCell ref="E95:E96"/>
    <mergeCell ref="F95:F96"/>
    <mergeCell ref="B70:B72"/>
    <mergeCell ref="C70:C72"/>
    <mergeCell ref="D70:D72"/>
    <mergeCell ref="E70:E72"/>
    <mergeCell ref="F70:K70"/>
    <mergeCell ref="W95:W96"/>
    <mergeCell ref="X95:X96"/>
    <mergeCell ref="K96:M96"/>
    <mergeCell ref="O96:P96"/>
    <mergeCell ref="Q96:R96"/>
    <mergeCell ref="S96:U96"/>
    <mergeCell ref="L70:L71"/>
    <mergeCell ref="O70:Q70"/>
    <mergeCell ref="AA70:AB70"/>
    <mergeCell ref="Y95:Z95"/>
    <mergeCell ref="S95:U95"/>
    <mergeCell ref="AC132:AH132"/>
    <mergeCell ref="B157:B158"/>
    <mergeCell ref="C157:C158"/>
    <mergeCell ref="D157:D158"/>
    <mergeCell ref="E157:E158"/>
    <mergeCell ref="F157:F158"/>
    <mergeCell ref="B132:B134"/>
    <mergeCell ref="C132:C134"/>
    <mergeCell ref="D132:D134"/>
    <mergeCell ref="E132:E134"/>
    <mergeCell ref="F132:K132"/>
    <mergeCell ref="W157:W158"/>
    <mergeCell ref="X157:X158"/>
    <mergeCell ref="K158:M158"/>
    <mergeCell ref="O158:P158"/>
    <mergeCell ref="Q158:R158"/>
    <mergeCell ref="S158:U158"/>
    <mergeCell ref="O132:Q132"/>
    <mergeCell ref="AA132:AB132"/>
    <mergeCell ref="Y157:Z157"/>
    <mergeCell ref="O157:R157"/>
    <mergeCell ref="S157:U157"/>
    <mergeCell ref="AC194:AH194"/>
    <mergeCell ref="B219:B220"/>
    <mergeCell ref="C219:C220"/>
    <mergeCell ref="D219:D220"/>
    <mergeCell ref="E219:E220"/>
    <mergeCell ref="F219:F220"/>
    <mergeCell ref="B194:B196"/>
    <mergeCell ref="C194:C196"/>
    <mergeCell ref="D194:D196"/>
    <mergeCell ref="E194:E196"/>
    <mergeCell ref="F194:K194"/>
    <mergeCell ref="W219:W220"/>
    <mergeCell ref="X219:X220"/>
    <mergeCell ref="K220:M220"/>
    <mergeCell ref="O220:P220"/>
    <mergeCell ref="Q220:R220"/>
    <mergeCell ref="S220:U220"/>
    <mergeCell ref="O194:Q194"/>
    <mergeCell ref="AA194:AB194"/>
    <mergeCell ref="Y281:Z281"/>
    <mergeCell ref="Y219:Z219"/>
    <mergeCell ref="D241:D242"/>
    <mergeCell ref="E239:F239"/>
    <mergeCell ref="G239:G240"/>
    <mergeCell ref="C231:G231"/>
    <mergeCell ref="G219:M219"/>
    <mergeCell ref="O219:R219"/>
    <mergeCell ref="S219:U219"/>
    <mergeCell ref="O231:Q231"/>
    <mergeCell ref="R231:R232"/>
    <mergeCell ref="S281:U281"/>
    <mergeCell ref="O293:Q293"/>
    <mergeCell ref="R293:R294"/>
    <mergeCell ref="B299:C299"/>
    <mergeCell ref="D299:D300"/>
    <mergeCell ref="AC256:AH256"/>
    <mergeCell ref="B281:B282"/>
    <mergeCell ref="C281:C282"/>
    <mergeCell ref="D281:D282"/>
    <mergeCell ref="E281:E282"/>
    <mergeCell ref="F281:F282"/>
    <mergeCell ref="B256:B258"/>
    <mergeCell ref="C256:C258"/>
    <mergeCell ref="D256:D258"/>
    <mergeCell ref="E256:E258"/>
    <mergeCell ref="F256:K256"/>
    <mergeCell ref="W281:W282"/>
    <mergeCell ref="X281:X282"/>
    <mergeCell ref="K282:M282"/>
    <mergeCell ref="O282:P282"/>
    <mergeCell ref="Q282:R282"/>
    <mergeCell ref="S282:U282"/>
    <mergeCell ref="L256:L257"/>
    <mergeCell ref="O256:Q256"/>
    <mergeCell ref="AA256:AB256"/>
    <mergeCell ref="AC318:AH318"/>
    <mergeCell ref="B343:B344"/>
    <mergeCell ref="C343:C344"/>
    <mergeCell ref="D343:D344"/>
    <mergeCell ref="E343:E344"/>
    <mergeCell ref="F343:F344"/>
    <mergeCell ref="B318:B320"/>
    <mergeCell ref="C318:C320"/>
    <mergeCell ref="D318:D320"/>
    <mergeCell ref="E318:E320"/>
    <mergeCell ref="F318:K318"/>
    <mergeCell ref="S343:U343"/>
    <mergeCell ref="W343:W344"/>
    <mergeCell ref="X343:X344"/>
    <mergeCell ref="K344:M344"/>
    <mergeCell ref="O344:P344"/>
    <mergeCell ref="Q344:R344"/>
    <mergeCell ref="S344:U344"/>
    <mergeCell ref="O318:Q318"/>
    <mergeCell ref="AA318:AB318"/>
    <mergeCell ref="Y343:Z343"/>
    <mergeCell ref="D365:D366"/>
    <mergeCell ref="E363:F363"/>
    <mergeCell ref="G363:G364"/>
    <mergeCell ref="C355:G355"/>
    <mergeCell ref="G343:M343"/>
    <mergeCell ref="L318:L319"/>
    <mergeCell ref="L194:L195"/>
    <mergeCell ref="D179:D180"/>
    <mergeCell ref="E177:F177"/>
    <mergeCell ref="G177:G178"/>
    <mergeCell ref="B361:C361"/>
    <mergeCell ref="D361:D362"/>
    <mergeCell ref="J355:M355"/>
    <mergeCell ref="D303:D304"/>
    <mergeCell ref="E301:F301"/>
    <mergeCell ref="G301:G302"/>
    <mergeCell ref="C293:G293"/>
    <mergeCell ref="G281:M281"/>
    <mergeCell ref="J293:M293"/>
    <mergeCell ref="S45:T45"/>
    <mergeCell ref="S107:T107"/>
    <mergeCell ref="S169:T169"/>
    <mergeCell ref="S231:T231"/>
    <mergeCell ref="S293:T293"/>
    <mergeCell ref="S355:T355"/>
    <mergeCell ref="B45:B46"/>
    <mergeCell ref="B107:B108"/>
    <mergeCell ref="B169:B170"/>
    <mergeCell ref="B231:B232"/>
    <mergeCell ref="B293:B294"/>
    <mergeCell ref="B355:B356"/>
    <mergeCell ref="C169:G169"/>
    <mergeCell ref="G157:M157"/>
    <mergeCell ref="E53:F53"/>
    <mergeCell ref="G53:G54"/>
    <mergeCell ref="C45:G45"/>
    <mergeCell ref="L132:L133"/>
    <mergeCell ref="D117:D118"/>
    <mergeCell ref="E115:F115"/>
    <mergeCell ref="O343:R343"/>
    <mergeCell ref="O355:Q355"/>
    <mergeCell ref="R355:R356"/>
    <mergeCell ref="O281:R281"/>
  </mergeCells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J1"/>
  <sheetViews>
    <sheetView workbookViewId="0"/>
  </sheetViews>
  <sheetFormatPr defaultColWidth="8.88671875" defaultRowHeight="12"/>
  <cols>
    <col min="1" max="1" width="5.21875" style="93" bestFit="1" customWidth="1"/>
    <col min="2" max="2" width="6.6640625" style="93" bestFit="1" customWidth="1"/>
    <col min="3" max="3" width="8.88671875" style="93"/>
    <col min="4" max="4" width="6.6640625" style="93" bestFit="1" customWidth="1"/>
    <col min="5" max="13" width="1.77734375" style="93" customWidth="1"/>
    <col min="14" max="15" width="6" style="93" bestFit="1" customWidth="1"/>
    <col min="16" max="16" width="7.5546875" style="93" bestFit="1" customWidth="1"/>
    <col min="17" max="17" width="4" style="93" bestFit="1" customWidth="1"/>
    <col min="18" max="18" width="5.33203125" style="93" bestFit="1" customWidth="1"/>
    <col min="19" max="19" width="4" style="93" bestFit="1" customWidth="1"/>
    <col min="20" max="21" width="6.5546875" style="93" bestFit="1" customWidth="1"/>
    <col min="22" max="22" width="8.44140625" style="93" bestFit="1" customWidth="1"/>
    <col min="23" max="23" width="6.6640625" style="93" bestFit="1" customWidth="1"/>
    <col min="24" max="24" width="5.33203125" style="93" bestFit="1" customWidth="1"/>
    <col min="25" max="25" width="8.33203125" style="93" bestFit="1" customWidth="1"/>
    <col min="26" max="27" width="4" style="93" bestFit="1" customWidth="1"/>
    <col min="28" max="34" width="1.77734375" style="93" customWidth="1"/>
    <col min="35" max="35" width="7.5546875" style="93" bestFit="1" customWidth="1"/>
    <col min="36" max="16384" width="8.88671875" style="93"/>
  </cols>
  <sheetData>
    <row r="1" spans="1:36">
      <c r="A1" s="117" t="s">
        <v>97</v>
      </c>
      <c r="B1" s="117" t="s">
        <v>66</v>
      </c>
      <c r="C1" s="117" t="s">
        <v>67</v>
      </c>
      <c r="D1" s="117" t="s">
        <v>98</v>
      </c>
      <c r="E1" s="117"/>
      <c r="F1" s="117"/>
      <c r="G1" s="117"/>
      <c r="H1" s="117"/>
      <c r="I1" s="117"/>
      <c r="J1" s="117"/>
      <c r="K1" s="117"/>
      <c r="L1" s="117"/>
      <c r="M1" s="117"/>
      <c r="N1" s="117" t="s">
        <v>99</v>
      </c>
      <c r="O1" s="117" t="s">
        <v>100</v>
      </c>
      <c r="P1" s="117" t="s">
        <v>68</v>
      </c>
      <c r="Q1" s="117" t="s">
        <v>101</v>
      </c>
      <c r="R1" s="117" t="s">
        <v>70</v>
      </c>
      <c r="S1" s="117" t="s">
        <v>69</v>
      </c>
      <c r="T1" s="117" t="s">
        <v>71</v>
      </c>
      <c r="U1" s="117" t="s">
        <v>102</v>
      </c>
      <c r="V1" s="117" t="s">
        <v>72</v>
      </c>
      <c r="W1" s="117" t="s">
        <v>73</v>
      </c>
      <c r="X1" s="117" t="s">
        <v>103</v>
      </c>
      <c r="Y1" s="117" t="s">
        <v>104</v>
      </c>
      <c r="Z1" s="117" t="s">
        <v>105</v>
      </c>
      <c r="AA1" s="117" t="s">
        <v>106</v>
      </c>
      <c r="AB1" s="117"/>
      <c r="AC1" s="117"/>
      <c r="AD1" s="117"/>
      <c r="AE1" s="117"/>
      <c r="AF1" s="117"/>
      <c r="AG1" s="117"/>
      <c r="AH1" s="117"/>
      <c r="AI1" s="117" t="s">
        <v>107</v>
      </c>
      <c r="AJ1" s="165" t="s">
        <v>124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47"/>
  <sheetViews>
    <sheetView zoomScaleNormal="100" workbookViewId="0"/>
  </sheetViews>
  <sheetFormatPr defaultColWidth="9" defaultRowHeight="17.100000000000001" customHeight="1"/>
  <cols>
    <col min="1" max="36" width="10.44140625" style="33" customWidth="1"/>
    <col min="37" max="16384" width="9" style="33"/>
  </cols>
  <sheetData>
    <row r="1" spans="1:24" s="12" customFormat="1" ht="33" customHeight="1">
      <c r="A1" s="15" t="s">
        <v>91</v>
      </c>
    </row>
    <row r="2" spans="1:24" s="12" customFormat="1" ht="17.100000000000001" customHeight="1">
      <c r="A2" s="17" t="s">
        <v>43</v>
      </c>
      <c r="D2" s="94" t="s">
        <v>63</v>
      </c>
      <c r="G2" s="94" t="s">
        <v>75</v>
      </c>
      <c r="K2" s="17" t="s">
        <v>44</v>
      </c>
      <c r="N2" s="17" t="s">
        <v>45</v>
      </c>
      <c r="T2" s="17" t="s">
        <v>549</v>
      </c>
    </row>
    <row r="3" spans="1:24" s="12" customFormat="1" ht="13.5">
      <c r="A3" s="14" t="s">
        <v>92</v>
      </c>
      <c r="B3" s="14" t="s">
        <v>60</v>
      </c>
      <c r="C3" s="14" t="s">
        <v>367</v>
      </c>
      <c r="D3" s="14" t="s">
        <v>55</v>
      </c>
      <c r="E3" s="14" t="s">
        <v>56</v>
      </c>
      <c r="F3" s="14" t="s">
        <v>51</v>
      </c>
      <c r="G3" s="13" t="s">
        <v>46</v>
      </c>
      <c r="H3" s="14" t="s">
        <v>62</v>
      </c>
      <c r="I3" s="14" t="s">
        <v>76</v>
      </c>
      <c r="J3" s="14" t="s">
        <v>47</v>
      </c>
      <c r="K3" s="14" t="s">
        <v>48</v>
      </c>
      <c r="L3" s="41" t="s">
        <v>49</v>
      </c>
      <c r="M3" s="41" t="s">
        <v>50</v>
      </c>
      <c r="N3" s="41" t="s">
        <v>64</v>
      </c>
      <c r="O3" s="41" t="s">
        <v>65</v>
      </c>
      <c r="P3" s="113" t="s">
        <v>93</v>
      </c>
      <c r="Q3" s="113" t="s">
        <v>94</v>
      </c>
      <c r="R3" s="41" t="s">
        <v>95</v>
      </c>
      <c r="T3" s="41" t="s">
        <v>64</v>
      </c>
      <c r="U3" s="41" t="s">
        <v>65</v>
      </c>
      <c r="V3" s="113" t="s">
        <v>93</v>
      </c>
      <c r="W3" s="113" t="s">
        <v>94</v>
      </c>
      <c r="X3" s="41" t="s">
        <v>95</v>
      </c>
    </row>
    <row r="4" spans="1:24" s="12" customFormat="1" ht="17.100000000000001" customHeight="1">
      <c r="A4" s="112"/>
      <c r="B4" s="23"/>
      <c r="C4" s="276"/>
      <c r="D4" s="23"/>
      <c r="E4" s="55"/>
      <c r="F4" s="42"/>
      <c r="G4" s="23"/>
      <c r="H4" s="23"/>
      <c r="I4" s="95"/>
      <c r="J4" s="42"/>
      <c r="K4" s="23"/>
      <c r="L4" s="23"/>
      <c r="M4" s="23"/>
      <c r="N4" s="23"/>
      <c r="O4" s="23"/>
      <c r="P4" s="114"/>
      <c r="Q4" s="114"/>
      <c r="R4" s="23"/>
      <c r="T4" s="23"/>
      <c r="U4" s="23"/>
      <c r="V4" s="114"/>
      <c r="W4" s="114"/>
      <c r="X4" s="23"/>
    </row>
    <row r="5" spans="1:24" s="12" customFormat="1" ht="17.100000000000001" customHeight="1">
      <c r="A5" s="112"/>
      <c r="B5" s="23"/>
      <c r="C5" s="276"/>
      <c r="D5" s="23"/>
      <c r="E5" s="55"/>
      <c r="F5" s="42"/>
      <c r="G5" s="23"/>
      <c r="H5" s="23"/>
      <c r="I5" s="95"/>
      <c r="J5" s="42"/>
      <c r="K5" s="23"/>
      <c r="L5" s="24"/>
      <c r="M5" s="24"/>
      <c r="N5" s="24"/>
      <c r="O5" s="24"/>
      <c r="P5" s="115"/>
      <c r="Q5" s="115"/>
      <c r="R5" s="24"/>
      <c r="T5" s="24"/>
      <c r="U5" s="24"/>
      <c r="V5" s="115"/>
      <c r="W5" s="115"/>
      <c r="X5" s="24"/>
    </row>
    <row r="6" spans="1:24" s="12" customFormat="1" ht="17.100000000000001" customHeight="1">
      <c r="A6" s="112"/>
      <c r="B6" s="23"/>
      <c r="C6" s="276"/>
      <c r="D6" s="23"/>
      <c r="E6" s="55"/>
      <c r="F6" s="42"/>
      <c r="G6" s="23"/>
      <c r="H6" s="23"/>
      <c r="I6" s="95"/>
      <c r="J6" s="42"/>
      <c r="K6" s="23"/>
      <c r="L6" s="24"/>
      <c r="M6" s="24"/>
      <c r="N6" s="24"/>
      <c r="O6" s="24"/>
      <c r="P6" s="115"/>
      <c r="Q6" s="115"/>
      <c r="R6" s="24"/>
      <c r="T6" s="24"/>
      <c r="U6" s="24"/>
      <c r="V6" s="115"/>
      <c r="W6" s="115"/>
      <c r="X6" s="24"/>
    </row>
    <row r="7" spans="1:24" s="12" customFormat="1" ht="17.100000000000001" customHeight="1">
      <c r="A7" s="112"/>
      <c r="B7" s="23"/>
      <c r="C7" s="276"/>
      <c r="D7" s="23"/>
      <c r="E7" s="55"/>
      <c r="F7" s="42"/>
      <c r="G7" s="23"/>
      <c r="H7" s="23"/>
      <c r="I7" s="95"/>
      <c r="J7" s="42"/>
      <c r="K7" s="23"/>
      <c r="L7" s="24"/>
      <c r="M7" s="24"/>
      <c r="N7" s="24"/>
      <c r="O7" s="24"/>
      <c r="P7" s="115"/>
      <c r="Q7" s="115"/>
      <c r="R7" s="24"/>
      <c r="T7" s="24"/>
      <c r="U7" s="24"/>
      <c r="V7" s="115"/>
      <c r="W7" s="115"/>
      <c r="X7" s="24"/>
    </row>
    <row r="8" spans="1:24" s="12" customFormat="1" ht="17.100000000000001" customHeight="1">
      <c r="A8" s="112"/>
      <c r="B8" s="23"/>
      <c r="C8" s="276"/>
      <c r="D8" s="23"/>
      <c r="E8" s="55"/>
      <c r="F8" s="42"/>
      <c r="G8" s="23"/>
      <c r="H8" s="23"/>
      <c r="I8" s="95"/>
      <c r="J8" s="42"/>
      <c r="K8" s="23"/>
      <c r="L8" s="24"/>
      <c r="M8" s="24"/>
      <c r="N8" s="24"/>
      <c r="O8" s="24"/>
      <c r="P8" s="115"/>
      <c r="Q8" s="115"/>
      <c r="R8" s="24"/>
      <c r="T8" s="24"/>
      <c r="U8" s="24"/>
      <c r="V8" s="115"/>
      <c r="W8" s="115"/>
      <c r="X8" s="24"/>
    </row>
    <row r="9" spans="1:24" s="12" customFormat="1" ht="17.100000000000001" customHeight="1">
      <c r="A9" s="112"/>
      <c r="B9" s="23"/>
      <c r="C9" s="276"/>
      <c r="D9" s="23"/>
      <c r="E9" s="55"/>
      <c r="F9" s="42"/>
      <c r="G9" s="23"/>
      <c r="H9" s="23"/>
      <c r="I9" s="95"/>
      <c r="J9" s="42"/>
      <c r="K9" s="23"/>
      <c r="L9" s="24"/>
      <c r="M9" s="24"/>
      <c r="N9" s="24"/>
      <c r="O9" s="24"/>
      <c r="P9" s="115"/>
      <c r="Q9" s="115"/>
      <c r="R9" s="24"/>
      <c r="T9" s="24"/>
      <c r="U9" s="24"/>
      <c r="V9" s="115"/>
      <c r="W9" s="115"/>
      <c r="X9" s="24"/>
    </row>
    <row r="10" spans="1:24" s="12" customFormat="1" ht="17.100000000000001" customHeight="1">
      <c r="A10" s="112"/>
      <c r="B10" s="23"/>
      <c r="C10" s="276"/>
      <c r="D10" s="23"/>
      <c r="E10" s="55"/>
      <c r="F10" s="42"/>
      <c r="G10" s="23"/>
      <c r="H10" s="23"/>
      <c r="I10" s="95"/>
      <c r="J10" s="42"/>
      <c r="K10" s="23"/>
      <c r="L10" s="24"/>
      <c r="M10" s="24"/>
      <c r="N10" s="24"/>
      <c r="O10" s="24"/>
      <c r="P10" s="115"/>
      <c r="Q10" s="115"/>
      <c r="R10" s="24"/>
      <c r="T10" s="24"/>
      <c r="U10" s="24"/>
      <c r="V10" s="115"/>
      <c r="W10" s="115"/>
      <c r="X10" s="24"/>
    </row>
    <row r="11" spans="1:24" s="12" customFormat="1" ht="17.100000000000001" customHeight="1">
      <c r="A11" s="112"/>
      <c r="B11" s="23"/>
      <c r="C11" s="276"/>
      <c r="D11" s="23"/>
      <c r="E11" s="55"/>
      <c r="F11" s="42"/>
      <c r="G11" s="23"/>
      <c r="H11" s="23"/>
      <c r="I11" s="95"/>
      <c r="J11" s="42"/>
      <c r="K11" s="23"/>
      <c r="L11" s="24"/>
      <c r="M11" s="24"/>
      <c r="N11" s="24"/>
      <c r="O11" s="24"/>
      <c r="P11" s="115"/>
      <c r="Q11" s="115"/>
      <c r="R11" s="24"/>
      <c r="T11" s="24"/>
      <c r="U11" s="24"/>
      <c r="V11" s="115"/>
      <c r="W11" s="115"/>
      <c r="X11" s="24"/>
    </row>
    <row r="12" spans="1:24" s="12" customFormat="1" ht="17.100000000000001" customHeight="1">
      <c r="A12" s="112"/>
      <c r="B12" s="23"/>
      <c r="C12" s="276"/>
      <c r="D12" s="23"/>
      <c r="E12" s="55"/>
      <c r="F12" s="42"/>
      <c r="G12" s="23"/>
      <c r="H12" s="23"/>
      <c r="I12" s="95"/>
      <c r="J12" s="42"/>
      <c r="K12" s="23"/>
      <c r="L12" s="24"/>
      <c r="M12" s="24"/>
      <c r="N12" s="24"/>
      <c r="O12" s="24"/>
      <c r="P12" s="115"/>
      <c r="Q12" s="115"/>
      <c r="R12" s="24"/>
      <c r="T12" s="24"/>
      <c r="U12" s="24"/>
      <c r="V12" s="115"/>
      <c r="W12" s="115"/>
      <c r="X12" s="24"/>
    </row>
    <row r="13" spans="1:24" s="12" customFormat="1" ht="17.100000000000001" customHeight="1">
      <c r="A13" s="112"/>
      <c r="B13" s="23"/>
      <c r="C13" s="276"/>
      <c r="D13" s="23"/>
      <c r="E13" s="55"/>
      <c r="F13" s="42"/>
      <c r="G13" s="23"/>
      <c r="H13" s="23"/>
      <c r="I13" s="95"/>
      <c r="J13" s="42"/>
      <c r="K13" s="23"/>
      <c r="L13" s="24"/>
      <c r="M13" s="24"/>
      <c r="N13" s="24"/>
      <c r="O13" s="24"/>
      <c r="P13" s="115"/>
      <c r="Q13" s="115"/>
      <c r="R13" s="24"/>
      <c r="T13" s="24"/>
      <c r="U13" s="24"/>
      <c r="V13" s="115"/>
      <c r="W13" s="115"/>
      <c r="X13" s="24"/>
    </row>
    <row r="14" spans="1:24" s="12" customFormat="1" ht="17.100000000000001" customHeight="1">
      <c r="A14" s="112"/>
      <c r="B14" s="23"/>
      <c r="C14" s="276"/>
      <c r="D14" s="23"/>
      <c r="E14" s="55"/>
      <c r="F14" s="42"/>
      <c r="G14" s="23"/>
      <c r="H14" s="23"/>
      <c r="I14" s="95"/>
      <c r="J14" s="42"/>
      <c r="K14" s="23"/>
      <c r="L14" s="24"/>
      <c r="M14" s="24"/>
      <c r="N14" s="24"/>
      <c r="O14" s="24"/>
      <c r="P14" s="115"/>
      <c r="Q14" s="115"/>
      <c r="R14" s="24"/>
      <c r="T14" s="24"/>
      <c r="U14" s="24"/>
      <c r="V14" s="115"/>
      <c r="W14" s="115"/>
      <c r="X14" s="24"/>
    </row>
    <row r="15" spans="1:24" s="12" customFormat="1" ht="17.100000000000001" customHeight="1">
      <c r="A15" s="112"/>
      <c r="B15" s="23"/>
      <c r="C15" s="276"/>
      <c r="D15" s="23"/>
      <c r="E15" s="55"/>
      <c r="F15" s="42"/>
      <c r="G15" s="23"/>
      <c r="H15" s="23"/>
      <c r="I15" s="95"/>
      <c r="J15" s="42"/>
      <c r="K15" s="24"/>
      <c r="L15" s="24"/>
      <c r="M15" s="24"/>
      <c r="N15" s="24"/>
      <c r="O15" s="24"/>
      <c r="P15" s="115"/>
      <c r="Q15" s="115"/>
      <c r="R15" s="24"/>
      <c r="T15" s="24"/>
      <c r="U15" s="24"/>
      <c r="V15" s="115"/>
      <c r="W15" s="115"/>
      <c r="X15" s="24"/>
    </row>
    <row r="16" spans="1:24" s="12" customFormat="1" ht="17.100000000000001" customHeight="1">
      <c r="A16" s="112"/>
      <c r="B16" s="23"/>
      <c r="C16" s="276"/>
      <c r="D16" s="23"/>
      <c r="E16" s="55"/>
      <c r="F16" s="42"/>
      <c r="G16" s="23"/>
      <c r="H16" s="23"/>
      <c r="I16" s="95"/>
      <c r="J16" s="42"/>
      <c r="K16" s="24"/>
      <c r="L16" s="24"/>
      <c r="M16" s="24"/>
      <c r="N16" s="24"/>
      <c r="O16" s="24"/>
      <c r="P16" s="115"/>
      <c r="Q16" s="115"/>
      <c r="R16" s="24"/>
      <c r="T16" s="24"/>
      <c r="U16" s="24"/>
      <c r="V16" s="115"/>
      <c r="W16" s="115"/>
      <c r="X16" s="24"/>
    </row>
    <row r="17" spans="1:24" s="12" customFormat="1" ht="17.100000000000001" customHeight="1">
      <c r="A17" s="112"/>
      <c r="B17" s="23"/>
      <c r="C17" s="276"/>
      <c r="D17" s="23"/>
      <c r="E17" s="55"/>
      <c r="F17" s="42"/>
      <c r="G17" s="23"/>
      <c r="H17" s="23"/>
      <c r="I17" s="95"/>
      <c r="J17" s="42"/>
      <c r="K17" s="24"/>
      <c r="L17" s="24"/>
      <c r="M17" s="24"/>
      <c r="N17" s="24"/>
      <c r="O17" s="24"/>
      <c r="P17" s="115"/>
      <c r="Q17" s="115"/>
      <c r="R17" s="24"/>
      <c r="T17" s="24"/>
      <c r="U17" s="24"/>
      <c r="V17" s="115"/>
      <c r="W17" s="115"/>
      <c r="X17" s="24"/>
    </row>
    <row r="18" spans="1:24" s="12" customFormat="1" ht="17.100000000000001" customHeight="1">
      <c r="A18" s="112"/>
      <c r="B18" s="23"/>
      <c r="C18" s="276"/>
      <c r="D18" s="23"/>
      <c r="E18" s="55"/>
      <c r="F18" s="42"/>
      <c r="G18" s="23"/>
      <c r="H18" s="23"/>
      <c r="I18" s="95"/>
      <c r="J18" s="42"/>
      <c r="K18" s="24"/>
      <c r="L18" s="24"/>
      <c r="M18" s="24"/>
      <c r="N18" s="24"/>
      <c r="O18" s="24"/>
      <c r="P18" s="115"/>
      <c r="Q18" s="115"/>
      <c r="R18" s="24"/>
      <c r="T18" s="24"/>
      <c r="U18" s="24"/>
      <c r="V18" s="115"/>
      <c r="W18" s="115"/>
      <c r="X18" s="24"/>
    </row>
    <row r="19" spans="1:24" s="12" customFormat="1" ht="17.100000000000001" customHeight="1">
      <c r="A19" s="112"/>
      <c r="B19" s="114"/>
      <c r="C19" s="276"/>
      <c r="D19" s="114"/>
      <c r="E19" s="114"/>
      <c r="F19" s="114"/>
      <c r="G19" s="114"/>
      <c r="H19" s="114"/>
      <c r="I19" s="114"/>
      <c r="J19" s="114"/>
      <c r="K19" s="115"/>
      <c r="L19" s="115"/>
      <c r="M19" s="115"/>
      <c r="N19" s="115"/>
      <c r="O19" s="115"/>
      <c r="P19" s="115"/>
      <c r="Q19" s="115"/>
      <c r="R19" s="115"/>
      <c r="T19" s="115"/>
      <c r="U19" s="115"/>
      <c r="V19" s="115"/>
      <c r="W19" s="115"/>
      <c r="X19" s="115"/>
    </row>
    <row r="20" spans="1:24" s="12" customFormat="1" ht="17.100000000000001" customHeight="1">
      <c r="A20" s="112"/>
      <c r="B20" s="114"/>
      <c r="C20" s="276"/>
      <c r="D20" s="114"/>
      <c r="E20" s="114"/>
      <c r="F20" s="114"/>
      <c r="G20" s="114"/>
      <c r="H20" s="114"/>
      <c r="I20" s="114"/>
      <c r="J20" s="114"/>
      <c r="K20" s="115"/>
      <c r="L20" s="115"/>
      <c r="M20" s="115"/>
      <c r="N20" s="115"/>
      <c r="O20" s="115"/>
      <c r="P20" s="115"/>
      <c r="Q20" s="115"/>
      <c r="R20" s="115"/>
      <c r="T20" s="115"/>
      <c r="U20" s="115"/>
      <c r="V20" s="115"/>
      <c r="W20" s="115"/>
      <c r="X20" s="115"/>
    </row>
    <row r="21" spans="1:24" s="12" customFormat="1" ht="17.100000000000001" customHeight="1">
      <c r="A21" s="112"/>
      <c r="B21" s="114"/>
      <c r="C21" s="276"/>
      <c r="D21" s="114"/>
      <c r="E21" s="114"/>
      <c r="F21" s="114"/>
      <c r="G21" s="114"/>
      <c r="H21" s="114"/>
      <c r="I21" s="114"/>
      <c r="J21" s="114"/>
      <c r="K21" s="115"/>
      <c r="L21" s="115"/>
      <c r="M21" s="115"/>
      <c r="N21" s="115"/>
      <c r="O21" s="115"/>
      <c r="P21" s="115"/>
      <c r="Q21" s="115"/>
      <c r="R21" s="115"/>
      <c r="T21" s="115"/>
      <c r="U21" s="115"/>
      <c r="V21" s="115"/>
      <c r="W21" s="115"/>
      <c r="X21" s="115"/>
    </row>
    <row r="22" spans="1:24" s="12" customFormat="1" ht="17.100000000000001" customHeight="1">
      <c r="A22" s="112"/>
      <c r="B22" s="114"/>
      <c r="C22" s="276"/>
      <c r="D22" s="114"/>
      <c r="E22" s="114"/>
      <c r="F22" s="114"/>
      <c r="G22" s="114"/>
      <c r="H22" s="114"/>
      <c r="I22" s="114"/>
      <c r="J22" s="114"/>
      <c r="K22" s="115"/>
      <c r="L22" s="115"/>
      <c r="M22" s="115"/>
      <c r="N22" s="115"/>
      <c r="O22" s="115"/>
      <c r="P22" s="115"/>
      <c r="Q22" s="115"/>
      <c r="R22" s="115"/>
      <c r="T22" s="115"/>
      <c r="U22" s="115"/>
      <c r="V22" s="115"/>
      <c r="W22" s="115"/>
      <c r="X22" s="115"/>
    </row>
    <row r="23" spans="1:24" s="12" customFormat="1" ht="17.100000000000001" customHeight="1">
      <c r="A23" s="112"/>
      <c r="B23" s="114"/>
      <c r="C23" s="276"/>
      <c r="D23" s="114"/>
      <c r="E23" s="114"/>
      <c r="F23" s="114"/>
      <c r="G23" s="114"/>
      <c r="H23" s="114"/>
      <c r="I23" s="114"/>
      <c r="J23" s="114"/>
      <c r="K23" s="115"/>
      <c r="L23" s="115"/>
      <c r="M23" s="115"/>
      <c r="N23" s="115"/>
      <c r="O23" s="115"/>
      <c r="P23" s="115"/>
      <c r="Q23" s="115"/>
      <c r="R23" s="115"/>
      <c r="T23" s="115"/>
      <c r="U23" s="115"/>
      <c r="V23" s="115"/>
      <c r="W23" s="115"/>
      <c r="X23" s="115"/>
    </row>
    <row r="24" spans="1:24" s="12" customFormat="1" ht="17.100000000000001" customHeight="1"/>
    <row r="25" spans="1:24" s="12" customFormat="1" ht="17.100000000000001" customHeight="1">
      <c r="A25" s="17" t="s">
        <v>96</v>
      </c>
    </row>
    <row r="26" spans="1:24" s="19" customFormat="1" ht="18" customHeight="1">
      <c r="A26" s="174" t="s">
        <v>127</v>
      </c>
      <c r="B26" s="174" t="s">
        <v>128</v>
      </c>
      <c r="C26" s="174" t="s">
        <v>129</v>
      </c>
      <c r="D26" s="174" t="s">
        <v>130</v>
      </c>
      <c r="E26" s="174" t="s">
        <v>129</v>
      </c>
      <c r="F26" s="174" t="s">
        <v>330</v>
      </c>
      <c r="G26" s="174" t="s">
        <v>331</v>
      </c>
      <c r="H26" s="174" t="s">
        <v>325</v>
      </c>
      <c r="I26" s="174" t="s">
        <v>326</v>
      </c>
      <c r="J26" s="174" t="s">
        <v>327</v>
      </c>
      <c r="K26" s="174" t="s">
        <v>328</v>
      </c>
    </row>
    <row r="27" spans="1:24" ht="17.100000000000001" customHeight="1">
      <c r="A27" s="116"/>
      <c r="B27" s="116"/>
      <c r="C27" s="116"/>
      <c r="D27" s="116"/>
      <c r="E27" s="116"/>
      <c r="F27" s="116"/>
      <c r="G27" s="116"/>
      <c r="H27" s="116"/>
      <c r="I27" s="116"/>
      <c r="J27" s="116"/>
      <c r="K27" s="116"/>
    </row>
    <row r="28" spans="1:24" ht="17.100000000000001" customHeight="1">
      <c r="A28" s="116"/>
      <c r="B28" s="116"/>
      <c r="C28" s="116"/>
      <c r="D28" s="116"/>
      <c r="E28" s="116"/>
      <c r="F28" s="116"/>
      <c r="G28" s="116"/>
      <c r="H28" s="116"/>
      <c r="I28" s="116"/>
      <c r="J28" s="116"/>
      <c r="K28" s="116"/>
    </row>
    <row r="29" spans="1:24" ht="17.100000000000001" customHeight="1">
      <c r="A29" s="116"/>
      <c r="B29" s="116"/>
      <c r="C29" s="116"/>
      <c r="D29" s="116"/>
      <c r="E29" s="116"/>
      <c r="F29" s="116"/>
      <c r="G29" s="116"/>
      <c r="H29" s="116"/>
      <c r="I29" s="116"/>
      <c r="J29" s="116"/>
      <c r="K29" s="116"/>
    </row>
    <row r="30" spans="1:24" ht="17.100000000000001" customHeight="1">
      <c r="A30" s="116"/>
      <c r="B30" s="116"/>
      <c r="C30" s="116"/>
      <c r="D30" s="116"/>
      <c r="E30" s="116"/>
      <c r="F30" s="116"/>
      <c r="G30" s="116"/>
      <c r="H30" s="116"/>
      <c r="I30" s="116"/>
      <c r="J30" s="116"/>
      <c r="K30" s="116"/>
    </row>
    <row r="31" spans="1:24" ht="17.100000000000001" customHeight="1">
      <c r="A31" s="116"/>
      <c r="B31" s="116"/>
      <c r="C31" s="116"/>
      <c r="D31" s="116"/>
      <c r="E31" s="116"/>
      <c r="F31" s="116"/>
      <c r="G31" s="116"/>
      <c r="H31" s="116"/>
      <c r="I31" s="116"/>
      <c r="J31" s="116"/>
      <c r="K31" s="116"/>
    </row>
    <row r="32" spans="1:24" ht="17.100000000000001" customHeight="1">
      <c r="A32" s="116"/>
      <c r="B32" s="116"/>
      <c r="C32" s="116"/>
      <c r="D32" s="116"/>
      <c r="E32" s="116"/>
      <c r="F32" s="116"/>
      <c r="G32" s="116"/>
      <c r="H32" s="116"/>
      <c r="I32" s="116"/>
      <c r="J32" s="116"/>
      <c r="K32" s="116"/>
    </row>
    <row r="33" spans="1:36" ht="17.100000000000001" customHeight="1">
      <c r="A33" s="116"/>
      <c r="B33" s="116"/>
      <c r="C33" s="116"/>
      <c r="D33" s="116"/>
      <c r="E33" s="116"/>
      <c r="F33" s="116"/>
      <c r="G33" s="116"/>
      <c r="H33" s="116"/>
      <c r="I33" s="116"/>
      <c r="J33" s="116"/>
      <c r="K33" s="116"/>
    </row>
    <row r="34" spans="1:36" ht="17.100000000000001" customHeight="1">
      <c r="A34" s="116"/>
      <c r="B34" s="116"/>
      <c r="C34" s="116"/>
      <c r="D34" s="116"/>
      <c r="E34" s="116"/>
      <c r="F34" s="116"/>
      <c r="G34" s="116"/>
      <c r="H34" s="116"/>
      <c r="I34" s="116"/>
      <c r="J34" s="116"/>
      <c r="K34" s="116"/>
    </row>
    <row r="35" spans="1:36" ht="17.100000000000001" customHeight="1">
      <c r="A35" s="116"/>
      <c r="B35" s="116"/>
      <c r="C35" s="116"/>
      <c r="D35" s="116"/>
      <c r="E35" s="116"/>
      <c r="F35" s="116"/>
      <c r="G35" s="116"/>
      <c r="H35" s="116"/>
      <c r="I35" s="116"/>
      <c r="J35" s="116"/>
      <c r="K35" s="116"/>
    </row>
    <row r="36" spans="1:36" ht="17.100000000000001" customHeight="1">
      <c r="A36" s="116"/>
      <c r="B36" s="116"/>
      <c r="C36" s="116"/>
      <c r="D36" s="116"/>
      <c r="E36" s="116"/>
      <c r="F36" s="116"/>
      <c r="G36" s="116"/>
      <c r="H36" s="116"/>
      <c r="I36" s="116"/>
      <c r="J36" s="116"/>
      <c r="K36" s="116"/>
    </row>
    <row r="37" spans="1:36" ht="17.100000000000001" customHeight="1">
      <c r="A37" s="116"/>
      <c r="B37" s="116"/>
      <c r="C37" s="116"/>
      <c r="D37" s="116"/>
      <c r="E37" s="116"/>
      <c r="F37" s="116"/>
      <c r="G37" s="116"/>
      <c r="H37" s="116"/>
      <c r="I37" s="116"/>
      <c r="J37" s="116"/>
      <c r="K37" s="116"/>
    </row>
    <row r="38" spans="1:36" ht="17.100000000000001" customHeight="1">
      <c r="A38" s="116"/>
      <c r="B38" s="116"/>
      <c r="C38" s="116"/>
      <c r="D38" s="116"/>
      <c r="E38" s="116"/>
      <c r="F38" s="116"/>
      <c r="G38" s="116"/>
      <c r="H38" s="116"/>
      <c r="I38" s="116"/>
      <c r="J38" s="116"/>
      <c r="K38" s="116"/>
    </row>
    <row r="39" spans="1:36" ht="17.100000000000001" customHeight="1">
      <c r="A39" s="116"/>
      <c r="B39" s="116"/>
      <c r="C39" s="116"/>
      <c r="D39" s="116"/>
      <c r="E39" s="116"/>
      <c r="F39" s="116"/>
      <c r="G39" s="116"/>
      <c r="H39" s="116"/>
      <c r="I39" s="116"/>
      <c r="J39" s="116"/>
      <c r="K39" s="116"/>
    </row>
    <row r="40" spans="1:36" ht="17.100000000000001" customHeight="1">
      <c r="A40" s="116"/>
      <c r="B40" s="116"/>
      <c r="C40" s="116"/>
      <c r="D40" s="116"/>
      <c r="E40" s="116"/>
      <c r="F40" s="116"/>
      <c r="G40" s="116"/>
      <c r="H40" s="116"/>
      <c r="I40" s="116"/>
      <c r="J40" s="116"/>
      <c r="K40" s="116"/>
    </row>
    <row r="41" spans="1:36" ht="17.100000000000001" customHeight="1">
      <c r="A41" s="116"/>
      <c r="B41" s="116"/>
      <c r="C41" s="116"/>
      <c r="D41" s="116"/>
      <c r="E41" s="116"/>
      <c r="F41" s="116"/>
      <c r="G41" s="116"/>
      <c r="H41" s="116"/>
      <c r="I41" s="116"/>
      <c r="J41" s="116"/>
      <c r="K41" s="116"/>
    </row>
    <row r="42" spans="1:36" ht="17.100000000000001" customHeight="1">
      <c r="A42" s="116"/>
      <c r="B42" s="116"/>
      <c r="C42" s="116"/>
      <c r="D42" s="116"/>
      <c r="E42" s="116"/>
      <c r="F42" s="116"/>
      <c r="G42" s="116"/>
      <c r="H42" s="116"/>
      <c r="I42" s="116"/>
      <c r="J42" s="116"/>
      <c r="K42" s="116"/>
    </row>
    <row r="43" spans="1:36" ht="17.100000000000001" customHeight="1">
      <c r="A43" s="116"/>
      <c r="B43" s="116"/>
      <c r="C43" s="116"/>
      <c r="D43" s="116"/>
      <c r="E43" s="116"/>
      <c r="F43" s="116"/>
      <c r="G43" s="116"/>
      <c r="H43" s="116"/>
      <c r="I43" s="116"/>
      <c r="J43" s="116"/>
      <c r="K43" s="116"/>
    </row>
    <row r="44" spans="1:36" ht="17.100000000000001" customHeight="1">
      <c r="A44" s="116"/>
      <c r="B44" s="116"/>
      <c r="C44" s="116"/>
      <c r="D44" s="116"/>
      <c r="E44" s="116"/>
      <c r="F44" s="116"/>
      <c r="G44" s="116"/>
      <c r="H44" s="116"/>
      <c r="I44" s="116"/>
      <c r="J44" s="116"/>
      <c r="K44" s="116"/>
    </row>
    <row r="45" spans="1:36" ht="17.100000000000001" customHeight="1">
      <c r="A45" s="116"/>
      <c r="B45" s="116"/>
      <c r="C45" s="116"/>
      <c r="D45" s="116"/>
      <c r="E45" s="116"/>
      <c r="F45" s="116"/>
      <c r="G45" s="116"/>
      <c r="H45" s="116"/>
      <c r="I45" s="116"/>
      <c r="J45" s="116"/>
      <c r="K45" s="116"/>
    </row>
    <row r="46" spans="1:36" ht="17.100000000000001" customHeight="1">
      <c r="A46" s="116"/>
      <c r="B46" s="116"/>
      <c r="C46" s="116"/>
      <c r="D46" s="116"/>
      <c r="E46" s="116"/>
      <c r="F46" s="116"/>
      <c r="G46" s="116"/>
      <c r="H46" s="116"/>
      <c r="I46" s="116"/>
      <c r="J46" s="116"/>
      <c r="K46" s="116"/>
    </row>
    <row r="47" spans="1:36" ht="17.100000000000001" customHeight="1">
      <c r="AE47" s="12"/>
      <c r="AF47" s="12"/>
      <c r="AG47" s="12"/>
      <c r="AH47" s="12"/>
      <c r="AI47" s="12"/>
      <c r="AJ47" s="12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7"/>
  <sheetViews>
    <sheetView zoomScaleNormal="100" workbookViewId="0"/>
  </sheetViews>
  <sheetFormatPr defaultColWidth="9" defaultRowHeight="17.100000000000001" customHeight="1"/>
  <cols>
    <col min="1" max="36" width="10.44140625" style="301" customWidth="1"/>
    <col min="37" max="16384" width="9" style="301"/>
  </cols>
  <sheetData>
    <row r="1" spans="1:24" s="12" customFormat="1" ht="33" customHeight="1">
      <c r="A1" s="15" t="s">
        <v>91</v>
      </c>
    </row>
    <row r="2" spans="1:24" s="12" customFormat="1" ht="17.100000000000001" customHeight="1">
      <c r="A2" s="17" t="s">
        <v>43</v>
      </c>
      <c r="D2" s="94" t="s">
        <v>63</v>
      </c>
      <c r="G2" s="94" t="s">
        <v>75</v>
      </c>
      <c r="K2" s="17" t="s">
        <v>44</v>
      </c>
      <c r="N2" s="17" t="s">
        <v>45</v>
      </c>
      <c r="T2" s="17" t="s">
        <v>551</v>
      </c>
    </row>
    <row r="3" spans="1:24" s="12" customFormat="1" ht="13.5">
      <c r="A3" s="14" t="s">
        <v>92</v>
      </c>
      <c r="B3" s="14" t="s">
        <v>60</v>
      </c>
      <c r="C3" s="14" t="s">
        <v>367</v>
      </c>
      <c r="D3" s="14" t="s">
        <v>55</v>
      </c>
      <c r="E3" s="14" t="s">
        <v>56</v>
      </c>
      <c r="F3" s="14" t="s">
        <v>51</v>
      </c>
      <c r="G3" s="13" t="s">
        <v>46</v>
      </c>
      <c r="H3" s="14" t="s">
        <v>62</v>
      </c>
      <c r="I3" s="14" t="s">
        <v>76</v>
      </c>
      <c r="J3" s="14" t="s">
        <v>47</v>
      </c>
      <c r="K3" s="14" t="s">
        <v>48</v>
      </c>
      <c r="L3" s="41" t="s">
        <v>49</v>
      </c>
      <c r="M3" s="41" t="s">
        <v>50</v>
      </c>
      <c r="N3" s="41" t="s">
        <v>64</v>
      </c>
      <c r="O3" s="41" t="s">
        <v>65</v>
      </c>
      <c r="P3" s="113" t="s">
        <v>93</v>
      </c>
      <c r="Q3" s="113" t="s">
        <v>94</v>
      </c>
      <c r="R3" s="41" t="s">
        <v>95</v>
      </c>
      <c r="T3" s="41" t="s">
        <v>64</v>
      </c>
      <c r="U3" s="41" t="s">
        <v>65</v>
      </c>
      <c r="V3" s="113" t="s">
        <v>93</v>
      </c>
      <c r="W3" s="113" t="s">
        <v>94</v>
      </c>
      <c r="X3" s="41" t="s">
        <v>95</v>
      </c>
    </row>
    <row r="4" spans="1:24" s="12" customFormat="1" ht="17.100000000000001" customHeight="1">
      <c r="A4" s="112"/>
      <c r="B4" s="23"/>
      <c r="C4" s="276"/>
      <c r="D4" s="23"/>
      <c r="E4" s="55"/>
      <c r="F4" s="42"/>
      <c r="G4" s="23"/>
      <c r="H4" s="23"/>
      <c r="I4" s="95"/>
      <c r="J4" s="42"/>
      <c r="K4" s="23"/>
      <c r="L4" s="23"/>
      <c r="M4" s="23"/>
      <c r="N4" s="23"/>
      <c r="O4" s="23"/>
      <c r="P4" s="114"/>
      <c r="Q4" s="114"/>
      <c r="R4" s="23"/>
      <c r="T4" s="23"/>
      <c r="U4" s="23"/>
      <c r="V4" s="114"/>
      <c r="W4" s="114"/>
      <c r="X4" s="23"/>
    </row>
    <row r="5" spans="1:24" s="12" customFormat="1" ht="17.100000000000001" customHeight="1">
      <c r="A5" s="112"/>
      <c r="B5" s="23"/>
      <c r="C5" s="276"/>
      <c r="D5" s="23"/>
      <c r="E5" s="55"/>
      <c r="F5" s="42"/>
      <c r="G5" s="23"/>
      <c r="H5" s="23"/>
      <c r="I5" s="95"/>
      <c r="J5" s="42"/>
      <c r="K5" s="23"/>
      <c r="L5" s="24"/>
      <c r="M5" s="24"/>
      <c r="N5" s="24"/>
      <c r="O5" s="24"/>
      <c r="P5" s="115"/>
      <c r="Q5" s="115"/>
      <c r="R5" s="24"/>
      <c r="T5" s="24"/>
      <c r="U5" s="24"/>
      <c r="V5" s="115"/>
      <c r="W5" s="115"/>
      <c r="X5" s="24"/>
    </row>
    <row r="6" spans="1:24" s="12" customFormat="1" ht="17.100000000000001" customHeight="1">
      <c r="A6" s="112"/>
      <c r="B6" s="23"/>
      <c r="C6" s="276"/>
      <c r="D6" s="23"/>
      <c r="E6" s="55"/>
      <c r="F6" s="42"/>
      <c r="G6" s="23"/>
      <c r="H6" s="23"/>
      <c r="I6" s="95"/>
      <c r="J6" s="42"/>
      <c r="K6" s="23"/>
      <c r="L6" s="24"/>
      <c r="M6" s="24"/>
      <c r="N6" s="24"/>
      <c r="O6" s="24"/>
      <c r="P6" s="115"/>
      <c r="Q6" s="115"/>
      <c r="R6" s="24"/>
      <c r="T6" s="24"/>
      <c r="U6" s="24"/>
      <c r="V6" s="115"/>
      <c r="W6" s="115"/>
      <c r="X6" s="24"/>
    </row>
    <row r="7" spans="1:24" s="12" customFormat="1" ht="17.100000000000001" customHeight="1">
      <c r="A7" s="112"/>
      <c r="B7" s="23"/>
      <c r="C7" s="276"/>
      <c r="D7" s="23"/>
      <c r="E7" s="55"/>
      <c r="F7" s="42"/>
      <c r="G7" s="23"/>
      <c r="H7" s="23"/>
      <c r="I7" s="95"/>
      <c r="J7" s="42"/>
      <c r="K7" s="23"/>
      <c r="L7" s="24"/>
      <c r="M7" s="24"/>
      <c r="N7" s="24"/>
      <c r="O7" s="24"/>
      <c r="P7" s="115"/>
      <c r="Q7" s="115"/>
      <c r="R7" s="24"/>
      <c r="T7" s="24"/>
      <c r="U7" s="24"/>
      <c r="V7" s="115"/>
      <c r="W7" s="115"/>
      <c r="X7" s="24"/>
    </row>
    <row r="8" spans="1:24" s="12" customFormat="1" ht="17.100000000000001" customHeight="1">
      <c r="A8" s="112"/>
      <c r="B8" s="23"/>
      <c r="C8" s="276"/>
      <c r="D8" s="23"/>
      <c r="E8" s="55"/>
      <c r="F8" s="42"/>
      <c r="G8" s="23"/>
      <c r="H8" s="23"/>
      <c r="I8" s="95"/>
      <c r="J8" s="42"/>
      <c r="K8" s="23"/>
      <c r="L8" s="24"/>
      <c r="M8" s="24"/>
      <c r="N8" s="24"/>
      <c r="O8" s="24"/>
      <c r="P8" s="115"/>
      <c r="Q8" s="115"/>
      <c r="R8" s="24"/>
      <c r="T8" s="24"/>
      <c r="U8" s="24"/>
      <c r="V8" s="115"/>
      <c r="W8" s="115"/>
      <c r="X8" s="24"/>
    </row>
    <row r="9" spans="1:24" s="12" customFormat="1" ht="17.100000000000001" customHeight="1">
      <c r="A9" s="112"/>
      <c r="B9" s="23"/>
      <c r="C9" s="276"/>
      <c r="D9" s="23"/>
      <c r="E9" s="55"/>
      <c r="F9" s="42"/>
      <c r="G9" s="23"/>
      <c r="H9" s="23"/>
      <c r="I9" s="95"/>
      <c r="J9" s="42"/>
      <c r="K9" s="23"/>
      <c r="L9" s="24"/>
      <c r="M9" s="24"/>
      <c r="N9" s="24"/>
      <c r="O9" s="24"/>
      <c r="P9" s="115"/>
      <c r="Q9" s="115"/>
      <c r="R9" s="24"/>
      <c r="T9" s="24"/>
      <c r="U9" s="24"/>
      <c r="V9" s="115"/>
      <c r="W9" s="115"/>
      <c r="X9" s="24"/>
    </row>
    <row r="10" spans="1:24" s="12" customFormat="1" ht="17.100000000000001" customHeight="1">
      <c r="A10" s="112"/>
      <c r="B10" s="23"/>
      <c r="C10" s="276"/>
      <c r="D10" s="23"/>
      <c r="E10" s="55"/>
      <c r="F10" s="42"/>
      <c r="G10" s="23"/>
      <c r="H10" s="23"/>
      <c r="I10" s="95"/>
      <c r="J10" s="42"/>
      <c r="K10" s="23"/>
      <c r="L10" s="24"/>
      <c r="M10" s="24"/>
      <c r="N10" s="24"/>
      <c r="O10" s="24"/>
      <c r="P10" s="115"/>
      <c r="Q10" s="115"/>
      <c r="R10" s="24"/>
      <c r="T10" s="24"/>
      <c r="U10" s="24"/>
      <c r="V10" s="115"/>
      <c r="W10" s="115"/>
      <c r="X10" s="24"/>
    </row>
    <row r="11" spans="1:24" s="12" customFormat="1" ht="17.100000000000001" customHeight="1">
      <c r="A11" s="112"/>
      <c r="B11" s="23"/>
      <c r="C11" s="276"/>
      <c r="D11" s="23"/>
      <c r="E11" s="55"/>
      <c r="F11" s="42"/>
      <c r="G11" s="23"/>
      <c r="H11" s="23"/>
      <c r="I11" s="95"/>
      <c r="J11" s="42"/>
      <c r="K11" s="23"/>
      <c r="L11" s="24"/>
      <c r="M11" s="24"/>
      <c r="N11" s="24"/>
      <c r="O11" s="24"/>
      <c r="P11" s="115"/>
      <c r="Q11" s="115"/>
      <c r="R11" s="24"/>
      <c r="T11" s="24"/>
      <c r="U11" s="24"/>
      <c r="V11" s="115"/>
      <c r="W11" s="115"/>
      <c r="X11" s="24"/>
    </row>
    <row r="12" spans="1:24" s="12" customFormat="1" ht="17.100000000000001" customHeight="1">
      <c r="A12" s="112"/>
      <c r="B12" s="23"/>
      <c r="C12" s="276"/>
      <c r="D12" s="23"/>
      <c r="E12" s="55"/>
      <c r="F12" s="42"/>
      <c r="G12" s="23"/>
      <c r="H12" s="23"/>
      <c r="I12" s="95"/>
      <c r="J12" s="42"/>
      <c r="K12" s="23"/>
      <c r="L12" s="24"/>
      <c r="M12" s="24"/>
      <c r="N12" s="24"/>
      <c r="O12" s="24"/>
      <c r="P12" s="115"/>
      <c r="Q12" s="115"/>
      <c r="R12" s="24"/>
      <c r="T12" s="24"/>
      <c r="U12" s="24"/>
      <c r="V12" s="115"/>
      <c r="W12" s="115"/>
      <c r="X12" s="24"/>
    </row>
    <row r="13" spans="1:24" s="12" customFormat="1" ht="17.100000000000001" customHeight="1">
      <c r="A13" s="112"/>
      <c r="B13" s="23"/>
      <c r="C13" s="276"/>
      <c r="D13" s="23"/>
      <c r="E13" s="55"/>
      <c r="F13" s="42"/>
      <c r="G13" s="23"/>
      <c r="H13" s="23"/>
      <c r="I13" s="95"/>
      <c r="J13" s="42"/>
      <c r="K13" s="23"/>
      <c r="L13" s="24"/>
      <c r="M13" s="24"/>
      <c r="N13" s="24"/>
      <c r="O13" s="24"/>
      <c r="P13" s="115"/>
      <c r="Q13" s="115"/>
      <c r="R13" s="24"/>
      <c r="T13" s="24"/>
      <c r="U13" s="24"/>
      <c r="V13" s="115"/>
      <c r="W13" s="115"/>
      <c r="X13" s="24"/>
    </row>
    <row r="14" spans="1:24" s="12" customFormat="1" ht="17.100000000000001" customHeight="1">
      <c r="A14" s="112"/>
      <c r="B14" s="23"/>
      <c r="C14" s="276"/>
      <c r="D14" s="23"/>
      <c r="E14" s="55"/>
      <c r="F14" s="42"/>
      <c r="G14" s="23"/>
      <c r="H14" s="23"/>
      <c r="I14" s="95"/>
      <c r="J14" s="42"/>
      <c r="K14" s="23"/>
      <c r="L14" s="24"/>
      <c r="M14" s="24"/>
      <c r="N14" s="24"/>
      <c r="O14" s="24"/>
      <c r="P14" s="115"/>
      <c r="Q14" s="115"/>
      <c r="R14" s="24"/>
      <c r="T14" s="24"/>
      <c r="U14" s="24"/>
      <c r="V14" s="115"/>
      <c r="W14" s="115"/>
      <c r="X14" s="24"/>
    </row>
    <row r="15" spans="1:24" s="12" customFormat="1" ht="17.100000000000001" customHeight="1">
      <c r="A15" s="112"/>
      <c r="B15" s="23"/>
      <c r="C15" s="276"/>
      <c r="D15" s="23"/>
      <c r="E15" s="55"/>
      <c r="F15" s="42"/>
      <c r="G15" s="23"/>
      <c r="H15" s="23"/>
      <c r="I15" s="95"/>
      <c r="J15" s="42"/>
      <c r="K15" s="24"/>
      <c r="L15" s="24"/>
      <c r="M15" s="24"/>
      <c r="N15" s="24"/>
      <c r="O15" s="24"/>
      <c r="P15" s="115"/>
      <c r="Q15" s="115"/>
      <c r="R15" s="24"/>
      <c r="T15" s="24"/>
      <c r="U15" s="24"/>
      <c r="V15" s="115"/>
      <c r="W15" s="115"/>
      <c r="X15" s="24"/>
    </row>
    <row r="16" spans="1:24" s="12" customFormat="1" ht="17.100000000000001" customHeight="1">
      <c r="A16" s="112"/>
      <c r="B16" s="23"/>
      <c r="C16" s="276"/>
      <c r="D16" s="23"/>
      <c r="E16" s="55"/>
      <c r="F16" s="42"/>
      <c r="G16" s="23"/>
      <c r="H16" s="23"/>
      <c r="I16" s="95"/>
      <c r="J16" s="42"/>
      <c r="K16" s="24"/>
      <c r="L16" s="24"/>
      <c r="M16" s="24"/>
      <c r="N16" s="24"/>
      <c r="O16" s="24"/>
      <c r="P16" s="115"/>
      <c r="Q16" s="115"/>
      <c r="R16" s="24"/>
      <c r="T16" s="24"/>
      <c r="U16" s="24"/>
      <c r="V16" s="115"/>
      <c r="W16" s="115"/>
      <c r="X16" s="24"/>
    </row>
    <row r="17" spans="1:24" s="12" customFormat="1" ht="17.100000000000001" customHeight="1">
      <c r="A17" s="112"/>
      <c r="B17" s="23"/>
      <c r="C17" s="276"/>
      <c r="D17" s="23"/>
      <c r="E17" s="55"/>
      <c r="F17" s="42"/>
      <c r="G17" s="23"/>
      <c r="H17" s="23"/>
      <c r="I17" s="95"/>
      <c r="J17" s="42"/>
      <c r="K17" s="24"/>
      <c r="L17" s="24"/>
      <c r="M17" s="24"/>
      <c r="N17" s="24"/>
      <c r="O17" s="24"/>
      <c r="P17" s="115"/>
      <c r="Q17" s="115"/>
      <c r="R17" s="24"/>
      <c r="T17" s="24"/>
      <c r="U17" s="24"/>
      <c r="V17" s="115"/>
      <c r="W17" s="115"/>
      <c r="X17" s="24"/>
    </row>
    <row r="18" spans="1:24" s="12" customFormat="1" ht="17.100000000000001" customHeight="1">
      <c r="A18" s="112"/>
      <c r="B18" s="23"/>
      <c r="C18" s="276"/>
      <c r="D18" s="23"/>
      <c r="E18" s="55"/>
      <c r="F18" s="42"/>
      <c r="G18" s="23"/>
      <c r="H18" s="23"/>
      <c r="I18" s="95"/>
      <c r="J18" s="42"/>
      <c r="K18" s="24"/>
      <c r="L18" s="24"/>
      <c r="M18" s="24"/>
      <c r="N18" s="24"/>
      <c r="O18" s="24"/>
      <c r="P18" s="115"/>
      <c r="Q18" s="115"/>
      <c r="R18" s="24"/>
      <c r="T18" s="24"/>
      <c r="U18" s="24"/>
      <c r="V18" s="115"/>
      <c r="W18" s="115"/>
      <c r="X18" s="24"/>
    </row>
    <row r="19" spans="1:24" s="12" customFormat="1" ht="17.100000000000001" customHeight="1">
      <c r="A19" s="112"/>
      <c r="B19" s="114"/>
      <c r="C19" s="276"/>
      <c r="D19" s="114"/>
      <c r="E19" s="114"/>
      <c r="F19" s="114"/>
      <c r="G19" s="114"/>
      <c r="H19" s="114"/>
      <c r="I19" s="114"/>
      <c r="J19" s="114"/>
      <c r="K19" s="115"/>
      <c r="L19" s="115"/>
      <c r="M19" s="115"/>
      <c r="N19" s="115"/>
      <c r="O19" s="115"/>
      <c r="P19" s="115"/>
      <c r="Q19" s="115"/>
      <c r="R19" s="115"/>
      <c r="T19" s="115"/>
      <c r="U19" s="115"/>
      <c r="V19" s="115"/>
      <c r="W19" s="115"/>
      <c r="X19" s="115"/>
    </row>
    <row r="20" spans="1:24" s="12" customFormat="1" ht="17.100000000000001" customHeight="1">
      <c r="A20" s="112"/>
      <c r="B20" s="114"/>
      <c r="C20" s="276"/>
      <c r="D20" s="114"/>
      <c r="E20" s="114"/>
      <c r="F20" s="114"/>
      <c r="G20" s="114"/>
      <c r="H20" s="114"/>
      <c r="I20" s="114"/>
      <c r="J20" s="114"/>
      <c r="K20" s="115"/>
      <c r="L20" s="115"/>
      <c r="M20" s="115"/>
      <c r="N20" s="115"/>
      <c r="O20" s="115"/>
      <c r="P20" s="115"/>
      <c r="Q20" s="115"/>
      <c r="R20" s="115"/>
      <c r="T20" s="115"/>
      <c r="U20" s="115"/>
      <c r="V20" s="115"/>
      <c r="W20" s="115"/>
      <c r="X20" s="115"/>
    </row>
    <row r="21" spans="1:24" s="12" customFormat="1" ht="17.100000000000001" customHeight="1">
      <c r="A21" s="112"/>
      <c r="B21" s="114"/>
      <c r="C21" s="276"/>
      <c r="D21" s="114"/>
      <c r="E21" s="114"/>
      <c r="F21" s="114"/>
      <c r="G21" s="114"/>
      <c r="H21" s="114"/>
      <c r="I21" s="114"/>
      <c r="J21" s="114"/>
      <c r="K21" s="115"/>
      <c r="L21" s="115"/>
      <c r="M21" s="115"/>
      <c r="N21" s="115"/>
      <c r="O21" s="115"/>
      <c r="P21" s="115"/>
      <c r="Q21" s="115"/>
      <c r="R21" s="115"/>
      <c r="T21" s="115"/>
      <c r="U21" s="115"/>
      <c r="V21" s="115"/>
      <c r="W21" s="115"/>
      <c r="X21" s="115"/>
    </row>
    <row r="22" spans="1:24" s="12" customFormat="1" ht="17.100000000000001" customHeight="1">
      <c r="A22" s="112"/>
      <c r="B22" s="114"/>
      <c r="C22" s="276"/>
      <c r="D22" s="114"/>
      <c r="E22" s="114"/>
      <c r="F22" s="114"/>
      <c r="G22" s="114"/>
      <c r="H22" s="114"/>
      <c r="I22" s="114"/>
      <c r="J22" s="114"/>
      <c r="K22" s="115"/>
      <c r="L22" s="115"/>
      <c r="M22" s="115"/>
      <c r="N22" s="115"/>
      <c r="O22" s="115"/>
      <c r="P22" s="115"/>
      <c r="Q22" s="115"/>
      <c r="R22" s="115"/>
      <c r="T22" s="115"/>
      <c r="U22" s="115"/>
      <c r="V22" s="115"/>
      <c r="W22" s="115"/>
      <c r="X22" s="115"/>
    </row>
    <row r="23" spans="1:24" s="12" customFormat="1" ht="17.100000000000001" customHeight="1">
      <c r="A23" s="112"/>
      <c r="B23" s="114"/>
      <c r="C23" s="276"/>
      <c r="D23" s="114"/>
      <c r="E23" s="114"/>
      <c r="F23" s="114"/>
      <c r="G23" s="114"/>
      <c r="H23" s="114"/>
      <c r="I23" s="114"/>
      <c r="J23" s="114"/>
      <c r="K23" s="115"/>
      <c r="L23" s="115"/>
      <c r="M23" s="115"/>
      <c r="N23" s="115"/>
      <c r="O23" s="115"/>
      <c r="P23" s="115"/>
      <c r="Q23" s="115"/>
      <c r="R23" s="115"/>
      <c r="T23" s="115"/>
      <c r="U23" s="115"/>
      <c r="V23" s="115"/>
      <c r="W23" s="115"/>
      <c r="X23" s="115"/>
    </row>
    <row r="24" spans="1:24" s="12" customFormat="1" ht="17.100000000000001" customHeight="1"/>
    <row r="25" spans="1:24" s="12" customFormat="1" ht="17.100000000000001" customHeight="1">
      <c r="A25" s="17" t="s">
        <v>96</v>
      </c>
    </row>
    <row r="26" spans="1:24" s="19" customFormat="1" ht="18" customHeight="1">
      <c r="A26" s="174" t="s">
        <v>127</v>
      </c>
      <c r="B26" s="174" t="s">
        <v>128</v>
      </c>
      <c r="C26" s="174" t="s">
        <v>129</v>
      </c>
      <c r="D26" s="174" t="s">
        <v>130</v>
      </c>
      <c r="E26" s="174" t="s">
        <v>129</v>
      </c>
      <c r="F26" s="174" t="s">
        <v>330</v>
      </c>
      <c r="G26" s="174" t="s">
        <v>331</v>
      </c>
      <c r="H26" s="174" t="s">
        <v>325</v>
      </c>
      <c r="I26" s="174" t="s">
        <v>326</v>
      </c>
      <c r="J26" s="174" t="s">
        <v>103</v>
      </c>
      <c r="K26" s="174" t="s">
        <v>328</v>
      </c>
    </row>
    <row r="27" spans="1:24" ht="17.100000000000001" customHeight="1">
      <c r="A27" s="116"/>
      <c r="B27" s="116"/>
      <c r="C27" s="116"/>
      <c r="D27" s="116"/>
      <c r="E27" s="116"/>
      <c r="F27" s="116"/>
      <c r="G27" s="116"/>
      <c r="H27" s="116"/>
      <c r="I27" s="116"/>
      <c r="J27" s="116"/>
      <c r="K27" s="116"/>
    </row>
    <row r="28" spans="1:24" ht="17.100000000000001" customHeight="1">
      <c r="A28" s="116"/>
      <c r="B28" s="116"/>
      <c r="C28" s="116"/>
      <c r="D28" s="116"/>
      <c r="E28" s="116"/>
      <c r="F28" s="116"/>
      <c r="G28" s="116"/>
      <c r="H28" s="116"/>
      <c r="I28" s="116"/>
      <c r="J28" s="116"/>
      <c r="K28" s="116"/>
    </row>
    <row r="29" spans="1:24" ht="17.100000000000001" customHeight="1">
      <c r="A29" s="116"/>
      <c r="B29" s="116"/>
      <c r="C29" s="116"/>
      <c r="D29" s="116"/>
      <c r="E29" s="116"/>
      <c r="F29" s="116"/>
      <c r="G29" s="116"/>
      <c r="H29" s="116"/>
      <c r="I29" s="116"/>
      <c r="J29" s="116"/>
      <c r="K29" s="116"/>
    </row>
    <row r="30" spans="1:24" ht="17.100000000000001" customHeight="1">
      <c r="A30" s="116"/>
      <c r="B30" s="116"/>
      <c r="C30" s="116"/>
      <c r="D30" s="116"/>
      <c r="E30" s="116"/>
      <c r="F30" s="116"/>
      <c r="G30" s="116"/>
      <c r="H30" s="116"/>
      <c r="I30" s="116"/>
      <c r="J30" s="116"/>
      <c r="K30" s="116"/>
    </row>
    <row r="31" spans="1:24" ht="17.100000000000001" customHeight="1">
      <c r="A31" s="116"/>
      <c r="B31" s="116"/>
      <c r="C31" s="116"/>
      <c r="D31" s="116"/>
      <c r="E31" s="116"/>
      <c r="F31" s="116"/>
      <c r="G31" s="116"/>
      <c r="H31" s="116"/>
      <c r="I31" s="116"/>
      <c r="J31" s="116"/>
      <c r="K31" s="116"/>
    </row>
    <row r="32" spans="1:24" ht="17.100000000000001" customHeight="1">
      <c r="A32" s="116"/>
      <c r="B32" s="116"/>
      <c r="C32" s="116"/>
      <c r="D32" s="116"/>
      <c r="E32" s="116"/>
      <c r="F32" s="116"/>
      <c r="G32" s="116"/>
      <c r="H32" s="116"/>
      <c r="I32" s="116"/>
      <c r="J32" s="116"/>
      <c r="K32" s="116"/>
    </row>
    <row r="33" spans="1:36" ht="17.100000000000001" customHeight="1">
      <c r="A33" s="116"/>
      <c r="B33" s="116"/>
      <c r="C33" s="116"/>
      <c r="D33" s="116"/>
      <c r="E33" s="116"/>
      <c r="F33" s="116"/>
      <c r="G33" s="116"/>
      <c r="H33" s="116"/>
      <c r="I33" s="116"/>
      <c r="J33" s="116"/>
      <c r="K33" s="116"/>
    </row>
    <row r="34" spans="1:36" ht="17.100000000000001" customHeight="1">
      <c r="A34" s="116"/>
      <c r="B34" s="116"/>
      <c r="C34" s="116"/>
      <c r="D34" s="116"/>
      <c r="E34" s="116"/>
      <c r="F34" s="116"/>
      <c r="G34" s="116"/>
      <c r="H34" s="116"/>
      <c r="I34" s="116"/>
      <c r="J34" s="116"/>
      <c r="K34" s="116"/>
    </row>
    <row r="35" spans="1:36" ht="17.100000000000001" customHeight="1">
      <c r="A35" s="116"/>
      <c r="B35" s="116"/>
      <c r="C35" s="116"/>
      <c r="D35" s="116"/>
      <c r="E35" s="116"/>
      <c r="F35" s="116"/>
      <c r="G35" s="116"/>
      <c r="H35" s="116"/>
      <c r="I35" s="116"/>
      <c r="J35" s="116"/>
      <c r="K35" s="116"/>
    </row>
    <row r="36" spans="1:36" ht="17.100000000000001" customHeight="1">
      <c r="A36" s="116"/>
      <c r="B36" s="116"/>
      <c r="C36" s="116"/>
      <c r="D36" s="116"/>
      <c r="E36" s="116"/>
      <c r="F36" s="116"/>
      <c r="G36" s="116"/>
      <c r="H36" s="116"/>
      <c r="I36" s="116"/>
      <c r="J36" s="116"/>
      <c r="K36" s="116"/>
    </row>
    <row r="37" spans="1:36" ht="17.100000000000001" customHeight="1">
      <c r="A37" s="116"/>
      <c r="B37" s="116"/>
      <c r="C37" s="116"/>
      <c r="D37" s="116"/>
      <c r="E37" s="116"/>
      <c r="F37" s="116"/>
      <c r="G37" s="116"/>
      <c r="H37" s="116"/>
      <c r="I37" s="116"/>
      <c r="J37" s="116"/>
      <c r="K37" s="116"/>
    </row>
    <row r="38" spans="1:36" ht="17.100000000000001" customHeight="1">
      <c r="A38" s="116"/>
      <c r="B38" s="116"/>
      <c r="C38" s="116"/>
      <c r="D38" s="116"/>
      <c r="E38" s="116"/>
      <c r="F38" s="116"/>
      <c r="G38" s="116"/>
      <c r="H38" s="116"/>
      <c r="I38" s="116"/>
      <c r="J38" s="116"/>
      <c r="K38" s="116"/>
    </row>
    <row r="39" spans="1:36" ht="17.100000000000001" customHeight="1">
      <c r="A39" s="116"/>
      <c r="B39" s="116"/>
      <c r="C39" s="116"/>
      <c r="D39" s="116"/>
      <c r="E39" s="116"/>
      <c r="F39" s="116"/>
      <c r="G39" s="116"/>
      <c r="H39" s="116"/>
      <c r="I39" s="116"/>
      <c r="J39" s="116"/>
      <c r="K39" s="116"/>
    </row>
    <row r="40" spans="1:36" ht="17.100000000000001" customHeight="1">
      <c r="A40" s="116"/>
      <c r="B40" s="116"/>
      <c r="C40" s="116"/>
      <c r="D40" s="116"/>
      <c r="E40" s="116"/>
      <c r="F40" s="116"/>
      <c r="G40" s="116"/>
      <c r="H40" s="116"/>
      <c r="I40" s="116"/>
      <c r="J40" s="116"/>
      <c r="K40" s="116"/>
    </row>
    <row r="41" spans="1:36" ht="17.100000000000001" customHeight="1">
      <c r="A41" s="116"/>
      <c r="B41" s="116"/>
      <c r="C41" s="116"/>
      <c r="D41" s="116"/>
      <c r="E41" s="116"/>
      <c r="F41" s="116"/>
      <c r="G41" s="116"/>
      <c r="H41" s="116"/>
      <c r="I41" s="116"/>
      <c r="J41" s="116"/>
      <c r="K41" s="116"/>
    </row>
    <row r="42" spans="1:36" ht="17.100000000000001" customHeight="1">
      <c r="A42" s="116"/>
      <c r="B42" s="116"/>
      <c r="C42" s="116"/>
      <c r="D42" s="116"/>
      <c r="E42" s="116"/>
      <c r="F42" s="116"/>
      <c r="G42" s="116"/>
      <c r="H42" s="116"/>
      <c r="I42" s="116"/>
      <c r="J42" s="116"/>
      <c r="K42" s="116"/>
    </row>
    <row r="43" spans="1:36" ht="17.100000000000001" customHeight="1">
      <c r="A43" s="116"/>
      <c r="B43" s="116"/>
      <c r="C43" s="116"/>
      <c r="D43" s="116"/>
      <c r="E43" s="116"/>
      <c r="F43" s="116"/>
      <c r="G43" s="116"/>
      <c r="H43" s="116"/>
      <c r="I43" s="116"/>
      <c r="J43" s="116"/>
      <c r="K43" s="116"/>
    </row>
    <row r="44" spans="1:36" ht="17.100000000000001" customHeight="1">
      <c r="A44" s="116"/>
      <c r="B44" s="116"/>
      <c r="C44" s="116"/>
      <c r="D44" s="116"/>
      <c r="E44" s="116"/>
      <c r="F44" s="116"/>
      <c r="G44" s="116"/>
      <c r="H44" s="116"/>
      <c r="I44" s="116"/>
      <c r="J44" s="116"/>
      <c r="K44" s="116"/>
    </row>
    <row r="45" spans="1:36" ht="17.100000000000001" customHeight="1">
      <c r="A45" s="116"/>
      <c r="B45" s="116"/>
      <c r="C45" s="116"/>
      <c r="D45" s="116"/>
      <c r="E45" s="116"/>
      <c r="F45" s="116"/>
      <c r="G45" s="116"/>
      <c r="H45" s="116"/>
      <c r="I45" s="116"/>
      <c r="J45" s="116"/>
      <c r="K45" s="116"/>
    </row>
    <row r="46" spans="1:36" ht="17.100000000000001" customHeight="1">
      <c r="A46" s="116"/>
      <c r="B46" s="116"/>
      <c r="C46" s="116"/>
      <c r="D46" s="116"/>
      <c r="E46" s="116"/>
      <c r="F46" s="116"/>
      <c r="G46" s="116"/>
      <c r="H46" s="116"/>
      <c r="I46" s="116"/>
      <c r="J46" s="116"/>
      <c r="K46" s="116"/>
    </row>
    <row r="47" spans="1:36" ht="17.100000000000001" customHeight="1">
      <c r="AE47" s="12"/>
      <c r="AF47" s="12"/>
      <c r="AG47" s="12"/>
      <c r="AH47" s="12"/>
      <c r="AI47" s="12"/>
      <c r="AJ47" s="12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7"/>
  <sheetViews>
    <sheetView zoomScaleNormal="100" workbookViewId="0"/>
  </sheetViews>
  <sheetFormatPr defaultColWidth="9" defaultRowHeight="17.100000000000001" customHeight="1"/>
  <cols>
    <col min="1" max="36" width="10.44140625" style="318" customWidth="1"/>
    <col min="37" max="16384" width="9" style="318"/>
  </cols>
  <sheetData>
    <row r="1" spans="1:24" s="12" customFormat="1" ht="33" customHeight="1">
      <c r="A1" s="15" t="s">
        <v>91</v>
      </c>
    </row>
    <row r="2" spans="1:24" s="12" customFormat="1" ht="17.100000000000001" customHeight="1">
      <c r="A2" s="17" t="s">
        <v>43</v>
      </c>
      <c r="D2" s="94" t="s">
        <v>63</v>
      </c>
      <c r="G2" s="94" t="s">
        <v>75</v>
      </c>
      <c r="K2" s="17" t="s">
        <v>44</v>
      </c>
      <c r="N2" s="17" t="s">
        <v>45</v>
      </c>
      <c r="T2" s="17" t="s">
        <v>550</v>
      </c>
    </row>
    <row r="3" spans="1:24" s="12" customFormat="1" ht="13.5">
      <c r="A3" s="14" t="s">
        <v>92</v>
      </c>
      <c r="B3" s="14" t="s">
        <v>60</v>
      </c>
      <c r="C3" s="14" t="s">
        <v>367</v>
      </c>
      <c r="D3" s="14" t="s">
        <v>55</v>
      </c>
      <c r="E3" s="14" t="s">
        <v>56</v>
      </c>
      <c r="F3" s="14" t="s">
        <v>51</v>
      </c>
      <c r="G3" s="13" t="s">
        <v>46</v>
      </c>
      <c r="H3" s="14" t="s">
        <v>62</v>
      </c>
      <c r="I3" s="14" t="s">
        <v>76</v>
      </c>
      <c r="J3" s="14" t="s">
        <v>47</v>
      </c>
      <c r="K3" s="14" t="s">
        <v>48</v>
      </c>
      <c r="L3" s="41" t="s">
        <v>49</v>
      </c>
      <c r="M3" s="41" t="s">
        <v>50</v>
      </c>
      <c r="N3" s="41" t="s">
        <v>64</v>
      </c>
      <c r="O3" s="41" t="s">
        <v>65</v>
      </c>
      <c r="P3" s="113" t="s">
        <v>93</v>
      </c>
      <c r="Q3" s="113" t="s">
        <v>94</v>
      </c>
      <c r="R3" s="41" t="s">
        <v>95</v>
      </c>
      <c r="T3" s="41" t="s">
        <v>64</v>
      </c>
      <c r="U3" s="41" t="s">
        <v>65</v>
      </c>
      <c r="V3" s="113" t="s">
        <v>93</v>
      </c>
      <c r="W3" s="113" t="s">
        <v>94</v>
      </c>
      <c r="X3" s="41" t="s">
        <v>95</v>
      </c>
    </row>
    <row r="4" spans="1:24" s="12" customFormat="1" ht="17.100000000000001" customHeight="1">
      <c r="A4" s="112"/>
      <c r="B4" s="23"/>
      <c r="C4" s="276"/>
      <c r="D4" s="23"/>
      <c r="E4" s="55"/>
      <c r="F4" s="42"/>
      <c r="G4" s="23"/>
      <c r="H4" s="23"/>
      <c r="I4" s="95"/>
      <c r="J4" s="42"/>
      <c r="K4" s="23"/>
      <c r="L4" s="23"/>
      <c r="M4" s="23"/>
      <c r="N4" s="23"/>
      <c r="O4" s="23"/>
      <c r="P4" s="114"/>
      <c r="Q4" s="114"/>
      <c r="R4" s="23"/>
      <c r="T4" s="23"/>
      <c r="U4" s="23"/>
      <c r="V4" s="114"/>
      <c r="W4" s="114"/>
      <c r="X4" s="23"/>
    </row>
    <row r="5" spans="1:24" s="12" customFormat="1" ht="17.100000000000001" customHeight="1">
      <c r="A5" s="112"/>
      <c r="B5" s="23"/>
      <c r="C5" s="276"/>
      <c r="D5" s="23"/>
      <c r="E5" s="55"/>
      <c r="F5" s="42"/>
      <c r="G5" s="23"/>
      <c r="H5" s="23"/>
      <c r="I5" s="95"/>
      <c r="J5" s="42"/>
      <c r="K5" s="23"/>
      <c r="L5" s="24"/>
      <c r="M5" s="24"/>
      <c r="N5" s="24"/>
      <c r="O5" s="24"/>
      <c r="P5" s="115"/>
      <c r="Q5" s="115"/>
      <c r="R5" s="24"/>
      <c r="T5" s="24"/>
      <c r="U5" s="24"/>
      <c r="V5" s="115"/>
      <c r="W5" s="115"/>
      <c r="X5" s="24"/>
    </row>
    <row r="6" spans="1:24" s="12" customFormat="1" ht="17.100000000000001" customHeight="1">
      <c r="A6" s="112"/>
      <c r="B6" s="23"/>
      <c r="C6" s="276"/>
      <c r="D6" s="23"/>
      <c r="E6" s="55"/>
      <c r="F6" s="42"/>
      <c r="G6" s="23"/>
      <c r="H6" s="23"/>
      <c r="I6" s="95"/>
      <c r="J6" s="42"/>
      <c r="K6" s="23"/>
      <c r="L6" s="24"/>
      <c r="M6" s="24"/>
      <c r="N6" s="24"/>
      <c r="O6" s="24"/>
      <c r="P6" s="115"/>
      <c r="Q6" s="115"/>
      <c r="R6" s="24"/>
      <c r="T6" s="24"/>
      <c r="U6" s="24"/>
      <c r="V6" s="115"/>
      <c r="W6" s="115"/>
      <c r="X6" s="24"/>
    </row>
    <row r="7" spans="1:24" s="12" customFormat="1" ht="17.100000000000001" customHeight="1">
      <c r="A7" s="112"/>
      <c r="B7" s="23"/>
      <c r="C7" s="276"/>
      <c r="D7" s="23"/>
      <c r="E7" s="55"/>
      <c r="F7" s="42"/>
      <c r="G7" s="23"/>
      <c r="H7" s="23"/>
      <c r="I7" s="95"/>
      <c r="J7" s="42"/>
      <c r="K7" s="23"/>
      <c r="L7" s="24"/>
      <c r="M7" s="24"/>
      <c r="N7" s="24"/>
      <c r="O7" s="24"/>
      <c r="P7" s="115"/>
      <c r="Q7" s="115"/>
      <c r="R7" s="24"/>
      <c r="T7" s="24"/>
      <c r="U7" s="24"/>
      <c r="V7" s="115"/>
      <c r="W7" s="115"/>
      <c r="X7" s="24"/>
    </row>
    <row r="8" spans="1:24" s="12" customFormat="1" ht="17.100000000000001" customHeight="1">
      <c r="A8" s="112"/>
      <c r="B8" s="23"/>
      <c r="C8" s="276"/>
      <c r="D8" s="23"/>
      <c r="E8" s="55"/>
      <c r="F8" s="42"/>
      <c r="G8" s="23"/>
      <c r="H8" s="23"/>
      <c r="I8" s="95"/>
      <c r="J8" s="42"/>
      <c r="K8" s="23"/>
      <c r="L8" s="24"/>
      <c r="M8" s="24"/>
      <c r="N8" s="24"/>
      <c r="O8" s="24"/>
      <c r="P8" s="115"/>
      <c r="Q8" s="115"/>
      <c r="R8" s="24"/>
      <c r="T8" s="24"/>
      <c r="U8" s="24"/>
      <c r="V8" s="115"/>
      <c r="W8" s="115"/>
      <c r="X8" s="24"/>
    </row>
    <row r="9" spans="1:24" s="12" customFormat="1" ht="17.100000000000001" customHeight="1">
      <c r="A9" s="112"/>
      <c r="B9" s="23"/>
      <c r="C9" s="276"/>
      <c r="D9" s="23"/>
      <c r="E9" s="55"/>
      <c r="F9" s="42"/>
      <c r="G9" s="23"/>
      <c r="H9" s="23"/>
      <c r="I9" s="95"/>
      <c r="J9" s="42"/>
      <c r="K9" s="23"/>
      <c r="L9" s="24"/>
      <c r="M9" s="24"/>
      <c r="N9" s="24"/>
      <c r="O9" s="24"/>
      <c r="P9" s="115"/>
      <c r="Q9" s="115"/>
      <c r="R9" s="24"/>
      <c r="T9" s="24"/>
      <c r="U9" s="24"/>
      <c r="V9" s="115"/>
      <c r="W9" s="115"/>
      <c r="X9" s="24"/>
    </row>
    <row r="10" spans="1:24" s="12" customFormat="1" ht="17.100000000000001" customHeight="1">
      <c r="A10" s="112"/>
      <c r="B10" s="23"/>
      <c r="C10" s="276"/>
      <c r="D10" s="23"/>
      <c r="E10" s="55"/>
      <c r="F10" s="42"/>
      <c r="G10" s="23"/>
      <c r="H10" s="23"/>
      <c r="I10" s="95"/>
      <c r="J10" s="42"/>
      <c r="K10" s="23"/>
      <c r="L10" s="24"/>
      <c r="M10" s="24"/>
      <c r="N10" s="24"/>
      <c r="O10" s="24"/>
      <c r="P10" s="115"/>
      <c r="Q10" s="115"/>
      <c r="R10" s="24"/>
      <c r="T10" s="24"/>
      <c r="U10" s="24"/>
      <c r="V10" s="115"/>
      <c r="W10" s="115"/>
      <c r="X10" s="24"/>
    </row>
    <row r="11" spans="1:24" s="12" customFormat="1" ht="17.100000000000001" customHeight="1">
      <c r="A11" s="112"/>
      <c r="B11" s="23"/>
      <c r="C11" s="276"/>
      <c r="D11" s="23"/>
      <c r="E11" s="55"/>
      <c r="F11" s="42"/>
      <c r="G11" s="23"/>
      <c r="H11" s="23"/>
      <c r="I11" s="95"/>
      <c r="J11" s="42"/>
      <c r="K11" s="23"/>
      <c r="L11" s="24"/>
      <c r="M11" s="24"/>
      <c r="N11" s="24"/>
      <c r="O11" s="24"/>
      <c r="P11" s="115"/>
      <c r="Q11" s="115"/>
      <c r="R11" s="24"/>
      <c r="T11" s="24"/>
      <c r="U11" s="24"/>
      <c r="V11" s="115"/>
      <c r="W11" s="115"/>
      <c r="X11" s="24"/>
    </row>
    <row r="12" spans="1:24" s="12" customFormat="1" ht="17.100000000000001" customHeight="1">
      <c r="A12" s="112"/>
      <c r="B12" s="23"/>
      <c r="C12" s="276"/>
      <c r="D12" s="23"/>
      <c r="E12" s="55"/>
      <c r="F12" s="42"/>
      <c r="G12" s="23"/>
      <c r="H12" s="23"/>
      <c r="I12" s="95"/>
      <c r="J12" s="42"/>
      <c r="K12" s="23"/>
      <c r="L12" s="24"/>
      <c r="M12" s="24"/>
      <c r="N12" s="24"/>
      <c r="O12" s="24"/>
      <c r="P12" s="115"/>
      <c r="Q12" s="115"/>
      <c r="R12" s="24"/>
      <c r="T12" s="24"/>
      <c r="U12" s="24"/>
      <c r="V12" s="115"/>
      <c r="W12" s="115"/>
      <c r="X12" s="24"/>
    </row>
    <row r="13" spans="1:24" s="12" customFormat="1" ht="17.100000000000001" customHeight="1">
      <c r="A13" s="112"/>
      <c r="B13" s="23"/>
      <c r="C13" s="276"/>
      <c r="D13" s="23"/>
      <c r="E13" s="55"/>
      <c r="F13" s="42"/>
      <c r="G13" s="23"/>
      <c r="H13" s="23"/>
      <c r="I13" s="95"/>
      <c r="J13" s="42"/>
      <c r="K13" s="23"/>
      <c r="L13" s="24"/>
      <c r="M13" s="24"/>
      <c r="N13" s="24"/>
      <c r="O13" s="24"/>
      <c r="P13" s="115"/>
      <c r="Q13" s="115"/>
      <c r="R13" s="24"/>
      <c r="T13" s="24"/>
      <c r="U13" s="24"/>
      <c r="V13" s="115"/>
      <c r="W13" s="115"/>
      <c r="X13" s="24"/>
    </row>
    <row r="14" spans="1:24" s="12" customFormat="1" ht="17.100000000000001" customHeight="1">
      <c r="A14" s="112"/>
      <c r="B14" s="23"/>
      <c r="C14" s="276"/>
      <c r="D14" s="23"/>
      <c r="E14" s="55"/>
      <c r="F14" s="42"/>
      <c r="G14" s="23"/>
      <c r="H14" s="23"/>
      <c r="I14" s="95"/>
      <c r="J14" s="42"/>
      <c r="K14" s="23"/>
      <c r="L14" s="24"/>
      <c r="M14" s="24"/>
      <c r="N14" s="24"/>
      <c r="O14" s="24"/>
      <c r="P14" s="115"/>
      <c r="Q14" s="115"/>
      <c r="R14" s="24"/>
      <c r="T14" s="24"/>
      <c r="U14" s="24"/>
      <c r="V14" s="115"/>
      <c r="W14" s="115"/>
      <c r="X14" s="24"/>
    </row>
    <row r="15" spans="1:24" s="12" customFormat="1" ht="17.100000000000001" customHeight="1">
      <c r="A15" s="112"/>
      <c r="B15" s="23"/>
      <c r="C15" s="276"/>
      <c r="D15" s="23"/>
      <c r="E15" s="55"/>
      <c r="F15" s="42"/>
      <c r="G15" s="23"/>
      <c r="H15" s="23"/>
      <c r="I15" s="95"/>
      <c r="J15" s="42"/>
      <c r="K15" s="24"/>
      <c r="L15" s="24"/>
      <c r="M15" s="24"/>
      <c r="N15" s="24"/>
      <c r="O15" s="24"/>
      <c r="P15" s="115"/>
      <c r="Q15" s="115"/>
      <c r="R15" s="24"/>
      <c r="T15" s="24"/>
      <c r="U15" s="24"/>
      <c r="V15" s="115"/>
      <c r="W15" s="115"/>
      <c r="X15" s="24"/>
    </row>
    <row r="16" spans="1:24" s="12" customFormat="1" ht="17.100000000000001" customHeight="1">
      <c r="A16" s="112"/>
      <c r="B16" s="23"/>
      <c r="C16" s="276"/>
      <c r="D16" s="23"/>
      <c r="E16" s="55"/>
      <c r="F16" s="42"/>
      <c r="G16" s="23"/>
      <c r="H16" s="23"/>
      <c r="I16" s="95"/>
      <c r="J16" s="42"/>
      <c r="K16" s="24"/>
      <c r="L16" s="24"/>
      <c r="M16" s="24"/>
      <c r="N16" s="24"/>
      <c r="O16" s="24"/>
      <c r="P16" s="115"/>
      <c r="Q16" s="115"/>
      <c r="R16" s="24"/>
      <c r="T16" s="24"/>
      <c r="U16" s="24"/>
      <c r="V16" s="115"/>
      <c r="W16" s="115"/>
      <c r="X16" s="24"/>
    </row>
    <row r="17" spans="1:24" s="12" customFormat="1" ht="17.100000000000001" customHeight="1">
      <c r="A17" s="112"/>
      <c r="B17" s="23"/>
      <c r="C17" s="276"/>
      <c r="D17" s="23"/>
      <c r="E17" s="55"/>
      <c r="F17" s="42"/>
      <c r="G17" s="23"/>
      <c r="H17" s="23"/>
      <c r="I17" s="95"/>
      <c r="J17" s="42"/>
      <c r="K17" s="24"/>
      <c r="L17" s="24"/>
      <c r="M17" s="24"/>
      <c r="N17" s="24"/>
      <c r="O17" s="24"/>
      <c r="P17" s="115"/>
      <c r="Q17" s="115"/>
      <c r="R17" s="24"/>
      <c r="T17" s="24"/>
      <c r="U17" s="24"/>
      <c r="V17" s="115"/>
      <c r="W17" s="115"/>
      <c r="X17" s="24"/>
    </row>
    <row r="18" spans="1:24" s="12" customFormat="1" ht="17.100000000000001" customHeight="1">
      <c r="A18" s="112"/>
      <c r="B18" s="23"/>
      <c r="C18" s="276"/>
      <c r="D18" s="23"/>
      <c r="E18" s="55"/>
      <c r="F18" s="42"/>
      <c r="G18" s="23"/>
      <c r="H18" s="23"/>
      <c r="I18" s="95"/>
      <c r="J18" s="42"/>
      <c r="K18" s="24"/>
      <c r="L18" s="24"/>
      <c r="M18" s="24"/>
      <c r="N18" s="24"/>
      <c r="O18" s="24"/>
      <c r="P18" s="115"/>
      <c r="Q18" s="115"/>
      <c r="R18" s="24"/>
      <c r="T18" s="24"/>
      <c r="U18" s="24"/>
      <c r="V18" s="115"/>
      <c r="W18" s="115"/>
      <c r="X18" s="24"/>
    </row>
    <row r="19" spans="1:24" s="12" customFormat="1" ht="17.100000000000001" customHeight="1">
      <c r="A19" s="112"/>
      <c r="B19" s="114"/>
      <c r="C19" s="276"/>
      <c r="D19" s="114"/>
      <c r="E19" s="114"/>
      <c r="F19" s="114"/>
      <c r="G19" s="114"/>
      <c r="H19" s="114"/>
      <c r="I19" s="114"/>
      <c r="J19" s="114"/>
      <c r="K19" s="115"/>
      <c r="L19" s="115"/>
      <c r="M19" s="115"/>
      <c r="N19" s="115"/>
      <c r="O19" s="115"/>
      <c r="P19" s="115"/>
      <c r="Q19" s="115"/>
      <c r="R19" s="115"/>
      <c r="T19" s="115"/>
      <c r="U19" s="115"/>
      <c r="V19" s="115"/>
      <c r="W19" s="115"/>
      <c r="X19" s="115"/>
    </row>
    <row r="20" spans="1:24" s="12" customFormat="1" ht="17.100000000000001" customHeight="1">
      <c r="A20" s="112"/>
      <c r="B20" s="114"/>
      <c r="C20" s="276"/>
      <c r="D20" s="114"/>
      <c r="E20" s="114"/>
      <c r="F20" s="114"/>
      <c r="G20" s="114"/>
      <c r="H20" s="114"/>
      <c r="I20" s="114"/>
      <c r="J20" s="114"/>
      <c r="K20" s="115"/>
      <c r="L20" s="115"/>
      <c r="M20" s="115"/>
      <c r="N20" s="115"/>
      <c r="O20" s="115"/>
      <c r="P20" s="115"/>
      <c r="Q20" s="115"/>
      <c r="R20" s="115"/>
      <c r="T20" s="115"/>
      <c r="U20" s="115"/>
      <c r="V20" s="115"/>
      <c r="W20" s="115"/>
      <c r="X20" s="115"/>
    </row>
    <row r="21" spans="1:24" s="12" customFormat="1" ht="17.100000000000001" customHeight="1">
      <c r="A21" s="112"/>
      <c r="B21" s="114"/>
      <c r="C21" s="276"/>
      <c r="D21" s="114"/>
      <c r="E21" s="114"/>
      <c r="F21" s="114"/>
      <c r="G21" s="114"/>
      <c r="H21" s="114"/>
      <c r="I21" s="114"/>
      <c r="J21" s="114"/>
      <c r="K21" s="115"/>
      <c r="L21" s="115"/>
      <c r="M21" s="115"/>
      <c r="N21" s="115"/>
      <c r="O21" s="115"/>
      <c r="P21" s="115"/>
      <c r="Q21" s="115"/>
      <c r="R21" s="115"/>
      <c r="T21" s="115"/>
      <c r="U21" s="115"/>
      <c r="V21" s="115"/>
      <c r="W21" s="115"/>
      <c r="X21" s="115"/>
    </row>
    <row r="22" spans="1:24" s="12" customFormat="1" ht="17.100000000000001" customHeight="1">
      <c r="A22" s="112"/>
      <c r="B22" s="114"/>
      <c r="C22" s="276"/>
      <c r="D22" s="114"/>
      <c r="E22" s="114"/>
      <c r="F22" s="114"/>
      <c r="G22" s="114"/>
      <c r="H22" s="114"/>
      <c r="I22" s="114"/>
      <c r="J22" s="114"/>
      <c r="K22" s="115"/>
      <c r="L22" s="115"/>
      <c r="M22" s="115"/>
      <c r="N22" s="115"/>
      <c r="O22" s="115"/>
      <c r="P22" s="115"/>
      <c r="Q22" s="115"/>
      <c r="R22" s="115"/>
      <c r="T22" s="115"/>
      <c r="U22" s="115"/>
      <c r="V22" s="115"/>
      <c r="W22" s="115"/>
      <c r="X22" s="115"/>
    </row>
    <row r="23" spans="1:24" s="12" customFormat="1" ht="17.100000000000001" customHeight="1">
      <c r="A23" s="112"/>
      <c r="B23" s="114"/>
      <c r="C23" s="276"/>
      <c r="D23" s="114"/>
      <c r="E23" s="114"/>
      <c r="F23" s="114"/>
      <c r="G23" s="114"/>
      <c r="H23" s="114"/>
      <c r="I23" s="114"/>
      <c r="J23" s="114"/>
      <c r="K23" s="115"/>
      <c r="L23" s="115"/>
      <c r="M23" s="115"/>
      <c r="N23" s="115"/>
      <c r="O23" s="115"/>
      <c r="P23" s="115"/>
      <c r="Q23" s="115"/>
      <c r="R23" s="115"/>
      <c r="T23" s="115"/>
      <c r="U23" s="115"/>
      <c r="V23" s="115"/>
      <c r="W23" s="115"/>
      <c r="X23" s="115"/>
    </row>
    <row r="24" spans="1:24" s="12" customFormat="1" ht="17.100000000000001" customHeight="1"/>
    <row r="25" spans="1:24" s="12" customFormat="1" ht="17.100000000000001" customHeight="1">
      <c r="A25" s="17" t="s">
        <v>96</v>
      </c>
    </row>
    <row r="26" spans="1:24" s="19" customFormat="1" ht="18" customHeight="1">
      <c r="A26" s="174" t="s">
        <v>127</v>
      </c>
      <c r="B26" s="174" t="s">
        <v>128</v>
      </c>
      <c r="C26" s="174" t="s">
        <v>129</v>
      </c>
      <c r="D26" s="174" t="s">
        <v>130</v>
      </c>
      <c r="E26" s="174" t="s">
        <v>129</v>
      </c>
      <c r="F26" s="174" t="s">
        <v>330</v>
      </c>
      <c r="G26" s="174" t="s">
        <v>331</v>
      </c>
      <c r="H26" s="174" t="s">
        <v>325</v>
      </c>
      <c r="I26" s="174" t="s">
        <v>326</v>
      </c>
      <c r="J26" s="174" t="s">
        <v>327</v>
      </c>
      <c r="K26" s="174" t="s">
        <v>328</v>
      </c>
    </row>
    <row r="27" spans="1:24" ht="17.100000000000001" customHeight="1">
      <c r="A27" s="116"/>
      <c r="B27" s="116"/>
      <c r="C27" s="116"/>
      <c r="D27" s="116"/>
      <c r="E27" s="116"/>
      <c r="F27" s="116"/>
      <c r="G27" s="116"/>
      <c r="H27" s="116"/>
      <c r="I27" s="116"/>
      <c r="J27" s="116"/>
      <c r="K27" s="116"/>
    </row>
    <row r="28" spans="1:24" ht="17.100000000000001" customHeight="1">
      <c r="A28" s="116"/>
      <c r="B28" s="116"/>
      <c r="C28" s="116"/>
      <c r="D28" s="116"/>
      <c r="E28" s="116"/>
      <c r="F28" s="116"/>
      <c r="G28" s="116"/>
      <c r="H28" s="116"/>
      <c r="I28" s="116"/>
      <c r="J28" s="116"/>
      <c r="K28" s="116"/>
    </row>
    <row r="29" spans="1:24" ht="17.100000000000001" customHeight="1">
      <c r="A29" s="116"/>
      <c r="B29" s="116"/>
      <c r="C29" s="116"/>
      <c r="D29" s="116"/>
      <c r="E29" s="116"/>
      <c r="F29" s="116"/>
      <c r="G29" s="116"/>
      <c r="H29" s="116"/>
      <c r="I29" s="116"/>
      <c r="J29" s="116"/>
      <c r="K29" s="116"/>
    </row>
    <row r="30" spans="1:24" ht="17.100000000000001" customHeight="1">
      <c r="A30" s="116"/>
      <c r="B30" s="116"/>
      <c r="C30" s="116"/>
      <c r="D30" s="116"/>
      <c r="E30" s="116"/>
      <c r="F30" s="116"/>
      <c r="G30" s="116"/>
      <c r="H30" s="116"/>
      <c r="I30" s="116"/>
      <c r="J30" s="116"/>
      <c r="K30" s="116"/>
    </row>
    <row r="31" spans="1:24" ht="17.100000000000001" customHeight="1">
      <c r="A31" s="116"/>
      <c r="B31" s="116"/>
      <c r="C31" s="116"/>
      <c r="D31" s="116"/>
      <c r="E31" s="116"/>
      <c r="F31" s="116"/>
      <c r="G31" s="116"/>
      <c r="H31" s="116"/>
      <c r="I31" s="116"/>
      <c r="J31" s="116"/>
      <c r="K31" s="116"/>
    </row>
    <row r="32" spans="1:24" ht="17.100000000000001" customHeight="1">
      <c r="A32" s="116"/>
      <c r="B32" s="116"/>
      <c r="C32" s="116"/>
      <c r="D32" s="116"/>
      <c r="E32" s="116"/>
      <c r="F32" s="116"/>
      <c r="G32" s="116"/>
      <c r="H32" s="116"/>
      <c r="I32" s="116"/>
      <c r="J32" s="116"/>
      <c r="K32" s="116"/>
    </row>
    <row r="33" spans="1:36" ht="17.100000000000001" customHeight="1">
      <c r="A33" s="116"/>
      <c r="B33" s="116"/>
      <c r="C33" s="116"/>
      <c r="D33" s="116"/>
      <c r="E33" s="116"/>
      <c r="F33" s="116"/>
      <c r="G33" s="116"/>
      <c r="H33" s="116"/>
      <c r="I33" s="116"/>
      <c r="J33" s="116"/>
      <c r="K33" s="116"/>
    </row>
    <row r="34" spans="1:36" ht="17.100000000000001" customHeight="1">
      <c r="A34" s="116"/>
      <c r="B34" s="116"/>
      <c r="C34" s="116"/>
      <c r="D34" s="116"/>
      <c r="E34" s="116"/>
      <c r="F34" s="116"/>
      <c r="G34" s="116"/>
      <c r="H34" s="116"/>
      <c r="I34" s="116"/>
      <c r="J34" s="116"/>
      <c r="K34" s="116"/>
    </row>
    <row r="35" spans="1:36" ht="17.100000000000001" customHeight="1">
      <c r="A35" s="116"/>
      <c r="B35" s="116"/>
      <c r="C35" s="116"/>
      <c r="D35" s="116"/>
      <c r="E35" s="116"/>
      <c r="F35" s="116"/>
      <c r="G35" s="116"/>
      <c r="H35" s="116"/>
      <c r="I35" s="116"/>
      <c r="J35" s="116"/>
      <c r="K35" s="116"/>
    </row>
    <row r="36" spans="1:36" ht="17.100000000000001" customHeight="1">
      <c r="A36" s="116"/>
      <c r="B36" s="116"/>
      <c r="C36" s="116"/>
      <c r="D36" s="116"/>
      <c r="E36" s="116"/>
      <c r="F36" s="116"/>
      <c r="G36" s="116"/>
      <c r="H36" s="116"/>
      <c r="I36" s="116"/>
      <c r="J36" s="116"/>
      <c r="K36" s="116"/>
    </row>
    <row r="37" spans="1:36" ht="17.100000000000001" customHeight="1">
      <c r="A37" s="116"/>
      <c r="B37" s="116"/>
      <c r="C37" s="116"/>
      <c r="D37" s="116"/>
      <c r="E37" s="116"/>
      <c r="F37" s="116"/>
      <c r="G37" s="116"/>
      <c r="H37" s="116"/>
      <c r="I37" s="116"/>
      <c r="J37" s="116"/>
      <c r="K37" s="116"/>
    </row>
    <row r="38" spans="1:36" ht="17.100000000000001" customHeight="1">
      <c r="A38" s="116"/>
      <c r="B38" s="116"/>
      <c r="C38" s="116"/>
      <c r="D38" s="116"/>
      <c r="E38" s="116"/>
      <c r="F38" s="116"/>
      <c r="G38" s="116"/>
      <c r="H38" s="116"/>
      <c r="I38" s="116"/>
      <c r="J38" s="116"/>
      <c r="K38" s="116"/>
    </row>
    <row r="39" spans="1:36" ht="17.100000000000001" customHeight="1">
      <c r="A39" s="116"/>
      <c r="B39" s="116"/>
      <c r="C39" s="116"/>
      <c r="D39" s="116"/>
      <c r="E39" s="116"/>
      <c r="F39" s="116"/>
      <c r="G39" s="116"/>
      <c r="H39" s="116"/>
      <c r="I39" s="116"/>
      <c r="J39" s="116"/>
      <c r="K39" s="116"/>
    </row>
    <row r="40" spans="1:36" ht="17.100000000000001" customHeight="1">
      <c r="A40" s="116"/>
      <c r="B40" s="116"/>
      <c r="C40" s="116"/>
      <c r="D40" s="116"/>
      <c r="E40" s="116"/>
      <c r="F40" s="116"/>
      <c r="G40" s="116"/>
      <c r="H40" s="116"/>
      <c r="I40" s="116"/>
      <c r="J40" s="116"/>
      <c r="K40" s="116"/>
    </row>
    <row r="41" spans="1:36" ht="17.100000000000001" customHeight="1">
      <c r="A41" s="116"/>
      <c r="B41" s="116"/>
      <c r="C41" s="116"/>
      <c r="D41" s="116"/>
      <c r="E41" s="116"/>
      <c r="F41" s="116"/>
      <c r="G41" s="116"/>
      <c r="H41" s="116"/>
      <c r="I41" s="116"/>
      <c r="J41" s="116"/>
      <c r="K41" s="116"/>
    </row>
    <row r="42" spans="1:36" ht="17.100000000000001" customHeight="1">
      <c r="A42" s="116"/>
      <c r="B42" s="116"/>
      <c r="C42" s="116"/>
      <c r="D42" s="116"/>
      <c r="E42" s="116"/>
      <c r="F42" s="116"/>
      <c r="G42" s="116"/>
      <c r="H42" s="116"/>
      <c r="I42" s="116"/>
      <c r="J42" s="116"/>
      <c r="K42" s="116"/>
    </row>
    <row r="43" spans="1:36" ht="17.100000000000001" customHeight="1">
      <c r="A43" s="116"/>
      <c r="B43" s="116"/>
      <c r="C43" s="116"/>
      <c r="D43" s="116"/>
      <c r="E43" s="116"/>
      <c r="F43" s="116"/>
      <c r="G43" s="116"/>
      <c r="H43" s="116"/>
      <c r="I43" s="116"/>
      <c r="J43" s="116"/>
      <c r="K43" s="116"/>
    </row>
    <row r="44" spans="1:36" ht="17.100000000000001" customHeight="1">
      <c r="A44" s="116"/>
      <c r="B44" s="116"/>
      <c r="C44" s="116"/>
      <c r="D44" s="116"/>
      <c r="E44" s="116"/>
      <c r="F44" s="116"/>
      <c r="G44" s="116"/>
      <c r="H44" s="116"/>
      <c r="I44" s="116"/>
      <c r="J44" s="116"/>
      <c r="K44" s="116"/>
    </row>
    <row r="45" spans="1:36" ht="17.100000000000001" customHeight="1">
      <c r="A45" s="116"/>
      <c r="B45" s="116"/>
      <c r="C45" s="116"/>
      <c r="D45" s="116"/>
      <c r="E45" s="116"/>
      <c r="F45" s="116"/>
      <c r="G45" s="116"/>
      <c r="H45" s="116"/>
      <c r="I45" s="116"/>
      <c r="J45" s="116"/>
      <c r="K45" s="116"/>
    </row>
    <row r="46" spans="1:36" ht="17.100000000000001" customHeight="1">
      <c r="A46" s="116"/>
      <c r="B46" s="116"/>
      <c r="C46" s="116"/>
      <c r="D46" s="116"/>
      <c r="E46" s="116"/>
      <c r="F46" s="116"/>
      <c r="G46" s="116"/>
      <c r="H46" s="116"/>
      <c r="I46" s="116"/>
      <c r="J46" s="116"/>
      <c r="K46" s="116"/>
    </row>
    <row r="47" spans="1:36" ht="17.100000000000001" customHeight="1">
      <c r="AE47" s="12"/>
      <c r="AF47" s="12"/>
      <c r="AG47" s="12"/>
      <c r="AH47" s="12"/>
      <c r="AI47" s="12"/>
      <c r="AJ47" s="12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7"/>
  <sheetViews>
    <sheetView zoomScaleNormal="100" workbookViewId="0"/>
  </sheetViews>
  <sheetFormatPr defaultColWidth="9" defaultRowHeight="17.100000000000001" customHeight="1"/>
  <cols>
    <col min="1" max="36" width="10.44140625" style="318" customWidth="1"/>
    <col min="37" max="16384" width="9" style="318"/>
  </cols>
  <sheetData>
    <row r="1" spans="1:24" s="12" customFormat="1" ht="33" customHeight="1">
      <c r="A1" s="15" t="s">
        <v>91</v>
      </c>
    </row>
    <row r="2" spans="1:24" s="12" customFormat="1" ht="17.100000000000001" customHeight="1">
      <c r="A2" s="17" t="s">
        <v>43</v>
      </c>
      <c r="D2" s="94" t="s">
        <v>63</v>
      </c>
      <c r="G2" s="94" t="s">
        <v>75</v>
      </c>
      <c r="K2" s="17" t="s">
        <v>44</v>
      </c>
      <c r="N2" s="17" t="s">
        <v>45</v>
      </c>
      <c r="T2" s="17" t="s">
        <v>551</v>
      </c>
    </row>
    <row r="3" spans="1:24" s="12" customFormat="1" ht="13.5">
      <c r="A3" s="14" t="s">
        <v>92</v>
      </c>
      <c r="B3" s="14" t="s">
        <v>60</v>
      </c>
      <c r="C3" s="14" t="s">
        <v>367</v>
      </c>
      <c r="D3" s="14" t="s">
        <v>55</v>
      </c>
      <c r="E3" s="14" t="s">
        <v>56</v>
      </c>
      <c r="F3" s="14" t="s">
        <v>51</v>
      </c>
      <c r="G3" s="13" t="s">
        <v>46</v>
      </c>
      <c r="H3" s="14" t="s">
        <v>62</v>
      </c>
      <c r="I3" s="14" t="s">
        <v>76</v>
      </c>
      <c r="J3" s="14" t="s">
        <v>47</v>
      </c>
      <c r="K3" s="14" t="s">
        <v>48</v>
      </c>
      <c r="L3" s="41" t="s">
        <v>49</v>
      </c>
      <c r="M3" s="41" t="s">
        <v>50</v>
      </c>
      <c r="N3" s="41" t="s">
        <v>64</v>
      </c>
      <c r="O3" s="41" t="s">
        <v>65</v>
      </c>
      <c r="P3" s="113" t="s">
        <v>93</v>
      </c>
      <c r="Q3" s="113" t="s">
        <v>94</v>
      </c>
      <c r="R3" s="41" t="s">
        <v>95</v>
      </c>
      <c r="T3" s="41" t="s">
        <v>64</v>
      </c>
      <c r="U3" s="41" t="s">
        <v>65</v>
      </c>
      <c r="V3" s="113" t="s">
        <v>93</v>
      </c>
      <c r="W3" s="113" t="s">
        <v>94</v>
      </c>
      <c r="X3" s="41" t="s">
        <v>95</v>
      </c>
    </row>
    <row r="4" spans="1:24" s="12" customFormat="1" ht="17.100000000000001" customHeight="1">
      <c r="A4" s="112"/>
      <c r="B4" s="23"/>
      <c r="C4" s="276"/>
      <c r="D4" s="23"/>
      <c r="E4" s="55"/>
      <c r="F4" s="42"/>
      <c r="G4" s="23"/>
      <c r="H4" s="23"/>
      <c r="I4" s="95"/>
      <c r="J4" s="42"/>
      <c r="K4" s="23"/>
      <c r="L4" s="23"/>
      <c r="M4" s="23"/>
      <c r="N4" s="23"/>
      <c r="O4" s="23"/>
      <c r="P4" s="114"/>
      <c r="Q4" s="114"/>
      <c r="R4" s="23"/>
      <c r="T4" s="23"/>
      <c r="U4" s="23"/>
      <c r="V4" s="114"/>
      <c r="W4" s="114"/>
      <c r="X4" s="23"/>
    </row>
    <row r="5" spans="1:24" s="12" customFormat="1" ht="17.100000000000001" customHeight="1">
      <c r="A5" s="112"/>
      <c r="B5" s="23"/>
      <c r="C5" s="276"/>
      <c r="D5" s="23"/>
      <c r="E5" s="55"/>
      <c r="F5" s="42"/>
      <c r="G5" s="23"/>
      <c r="H5" s="23"/>
      <c r="I5" s="95"/>
      <c r="J5" s="42"/>
      <c r="K5" s="23"/>
      <c r="L5" s="24"/>
      <c r="M5" s="24"/>
      <c r="N5" s="24"/>
      <c r="O5" s="24"/>
      <c r="P5" s="115"/>
      <c r="Q5" s="115"/>
      <c r="R5" s="24"/>
      <c r="T5" s="24"/>
      <c r="U5" s="24"/>
      <c r="V5" s="115"/>
      <c r="W5" s="115"/>
      <c r="X5" s="24"/>
    </row>
    <row r="6" spans="1:24" s="12" customFormat="1" ht="17.100000000000001" customHeight="1">
      <c r="A6" s="112"/>
      <c r="B6" s="23"/>
      <c r="C6" s="276"/>
      <c r="D6" s="23"/>
      <c r="E6" s="55"/>
      <c r="F6" s="42"/>
      <c r="G6" s="23"/>
      <c r="H6" s="23"/>
      <c r="I6" s="95"/>
      <c r="J6" s="42"/>
      <c r="K6" s="23"/>
      <c r="L6" s="24"/>
      <c r="M6" s="24"/>
      <c r="N6" s="24"/>
      <c r="O6" s="24"/>
      <c r="P6" s="115"/>
      <c r="Q6" s="115"/>
      <c r="R6" s="24"/>
      <c r="T6" s="24"/>
      <c r="U6" s="24"/>
      <c r="V6" s="115"/>
      <c r="W6" s="115"/>
      <c r="X6" s="24"/>
    </row>
    <row r="7" spans="1:24" s="12" customFormat="1" ht="17.100000000000001" customHeight="1">
      <c r="A7" s="112"/>
      <c r="B7" s="23"/>
      <c r="C7" s="276"/>
      <c r="D7" s="23"/>
      <c r="E7" s="55"/>
      <c r="F7" s="42"/>
      <c r="G7" s="23"/>
      <c r="H7" s="23"/>
      <c r="I7" s="95"/>
      <c r="J7" s="42"/>
      <c r="K7" s="23"/>
      <c r="L7" s="24"/>
      <c r="M7" s="24"/>
      <c r="N7" s="24"/>
      <c r="O7" s="24"/>
      <c r="P7" s="115"/>
      <c r="Q7" s="115"/>
      <c r="R7" s="24"/>
      <c r="T7" s="24"/>
      <c r="U7" s="24"/>
      <c r="V7" s="115"/>
      <c r="W7" s="115"/>
      <c r="X7" s="24"/>
    </row>
    <row r="8" spans="1:24" s="12" customFormat="1" ht="17.100000000000001" customHeight="1">
      <c r="A8" s="112"/>
      <c r="B8" s="23"/>
      <c r="C8" s="276"/>
      <c r="D8" s="23"/>
      <c r="E8" s="55"/>
      <c r="F8" s="42"/>
      <c r="G8" s="23"/>
      <c r="H8" s="23"/>
      <c r="I8" s="95"/>
      <c r="J8" s="42"/>
      <c r="K8" s="23"/>
      <c r="L8" s="24"/>
      <c r="M8" s="24"/>
      <c r="N8" s="24"/>
      <c r="O8" s="24"/>
      <c r="P8" s="115"/>
      <c r="Q8" s="115"/>
      <c r="R8" s="24"/>
      <c r="T8" s="24"/>
      <c r="U8" s="24"/>
      <c r="V8" s="115"/>
      <c r="W8" s="115"/>
      <c r="X8" s="24"/>
    </row>
    <row r="9" spans="1:24" s="12" customFormat="1" ht="17.100000000000001" customHeight="1">
      <c r="A9" s="112"/>
      <c r="B9" s="23"/>
      <c r="C9" s="276"/>
      <c r="D9" s="23"/>
      <c r="E9" s="55"/>
      <c r="F9" s="42"/>
      <c r="G9" s="23"/>
      <c r="H9" s="23"/>
      <c r="I9" s="95"/>
      <c r="J9" s="42"/>
      <c r="K9" s="23"/>
      <c r="L9" s="24"/>
      <c r="M9" s="24"/>
      <c r="N9" s="24"/>
      <c r="O9" s="24"/>
      <c r="P9" s="115"/>
      <c r="Q9" s="115"/>
      <c r="R9" s="24"/>
      <c r="T9" s="24"/>
      <c r="U9" s="24"/>
      <c r="V9" s="115"/>
      <c r="W9" s="115"/>
      <c r="X9" s="24"/>
    </row>
    <row r="10" spans="1:24" s="12" customFormat="1" ht="17.100000000000001" customHeight="1">
      <c r="A10" s="112"/>
      <c r="B10" s="23"/>
      <c r="C10" s="276"/>
      <c r="D10" s="23"/>
      <c r="E10" s="55"/>
      <c r="F10" s="42"/>
      <c r="G10" s="23"/>
      <c r="H10" s="23"/>
      <c r="I10" s="95"/>
      <c r="J10" s="42"/>
      <c r="K10" s="23"/>
      <c r="L10" s="24"/>
      <c r="M10" s="24"/>
      <c r="N10" s="24"/>
      <c r="O10" s="24"/>
      <c r="P10" s="115"/>
      <c r="Q10" s="115"/>
      <c r="R10" s="24"/>
      <c r="T10" s="24"/>
      <c r="U10" s="24"/>
      <c r="V10" s="115"/>
      <c r="W10" s="115"/>
      <c r="X10" s="24"/>
    </row>
    <row r="11" spans="1:24" s="12" customFormat="1" ht="17.100000000000001" customHeight="1">
      <c r="A11" s="112"/>
      <c r="B11" s="23"/>
      <c r="C11" s="276"/>
      <c r="D11" s="23"/>
      <c r="E11" s="55"/>
      <c r="F11" s="42"/>
      <c r="G11" s="23"/>
      <c r="H11" s="23"/>
      <c r="I11" s="95"/>
      <c r="J11" s="42"/>
      <c r="K11" s="23"/>
      <c r="L11" s="24"/>
      <c r="M11" s="24"/>
      <c r="N11" s="24"/>
      <c r="O11" s="24"/>
      <c r="P11" s="115"/>
      <c r="Q11" s="115"/>
      <c r="R11" s="24"/>
      <c r="T11" s="24"/>
      <c r="U11" s="24"/>
      <c r="V11" s="115"/>
      <c r="W11" s="115"/>
      <c r="X11" s="24"/>
    </row>
    <row r="12" spans="1:24" s="12" customFormat="1" ht="17.100000000000001" customHeight="1">
      <c r="A12" s="112"/>
      <c r="B12" s="23"/>
      <c r="C12" s="276"/>
      <c r="D12" s="23"/>
      <c r="E12" s="55"/>
      <c r="F12" s="42"/>
      <c r="G12" s="23"/>
      <c r="H12" s="23"/>
      <c r="I12" s="95"/>
      <c r="J12" s="42"/>
      <c r="K12" s="23"/>
      <c r="L12" s="24"/>
      <c r="M12" s="24"/>
      <c r="N12" s="24"/>
      <c r="O12" s="24"/>
      <c r="P12" s="115"/>
      <c r="Q12" s="115"/>
      <c r="R12" s="24"/>
      <c r="T12" s="24"/>
      <c r="U12" s="24"/>
      <c r="V12" s="115"/>
      <c r="W12" s="115"/>
      <c r="X12" s="24"/>
    </row>
    <row r="13" spans="1:24" s="12" customFormat="1" ht="17.100000000000001" customHeight="1">
      <c r="A13" s="112"/>
      <c r="B13" s="23"/>
      <c r="C13" s="276"/>
      <c r="D13" s="23"/>
      <c r="E13" s="55"/>
      <c r="F13" s="42"/>
      <c r="G13" s="23"/>
      <c r="H13" s="23"/>
      <c r="I13" s="95"/>
      <c r="J13" s="42"/>
      <c r="K13" s="23"/>
      <c r="L13" s="24"/>
      <c r="M13" s="24"/>
      <c r="N13" s="24"/>
      <c r="O13" s="24"/>
      <c r="P13" s="115"/>
      <c r="Q13" s="115"/>
      <c r="R13" s="24"/>
      <c r="T13" s="24"/>
      <c r="U13" s="24"/>
      <c r="V13" s="115"/>
      <c r="W13" s="115"/>
      <c r="X13" s="24"/>
    </row>
    <row r="14" spans="1:24" s="12" customFormat="1" ht="17.100000000000001" customHeight="1">
      <c r="A14" s="112"/>
      <c r="B14" s="23"/>
      <c r="C14" s="276"/>
      <c r="D14" s="23"/>
      <c r="E14" s="55"/>
      <c r="F14" s="42"/>
      <c r="G14" s="23"/>
      <c r="H14" s="23"/>
      <c r="I14" s="95"/>
      <c r="J14" s="42"/>
      <c r="K14" s="23"/>
      <c r="L14" s="24"/>
      <c r="M14" s="24"/>
      <c r="N14" s="24"/>
      <c r="O14" s="24"/>
      <c r="P14" s="115"/>
      <c r="Q14" s="115"/>
      <c r="R14" s="24"/>
      <c r="T14" s="24"/>
      <c r="U14" s="24"/>
      <c r="V14" s="115"/>
      <c r="W14" s="115"/>
      <c r="X14" s="24"/>
    </row>
    <row r="15" spans="1:24" s="12" customFormat="1" ht="17.100000000000001" customHeight="1">
      <c r="A15" s="112"/>
      <c r="B15" s="23"/>
      <c r="C15" s="276"/>
      <c r="D15" s="23"/>
      <c r="E15" s="55"/>
      <c r="F15" s="42"/>
      <c r="G15" s="23"/>
      <c r="H15" s="23"/>
      <c r="I15" s="95"/>
      <c r="J15" s="42"/>
      <c r="K15" s="24"/>
      <c r="L15" s="24"/>
      <c r="M15" s="24"/>
      <c r="N15" s="24"/>
      <c r="O15" s="24"/>
      <c r="P15" s="115"/>
      <c r="Q15" s="115"/>
      <c r="R15" s="24"/>
      <c r="T15" s="24"/>
      <c r="U15" s="24"/>
      <c r="V15" s="115"/>
      <c r="W15" s="115"/>
      <c r="X15" s="24"/>
    </row>
    <row r="16" spans="1:24" s="12" customFormat="1" ht="17.100000000000001" customHeight="1">
      <c r="A16" s="112"/>
      <c r="B16" s="23"/>
      <c r="C16" s="276"/>
      <c r="D16" s="23"/>
      <c r="E16" s="55"/>
      <c r="F16" s="42"/>
      <c r="G16" s="23"/>
      <c r="H16" s="23"/>
      <c r="I16" s="95"/>
      <c r="J16" s="42"/>
      <c r="K16" s="24"/>
      <c r="L16" s="24"/>
      <c r="M16" s="24"/>
      <c r="N16" s="24"/>
      <c r="O16" s="24"/>
      <c r="P16" s="115"/>
      <c r="Q16" s="115"/>
      <c r="R16" s="24"/>
      <c r="T16" s="24"/>
      <c r="U16" s="24"/>
      <c r="V16" s="115"/>
      <c r="W16" s="115"/>
      <c r="X16" s="24"/>
    </row>
    <row r="17" spans="1:24" s="12" customFormat="1" ht="17.100000000000001" customHeight="1">
      <c r="A17" s="112"/>
      <c r="B17" s="23"/>
      <c r="C17" s="276"/>
      <c r="D17" s="23"/>
      <c r="E17" s="55"/>
      <c r="F17" s="42"/>
      <c r="G17" s="23"/>
      <c r="H17" s="23"/>
      <c r="I17" s="95"/>
      <c r="J17" s="42"/>
      <c r="K17" s="24"/>
      <c r="L17" s="24"/>
      <c r="M17" s="24"/>
      <c r="N17" s="24"/>
      <c r="O17" s="24"/>
      <c r="P17" s="115"/>
      <c r="Q17" s="115"/>
      <c r="R17" s="24"/>
      <c r="T17" s="24"/>
      <c r="U17" s="24"/>
      <c r="V17" s="115"/>
      <c r="W17" s="115"/>
      <c r="X17" s="24"/>
    </row>
    <row r="18" spans="1:24" s="12" customFormat="1" ht="17.100000000000001" customHeight="1">
      <c r="A18" s="112"/>
      <c r="B18" s="23"/>
      <c r="C18" s="276"/>
      <c r="D18" s="23"/>
      <c r="E18" s="55"/>
      <c r="F18" s="42"/>
      <c r="G18" s="23"/>
      <c r="H18" s="23"/>
      <c r="I18" s="95"/>
      <c r="J18" s="42"/>
      <c r="K18" s="24"/>
      <c r="L18" s="24"/>
      <c r="M18" s="24"/>
      <c r="N18" s="24"/>
      <c r="O18" s="24"/>
      <c r="P18" s="115"/>
      <c r="Q18" s="115"/>
      <c r="R18" s="24"/>
      <c r="T18" s="24"/>
      <c r="U18" s="24"/>
      <c r="V18" s="115"/>
      <c r="W18" s="115"/>
      <c r="X18" s="24"/>
    </row>
    <row r="19" spans="1:24" s="12" customFormat="1" ht="17.100000000000001" customHeight="1">
      <c r="A19" s="112"/>
      <c r="B19" s="114"/>
      <c r="C19" s="276"/>
      <c r="D19" s="114"/>
      <c r="E19" s="114"/>
      <c r="F19" s="114"/>
      <c r="G19" s="114"/>
      <c r="H19" s="114"/>
      <c r="I19" s="114"/>
      <c r="J19" s="114"/>
      <c r="K19" s="115"/>
      <c r="L19" s="115"/>
      <c r="M19" s="115"/>
      <c r="N19" s="115"/>
      <c r="O19" s="115"/>
      <c r="P19" s="115"/>
      <c r="Q19" s="115"/>
      <c r="R19" s="115"/>
      <c r="T19" s="115"/>
      <c r="U19" s="115"/>
      <c r="V19" s="115"/>
      <c r="W19" s="115"/>
      <c r="X19" s="115"/>
    </row>
    <row r="20" spans="1:24" s="12" customFormat="1" ht="17.100000000000001" customHeight="1">
      <c r="A20" s="112"/>
      <c r="B20" s="114"/>
      <c r="C20" s="276"/>
      <c r="D20" s="114"/>
      <c r="E20" s="114"/>
      <c r="F20" s="114"/>
      <c r="G20" s="114"/>
      <c r="H20" s="114"/>
      <c r="I20" s="114"/>
      <c r="J20" s="114"/>
      <c r="K20" s="115"/>
      <c r="L20" s="115"/>
      <c r="M20" s="115"/>
      <c r="N20" s="115"/>
      <c r="O20" s="115"/>
      <c r="P20" s="115"/>
      <c r="Q20" s="115"/>
      <c r="R20" s="115"/>
      <c r="T20" s="115"/>
      <c r="U20" s="115"/>
      <c r="V20" s="115"/>
      <c r="W20" s="115"/>
      <c r="X20" s="115"/>
    </row>
    <row r="21" spans="1:24" s="12" customFormat="1" ht="17.100000000000001" customHeight="1">
      <c r="A21" s="112"/>
      <c r="B21" s="114"/>
      <c r="C21" s="276"/>
      <c r="D21" s="114"/>
      <c r="E21" s="114"/>
      <c r="F21" s="114"/>
      <c r="G21" s="114"/>
      <c r="H21" s="114"/>
      <c r="I21" s="114"/>
      <c r="J21" s="114"/>
      <c r="K21" s="115"/>
      <c r="L21" s="115"/>
      <c r="M21" s="115"/>
      <c r="N21" s="115"/>
      <c r="O21" s="115"/>
      <c r="P21" s="115"/>
      <c r="Q21" s="115"/>
      <c r="R21" s="115"/>
      <c r="T21" s="115"/>
      <c r="U21" s="115"/>
      <c r="V21" s="115"/>
      <c r="W21" s="115"/>
      <c r="X21" s="115"/>
    </row>
    <row r="22" spans="1:24" s="12" customFormat="1" ht="17.100000000000001" customHeight="1">
      <c r="A22" s="112"/>
      <c r="B22" s="114"/>
      <c r="C22" s="276"/>
      <c r="D22" s="114"/>
      <c r="E22" s="114"/>
      <c r="F22" s="114"/>
      <c r="G22" s="114"/>
      <c r="H22" s="114"/>
      <c r="I22" s="114"/>
      <c r="J22" s="114"/>
      <c r="K22" s="115"/>
      <c r="L22" s="115"/>
      <c r="M22" s="115"/>
      <c r="N22" s="115"/>
      <c r="O22" s="115"/>
      <c r="P22" s="115"/>
      <c r="Q22" s="115"/>
      <c r="R22" s="115"/>
      <c r="T22" s="115"/>
      <c r="U22" s="115"/>
      <c r="V22" s="115"/>
      <c r="W22" s="115"/>
      <c r="X22" s="115"/>
    </row>
    <row r="23" spans="1:24" s="12" customFormat="1" ht="17.100000000000001" customHeight="1">
      <c r="A23" s="112"/>
      <c r="B23" s="114"/>
      <c r="C23" s="276"/>
      <c r="D23" s="114"/>
      <c r="E23" s="114"/>
      <c r="F23" s="114"/>
      <c r="G23" s="114"/>
      <c r="H23" s="114"/>
      <c r="I23" s="114"/>
      <c r="J23" s="114"/>
      <c r="K23" s="115"/>
      <c r="L23" s="115"/>
      <c r="M23" s="115"/>
      <c r="N23" s="115"/>
      <c r="O23" s="115"/>
      <c r="P23" s="115"/>
      <c r="Q23" s="115"/>
      <c r="R23" s="115"/>
      <c r="T23" s="115"/>
      <c r="U23" s="115"/>
      <c r="V23" s="115"/>
      <c r="W23" s="115"/>
      <c r="X23" s="115"/>
    </row>
    <row r="24" spans="1:24" s="12" customFormat="1" ht="17.100000000000001" customHeight="1"/>
    <row r="25" spans="1:24" s="12" customFormat="1" ht="17.100000000000001" customHeight="1">
      <c r="A25" s="17" t="s">
        <v>96</v>
      </c>
    </row>
    <row r="26" spans="1:24" s="19" customFormat="1" ht="18" customHeight="1">
      <c r="A26" s="174" t="s">
        <v>127</v>
      </c>
      <c r="B26" s="174" t="s">
        <v>128</v>
      </c>
      <c r="C26" s="174" t="s">
        <v>129</v>
      </c>
      <c r="D26" s="174" t="s">
        <v>130</v>
      </c>
      <c r="E26" s="174" t="s">
        <v>129</v>
      </c>
      <c r="F26" s="174" t="s">
        <v>330</v>
      </c>
      <c r="G26" s="174" t="s">
        <v>331</v>
      </c>
      <c r="H26" s="174" t="s">
        <v>325</v>
      </c>
      <c r="I26" s="174" t="s">
        <v>326</v>
      </c>
      <c r="J26" s="174" t="s">
        <v>327</v>
      </c>
      <c r="K26" s="174" t="s">
        <v>328</v>
      </c>
    </row>
    <row r="27" spans="1:24" ht="17.100000000000001" customHeight="1">
      <c r="A27" s="116"/>
      <c r="B27" s="116"/>
      <c r="C27" s="116"/>
      <c r="D27" s="116"/>
      <c r="E27" s="116"/>
      <c r="F27" s="116"/>
      <c r="G27" s="116"/>
      <c r="H27" s="116"/>
      <c r="I27" s="116"/>
      <c r="J27" s="116"/>
      <c r="K27" s="116"/>
    </row>
    <row r="28" spans="1:24" ht="17.100000000000001" customHeight="1">
      <c r="A28" s="116"/>
      <c r="B28" s="116"/>
      <c r="C28" s="116"/>
      <c r="D28" s="116"/>
      <c r="E28" s="116"/>
      <c r="F28" s="116"/>
      <c r="G28" s="116"/>
      <c r="H28" s="116"/>
      <c r="I28" s="116"/>
      <c r="J28" s="116"/>
      <c r="K28" s="116"/>
    </row>
    <row r="29" spans="1:24" ht="17.100000000000001" customHeight="1">
      <c r="A29" s="116"/>
      <c r="B29" s="116"/>
      <c r="C29" s="116"/>
      <c r="D29" s="116"/>
      <c r="E29" s="116"/>
      <c r="F29" s="116"/>
      <c r="G29" s="116"/>
      <c r="H29" s="116"/>
      <c r="I29" s="116"/>
      <c r="J29" s="116"/>
      <c r="K29" s="116"/>
    </row>
    <row r="30" spans="1:24" ht="17.100000000000001" customHeight="1">
      <c r="A30" s="116"/>
      <c r="B30" s="116"/>
      <c r="C30" s="116"/>
      <c r="D30" s="116"/>
      <c r="E30" s="116"/>
      <c r="F30" s="116"/>
      <c r="G30" s="116"/>
      <c r="H30" s="116"/>
      <c r="I30" s="116"/>
      <c r="J30" s="116"/>
      <c r="K30" s="116"/>
    </row>
    <row r="31" spans="1:24" ht="17.100000000000001" customHeight="1">
      <c r="A31" s="116"/>
      <c r="B31" s="116"/>
      <c r="C31" s="116"/>
      <c r="D31" s="116"/>
      <c r="E31" s="116"/>
      <c r="F31" s="116"/>
      <c r="G31" s="116"/>
      <c r="H31" s="116"/>
      <c r="I31" s="116"/>
      <c r="J31" s="116"/>
      <c r="K31" s="116"/>
    </row>
    <row r="32" spans="1:24" ht="17.100000000000001" customHeight="1">
      <c r="A32" s="116"/>
      <c r="B32" s="116"/>
      <c r="C32" s="116"/>
      <c r="D32" s="116"/>
      <c r="E32" s="116"/>
      <c r="F32" s="116"/>
      <c r="G32" s="116"/>
      <c r="H32" s="116"/>
      <c r="I32" s="116"/>
      <c r="J32" s="116"/>
      <c r="K32" s="116"/>
    </row>
    <row r="33" spans="1:36" ht="17.100000000000001" customHeight="1">
      <c r="A33" s="116"/>
      <c r="B33" s="116"/>
      <c r="C33" s="116"/>
      <c r="D33" s="116"/>
      <c r="E33" s="116"/>
      <c r="F33" s="116"/>
      <c r="G33" s="116"/>
      <c r="H33" s="116"/>
      <c r="I33" s="116"/>
      <c r="J33" s="116"/>
      <c r="K33" s="116"/>
    </row>
    <row r="34" spans="1:36" ht="17.100000000000001" customHeight="1">
      <c r="A34" s="116"/>
      <c r="B34" s="116"/>
      <c r="C34" s="116"/>
      <c r="D34" s="116"/>
      <c r="E34" s="116"/>
      <c r="F34" s="116"/>
      <c r="G34" s="116"/>
      <c r="H34" s="116"/>
      <c r="I34" s="116"/>
      <c r="J34" s="116"/>
      <c r="K34" s="116"/>
    </row>
    <row r="35" spans="1:36" ht="17.100000000000001" customHeight="1">
      <c r="A35" s="116"/>
      <c r="B35" s="116"/>
      <c r="C35" s="116"/>
      <c r="D35" s="116"/>
      <c r="E35" s="116"/>
      <c r="F35" s="116"/>
      <c r="G35" s="116"/>
      <c r="H35" s="116"/>
      <c r="I35" s="116"/>
      <c r="J35" s="116"/>
      <c r="K35" s="116"/>
    </row>
    <row r="36" spans="1:36" ht="17.100000000000001" customHeight="1">
      <c r="A36" s="116"/>
      <c r="B36" s="116"/>
      <c r="C36" s="116"/>
      <c r="D36" s="116"/>
      <c r="E36" s="116"/>
      <c r="F36" s="116"/>
      <c r="G36" s="116"/>
      <c r="H36" s="116"/>
      <c r="I36" s="116"/>
      <c r="J36" s="116"/>
      <c r="K36" s="116"/>
    </row>
    <row r="37" spans="1:36" ht="17.100000000000001" customHeight="1">
      <c r="A37" s="116"/>
      <c r="B37" s="116"/>
      <c r="C37" s="116"/>
      <c r="D37" s="116"/>
      <c r="E37" s="116"/>
      <c r="F37" s="116"/>
      <c r="G37" s="116"/>
      <c r="H37" s="116"/>
      <c r="I37" s="116"/>
      <c r="J37" s="116"/>
      <c r="K37" s="116"/>
    </row>
    <row r="38" spans="1:36" ht="17.100000000000001" customHeight="1">
      <c r="A38" s="116"/>
      <c r="B38" s="116"/>
      <c r="C38" s="116"/>
      <c r="D38" s="116"/>
      <c r="E38" s="116"/>
      <c r="F38" s="116"/>
      <c r="G38" s="116"/>
      <c r="H38" s="116"/>
      <c r="I38" s="116"/>
      <c r="J38" s="116"/>
      <c r="K38" s="116"/>
    </row>
    <row r="39" spans="1:36" ht="17.100000000000001" customHeight="1">
      <c r="A39" s="116"/>
      <c r="B39" s="116"/>
      <c r="C39" s="116"/>
      <c r="D39" s="116"/>
      <c r="E39" s="116"/>
      <c r="F39" s="116"/>
      <c r="G39" s="116"/>
      <c r="H39" s="116"/>
      <c r="I39" s="116"/>
      <c r="J39" s="116"/>
      <c r="K39" s="116"/>
    </row>
    <row r="40" spans="1:36" ht="17.100000000000001" customHeight="1">
      <c r="A40" s="116"/>
      <c r="B40" s="116"/>
      <c r="C40" s="116"/>
      <c r="D40" s="116"/>
      <c r="E40" s="116"/>
      <c r="F40" s="116"/>
      <c r="G40" s="116"/>
      <c r="H40" s="116"/>
      <c r="I40" s="116"/>
      <c r="J40" s="116"/>
      <c r="K40" s="116"/>
    </row>
    <row r="41" spans="1:36" ht="17.100000000000001" customHeight="1">
      <c r="A41" s="116"/>
      <c r="B41" s="116"/>
      <c r="C41" s="116"/>
      <c r="D41" s="116"/>
      <c r="E41" s="116"/>
      <c r="F41" s="116"/>
      <c r="G41" s="116"/>
      <c r="H41" s="116"/>
      <c r="I41" s="116"/>
      <c r="J41" s="116"/>
      <c r="K41" s="116"/>
    </row>
    <row r="42" spans="1:36" ht="17.100000000000001" customHeight="1">
      <c r="A42" s="116"/>
      <c r="B42" s="116"/>
      <c r="C42" s="116"/>
      <c r="D42" s="116"/>
      <c r="E42" s="116"/>
      <c r="F42" s="116"/>
      <c r="G42" s="116"/>
      <c r="H42" s="116"/>
      <c r="I42" s="116"/>
      <c r="J42" s="116"/>
      <c r="K42" s="116"/>
    </row>
    <row r="43" spans="1:36" ht="17.100000000000001" customHeight="1">
      <c r="A43" s="116"/>
      <c r="B43" s="116"/>
      <c r="C43" s="116"/>
      <c r="D43" s="116"/>
      <c r="E43" s="116"/>
      <c r="F43" s="116"/>
      <c r="G43" s="116"/>
      <c r="H43" s="116"/>
      <c r="I43" s="116"/>
      <c r="J43" s="116"/>
      <c r="K43" s="116"/>
    </row>
    <row r="44" spans="1:36" ht="17.100000000000001" customHeight="1">
      <c r="A44" s="116"/>
      <c r="B44" s="116"/>
      <c r="C44" s="116"/>
      <c r="D44" s="116"/>
      <c r="E44" s="116"/>
      <c r="F44" s="116"/>
      <c r="G44" s="116"/>
      <c r="H44" s="116"/>
      <c r="I44" s="116"/>
      <c r="J44" s="116"/>
      <c r="K44" s="116"/>
    </row>
    <row r="45" spans="1:36" ht="17.100000000000001" customHeight="1">
      <c r="A45" s="116"/>
      <c r="B45" s="116"/>
      <c r="C45" s="116"/>
      <c r="D45" s="116"/>
      <c r="E45" s="116"/>
      <c r="F45" s="116"/>
      <c r="G45" s="116"/>
      <c r="H45" s="116"/>
      <c r="I45" s="116"/>
      <c r="J45" s="116"/>
      <c r="K45" s="116"/>
    </row>
    <row r="46" spans="1:36" ht="17.100000000000001" customHeight="1">
      <c r="A46" s="116"/>
      <c r="B46" s="116"/>
      <c r="C46" s="116"/>
      <c r="D46" s="116"/>
      <c r="E46" s="116"/>
      <c r="F46" s="116"/>
      <c r="G46" s="116"/>
      <c r="H46" s="116"/>
      <c r="I46" s="116"/>
      <c r="J46" s="116"/>
      <c r="K46" s="116"/>
    </row>
    <row r="47" spans="1:36" ht="17.100000000000001" customHeight="1">
      <c r="AE47" s="12"/>
      <c r="AF47" s="12"/>
      <c r="AG47" s="12"/>
      <c r="AH47" s="12"/>
      <c r="AI47" s="12"/>
      <c r="AJ47" s="12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7"/>
  <sheetViews>
    <sheetView zoomScaleNormal="100" workbookViewId="0"/>
  </sheetViews>
  <sheetFormatPr defaultColWidth="9" defaultRowHeight="17.100000000000001" customHeight="1"/>
  <cols>
    <col min="1" max="36" width="10.44140625" style="318" customWidth="1"/>
    <col min="37" max="16384" width="9" style="318"/>
  </cols>
  <sheetData>
    <row r="1" spans="1:24" s="12" customFormat="1" ht="33" customHeight="1">
      <c r="A1" s="15" t="s">
        <v>91</v>
      </c>
    </row>
    <row r="2" spans="1:24" s="12" customFormat="1" ht="17.100000000000001" customHeight="1">
      <c r="A2" s="17" t="s">
        <v>43</v>
      </c>
      <c r="D2" s="94" t="s">
        <v>63</v>
      </c>
      <c r="G2" s="94" t="s">
        <v>75</v>
      </c>
      <c r="K2" s="17" t="s">
        <v>44</v>
      </c>
      <c r="N2" s="17" t="s">
        <v>45</v>
      </c>
      <c r="T2" s="17" t="s">
        <v>550</v>
      </c>
    </row>
    <row r="3" spans="1:24" s="12" customFormat="1" ht="13.5">
      <c r="A3" s="14" t="s">
        <v>92</v>
      </c>
      <c r="B3" s="14" t="s">
        <v>60</v>
      </c>
      <c r="C3" s="14" t="s">
        <v>367</v>
      </c>
      <c r="D3" s="14" t="s">
        <v>55</v>
      </c>
      <c r="E3" s="14" t="s">
        <v>56</v>
      </c>
      <c r="F3" s="14" t="s">
        <v>51</v>
      </c>
      <c r="G3" s="13" t="s">
        <v>46</v>
      </c>
      <c r="H3" s="14" t="s">
        <v>62</v>
      </c>
      <c r="I3" s="14" t="s">
        <v>76</v>
      </c>
      <c r="J3" s="14" t="s">
        <v>47</v>
      </c>
      <c r="K3" s="14" t="s">
        <v>48</v>
      </c>
      <c r="L3" s="41" t="s">
        <v>49</v>
      </c>
      <c r="M3" s="41" t="s">
        <v>50</v>
      </c>
      <c r="N3" s="41" t="s">
        <v>64</v>
      </c>
      <c r="O3" s="41" t="s">
        <v>65</v>
      </c>
      <c r="P3" s="113" t="s">
        <v>93</v>
      </c>
      <c r="Q3" s="113" t="s">
        <v>94</v>
      </c>
      <c r="R3" s="41" t="s">
        <v>95</v>
      </c>
      <c r="T3" s="41" t="s">
        <v>64</v>
      </c>
      <c r="U3" s="41" t="s">
        <v>65</v>
      </c>
      <c r="V3" s="113" t="s">
        <v>93</v>
      </c>
      <c r="W3" s="113" t="s">
        <v>94</v>
      </c>
      <c r="X3" s="41" t="s">
        <v>95</v>
      </c>
    </row>
    <row r="4" spans="1:24" s="12" customFormat="1" ht="17.100000000000001" customHeight="1">
      <c r="A4" s="112"/>
      <c r="B4" s="23"/>
      <c r="C4" s="276"/>
      <c r="D4" s="23"/>
      <c r="E4" s="55"/>
      <c r="F4" s="42"/>
      <c r="G4" s="23"/>
      <c r="H4" s="23"/>
      <c r="I4" s="95"/>
      <c r="J4" s="42"/>
      <c r="K4" s="23"/>
      <c r="L4" s="23"/>
      <c r="M4" s="23"/>
      <c r="N4" s="23"/>
      <c r="O4" s="23"/>
      <c r="P4" s="114"/>
      <c r="Q4" s="114"/>
      <c r="R4" s="23"/>
      <c r="T4" s="23"/>
      <c r="U4" s="23"/>
      <c r="V4" s="114"/>
      <c r="W4" s="114"/>
      <c r="X4" s="23"/>
    </row>
    <row r="5" spans="1:24" s="12" customFormat="1" ht="17.100000000000001" customHeight="1">
      <c r="A5" s="112"/>
      <c r="B5" s="23"/>
      <c r="C5" s="276"/>
      <c r="D5" s="23"/>
      <c r="E5" s="55"/>
      <c r="F5" s="42"/>
      <c r="G5" s="23"/>
      <c r="H5" s="23"/>
      <c r="I5" s="95"/>
      <c r="J5" s="42"/>
      <c r="K5" s="23"/>
      <c r="L5" s="24"/>
      <c r="M5" s="24"/>
      <c r="N5" s="24"/>
      <c r="O5" s="24"/>
      <c r="P5" s="115"/>
      <c r="Q5" s="115"/>
      <c r="R5" s="24"/>
      <c r="T5" s="24"/>
      <c r="U5" s="24"/>
      <c r="V5" s="115"/>
      <c r="W5" s="115"/>
      <c r="X5" s="24"/>
    </row>
    <row r="6" spans="1:24" s="12" customFormat="1" ht="17.100000000000001" customHeight="1">
      <c r="A6" s="112"/>
      <c r="B6" s="23"/>
      <c r="C6" s="276"/>
      <c r="D6" s="23"/>
      <c r="E6" s="55"/>
      <c r="F6" s="42"/>
      <c r="G6" s="23"/>
      <c r="H6" s="23"/>
      <c r="I6" s="95"/>
      <c r="J6" s="42"/>
      <c r="K6" s="23"/>
      <c r="L6" s="24"/>
      <c r="M6" s="24"/>
      <c r="N6" s="24"/>
      <c r="O6" s="24"/>
      <c r="P6" s="115"/>
      <c r="Q6" s="115"/>
      <c r="R6" s="24"/>
      <c r="T6" s="24"/>
      <c r="U6" s="24"/>
      <c r="V6" s="115"/>
      <c r="W6" s="115"/>
      <c r="X6" s="24"/>
    </row>
    <row r="7" spans="1:24" s="12" customFormat="1" ht="17.100000000000001" customHeight="1">
      <c r="A7" s="112"/>
      <c r="B7" s="23"/>
      <c r="C7" s="276"/>
      <c r="D7" s="23"/>
      <c r="E7" s="55"/>
      <c r="F7" s="42"/>
      <c r="G7" s="23"/>
      <c r="H7" s="23"/>
      <c r="I7" s="95"/>
      <c r="J7" s="42"/>
      <c r="K7" s="23"/>
      <c r="L7" s="24"/>
      <c r="M7" s="24"/>
      <c r="N7" s="24"/>
      <c r="O7" s="24"/>
      <c r="P7" s="115"/>
      <c r="Q7" s="115"/>
      <c r="R7" s="24"/>
      <c r="T7" s="24"/>
      <c r="U7" s="24"/>
      <c r="V7" s="115"/>
      <c r="W7" s="115"/>
      <c r="X7" s="24"/>
    </row>
    <row r="8" spans="1:24" s="12" customFormat="1" ht="17.100000000000001" customHeight="1">
      <c r="A8" s="112"/>
      <c r="B8" s="23"/>
      <c r="C8" s="276"/>
      <c r="D8" s="23"/>
      <c r="E8" s="55"/>
      <c r="F8" s="42"/>
      <c r="G8" s="23"/>
      <c r="H8" s="23"/>
      <c r="I8" s="95"/>
      <c r="J8" s="42"/>
      <c r="K8" s="23"/>
      <c r="L8" s="24"/>
      <c r="M8" s="24"/>
      <c r="N8" s="24"/>
      <c r="O8" s="24"/>
      <c r="P8" s="115"/>
      <c r="Q8" s="115"/>
      <c r="R8" s="24"/>
      <c r="T8" s="24"/>
      <c r="U8" s="24"/>
      <c r="V8" s="115"/>
      <c r="W8" s="115"/>
      <c r="X8" s="24"/>
    </row>
    <row r="9" spans="1:24" s="12" customFormat="1" ht="17.100000000000001" customHeight="1">
      <c r="A9" s="112"/>
      <c r="B9" s="23"/>
      <c r="C9" s="276"/>
      <c r="D9" s="23"/>
      <c r="E9" s="55"/>
      <c r="F9" s="42"/>
      <c r="G9" s="23"/>
      <c r="H9" s="23"/>
      <c r="I9" s="95"/>
      <c r="J9" s="42"/>
      <c r="K9" s="23"/>
      <c r="L9" s="24"/>
      <c r="M9" s="24"/>
      <c r="N9" s="24"/>
      <c r="O9" s="24"/>
      <c r="P9" s="115"/>
      <c r="Q9" s="115"/>
      <c r="R9" s="24"/>
      <c r="T9" s="24"/>
      <c r="U9" s="24"/>
      <c r="V9" s="115"/>
      <c r="W9" s="115"/>
      <c r="X9" s="24"/>
    </row>
    <row r="10" spans="1:24" s="12" customFormat="1" ht="17.100000000000001" customHeight="1">
      <c r="A10" s="112"/>
      <c r="B10" s="23"/>
      <c r="C10" s="276"/>
      <c r="D10" s="23"/>
      <c r="E10" s="55"/>
      <c r="F10" s="42"/>
      <c r="G10" s="23"/>
      <c r="H10" s="23"/>
      <c r="I10" s="95"/>
      <c r="J10" s="42"/>
      <c r="K10" s="23"/>
      <c r="L10" s="24"/>
      <c r="M10" s="24"/>
      <c r="N10" s="24"/>
      <c r="O10" s="24"/>
      <c r="P10" s="115"/>
      <c r="Q10" s="115"/>
      <c r="R10" s="24"/>
      <c r="T10" s="24"/>
      <c r="U10" s="24"/>
      <c r="V10" s="115"/>
      <c r="W10" s="115"/>
      <c r="X10" s="24"/>
    </row>
    <row r="11" spans="1:24" s="12" customFormat="1" ht="17.100000000000001" customHeight="1">
      <c r="A11" s="112"/>
      <c r="B11" s="23"/>
      <c r="C11" s="276"/>
      <c r="D11" s="23"/>
      <c r="E11" s="55"/>
      <c r="F11" s="42"/>
      <c r="G11" s="23"/>
      <c r="H11" s="23"/>
      <c r="I11" s="95"/>
      <c r="J11" s="42"/>
      <c r="K11" s="23"/>
      <c r="L11" s="24"/>
      <c r="M11" s="24"/>
      <c r="N11" s="24"/>
      <c r="O11" s="24"/>
      <c r="P11" s="115"/>
      <c r="Q11" s="115"/>
      <c r="R11" s="24"/>
      <c r="T11" s="24"/>
      <c r="U11" s="24"/>
      <c r="V11" s="115"/>
      <c r="W11" s="115"/>
      <c r="X11" s="24"/>
    </row>
    <row r="12" spans="1:24" s="12" customFormat="1" ht="17.100000000000001" customHeight="1">
      <c r="A12" s="112"/>
      <c r="B12" s="23"/>
      <c r="C12" s="276"/>
      <c r="D12" s="23"/>
      <c r="E12" s="55"/>
      <c r="F12" s="42"/>
      <c r="G12" s="23"/>
      <c r="H12" s="23"/>
      <c r="I12" s="95"/>
      <c r="J12" s="42"/>
      <c r="K12" s="23"/>
      <c r="L12" s="24"/>
      <c r="M12" s="24"/>
      <c r="N12" s="24"/>
      <c r="O12" s="24"/>
      <c r="P12" s="115"/>
      <c r="Q12" s="115"/>
      <c r="R12" s="24"/>
      <c r="T12" s="24"/>
      <c r="U12" s="24"/>
      <c r="V12" s="115"/>
      <c r="W12" s="115"/>
      <c r="X12" s="24"/>
    </row>
    <row r="13" spans="1:24" s="12" customFormat="1" ht="17.100000000000001" customHeight="1">
      <c r="A13" s="112"/>
      <c r="B13" s="23"/>
      <c r="C13" s="276"/>
      <c r="D13" s="23"/>
      <c r="E13" s="55"/>
      <c r="F13" s="42"/>
      <c r="G13" s="23"/>
      <c r="H13" s="23"/>
      <c r="I13" s="95"/>
      <c r="J13" s="42"/>
      <c r="K13" s="23"/>
      <c r="L13" s="24"/>
      <c r="M13" s="24"/>
      <c r="N13" s="24"/>
      <c r="O13" s="24"/>
      <c r="P13" s="115"/>
      <c r="Q13" s="115"/>
      <c r="R13" s="24"/>
      <c r="T13" s="24"/>
      <c r="U13" s="24"/>
      <c r="V13" s="115"/>
      <c r="W13" s="115"/>
      <c r="X13" s="24"/>
    </row>
    <row r="14" spans="1:24" s="12" customFormat="1" ht="17.100000000000001" customHeight="1">
      <c r="A14" s="112"/>
      <c r="B14" s="23"/>
      <c r="C14" s="276"/>
      <c r="D14" s="23"/>
      <c r="E14" s="55"/>
      <c r="F14" s="42"/>
      <c r="G14" s="23"/>
      <c r="H14" s="23"/>
      <c r="I14" s="95"/>
      <c r="J14" s="42"/>
      <c r="K14" s="23"/>
      <c r="L14" s="24"/>
      <c r="M14" s="24"/>
      <c r="N14" s="24"/>
      <c r="O14" s="24"/>
      <c r="P14" s="115"/>
      <c r="Q14" s="115"/>
      <c r="R14" s="24"/>
      <c r="T14" s="24"/>
      <c r="U14" s="24"/>
      <c r="V14" s="115"/>
      <c r="W14" s="115"/>
      <c r="X14" s="24"/>
    </row>
    <row r="15" spans="1:24" s="12" customFormat="1" ht="17.100000000000001" customHeight="1">
      <c r="A15" s="112"/>
      <c r="B15" s="23"/>
      <c r="C15" s="276"/>
      <c r="D15" s="23"/>
      <c r="E15" s="55"/>
      <c r="F15" s="42"/>
      <c r="G15" s="23"/>
      <c r="H15" s="23"/>
      <c r="I15" s="95"/>
      <c r="J15" s="42"/>
      <c r="K15" s="24"/>
      <c r="L15" s="24"/>
      <c r="M15" s="24"/>
      <c r="N15" s="24"/>
      <c r="O15" s="24"/>
      <c r="P15" s="115"/>
      <c r="Q15" s="115"/>
      <c r="R15" s="24"/>
      <c r="T15" s="24"/>
      <c r="U15" s="24"/>
      <c r="V15" s="115"/>
      <c r="W15" s="115"/>
      <c r="X15" s="24"/>
    </row>
    <row r="16" spans="1:24" s="12" customFormat="1" ht="17.100000000000001" customHeight="1">
      <c r="A16" s="112"/>
      <c r="B16" s="23"/>
      <c r="C16" s="276"/>
      <c r="D16" s="23"/>
      <c r="E16" s="55"/>
      <c r="F16" s="42"/>
      <c r="G16" s="23"/>
      <c r="H16" s="23"/>
      <c r="I16" s="95"/>
      <c r="J16" s="42"/>
      <c r="K16" s="24"/>
      <c r="L16" s="24"/>
      <c r="M16" s="24"/>
      <c r="N16" s="24"/>
      <c r="O16" s="24"/>
      <c r="P16" s="115"/>
      <c r="Q16" s="115"/>
      <c r="R16" s="24"/>
      <c r="T16" s="24"/>
      <c r="U16" s="24"/>
      <c r="V16" s="115"/>
      <c r="W16" s="115"/>
      <c r="X16" s="24"/>
    </row>
    <row r="17" spans="1:24" s="12" customFormat="1" ht="17.100000000000001" customHeight="1">
      <c r="A17" s="112"/>
      <c r="B17" s="23"/>
      <c r="C17" s="276"/>
      <c r="D17" s="23"/>
      <c r="E17" s="55"/>
      <c r="F17" s="42"/>
      <c r="G17" s="23"/>
      <c r="H17" s="23"/>
      <c r="I17" s="95"/>
      <c r="J17" s="42"/>
      <c r="K17" s="24"/>
      <c r="L17" s="24"/>
      <c r="M17" s="24"/>
      <c r="N17" s="24"/>
      <c r="O17" s="24"/>
      <c r="P17" s="115"/>
      <c r="Q17" s="115"/>
      <c r="R17" s="24"/>
      <c r="T17" s="24"/>
      <c r="U17" s="24"/>
      <c r="V17" s="115"/>
      <c r="W17" s="115"/>
      <c r="X17" s="24"/>
    </row>
    <row r="18" spans="1:24" s="12" customFormat="1" ht="17.100000000000001" customHeight="1">
      <c r="A18" s="112"/>
      <c r="B18" s="23"/>
      <c r="C18" s="276"/>
      <c r="D18" s="23"/>
      <c r="E18" s="55"/>
      <c r="F18" s="42"/>
      <c r="G18" s="23"/>
      <c r="H18" s="23"/>
      <c r="I18" s="95"/>
      <c r="J18" s="42"/>
      <c r="K18" s="24"/>
      <c r="L18" s="24"/>
      <c r="M18" s="24"/>
      <c r="N18" s="24"/>
      <c r="O18" s="24"/>
      <c r="P18" s="115"/>
      <c r="Q18" s="115"/>
      <c r="R18" s="24"/>
      <c r="T18" s="24"/>
      <c r="U18" s="24"/>
      <c r="V18" s="115"/>
      <c r="W18" s="115"/>
      <c r="X18" s="24"/>
    </row>
    <row r="19" spans="1:24" s="12" customFormat="1" ht="17.100000000000001" customHeight="1">
      <c r="A19" s="112"/>
      <c r="B19" s="114"/>
      <c r="C19" s="276"/>
      <c r="D19" s="114"/>
      <c r="E19" s="114"/>
      <c r="F19" s="114"/>
      <c r="G19" s="114"/>
      <c r="H19" s="114"/>
      <c r="I19" s="114"/>
      <c r="J19" s="114"/>
      <c r="K19" s="115"/>
      <c r="L19" s="115"/>
      <c r="M19" s="115"/>
      <c r="N19" s="115"/>
      <c r="O19" s="115"/>
      <c r="P19" s="115"/>
      <c r="Q19" s="115"/>
      <c r="R19" s="115"/>
      <c r="T19" s="115"/>
      <c r="U19" s="115"/>
      <c r="V19" s="115"/>
      <c r="W19" s="115"/>
      <c r="X19" s="115"/>
    </row>
    <row r="20" spans="1:24" s="12" customFormat="1" ht="17.100000000000001" customHeight="1">
      <c r="A20" s="112"/>
      <c r="B20" s="114"/>
      <c r="C20" s="276"/>
      <c r="D20" s="114"/>
      <c r="E20" s="114"/>
      <c r="F20" s="114"/>
      <c r="G20" s="114"/>
      <c r="H20" s="114"/>
      <c r="I20" s="114"/>
      <c r="J20" s="114"/>
      <c r="K20" s="115"/>
      <c r="L20" s="115"/>
      <c r="M20" s="115"/>
      <c r="N20" s="115"/>
      <c r="O20" s="115"/>
      <c r="P20" s="115"/>
      <c r="Q20" s="115"/>
      <c r="R20" s="115"/>
      <c r="T20" s="115"/>
      <c r="U20" s="115"/>
      <c r="V20" s="115"/>
      <c r="W20" s="115"/>
      <c r="X20" s="115"/>
    </row>
    <row r="21" spans="1:24" s="12" customFormat="1" ht="17.100000000000001" customHeight="1">
      <c r="A21" s="112"/>
      <c r="B21" s="114"/>
      <c r="C21" s="276"/>
      <c r="D21" s="114"/>
      <c r="E21" s="114"/>
      <c r="F21" s="114"/>
      <c r="G21" s="114"/>
      <c r="H21" s="114"/>
      <c r="I21" s="114"/>
      <c r="J21" s="114"/>
      <c r="K21" s="115"/>
      <c r="L21" s="115"/>
      <c r="M21" s="115"/>
      <c r="N21" s="115"/>
      <c r="O21" s="115"/>
      <c r="P21" s="115"/>
      <c r="Q21" s="115"/>
      <c r="R21" s="115"/>
      <c r="T21" s="115"/>
      <c r="U21" s="115"/>
      <c r="V21" s="115"/>
      <c r="W21" s="115"/>
      <c r="X21" s="115"/>
    </row>
    <row r="22" spans="1:24" s="12" customFormat="1" ht="17.100000000000001" customHeight="1">
      <c r="A22" s="112"/>
      <c r="B22" s="114"/>
      <c r="C22" s="276"/>
      <c r="D22" s="114"/>
      <c r="E22" s="114"/>
      <c r="F22" s="114"/>
      <c r="G22" s="114"/>
      <c r="H22" s="114"/>
      <c r="I22" s="114"/>
      <c r="J22" s="114"/>
      <c r="K22" s="115"/>
      <c r="L22" s="115"/>
      <c r="M22" s="115"/>
      <c r="N22" s="115"/>
      <c r="O22" s="115"/>
      <c r="P22" s="115"/>
      <c r="Q22" s="115"/>
      <c r="R22" s="115"/>
      <c r="T22" s="115"/>
      <c r="U22" s="115"/>
      <c r="V22" s="115"/>
      <c r="W22" s="115"/>
      <c r="X22" s="115"/>
    </row>
    <row r="23" spans="1:24" s="12" customFormat="1" ht="17.100000000000001" customHeight="1">
      <c r="A23" s="112"/>
      <c r="B23" s="114"/>
      <c r="C23" s="276"/>
      <c r="D23" s="114"/>
      <c r="E23" s="114"/>
      <c r="F23" s="114"/>
      <c r="G23" s="114"/>
      <c r="H23" s="114"/>
      <c r="I23" s="114"/>
      <c r="J23" s="114"/>
      <c r="K23" s="115"/>
      <c r="L23" s="115"/>
      <c r="M23" s="115"/>
      <c r="N23" s="115"/>
      <c r="O23" s="115"/>
      <c r="P23" s="115"/>
      <c r="Q23" s="115"/>
      <c r="R23" s="115"/>
      <c r="T23" s="115"/>
      <c r="U23" s="115"/>
      <c r="V23" s="115"/>
      <c r="W23" s="115"/>
      <c r="X23" s="115"/>
    </row>
    <row r="24" spans="1:24" s="12" customFormat="1" ht="17.100000000000001" customHeight="1"/>
    <row r="25" spans="1:24" s="12" customFormat="1" ht="17.100000000000001" customHeight="1">
      <c r="A25" s="17" t="s">
        <v>96</v>
      </c>
    </row>
    <row r="26" spans="1:24" s="19" customFormat="1" ht="18" customHeight="1">
      <c r="A26" s="174" t="s">
        <v>127</v>
      </c>
      <c r="B26" s="174" t="s">
        <v>128</v>
      </c>
      <c r="C26" s="174" t="s">
        <v>129</v>
      </c>
      <c r="D26" s="174" t="s">
        <v>130</v>
      </c>
      <c r="E26" s="174" t="s">
        <v>129</v>
      </c>
      <c r="F26" s="174" t="s">
        <v>330</v>
      </c>
      <c r="G26" s="174" t="s">
        <v>331</v>
      </c>
      <c r="H26" s="174" t="s">
        <v>325</v>
      </c>
      <c r="I26" s="174" t="s">
        <v>326</v>
      </c>
      <c r="J26" s="174" t="s">
        <v>327</v>
      </c>
      <c r="K26" s="174" t="s">
        <v>328</v>
      </c>
    </row>
    <row r="27" spans="1:24" ht="17.100000000000001" customHeight="1">
      <c r="A27" s="116"/>
      <c r="B27" s="116"/>
      <c r="C27" s="116"/>
      <c r="D27" s="116"/>
      <c r="E27" s="116"/>
      <c r="F27" s="116"/>
      <c r="G27" s="116"/>
      <c r="H27" s="116"/>
      <c r="I27" s="116"/>
      <c r="J27" s="116"/>
      <c r="K27" s="116"/>
    </row>
    <row r="28" spans="1:24" ht="17.100000000000001" customHeight="1">
      <c r="A28" s="116"/>
      <c r="B28" s="116"/>
      <c r="C28" s="116"/>
      <c r="D28" s="116"/>
      <c r="E28" s="116"/>
      <c r="F28" s="116"/>
      <c r="G28" s="116"/>
      <c r="H28" s="116"/>
      <c r="I28" s="116"/>
      <c r="J28" s="116"/>
      <c r="K28" s="116"/>
    </row>
    <row r="29" spans="1:24" ht="17.100000000000001" customHeight="1">
      <c r="A29" s="116"/>
      <c r="B29" s="116"/>
      <c r="C29" s="116"/>
      <c r="D29" s="116"/>
      <c r="E29" s="116"/>
      <c r="F29" s="116"/>
      <c r="G29" s="116"/>
      <c r="H29" s="116"/>
      <c r="I29" s="116"/>
      <c r="J29" s="116"/>
      <c r="K29" s="116"/>
    </row>
    <row r="30" spans="1:24" ht="17.100000000000001" customHeight="1">
      <c r="A30" s="116"/>
      <c r="B30" s="116"/>
      <c r="C30" s="116"/>
      <c r="D30" s="116"/>
      <c r="E30" s="116"/>
      <c r="F30" s="116"/>
      <c r="G30" s="116"/>
      <c r="H30" s="116"/>
      <c r="I30" s="116"/>
      <c r="J30" s="116"/>
      <c r="K30" s="116"/>
    </row>
    <row r="31" spans="1:24" ht="17.100000000000001" customHeight="1">
      <c r="A31" s="116"/>
      <c r="B31" s="116"/>
      <c r="C31" s="116"/>
      <c r="D31" s="116"/>
      <c r="E31" s="116"/>
      <c r="F31" s="116"/>
      <c r="G31" s="116"/>
      <c r="H31" s="116"/>
      <c r="I31" s="116"/>
      <c r="J31" s="116"/>
      <c r="K31" s="116"/>
    </row>
    <row r="32" spans="1:24" ht="17.100000000000001" customHeight="1">
      <c r="A32" s="116"/>
      <c r="B32" s="116"/>
      <c r="C32" s="116"/>
      <c r="D32" s="116"/>
      <c r="E32" s="116"/>
      <c r="F32" s="116"/>
      <c r="G32" s="116"/>
      <c r="H32" s="116"/>
      <c r="I32" s="116"/>
      <c r="J32" s="116"/>
      <c r="K32" s="116"/>
    </row>
    <row r="33" spans="1:36" ht="17.100000000000001" customHeight="1">
      <c r="A33" s="116"/>
      <c r="B33" s="116"/>
      <c r="C33" s="116"/>
      <c r="D33" s="116"/>
      <c r="E33" s="116"/>
      <c r="F33" s="116"/>
      <c r="G33" s="116"/>
      <c r="H33" s="116"/>
      <c r="I33" s="116"/>
      <c r="J33" s="116"/>
      <c r="K33" s="116"/>
    </row>
    <row r="34" spans="1:36" ht="17.100000000000001" customHeight="1">
      <c r="A34" s="116"/>
      <c r="B34" s="116"/>
      <c r="C34" s="116"/>
      <c r="D34" s="116"/>
      <c r="E34" s="116"/>
      <c r="F34" s="116"/>
      <c r="G34" s="116"/>
      <c r="H34" s="116"/>
      <c r="I34" s="116"/>
      <c r="J34" s="116"/>
      <c r="K34" s="116"/>
    </row>
    <row r="35" spans="1:36" ht="17.100000000000001" customHeight="1">
      <c r="A35" s="116"/>
      <c r="B35" s="116"/>
      <c r="C35" s="116"/>
      <c r="D35" s="116"/>
      <c r="E35" s="116"/>
      <c r="F35" s="116"/>
      <c r="G35" s="116"/>
      <c r="H35" s="116"/>
      <c r="I35" s="116"/>
      <c r="J35" s="116"/>
      <c r="K35" s="116"/>
    </row>
    <row r="36" spans="1:36" ht="17.100000000000001" customHeight="1">
      <c r="A36" s="116"/>
      <c r="B36" s="116"/>
      <c r="C36" s="116"/>
      <c r="D36" s="116"/>
      <c r="E36" s="116"/>
      <c r="F36" s="116"/>
      <c r="G36" s="116"/>
      <c r="H36" s="116"/>
      <c r="I36" s="116"/>
      <c r="J36" s="116"/>
      <c r="K36" s="116"/>
    </row>
    <row r="37" spans="1:36" ht="17.100000000000001" customHeight="1">
      <c r="A37" s="116"/>
      <c r="B37" s="116"/>
      <c r="C37" s="116"/>
      <c r="D37" s="116"/>
      <c r="E37" s="116"/>
      <c r="F37" s="116"/>
      <c r="G37" s="116"/>
      <c r="H37" s="116"/>
      <c r="I37" s="116"/>
      <c r="J37" s="116"/>
      <c r="K37" s="116"/>
    </row>
    <row r="38" spans="1:36" ht="17.100000000000001" customHeight="1">
      <c r="A38" s="116"/>
      <c r="B38" s="116"/>
      <c r="C38" s="116"/>
      <c r="D38" s="116"/>
      <c r="E38" s="116"/>
      <c r="F38" s="116"/>
      <c r="G38" s="116"/>
      <c r="H38" s="116"/>
      <c r="I38" s="116"/>
      <c r="J38" s="116"/>
      <c r="K38" s="116"/>
    </row>
    <row r="39" spans="1:36" ht="17.100000000000001" customHeight="1">
      <c r="A39" s="116"/>
      <c r="B39" s="116"/>
      <c r="C39" s="116"/>
      <c r="D39" s="116"/>
      <c r="E39" s="116"/>
      <c r="F39" s="116"/>
      <c r="G39" s="116"/>
      <c r="H39" s="116"/>
      <c r="I39" s="116"/>
      <c r="J39" s="116"/>
      <c r="K39" s="116"/>
    </row>
    <row r="40" spans="1:36" ht="17.100000000000001" customHeight="1">
      <c r="A40" s="116"/>
      <c r="B40" s="116"/>
      <c r="C40" s="116"/>
      <c r="D40" s="116"/>
      <c r="E40" s="116"/>
      <c r="F40" s="116"/>
      <c r="G40" s="116"/>
      <c r="H40" s="116"/>
      <c r="I40" s="116"/>
      <c r="J40" s="116"/>
      <c r="K40" s="116"/>
    </row>
    <row r="41" spans="1:36" ht="17.100000000000001" customHeight="1">
      <c r="A41" s="116"/>
      <c r="B41" s="116"/>
      <c r="C41" s="116"/>
      <c r="D41" s="116"/>
      <c r="E41" s="116"/>
      <c r="F41" s="116"/>
      <c r="G41" s="116"/>
      <c r="H41" s="116"/>
      <c r="I41" s="116"/>
      <c r="J41" s="116"/>
      <c r="K41" s="116"/>
    </row>
    <row r="42" spans="1:36" ht="17.100000000000001" customHeight="1">
      <c r="A42" s="116"/>
      <c r="B42" s="116"/>
      <c r="C42" s="116"/>
      <c r="D42" s="116"/>
      <c r="E42" s="116"/>
      <c r="F42" s="116"/>
      <c r="G42" s="116"/>
      <c r="H42" s="116"/>
      <c r="I42" s="116"/>
      <c r="J42" s="116"/>
      <c r="K42" s="116"/>
    </row>
    <row r="43" spans="1:36" ht="17.100000000000001" customHeight="1">
      <c r="A43" s="116"/>
      <c r="B43" s="116"/>
      <c r="C43" s="116"/>
      <c r="D43" s="116"/>
      <c r="E43" s="116"/>
      <c r="F43" s="116"/>
      <c r="G43" s="116"/>
      <c r="H43" s="116"/>
      <c r="I43" s="116"/>
      <c r="J43" s="116"/>
      <c r="K43" s="116"/>
    </row>
    <row r="44" spans="1:36" ht="17.100000000000001" customHeight="1">
      <c r="A44" s="116"/>
      <c r="B44" s="116"/>
      <c r="C44" s="116"/>
      <c r="D44" s="116"/>
      <c r="E44" s="116"/>
      <c r="F44" s="116"/>
      <c r="G44" s="116"/>
      <c r="H44" s="116"/>
      <c r="I44" s="116"/>
      <c r="J44" s="116"/>
      <c r="K44" s="116"/>
    </row>
    <row r="45" spans="1:36" ht="17.100000000000001" customHeight="1">
      <c r="A45" s="116"/>
      <c r="B45" s="116"/>
      <c r="C45" s="116"/>
      <c r="D45" s="116"/>
      <c r="E45" s="116"/>
      <c r="F45" s="116"/>
      <c r="G45" s="116"/>
      <c r="H45" s="116"/>
      <c r="I45" s="116"/>
      <c r="J45" s="116"/>
      <c r="K45" s="116"/>
    </row>
    <row r="46" spans="1:36" ht="17.100000000000001" customHeight="1">
      <c r="A46" s="116"/>
      <c r="B46" s="116"/>
      <c r="C46" s="116"/>
      <c r="D46" s="116"/>
      <c r="E46" s="116"/>
      <c r="F46" s="116"/>
      <c r="G46" s="116"/>
      <c r="H46" s="116"/>
      <c r="I46" s="116"/>
      <c r="J46" s="116"/>
      <c r="K46" s="116"/>
    </row>
    <row r="47" spans="1:36" ht="17.100000000000001" customHeight="1">
      <c r="AE47" s="12"/>
      <c r="AF47" s="12"/>
      <c r="AG47" s="12"/>
      <c r="AH47" s="12"/>
      <c r="AI47" s="12"/>
      <c r="AJ47" s="12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7"/>
  <sheetViews>
    <sheetView zoomScaleNormal="100" workbookViewId="0"/>
  </sheetViews>
  <sheetFormatPr defaultColWidth="9" defaultRowHeight="17.100000000000001" customHeight="1"/>
  <cols>
    <col min="1" max="36" width="10.44140625" style="318" customWidth="1"/>
    <col min="37" max="16384" width="9" style="318"/>
  </cols>
  <sheetData>
    <row r="1" spans="1:24" s="12" customFormat="1" ht="33" customHeight="1">
      <c r="A1" s="15" t="s">
        <v>91</v>
      </c>
    </row>
    <row r="2" spans="1:24" s="12" customFormat="1" ht="17.100000000000001" customHeight="1">
      <c r="A2" s="17" t="s">
        <v>43</v>
      </c>
      <c r="D2" s="94" t="s">
        <v>63</v>
      </c>
      <c r="G2" s="94" t="s">
        <v>75</v>
      </c>
      <c r="K2" s="17" t="s">
        <v>44</v>
      </c>
      <c r="N2" s="17" t="s">
        <v>45</v>
      </c>
      <c r="T2" s="17" t="s">
        <v>549</v>
      </c>
    </row>
    <row r="3" spans="1:24" s="12" customFormat="1" ht="13.5">
      <c r="A3" s="14" t="s">
        <v>92</v>
      </c>
      <c r="B3" s="14" t="s">
        <v>60</v>
      </c>
      <c r="C3" s="14" t="s">
        <v>367</v>
      </c>
      <c r="D3" s="14" t="s">
        <v>55</v>
      </c>
      <c r="E3" s="14" t="s">
        <v>56</v>
      </c>
      <c r="F3" s="14" t="s">
        <v>51</v>
      </c>
      <c r="G3" s="13" t="s">
        <v>46</v>
      </c>
      <c r="H3" s="14" t="s">
        <v>62</v>
      </c>
      <c r="I3" s="14" t="s">
        <v>76</v>
      </c>
      <c r="J3" s="14" t="s">
        <v>47</v>
      </c>
      <c r="K3" s="14" t="s">
        <v>48</v>
      </c>
      <c r="L3" s="41" t="s">
        <v>49</v>
      </c>
      <c r="M3" s="41" t="s">
        <v>50</v>
      </c>
      <c r="N3" s="41" t="s">
        <v>64</v>
      </c>
      <c r="O3" s="41" t="s">
        <v>65</v>
      </c>
      <c r="P3" s="113" t="s">
        <v>93</v>
      </c>
      <c r="Q3" s="113" t="s">
        <v>94</v>
      </c>
      <c r="R3" s="41" t="s">
        <v>95</v>
      </c>
      <c r="T3" s="41" t="s">
        <v>64</v>
      </c>
      <c r="U3" s="41" t="s">
        <v>65</v>
      </c>
      <c r="V3" s="113" t="s">
        <v>93</v>
      </c>
      <c r="W3" s="113" t="s">
        <v>94</v>
      </c>
      <c r="X3" s="41" t="s">
        <v>95</v>
      </c>
    </row>
    <row r="4" spans="1:24" s="12" customFormat="1" ht="17.100000000000001" customHeight="1">
      <c r="A4" s="112"/>
      <c r="B4" s="23"/>
      <c r="C4" s="276"/>
      <c r="D4" s="23"/>
      <c r="E4" s="55"/>
      <c r="F4" s="42"/>
      <c r="G4" s="23"/>
      <c r="H4" s="23"/>
      <c r="I4" s="95"/>
      <c r="J4" s="42"/>
      <c r="K4" s="23"/>
      <c r="L4" s="23"/>
      <c r="M4" s="23"/>
      <c r="N4" s="23"/>
      <c r="O4" s="23"/>
      <c r="P4" s="114"/>
      <c r="Q4" s="114"/>
      <c r="R4" s="23"/>
      <c r="T4" s="23"/>
      <c r="U4" s="23"/>
      <c r="V4" s="114"/>
      <c r="W4" s="114"/>
      <c r="X4" s="23"/>
    </row>
    <row r="5" spans="1:24" s="12" customFormat="1" ht="17.100000000000001" customHeight="1">
      <c r="A5" s="112"/>
      <c r="B5" s="23"/>
      <c r="C5" s="276"/>
      <c r="D5" s="23"/>
      <c r="E5" s="55"/>
      <c r="F5" s="42"/>
      <c r="G5" s="23"/>
      <c r="H5" s="23"/>
      <c r="I5" s="95"/>
      <c r="J5" s="42"/>
      <c r="K5" s="23"/>
      <c r="L5" s="24"/>
      <c r="M5" s="24"/>
      <c r="N5" s="24"/>
      <c r="O5" s="24"/>
      <c r="P5" s="115"/>
      <c r="Q5" s="115"/>
      <c r="R5" s="24"/>
      <c r="T5" s="24"/>
      <c r="U5" s="24"/>
      <c r="V5" s="115"/>
      <c r="W5" s="115"/>
      <c r="X5" s="24"/>
    </row>
    <row r="6" spans="1:24" s="12" customFormat="1" ht="17.100000000000001" customHeight="1">
      <c r="A6" s="112"/>
      <c r="B6" s="23"/>
      <c r="C6" s="276"/>
      <c r="D6" s="23"/>
      <c r="E6" s="55"/>
      <c r="F6" s="42"/>
      <c r="G6" s="23"/>
      <c r="H6" s="23"/>
      <c r="I6" s="95"/>
      <c r="J6" s="42"/>
      <c r="K6" s="23"/>
      <c r="L6" s="24"/>
      <c r="M6" s="24"/>
      <c r="N6" s="24"/>
      <c r="O6" s="24"/>
      <c r="P6" s="115"/>
      <c r="Q6" s="115"/>
      <c r="R6" s="24"/>
      <c r="T6" s="24"/>
      <c r="U6" s="24"/>
      <c r="V6" s="115"/>
      <c r="W6" s="115"/>
      <c r="X6" s="24"/>
    </row>
    <row r="7" spans="1:24" s="12" customFormat="1" ht="17.100000000000001" customHeight="1">
      <c r="A7" s="112"/>
      <c r="B7" s="23"/>
      <c r="C7" s="276"/>
      <c r="D7" s="23"/>
      <c r="E7" s="55"/>
      <c r="F7" s="42"/>
      <c r="G7" s="23"/>
      <c r="H7" s="23"/>
      <c r="I7" s="95"/>
      <c r="J7" s="42"/>
      <c r="K7" s="23"/>
      <c r="L7" s="24"/>
      <c r="M7" s="24"/>
      <c r="N7" s="24"/>
      <c r="O7" s="24"/>
      <c r="P7" s="115"/>
      <c r="Q7" s="115"/>
      <c r="R7" s="24"/>
      <c r="T7" s="24"/>
      <c r="U7" s="24"/>
      <c r="V7" s="115"/>
      <c r="W7" s="115"/>
      <c r="X7" s="24"/>
    </row>
    <row r="8" spans="1:24" s="12" customFormat="1" ht="17.100000000000001" customHeight="1">
      <c r="A8" s="112"/>
      <c r="B8" s="23"/>
      <c r="C8" s="276"/>
      <c r="D8" s="23"/>
      <c r="E8" s="55"/>
      <c r="F8" s="42"/>
      <c r="G8" s="23"/>
      <c r="H8" s="23"/>
      <c r="I8" s="95"/>
      <c r="J8" s="42"/>
      <c r="K8" s="23"/>
      <c r="L8" s="24"/>
      <c r="M8" s="24"/>
      <c r="N8" s="24"/>
      <c r="O8" s="24"/>
      <c r="P8" s="115"/>
      <c r="Q8" s="115"/>
      <c r="R8" s="24"/>
      <c r="T8" s="24"/>
      <c r="U8" s="24"/>
      <c r="V8" s="115"/>
      <c r="W8" s="115"/>
      <c r="X8" s="24"/>
    </row>
    <row r="9" spans="1:24" s="12" customFormat="1" ht="17.100000000000001" customHeight="1">
      <c r="A9" s="112"/>
      <c r="B9" s="23"/>
      <c r="C9" s="276"/>
      <c r="D9" s="23"/>
      <c r="E9" s="55"/>
      <c r="F9" s="42"/>
      <c r="G9" s="23"/>
      <c r="H9" s="23"/>
      <c r="I9" s="95"/>
      <c r="J9" s="42"/>
      <c r="K9" s="23"/>
      <c r="L9" s="24"/>
      <c r="M9" s="24"/>
      <c r="N9" s="24"/>
      <c r="O9" s="24"/>
      <c r="P9" s="115"/>
      <c r="Q9" s="115"/>
      <c r="R9" s="24"/>
      <c r="T9" s="24"/>
      <c r="U9" s="24"/>
      <c r="V9" s="115"/>
      <c r="W9" s="115"/>
      <c r="X9" s="24"/>
    </row>
    <row r="10" spans="1:24" s="12" customFormat="1" ht="17.100000000000001" customHeight="1">
      <c r="A10" s="112"/>
      <c r="B10" s="23"/>
      <c r="C10" s="276"/>
      <c r="D10" s="23"/>
      <c r="E10" s="55"/>
      <c r="F10" s="42"/>
      <c r="G10" s="23"/>
      <c r="H10" s="23"/>
      <c r="I10" s="95"/>
      <c r="J10" s="42"/>
      <c r="K10" s="23"/>
      <c r="L10" s="24"/>
      <c r="M10" s="24"/>
      <c r="N10" s="24"/>
      <c r="O10" s="24"/>
      <c r="P10" s="115"/>
      <c r="Q10" s="115"/>
      <c r="R10" s="24"/>
      <c r="T10" s="24"/>
      <c r="U10" s="24"/>
      <c r="V10" s="115"/>
      <c r="W10" s="115"/>
      <c r="X10" s="24"/>
    </row>
    <row r="11" spans="1:24" s="12" customFormat="1" ht="17.100000000000001" customHeight="1">
      <c r="A11" s="112"/>
      <c r="B11" s="23"/>
      <c r="C11" s="276"/>
      <c r="D11" s="23"/>
      <c r="E11" s="55"/>
      <c r="F11" s="42"/>
      <c r="G11" s="23"/>
      <c r="H11" s="23"/>
      <c r="I11" s="95"/>
      <c r="J11" s="42"/>
      <c r="K11" s="23"/>
      <c r="L11" s="24"/>
      <c r="M11" s="24"/>
      <c r="N11" s="24"/>
      <c r="O11" s="24"/>
      <c r="P11" s="115"/>
      <c r="Q11" s="115"/>
      <c r="R11" s="24"/>
      <c r="T11" s="24"/>
      <c r="U11" s="24"/>
      <c r="V11" s="115"/>
      <c r="W11" s="115"/>
      <c r="X11" s="24"/>
    </row>
    <row r="12" spans="1:24" s="12" customFormat="1" ht="17.100000000000001" customHeight="1">
      <c r="A12" s="112"/>
      <c r="B12" s="23"/>
      <c r="C12" s="276"/>
      <c r="D12" s="23"/>
      <c r="E12" s="55"/>
      <c r="F12" s="42"/>
      <c r="G12" s="23"/>
      <c r="H12" s="23"/>
      <c r="I12" s="95"/>
      <c r="J12" s="42"/>
      <c r="K12" s="23"/>
      <c r="L12" s="24"/>
      <c r="M12" s="24"/>
      <c r="N12" s="24"/>
      <c r="O12" s="24"/>
      <c r="P12" s="115"/>
      <c r="Q12" s="115"/>
      <c r="R12" s="24"/>
      <c r="T12" s="24"/>
      <c r="U12" s="24"/>
      <c r="V12" s="115"/>
      <c r="W12" s="115"/>
      <c r="X12" s="24"/>
    </row>
    <row r="13" spans="1:24" s="12" customFormat="1" ht="17.100000000000001" customHeight="1">
      <c r="A13" s="112"/>
      <c r="B13" s="23"/>
      <c r="C13" s="276"/>
      <c r="D13" s="23"/>
      <c r="E13" s="55"/>
      <c r="F13" s="42"/>
      <c r="G13" s="23"/>
      <c r="H13" s="23"/>
      <c r="I13" s="95"/>
      <c r="J13" s="42"/>
      <c r="K13" s="23"/>
      <c r="L13" s="24"/>
      <c r="M13" s="24"/>
      <c r="N13" s="24"/>
      <c r="O13" s="24"/>
      <c r="P13" s="115"/>
      <c r="Q13" s="115"/>
      <c r="R13" s="24"/>
      <c r="T13" s="24"/>
      <c r="U13" s="24"/>
      <c r="V13" s="115"/>
      <c r="W13" s="115"/>
      <c r="X13" s="24"/>
    </row>
    <row r="14" spans="1:24" s="12" customFormat="1" ht="17.100000000000001" customHeight="1">
      <c r="A14" s="112"/>
      <c r="B14" s="23"/>
      <c r="C14" s="276"/>
      <c r="D14" s="23"/>
      <c r="E14" s="55"/>
      <c r="F14" s="42"/>
      <c r="G14" s="23"/>
      <c r="H14" s="23"/>
      <c r="I14" s="95"/>
      <c r="J14" s="42"/>
      <c r="K14" s="23"/>
      <c r="L14" s="24"/>
      <c r="M14" s="24"/>
      <c r="N14" s="24"/>
      <c r="O14" s="24"/>
      <c r="P14" s="115"/>
      <c r="Q14" s="115"/>
      <c r="R14" s="24"/>
      <c r="T14" s="24"/>
      <c r="U14" s="24"/>
      <c r="V14" s="115"/>
      <c r="W14" s="115"/>
      <c r="X14" s="24"/>
    </row>
    <row r="15" spans="1:24" s="12" customFormat="1" ht="17.100000000000001" customHeight="1">
      <c r="A15" s="112"/>
      <c r="B15" s="23"/>
      <c r="C15" s="276"/>
      <c r="D15" s="23"/>
      <c r="E15" s="55"/>
      <c r="F15" s="42"/>
      <c r="G15" s="23"/>
      <c r="H15" s="23"/>
      <c r="I15" s="95"/>
      <c r="J15" s="42"/>
      <c r="K15" s="24"/>
      <c r="L15" s="24"/>
      <c r="M15" s="24"/>
      <c r="N15" s="24"/>
      <c r="O15" s="24"/>
      <c r="P15" s="115"/>
      <c r="Q15" s="115"/>
      <c r="R15" s="24"/>
      <c r="T15" s="24"/>
      <c r="U15" s="24"/>
      <c r="V15" s="115"/>
      <c r="W15" s="115"/>
      <c r="X15" s="24"/>
    </row>
    <row r="16" spans="1:24" s="12" customFormat="1" ht="17.100000000000001" customHeight="1">
      <c r="A16" s="112"/>
      <c r="B16" s="23"/>
      <c r="C16" s="276"/>
      <c r="D16" s="23"/>
      <c r="E16" s="55"/>
      <c r="F16" s="42"/>
      <c r="G16" s="23"/>
      <c r="H16" s="23"/>
      <c r="I16" s="95"/>
      <c r="J16" s="42"/>
      <c r="K16" s="24"/>
      <c r="L16" s="24"/>
      <c r="M16" s="24"/>
      <c r="N16" s="24"/>
      <c r="O16" s="24"/>
      <c r="P16" s="115"/>
      <c r="Q16" s="115"/>
      <c r="R16" s="24"/>
      <c r="T16" s="24"/>
      <c r="U16" s="24"/>
      <c r="V16" s="115"/>
      <c r="W16" s="115"/>
      <c r="X16" s="24"/>
    </row>
    <row r="17" spans="1:24" s="12" customFormat="1" ht="17.100000000000001" customHeight="1">
      <c r="A17" s="112"/>
      <c r="B17" s="23"/>
      <c r="C17" s="276"/>
      <c r="D17" s="23"/>
      <c r="E17" s="55"/>
      <c r="F17" s="42"/>
      <c r="G17" s="23"/>
      <c r="H17" s="23"/>
      <c r="I17" s="95"/>
      <c r="J17" s="42"/>
      <c r="K17" s="24"/>
      <c r="L17" s="24"/>
      <c r="M17" s="24"/>
      <c r="N17" s="24"/>
      <c r="O17" s="24"/>
      <c r="P17" s="115"/>
      <c r="Q17" s="115"/>
      <c r="R17" s="24"/>
      <c r="T17" s="24"/>
      <c r="U17" s="24"/>
      <c r="V17" s="115"/>
      <c r="W17" s="115"/>
      <c r="X17" s="24"/>
    </row>
    <row r="18" spans="1:24" s="12" customFormat="1" ht="17.100000000000001" customHeight="1">
      <c r="A18" s="112"/>
      <c r="B18" s="23"/>
      <c r="C18" s="276"/>
      <c r="D18" s="23"/>
      <c r="E18" s="55"/>
      <c r="F18" s="42"/>
      <c r="G18" s="23"/>
      <c r="H18" s="23"/>
      <c r="I18" s="95"/>
      <c r="J18" s="42"/>
      <c r="K18" s="24"/>
      <c r="L18" s="24"/>
      <c r="M18" s="24"/>
      <c r="N18" s="24"/>
      <c r="O18" s="24"/>
      <c r="P18" s="115"/>
      <c r="Q18" s="115"/>
      <c r="R18" s="24"/>
      <c r="T18" s="24"/>
      <c r="U18" s="24"/>
      <c r="V18" s="115"/>
      <c r="W18" s="115"/>
      <c r="X18" s="24"/>
    </row>
    <row r="19" spans="1:24" s="12" customFormat="1" ht="17.100000000000001" customHeight="1">
      <c r="A19" s="112"/>
      <c r="B19" s="114"/>
      <c r="C19" s="276"/>
      <c r="D19" s="114"/>
      <c r="E19" s="114"/>
      <c r="F19" s="114"/>
      <c r="G19" s="114"/>
      <c r="H19" s="114"/>
      <c r="I19" s="114"/>
      <c r="J19" s="114"/>
      <c r="K19" s="115"/>
      <c r="L19" s="115"/>
      <c r="M19" s="115"/>
      <c r="N19" s="115"/>
      <c r="O19" s="115"/>
      <c r="P19" s="115"/>
      <c r="Q19" s="115"/>
      <c r="R19" s="115"/>
      <c r="T19" s="115"/>
      <c r="U19" s="115"/>
      <c r="V19" s="115"/>
      <c r="W19" s="115"/>
      <c r="X19" s="115"/>
    </row>
    <row r="20" spans="1:24" s="12" customFormat="1" ht="17.100000000000001" customHeight="1">
      <c r="A20" s="112"/>
      <c r="B20" s="114"/>
      <c r="C20" s="276"/>
      <c r="D20" s="114"/>
      <c r="E20" s="114"/>
      <c r="F20" s="114"/>
      <c r="G20" s="114"/>
      <c r="H20" s="114"/>
      <c r="I20" s="114"/>
      <c r="J20" s="114"/>
      <c r="K20" s="115"/>
      <c r="L20" s="115"/>
      <c r="M20" s="115"/>
      <c r="N20" s="115"/>
      <c r="O20" s="115"/>
      <c r="P20" s="115"/>
      <c r="Q20" s="115"/>
      <c r="R20" s="115"/>
      <c r="T20" s="115"/>
      <c r="U20" s="115"/>
      <c r="V20" s="115"/>
      <c r="W20" s="115"/>
      <c r="X20" s="115"/>
    </row>
    <row r="21" spans="1:24" s="12" customFormat="1" ht="17.100000000000001" customHeight="1">
      <c r="A21" s="112"/>
      <c r="B21" s="114"/>
      <c r="C21" s="276"/>
      <c r="D21" s="114"/>
      <c r="E21" s="114"/>
      <c r="F21" s="114"/>
      <c r="G21" s="114"/>
      <c r="H21" s="114"/>
      <c r="I21" s="114"/>
      <c r="J21" s="114"/>
      <c r="K21" s="115"/>
      <c r="L21" s="115"/>
      <c r="M21" s="115"/>
      <c r="N21" s="115"/>
      <c r="O21" s="115"/>
      <c r="P21" s="115"/>
      <c r="Q21" s="115"/>
      <c r="R21" s="115"/>
      <c r="T21" s="115"/>
      <c r="U21" s="115"/>
      <c r="V21" s="115"/>
      <c r="W21" s="115"/>
      <c r="X21" s="115"/>
    </row>
    <row r="22" spans="1:24" s="12" customFormat="1" ht="17.100000000000001" customHeight="1">
      <c r="A22" s="112"/>
      <c r="B22" s="114"/>
      <c r="C22" s="276"/>
      <c r="D22" s="114"/>
      <c r="E22" s="114"/>
      <c r="F22" s="114"/>
      <c r="G22" s="114"/>
      <c r="H22" s="114"/>
      <c r="I22" s="114"/>
      <c r="J22" s="114"/>
      <c r="K22" s="115"/>
      <c r="L22" s="115"/>
      <c r="M22" s="115"/>
      <c r="N22" s="115"/>
      <c r="O22" s="115"/>
      <c r="P22" s="115"/>
      <c r="Q22" s="115"/>
      <c r="R22" s="115"/>
      <c r="T22" s="115"/>
      <c r="U22" s="115"/>
      <c r="V22" s="115"/>
      <c r="W22" s="115"/>
      <c r="X22" s="115"/>
    </row>
    <row r="23" spans="1:24" s="12" customFormat="1" ht="17.100000000000001" customHeight="1">
      <c r="A23" s="112"/>
      <c r="B23" s="114"/>
      <c r="C23" s="276"/>
      <c r="D23" s="114"/>
      <c r="E23" s="114"/>
      <c r="F23" s="114"/>
      <c r="G23" s="114"/>
      <c r="H23" s="114"/>
      <c r="I23" s="114"/>
      <c r="J23" s="114"/>
      <c r="K23" s="115"/>
      <c r="L23" s="115"/>
      <c r="M23" s="115"/>
      <c r="N23" s="115"/>
      <c r="O23" s="115"/>
      <c r="P23" s="115"/>
      <c r="Q23" s="115"/>
      <c r="R23" s="115"/>
      <c r="T23" s="115"/>
      <c r="U23" s="115"/>
      <c r="V23" s="115"/>
      <c r="W23" s="115"/>
      <c r="X23" s="115"/>
    </row>
    <row r="24" spans="1:24" s="12" customFormat="1" ht="17.100000000000001" customHeight="1"/>
    <row r="25" spans="1:24" s="12" customFormat="1" ht="17.100000000000001" customHeight="1">
      <c r="A25" s="17" t="s">
        <v>96</v>
      </c>
    </row>
    <row r="26" spans="1:24" s="19" customFormat="1" ht="18" customHeight="1">
      <c r="A26" s="174" t="s">
        <v>127</v>
      </c>
      <c r="B26" s="174" t="s">
        <v>128</v>
      </c>
      <c r="C26" s="174" t="s">
        <v>129</v>
      </c>
      <c r="D26" s="174" t="s">
        <v>130</v>
      </c>
      <c r="E26" s="174" t="s">
        <v>129</v>
      </c>
      <c r="F26" s="174" t="s">
        <v>330</v>
      </c>
      <c r="G26" s="174" t="s">
        <v>331</v>
      </c>
      <c r="H26" s="174" t="s">
        <v>325</v>
      </c>
      <c r="I26" s="174" t="s">
        <v>326</v>
      </c>
      <c r="J26" s="174" t="s">
        <v>327</v>
      </c>
      <c r="K26" s="174" t="s">
        <v>328</v>
      </c>
    </row>
    <row r="27" spans="1:24" ht="17.100000000000001" customHeight="1">
      <c r="A27" s="116"/>
      <c r="B27" s="116"/>
      <c r="C27" s="116"/>
      <c r="D27" s="116"/>
      <c r="E27" s="116"/>
      <c r="F27" s="116"/>
      <c r="G27" s="116"/>
      <c r="H27" s="116"/>
      <c r="I27" s="116"/>
      <c r="J27" s="116"/>
      <c r="K27" s="116"/>
    </row>
    <row r="28" spans="1:24" ht="17.100000000000001" customHeight="1">
      <c r="A28" s="116"/>
      <c r="B28" s="116"/>
      <c r="C28" s="116"/>
      <c r="D28" s="116"/>
      <c r="E28" s="116"/>
      <c r="F28" s="116"/>
      <c r="G28" s="116"/>
      <c r="H28" s="116"/>
      <c r="I28" s="116"/>
      <c r="J28" s="116"/>
      <c r="K28" s="116"/>
    </row>
    <row r="29" spans="1:24" ht="17.100000000000001" customHeight="1">
      <c r="A29" s="116"/>
      <c r="B29" s="116"/>
      <c r="C29" s="116"/>
      <c r="D29" s="116"/>
      <c r="E29" s="116"/>
      <c r="F29" s="116"/>
      <c r="G29" s="116"/>
      <c r="H29" s="116"/>
      <c r="I29" s="116"/>
      <c r="J29" s="116"/>
      <c r="K29" s="116"/>
    </row>
    <row r="30" spans="1:24" ht="17.100000000000001" customHeight="1">
      <c r="A30" s="116"/>
      <c r="B30" s="116"/>
      <c r="C30" s="116"/>
      <c r="D30" s="116"/>
      <c r="E30" s="116"/>
      <c r="F30" s="116"/>
      <c r="G30" s="116"/>
      <c r="H30" s="116"/>
      <c r="I30" s="116"/>
      <c r="J30" s="116"/>
      <c r="K30" s="116"/>
    </row>
    <row r="31" spans="1:24" ht="17.100000000000001" customHeight="1">
      <c r="A31" s="116"/>
      <c r="B31" s="116"/>
      <c r="C31" s="116"/>
      <c r="D31" s="116"/>
      <c r="E31" s="116"/>
      <c r="F31" s="116"/>
      <c r="G31" s="116"/>
      <c r="H31" s="116"/>
      <c r="I31" s="116"/>
      <c r="J31" s="116"/>
      <c r="K31" s="116"/>
    </row>
    <row r="32" spans="1:24" ht="17.100000000000001" customHeight="1">
      <c r="A32" s="116"/>
      <c r="B32" s="116"/>
      <c r="C32" s="116"/>
      <c r="D32" s="116"/>
      <c r="E32" s="116"/>
      <c r="F32" s="116"/>
      <c r="G32" s="116"/>
      <c r="H32" s="116"/>
      <c r="I32" s="116"/>
      <c r="J32" s="116"/>
      <c r="K32" s="116"/>
    </row>
    <row r="33" spans="1:36" ht="17.100000000000001" customHeight="1">
      <c r="A33" s="116"/>
      <c r="B33" s="116"/>
      <c r="C33" s="116"/>
      <c r="D33" s="116"/>
      <c r="E33" s="116"/>
      <c r="F33" s="116"/>
      <c r="G33" s="116"/>
      <c r="H33" s="116"/>
      <c r="I33" s="116"/>
      <c r="J33" s="116"/>
      <c r="K33" s="116"/>
    </row>
    <row r="34" spans="1:36" ht="17.100000000000001" customHeight="1">
      <c r="A34" s="116"/>
      <c r="B34" s="116"/>
      <c r="C34" s="116"/>
      <c r="D34" s="116"/>
      <c r="E34" s="116"/>
      <c r="F34" s="116"/>
      <c r="G34" s="116"/>
      <c r="H34" s="116"/>
      <c r="I34" s="116"/>
      <c r="J34" s="116"/>
      <c r="K34" s="116"/>
    </row>
    <row r="35" spans="1:36" ht="17.100000000000001" customHeight="1">
      <c r="A35" s="116"/>
      <c r="B35" s="116"/>
      <c r="C35" s="116"/>
      <c r="D35" s="116"/>
      <c r="E35" s="116"/>
      <c r="F35" s="116"/>
      <c r="G35" s="116"/>
      <c r="H35" s="116"/>
      <c r="I35" s="116"/>
      <c r="J35" s="116"/>
      <c r="K35" s="116"/>
    </row>
    <row r="36" spans="1:36" ht="17.100000000000001" customHeight="1">
      <c r="A36" s="116"/>
      <c r="B36" s="116"/>
      <c r="C36" s="116"/>
      <c r="D36" s="116"/>
      <c r="E36" s="116"/>
      <c r="F36" s="116"/>
      <c r="G36" s="116"/>
      <c r="H36" s="116"/>
      <c r="I36" s="116"/>
      <c r="J36" s="116"/>
      <c r="K36" s="116"/>
    </row>
    <row r="37" spans="1:36" ht="17.100000000000001" customHeight="1">
      <c r="A37" s="116"/>
      <c r="B37" s="116"/>
      <c r="C37" s="116"/>
      <c r="D37" s="116"/>
      <c r="E37" s="116"/>
      <c r="F37" s="116"/>
      <c r="G37" s="116"/>
      <c r="H37" s="116"/>
      <c r="I37" s="116"/>
      <c r="J37" s="116"/>
      <c r="K37" s="116"/>
    </row>
    <row r="38" spans="1:36" ht="17.100000000000001" customHeight="1">
      <c r="A38" s="116"/>
      <c r="B38" s="116"/>
      <c r="C38" s="116"/>
      <c r="D38" s="116"/>
      <c r="E38" s="116"/>
      <c r="F38" s="116"/>
      <c r="G38" s="116"/>
      <c r="H38" s="116"/>
      <c r="I38" s="116"/>
      <c r="J38" s="116"/>
      <c r="K38" s="116"/>
    </row>
    <row r="39" spans="1:36" ht="17.100000000000001" customHeight="1">
      <c r="A39" s="116"/>
      <c r="B39" s="116"/>
      <c r="C39" s="116"/>
      <c r="D39" s="116"/>
      <c r="E39" s="116"/>
      <c r="F39" s="116"/>
      <c r="G39" s="116"/>
      <c r="H39" s="116"/>
      <c r="I39" s="116"/>
      <c r="J39" s="116"/>
      <c r="K39" s="116"/>
    </row>
    <row r="40" spans="1:36" ht="17.100000000000001" customHeight="1">
      <c r="A40" s="116"/>
      <c r="B40" s="116"/>
      <c r="C40" s="116"/>
      <c r="D40" s="116"/>
      <c r="E40" s="116"/>
      <c r="F40" s="116"/>
      <c r="G40" s="116"/>
      <c r="H40" s="116"/>
      <c r="I40" s="116"/>
      <c r="J40" s="116"/>
      <c r="K40" s="116"/>
    </row>
    <row r="41" spans="1:36" ht="17.100000000000001" customHeight="1">
      <c r="A41" s="116"/>
      <c r="B41" s="116"/>
      <c r="C41" s="116"/>
      <c r="D41" s="116"/>
      <c r="E41" s="116"/>
      <c r="F41" s="116"/>
      <c r="G41" s="116"/>
      <c r="H41" s="116"/>
      <c r="I41" s="116"/>
      <c r="J41" s="116"/>
      <c r="K41" s="116"/>
    </row>
    <row r="42" spans="1:36" ht="17.100000000000001" customHeight="1">
      <c r="A42" s="116"/>
      <c r="B42" s="116"/>
      <c r="C42" s="116"/>
      <c r="D42" s="116"/>
      <c r="E42" s="116"/>
      <c r="F42" s="116"/>
      <c r="G42" s="116"/>
      <c r="H42" s="116"/>
      <c r="I42" s="116"/>
      <c r="J42" s="116"/>
      <c r="K42" s="116"/>
    </row>
    <row r="43" spans="1:36" ht="17.100000000000001" customHeight="1">
      <c r="A43" s="116"/>
      <c r="B43" s="116"/>
      <c r="C43" s="116"/>
      <c r="D43" s="116"/>
      <c r="E43" s="116"/>
      <c r="F43" s="116"/>
      <c r="G43" s="116"/>
      <c r="H43" s="116"/>
      <c r="I43" s="116"/>
      <c r="J43" s="116"/>
      <c r="K43" s="116"/>
    </row>
    <row r="44" spans="1:36" ht="17.100000000000001" customHeight="1">
      <c r="A44" s="116"/>
      <c r="B44" s="116"/>
      <c r="C44" s="116"/>
      <c r="D44" s="116"/>
      <c r="E44" s="116"/>
      <c r="F44" s="116"/>
      <c r="G44" s="116"/>
      <c r="H44" s="116"/>
      <c r="I44" s="116"/>
      <c r="J44" s="116"/>
      <c r="K44" s="116"/>
    </row>
    <row r="45" spans="1:36" ht="17.100000000000001" customHeight="1">
      <c r="A45" s="116"/>
      <c r="B45" s="116"/>
      <c r="C45" s="116"/>
      <c r="D45" s="116"/>
      <c r="E45" s="116"/>
      <c r="F45" s="116"/>
      <c r="G45" s="116"/>
      <c r="H45" s="116"/>
      <c r="I45" s="116"/>
      <c r="J45" s="116"/>
      <c r="K45" s="116"/>
    </row>
    <row r="46" spans="1:36" ht="17.100000000000001" customHeight="1">
      <c r="A46" s="116"/>
      <c r="B46" s="116"/>
      <c r="C46" s="116"/>
      <c r="D46" s="116"/>
      <c r="E46" s="116"/>
      <c r="F46" s="116"/>
      <c r="G46" s="116"/>
      <c r="H46" s="116"/>
      <c r="I46" s="116"/>
      <c r="J46" s="116"/>
      <c r="K46" s="116"/>
    </row>
    <row r="47" spans="1:36" ht="17.100000000000001" customHeight="1">
      <c r="AE47" s="12"/>
      <c r="AF47" s="12"/>
      <c r="AG47" s="12"/>
      <c r="AH47" s="12"/>
      <c r="AI47" s="12"/>
      <c r="AJ47" s="12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73"/>
  <sheetViews>
    <sheetView showGridLines="0" showWhiteSpace="0" zoomScaleNormal="100" zoomScaleSheetLayoutView="100" workbookViewId="0">
      <selection sqref="A1:I2"/>
    </sheetView>
  </sheetViews>
  <sheetFormatPr defaultColWidth="10.77734375" defaultRowHeight="15" customHeight="1"/>
  <cols>
    <col min="1" max="3" width="6.77734375" style="37" customWidth="1"/>
    <col min="4" max="5" width="18.77734375" style="37" customWidth="1"/>
    <col min="6" max="6" width="6.77734375" style="37" customWidth="1"/>
    <col min="7" max="9" width="4.77734375" style="37" customWidth="1"/>
    <col min="10" max="16384" width="10.77734375" style="37"/>
  </cols>
  <sheetData>
    <row r="1" spans="1:9" s="47" customFormat="1" ht="33" customHeight="1">
      <c r="A1" s="409" t="s">
        <v>34</v>
      </c>
      <c r="B1" s="409"/>
      <c r="C1" s="409"/>
      <c r="D1" s="409"/>
      <c r="E1" s="409"/>
      <c r="F1" s="409"/>
      <c r="G1" s="409"/>
      <c r="H1" s="409"/>
      <c r="I1" s="409"/>
    </row>
    <row r="2" spans="1:9" s="47" customFormat="1" ht="33" customHeight="1">
      <c r="A2" s="409"/>
      <c r="B2" s="409"/>
      <c r="C2" s="409"/>
      <c r="D2" s="409"/>
      <c r="E2" s="409"/>
      <c r="F2" s="409"/>
      <c r="G2" s="409"/>
      <c r="H2" s="409"/>
      <c r="I2" s="409"/>
    </row>
    <row r="3" spans="1:9" s="47" customFormat="1" ht="12.75" customHeight="1">
      <c r="A3" s="48" t="s">
        <v>82</v>
      </c>
      <c r="B3" s="48"/>
      <c r="C3" s="48"/>
      <c r="D3" s="22"/>
      <c r="E3" s="22"/>
      <c r="F3" s="22"/>
      <c r="G3" s="22"/>
      <c r="H3" s="22"/>
      <c r="I3" s="22"/>
    </row>
    <row r="4" spans="1:9" s="49" customFormat="1" ht="13.5" customHeight="1">
      <c r="A4" s="88" t="str">
        <f>" 교   정   번   호(Calibration No) : "&amp;기본정보!H3</f>
        <v xml:space="preserve"> 교   정   번   호(Calibration No) : </v>
      </c>
      <c r="B4" s="355"/>
      <c r="C4" s="88"/>
      <c r="D4" s="89"/>
      <c r="E4" s="89"/>
      <c r="F4" s="89"/>
      <c r="G4" s="89"/>
      <c r="H4" s="98"/>
      <c r="I4" s="97"/>
    </row>
    <row r="5" spans="1:9" s="36" customFormat="1" ht="15" customHeight="1"/>
    <row r="6" spans="1:9" ht="15" customHeight="1">
      <c r="D6" s="54" t="str">
        <f>"○ 품명 : "&amp;기본정보!C$5</f>
        <v xml:space="preserve">○ 품명 : </v>
      </c>
    </row>
    <row r="7" spans="1:9" ht="15" customHeight="1">
      <c r="D7" s="54" t="str">
        <f>"○ 제작회사 : "&amp;기본정보!C$6</f>
        <v xml:space="preserve">○ 제작회사 : </v>
      </c>
    </row>
    <row r="8" spans="1:9" ht="15" customHeight="1">
      <c r="D8" s="54" t="str">
        <f>"○ 형식 : "&amp;기본정보!C$7</f>
        <v xml:space="preserve">○ 형식 : </v>
      </c>
    </row>
    <row r="9" spans="1:9" ht="15" customHeight="1">
      <c r="D9" s="54" t="str">
        <f>"○ 기기번호 : "&amp;기본정보!C$8</f>
        <v xml:space="preserve">○ 기기번호 : </v>
      </c>
    </row>
    <row r="10" spans="1:9" ht="15" customHeight="1">
      <c r="D10" s="54"/>
    </row>
    <row r="11" spans="1:9" ht="15" customHeight="1">
      <c r="A11" s="256" t="str">
        <f>IF(Calcu!B11=TRUE,"","삭제")</f>
        <v>삭제</v>
      </c>
      <c r="B11" s="256"/>
      <c r="D11" s="38" t="s">
        <v>368</v>
      </c>
    </row>
    <row r="12" spans="1:9" ht="15" customHeight="1">
      <c r="A12" s="257" t="str">
        <f>A11</f>
        <v>삭제</v>
      </c>
      <c r="B12" s="256"/>
      <c r="D12" s="38" t="str">
        <f>"○ 배율 : "&amp;Calcu!E11</f>
        <v xml:space="preserve">○ 배율 : </v>
      </c>
      <c r="G12" s="326"/>
    </row>
    <row r="13" spans="1:9" ht="15" customHeight="1">
      <c r="A13" s="257" t="str">
        <f>A12</f>
        <v>삭제</v>
      </c>
      <c r="B13" s="256"/>
      <c r="D13" s="243" t="str">
        <f ca="1">"○ 최소눈금 : "&amp;Calcu!G5&amp;" "&amp;Calcu!I5</f>
        <v>○ 최소눈금 : 0 0</v>
      </c>
    </row>
    <row r="14" spans="1:9" ht="15" customHeight="1">
      <c r="A14" s="257" t="str">
        <f>A13</f>
        <v>삭제</v>
      </c>
      <c r="B14" s="257"/>
      <c r="C14" s="44"/>
      <c r="D14" s="286" t="s">
        <v>520</v>
      </c>
      <c r="E14" s="288" t="s">
        <v>393</v>
      </c>
    </row>
    <row r="15" spans="1:9" ht="15" customHeight="1">
      <c r="A15" s="257" t="str">
        <f>A14</f>
        <v>삭제</v>
      </c>
      <c r="B15" s="257"/>
      <c r="C15" s="43"/>
      <c r="D15" s="287" t="str">
        <f>"("&amp;Calcu!I5&amp;")"</f>
        <v>(0)</v>
      </c>
      <c r="E15" s="289" t="str">
        <f>D15</f>
        <v>(0)</v>
      </c>
    </row>
    <row r="16" spans="1:9" ht="15" customHeight="1">
      <c r="A16" s="44" t="str">
        <f>IF(Calcu!B11=TRUE,"","삭제")</f>
        <v>삭제</v>
      </c>
      <c r="B16" s="44"/>
      <c r="C16" s="43"/>
      <c r="D16" s="255" t="e">
        <f ca="1">Calcu!AC11</f>
        <v>#N/A</v>
      </c>
      <c r="E16" s="244" t="e">
        <f ca="1">Calcu!AD11</f>
        <v>#N/A</v>
      </c>
    </row>
    <row r="17" spans="1:5" ht="15" customHeight="1">
      <c r="A17" s="44" t="str">
        <f>IF(Calcu!B12=TRUE,"","삭제")</f>
        <v>삭제</v>
      </c>
      <c r="B17" s="44"/>
      <c r="C17" s="43"/>
      <c r="D17" s="255" t="e">
        <f ca="1">Calcu!AC12</f>
        <v>#N/A</v>
      </c>
      <c r="E17" s="244" t="e">
        <f ca="1">Calcu!AD12</f>
        <v>#N/A</v>
      </c>
    </row>
    <row r="18" spans="1:5" ht="15" customHeight="1">
      <c r="A18" s="44" t="str">
        <f>IF(Calcu!B13=TRUE,"","삭제")</f>
        <v>삭제</v>
      </c>
      <c r="B18" s="44"/>
      <c r="C18" s="43"/>
      <c r="D18" s="255" t="e">
        <f ca="1">Calcu!AC13</f>
        <v>#N/A</v>
      </c>
      <c r="E18" s="244" t="e">
        <f ca="1">Calcu!AD13</f>
        <v>#N/A</v>
      </c>
    </row>
    <row r="19" spans="1:5" ht="15" customHeight="1">
      <c r="A19" s="44" t="str">
        <f>IF(Calcu!B14=TRUE,"","삭제")</f>
        <v>삭제</v>
      </c>
      <c r="B19" s="44"/>
      <c r="C19" s="43"/>
      <c r="D19" s="255" t="e">
        <f ca="1">Calcu!AC14</f>
        <v>#N/A</v>
      </c>
      <c r="E19" s="244" t="e">
        <f ca="1">Calcu!AD14</f>
        <v>#N/A</v>
      </c>
    </row>
    <row r="20" spans="1:5" ht="15" customHeight="1">
      <c r="A20" s="44" t="str">
        <f>IF(Calcu!B15=TRUE,"","삭제")</f>
        <v>삭제</v>
      </c>
      <c r="B20" s="44"/>
      <c r="C20" s="43"/>
      <c r="D20" s="255" t="e">
        <f ca="1">Calcu!AC15</f>
        <v>#N/A</v>
      </c>
      <c r="E20" s="244" t="e">
        <f ca="1">Calcu!AD15</f>
        <v>#N/A</v>
      </c>
    </row>
    <row r="21" spans="1:5" ht="15" customHeight="1">
      <c r="A21" s="44" t="str">
        <f>IF(Calcu!B16=TRUE,"","삭제")</f>
        <v>삭제</v>
      </c>
      <c r="B21" s="44"/>
      <c r="C21" s="43"/>
      <c r="D21" s="255" t="e">
        <f ca="1">Calcu!AC16</f>
        <v>#N/A</v>
      </c>
      <c r="E21" s="244" t="e">
        <f ca="1">Calcu!AD16</f>
        <v>#N/A</v>
      </c>
    </row>
    <row r="22" spans="1:5" ht="15" customHeight="1">
      <c r="A22" s="44" t="str">
        <f>IF(Calcu!B17=TRUE,"","삭제")</f>
        <v>삭제</v>
      </c>
      <c r="B22" s="44"/>
      <c r="C22" s="43"/>
      <c r="D22" s="255" t="e">
        <f ca="1">Calcu!AC17</f>
        <v>#N/A</v>
      </c>
      <c r="E22" s="244" t="e">
        <f ca="1">Calcu!AD17</f>
        <v>#N/A</v>
      </c>
    </row>
    <row r="23" spans="1:5" ht="15" customHeight="1">
      <c r="A23" s="44" t="str">
        <f>IF(Calcu!B18=TRUE,"","삭제")</f>
        <v>삭제</v>
      </c>
      <c r="B23" s="44"/>
      <c r="C23" s="43"/>
      <c r="D23" s="255" t="e">
        <f ca="1">Calcu!AC18</f>
        <v>#N/A</v>
      </c>
      <c r="E23" s="244" t="e">
        <f ca="1">Calcu!AD18</f>
        <v>#N/A</v>
      </c>
    </row>
    <row r="24" spans="1:5" ht="15" customHeight="1">
      <c r="A24" s="44" t="str">
        <f>IF(Calcu!B19=TRUE,"","삭제")</f>
        <v>삭제</v>
      </c>
      <c r="B24" s="44"/>
      <c r="C24" s="43"/>
      <c r="D24" s="255" t="e">
        <f ca="1">Calcu!AC19</f>
        <v>#N/A</v>
      </c>
      <c r="E24" s="244" t="e">
        <f ca="1">Calcu!AD19</f>
        <v>#N/A</v>
      </c>
    </row>
    <row r="25" spans="1:5" ht="15" customHeight="1">
      <c r="A25" s="44" t="str">
        <f>IF(Calcu!B20=TRUE,"","삭제")</f>
        <v>삭제</v>
      </c>
      <c r="B25" s="44"/>
      <c r="C25" s="43"/>
      <c r="D25" s="255" t="e">
        <f ca="1">Calcu!AC20</f>
        <v>#N/A</v>
      </c>
      <c r="E25" s="244" t="e">
        <f ca="1">Calcu!AD20</f>
        <v>#N/A</v>
      </c>
    </row>
    <row r="26" spans="1:5" ht="15" customHeight="1">
      <c r="A26" s="44" t="str">
        <f>IF(Calcu!B21=TRUE,"","삭제")</f>
        <v>삭제</v>
      </c>
      <c r="B26" s="44"/>
      <c r="C26" s="43"/>
      <c r="D26" s="255" t="e">
        <f ca="1">Calcu!AC21</f>
        <v>#N/A</v>
      </c>
      <c r="E26" s="244" t="e">
        <f ca="1">Calcu!AD21</f>
        <v>#N/A</v>
      </c>
    </row>
    <row r="27" spans="1:5" ht="15" customHeight="1">
      <c r="A27" s="44" t="str">
        <f>IF(Calcu!B22=TRUE,"","삭제")</f>
        <v>삭제</v>
      </c>
      <c r="B27" s="44"/>
      <c r="C27" s="43"/>
      <c r="D27" s="255" t="e">
        <f ca="1">Calcu!AC22</f>
        <v>#N/A</v>
      </c>
      <c r="E27" s="244" t="e">
        <f ca="1">Calcu!AD22</f>
        <v>#N/A</v>
      </c>
    </row>
    <row r="28" spans="1:5" ht="15" customHeight="1">
      <c r="A28" s="44" t="str">
        <f>IF(Calcu!B23=TRUE,"","삭제")</f>
        <v>삭제</v>
      </c>
      <c r="B28" s="44"/>
      <c r="C28" s="43"/>
      <c r="D28" s="255" t="e">
        <f ca="1">Calcu!AC23</f>
        <v>#N/A</v>
      </c>
      <c r="E28" s="244" t="e">
        <f ca="1">Calcu!AD23</f>
        <v>#N/A</v>
      </c>
    </row>
    <row r="29" spans="1:5" ht="15" customHeight="1">
      <c r="A29" s="44" t="str">
        <f>IF(Calcu!B24=TRUE,"","삭제")</f>
        <v>삭제</v>
      </c>
      <c r="B29" s="44"/>
      <c r="C29" s="43"/>
      <c r="D29" s="255" t="e">
        <f ca="1">Calcu!AC24</f>
        <v>#N/A</v>
      </c>
      <c r="E29" s="244" t="e">
        <f ca="1">Calcu!AD24</f>
        <v>#N/A</v>
      </c>
    </row>
    <row r="30" spans="1:5" ht="15" customHeight="1">
      <c r="A30" s="44" t="str">
        <f>IF(Calcu!B25=TRUE,"","삭제")</f>
        <v>삭제</v>
      </c>
      <c r="B30" s="44"/>
      <c r="C30" s="43"/>
      <c r="D30" s="255" t="e">
        <f ca="1">Calcu!AC25</f>
        <v>#N/A</v>
      </c>
      <c r="E30" s="244" t="e">
        <f ca="1">Calcu!AD25</f>
        <v>#N/A</v>
      </c>
    </row>
    <row r="31" spans="1:5" ht="15" customHeight="1">
      <c r="A31" s="44" t="str">
        <f>IF(Calcu!B26=TRUE,"","삭제")</f>
        <v>삭제</v>
      </c>
      <c r="B31" s="44"/>
      <c r="C31" s="43"/>
      <c r="D31" s="255" t="e">
        <f ca="1">Calcu!AC26</f>
        <v>#N/A</v>
      </c>
      <c r="E31" s="244" t="e">
        <f ca="1">Calcu!AD26</f>
        <v>#N/A</v>
      </c>
    </row>
    <row r="32" spans="1:5" ht="15" customHeight="1">
      <c r="A32" s="44" t="str">
        <f>IF(Calcu!B27=TRUE,"","삭제")</f>
        <v>삭제</v>
      </c>
      <c r="B32" s="44"/>
      <c r="C32" s="43"/>
      <c r="D32" s="255" t="e">
        <f ca="1">Calcu!AC27</f>
        <v>#N/A</v>
      </c>
      <c r="E32" s="244" t="e">
        <f ca="1">Calcu!AD27</f>
        <v>#N/A</v>
      </c>
    </row>
    <row r="33" spans="1:7" ht="15" customHeight="1">
      <c r="A33" s="44" t="str">
        <f>IF(Calcu!B28=TRUE,"","삭제")</f>
        <v>삭제</v>
      </c>
      <c r="B33" s="44"/>
      <c r="C33" s="43"/>
      <c r="D33" s="255" t="e">
        <f ca="1">Calcu!AC28</f>
        <v>#N/A</v>
      </c>
      <c r="E33" s="244" t="e">
        <f ca="1">Calcu!AD28</f>
        <v>#N/A</v>
      </c>
    </row>
    <row r="34" spans="1:7" ht="15" customHeight="1">
      <c r="A34" s="44" t="str">
        <f>IF(Calcu!B29=TRUE,"","삭제")</f>
        <v>삭제</v>
      </c>
      <c r="B34" s="44"/>
      <c r="C34" s="43"/>
      <c r="D34" s="255" t="e">
        <f ca="1">Calcu!AC29</f>
        <v>#N/A</v>
      </c>
      <c r="E34" s="244" t="e">
        <f ca="1">Calcu!AD29</f>
        <v>#N/A</v>
      </c>
    </row>
    <row r="35" spans="1:7" ht="15" customHeight="1">
      <c r="A35" s="44" t="str">
        <f>IF(Calcu!B30=TRUE,"","삭제")</f>
        <v>삭제</v>
      </c>
      <c r="B35" s="44"/>
      <c r="C35" s="43"/>
      <c r="D35" s="255" t="e">
        <f ca="1">Calcu!AC30</f>
        <v>#N/A</v>
      </c>
      <c r="E35" s="244" t="e">
        <f ca="1">Calcu!AD30</f>
        <v>#N/A</v>
      </c>
    </row>
    <row r="36" spans="1:7" ht="15" customHeight="1">
      <c r="A36" s="257" t="str">
        <f>A11</f>
        <v>삭제</v>
      </c>
      <c r="B36" s="44"/>
      <c r="C36" s="43"/>
      <c r="D36" s="581" t="e">
        <f ca="1">"○ 측정불확도 : "&amp;Calcu!T47</f>
        <v>#N/A</v>
      </c>
      <c r="E36" s="167"/>
      <c r="F36" s="51"/>
    </row>
    <row r="37" spans="1:7" ht="15" customHeight="1">
      <c r="A37" s="257" t="str">
        <f>A12</f>
        <v>삭제</v>
      </c>
      <c r="B37" s="257"/>
      <c r="D37" s="326" t="e">
        <f ca="1">IF(Calcu!E57="사다리꼴","※ 신뢰수준 95 %,","※ 신뢰수준 약 95 %,")</f>
        <v>#N/A</v>
      </c>
      <c r="E37" s="327" t="e">
        <f ca="1">Calcu!E58&amp;IF(Calcu!E57="사다리꼴",", 사다리꼴 확률분포","")</f>
        <v>#N/A</v>
      </c>
      <c r="F37" s="327"/>
      <c r="G37" s="51"/>
    </row>
    <row r="38" spans="1:7" ht="15" customHeight="1">
      <c r="A38" s="256" t="str">
        <f>IF(Calcu!B73=TRUE,"","삭제")</f>
        <v>삭제</v>
      </c>
      <c r="B38" s="256"/>
      <c r="D38" s="38"/>
    </row>
    <row r="39" spans="1:7" ht="15" customHeight="1">
      <c r="A39" s="256" t="str">
        <f>A38</f>
        <v>삭제</v>
      </c>
      <c r="B39" s="256"/>
      <c r="D39" s="38" t="str">
        <f>"○ 배율 : "&amp;Calcu!E73</f>
        <v xml:space="preserve">○ 배율 : </v>
      </c>
    </row>
    <row r="40" spans="1:7" ht="15" customHeight="1">
      <c r="A40" s="256" t="str">
        <f>A39</f>
        <v>삭제</v>
      </c>
      <c r="B40" s="256"/>
      <c r="D40" s="355" t="str">
        <f ca="1">"○ 최소눈금 : "&amp;Calcu!G67&amp;" "&amp;Calcu!I67</f>
        <v>○ 최소눈금 : 0 0</v>
      </c>
      <c r="G40" s="36"/>
    </row>
    <row r="41" spans="1:7" ht="15" customHeight="1">
      <c r="A41" s="256" t="str">
        <f>A40</f>
        <v>삭제</v>
      </c>
      <c r="B41" s="256"/>
      <c r="C41" s="44"/>
      <c r="D41" s="292" t="s">
        <v>119</v>
      </c>
      <c r="E41" s="294" t="s">
        <v>393</v>
      </c>
    </row>
    <row r="42" spans="1:7" ht="15" customHeight="1">
      <c r="A42" s="256" t="str">
        <f>A41</f>
        <v>삭제</v>
      </c>
      <c r="B42" s="256"/>
      <c r="C42" s="43"/>
      <c r="D42" s="293" t="str">
        <f>"("&amp;Calcu!I67&amp;")"</f>
        <v>(0)</v>
      </c>
      <c r="E42" s="289" t="str">
        <f>D42</f>
        <v>(0)</v>
      </c>
    </row>
    <row r="43" spans="1:7" ht="15" customHeight="1">
      <c r="A43" s="44" t="str">
        <f>IF(Calcu!B73=TRUE,"","삭제")</f>
        <v>삭제</v>
      </c>
      <c r="B43" s="44"/>
      <c r="C43" s="43"/>
      <c r="D43" s="277" t="e">
        <f ca="1">Calcu!AC73</f>
        <v>#N/A</v>
      </c>
      <c r="E43" s="244" t="e">
        <f ca="1">Calcu!AD73</f>
        <v>#N/A</v>
      </c>
    </row>
    <row r="44" spans="1:7" ht="15" customHeight="1">
      <c r="A44" s="44" t="str">
        <f>IF(Calcu!B74=TRUE,"","삭제")</f>
        <v>삭제</v>
      </c>
      <c r="B44" s="44"/>
      <c r="C44" s="43"/>
      <c r="D44" s="277" t="e">
        <f ca="1">Calcu!AC74</f>
        <v>#N/A</v>
      </c>
      <c r="E44" s="244" t="e">
        <f ca="1">Calcu!AD74</f>
        <v>#N/A</v>
      </c>
    </row>
    <row r="45" spans="1:7" ht="15" customHeight="1">
      <c r="A45" s="44" t="str">
        <f>IF(Calcu!B75=TRUE,"","삭제")</f>
        <v>삭제</v>
      </c>
      <c r="B45" s="44"/>
      <c r="C45" s="43"/>
      <c r="D45" s="277" t="e">
        <f ca="1">Calcu!AC75</f>
        <v>#N/A</v>
      </c>
      <c r="E45" s="244" t="e">
        <f ca="1">Calcu!AD75</f>
        <v>#N/A</v>
      </c>
    </row>
    <row r="46" spans="1:7" ht="15" customHeight="1">
      <c r="A46" s="44" t="str">
        <f>IF(Calcu!B76=TRUE,"","삭제")</f>
        <v>삭제</v>
      </c>
      <c r="B46" s="44"/>
      <c r="C46" s="43"/>
      <c r="D46" s="277" t="e">
        <f ca="1">Calcu!AC76</f>
        <v>#N/A</v>
      </c>
      <c r="E46" s="244" t="e">
        <f ca="1">Calcu!AD76</f>
        <v>#N/A</v>
      </c>
    </row>
    <row r="47" spans="1:7" ht="15" customHeight="1">
      <c r="A47" s="44" t="str">
        <f>IF(Calcu!B77=TRUE,"","삭제")</f>
        <v>삭제</v>
      </c>
      <c r="B47" s="44"/>
      <c r="C47" s="43"/>
      <c r="D47" s="277" t="e">
        <f ca="1">Calcu!AC77</f>
        <v>#N/A</v>
      </c>
      <c r="E47" s="244" t="e">
        <f ca="1">Calcu!AD77</f>
        <v>#N/A</v>
      </c>
    </row>
    <row r="48" spans="1:7" ht="15" customHeight="1">
      <c r="A48" s="44" t="str">
        <f>IF(Calcu!B78=TRUE,"","삭제")</f>
        <v>삭제</v>
      </c>
      <c r="B48" s="44"/>
      <c r="C48" s="43"/>
      <c r="D48" s="277" t="e">
        <f ca="1">Calcu!AC78</f>
        <v>#N/A</v>
      </c>
      <c r="E48" s="244" t="e">
        <f ca="1">Calcu!AD78</f>
        <v>#N/A</v>
      </c>
    </row>
    <row r="49" spans="1:7" ht="15" customHeight="1">
      <c r="A49" s="44" t="str">
        <f>IF(Calcu!B79=TRUE,"","삭제")</f>
        <v>삭제</v>
      </c>
      <c r="B49" s="44"/>
      <c r="C49" s="43"/>
      <c r="D49" s="277" t="e">
        <f ca="1">Calcu!AC79</f>
        <v>#N/A</v>
      </c>
      <c r="E49" s="244" t="e">
        <f ca="1">Calcu!AD79</f>
        <v>#N/A</v>
      </c>
    </row>
    <row r="50" spans="1:7" ht="15" customHeight="1">
      <c r="A50" s="44" t="str">
        <f>IF(Calcu!B80=TRUE,"","삭제")</f>
        <v>삭제</v>
      </c>
      <c r="B50" s="44"/>
      <c r="C50" s="43"/>
      <c r="D50" s="277" t="e">
        <f ca="1">Calcu!AC80</f>
        <v>#N/A</v>
      </c>
      <c r="E50" s="244" t="e">
        <f ca="1">Calcu!AD80</f>
        <v>#N/A</v>
      </c>
    </row>
    <row r="51" spans="1:7" ht="15" customHeight="1">
      <c r="A51" s="44" t="str">
        <f>IF(Calcu!B81=TRUE,"","삭제")</f>
        <v>삭제</v>
      </c>
      <c r="B51" s="44"/>
      <c r="C51" s="43"/>
      <c r="D51" s="277" t="e">
        <f ca="1">Calcu!AC81</f>
        <v>#N/A</v>
      </c>
      <c r="E51" s="244" t="e">
        <f ca="1">Calcu!AD81</f>
        <v>#N/A</v>
      </c>
    </row>
    <row r="52" spans="1:7" ht="15" customHeight="1">
      <c r="A52" s="44" t="str">
        <f>IF(Calcu!B82=TRUE,"","삭제")</f>
        <v>삭제</v>
      </c>
      <c r="B52" s="44"/>
      <c r="C52" s="43"/>
      <c r="D52" s="277" t="e">
        <f ca="1">Calcu!AC82</f>
        <v>#N/A</v>
      </c>
      <c r="E52" s="244" t="e">
        <f ca="1">Calcu!AD82</f>
        <v>#N/A</v>
      </c>
    </row>
    <row r="53" spans="1:7" ht="15" customHeight="1">
      <c r="A53" s="44" t="str">
        <f>IF(Calcu!B83=TRUE,"","삭제")</f>
        <v>삭제</v>
      </c>
      <c r="B53" s="44"/>
      <c r="C53" s="43"/>
      <c r="D53" s="277" t="e">
        <f ca="1">Calcu!AC83</f>
        <v>#N/A</v>
      </c>
      <c r="E53" s="244" t="e">
        <f ca="1">Calcu!AD83</f>
        <v>#N/A</v>
      </c>
    </row>
    <row r="54" spans="1:7" ht="15" customHeight="1">
      <c r="A54" s="44" t="str">
        <f>IF(Calcu!B84=TRUE,"","삭제")</f>
        <v>삭제</v>
      </c>
      <c r="B54" s="44"/>
      <c r="C54" s="43"/>
      <c r="D54" s="277" t="e">
        <f ca="1">Calcu!AC84</f>
        <v>#N/A</v>
      </c>
      <c r="E54" s="244" t="e">
        <f ca="1">Calcu!AD84</f>
        <v>#N/A</v>
      </c>
    </row>
    <row r="55" spans="1:7" ht="15" customHeight="1">
      <c r="A55" s="44" t="str">
        <f>IF(Calcu!B85=TRUE,"","삭제")</f>
        <v>삭제</v>
      </c>
      <c r="B55" s="44"/>
      <c r="C55" s="43"/>
      <c r="D55" s="277" t="e">
        <f ca="1">Calcu!AC85</f>
        <v>#N/A</v>
      </c>
      <c r="E55" s="244" t="e">
        <f ca="1">Calcu!AD85</f>
        <v>#N/A</v>
      </c>
    </row>
    <row r="56" spans="1:7" ht="15" customHeight="1">
      <c r="A56" s="44" t="str">
        <f>IF(Calcu!B86=TRUE,"","삭제")</f>
        <v>삭제</v>
      </c>
      <c r="B56" s="44"/>
      <c r="C56" s="43"/>
      <c r="D56" s="277" t="e">
        <f ca="1">Calcu!AC86</f>
        <v>#N/A</v>
      </c>
      <c r="E56" s="244" t="e">
        <f ca="1">Calcu!AD86</f>
        <v>#N/A</v>
      </c>
    </row>
    <row r="57" spans="1:7" ht="15" customHeight="1">
      <c r="A57" s="44" t="str">
        <f>IF(Calcu!B87=TRUE,"","삭제")</f>
        <v>삭제</v>
      </c>
      <c r="B57" s="44"/>
      <c r="C57" s="43"/>
      <c r="D57" s="277" t="e">
        <f ca="1">Calcu!AC87</f>
        <v>#N/A</v>
      </c>
      <c r="E57" s="244" t="e">
        <f ca="1">Calcu!AD87</f>
        <v>#N/A</v>
      </c>
    </row>
    <row r="58" spans="1:7" ht="15" customHeight="1">
      <c r="A58" s="44" t="str">
        <f>IF(Calcu!B88=TRUE,"","삭제")</f>
        <v>삭제</v>
      </c>
      <c r="B58" s="44"/>
      <c r="C58" s="43"/>
      <c r="D58" s="277" t="e">
        <f ca="1">Calcu!AC88</f>
        <v>#N/A</v>
      </c>
      <c r="E58" s="244" t="e">
        <f ca="1">Calcu!AD88</f>
        <v>#N/A</v>
      </c>
    </row>
    <row r="59" spans="1:7" ht="15" customHeight="1">
      <c r="A59" s="44" t="str">
        <f>IF(Calcu!B89=TRUE,"","삭제")</f>
        <v>삭제</v>
      </c>
      <c r="B59" s="44"/>
      <c r="C59" s="43"/>
      <c r="D59" s="277" t="e">
        <f ca="1">Calcu!AC89</f>
        <v>#N/A</v>
      </c>
      <c r="E59" s="244" t="e">
        <f ca="1">Calcu!AD89</f>
        <v>#N/A</v>
      </c>
    </row>
    <row r="60" spans="1:7" ht="15" customHeight="1">
      <c r="A60" s="44" t="str">
        <f>IF(Calcu!B90=TRUE,"","삭제")</f>
        <v>삭제</v>
      </c>
      <c r="B60" s="44"/>
      <c r="C60" s="43"/>
      <c r="D60" s="277" t="e">
        <f ca="1">Calcu!AC90</f>
        <v>#N/A</v>
      </c>
      <c r="E60" s="244" t="e">
        <f ca="1">Calcu!AD90</f>
        <v>#N/A</v>
      </c>
    </row>
    <row r="61" spans="1:7" ht="15" customHeight="1">
      <c r="A61" s="44" t="str">
        <f>IF(Calcu!B91=TRUE,"","삭제")</f>
        <v>삭제</v>
      </c>
      <c r="B61" s="44"/>
      <c r="C61" s="43"/>
      <c r="D61" s="277" t="e">
        <f ca="1">Calcu!AC91</f>
        <v>#N/A</v>
      </c>
      <c r="E61" s="244" t="e">
        <f ca="1">Calcu!AD91</f>
        <v>#N/A</v>
      </c>
    </row>
    <row r="62" spans="1:7" ht="15" customHeight="1">
      <c r="A62" s="44" t="str">
        <f>IF(Calcu!B92=TRUE,"","삭제")</f>
        <v>삭제</v>
      </c>
      <c r="B62" s="44"/>
      <c r="C62" s="43"/>
      <c r="D62" s="277" t="e">
        <f ca="1">Calcu!AC92</f>
        <v>#N/A</v>
      </c>
      <c r="E62" s="244" t="e">
        <f ca="1">Calcu!AD92</f>
        <v>#N/A</v>
      </c>
    </row>
    <row r="63" spans="1:7" ht="15" customHeight="1">
      <c r="A63" s="257" t="str">
        <f>A38</f>
        <v>삭제</v>
      </c>
      <c r="B63" s="44"/>
      <c r="C63" s="43"/>
      <c r="D63" s="581" t="e">
        <f ca="1">"○ 측정불확도 : "&amp;Calcu!T109</f>
        <v>#N/A</v>
      </c>
      <c r="E63" s="167"/>
      <c r="F63" s="51"/>
    </row>
    <row r="64" spans="1:7" ht="15" customHeight="1">
      <c r="A64" s="257" t="str">
        <f>A39</f>
        <v>삭제</v>
      </c>
      <c r="B64" s="257"/>
      <c r="D64" s="326" t="e">
        <f ca="1">IF(Calcu!E119="사다리꼴","※ 신뢰수준 95 %,","※ 신뢰수준 약 95 %,")</f>
        <v>#N/A</v>
      </c>
      <c r="E64" s="327" t="e">
        <f ca="1">Calcu!E120&amp;IF(Calcu!E119="사다리꼴",", 사다리꼴 확률분포","")</f>
        <v>#N/A</v>
      </c>
      <c r="F64" s="327"/>
      <c r="G64" s="51"/>
    </row>
    <row r="65" spans="1:7" ht="15" customHeight="1">
      <c r="A65" s="256" t="str">
        <f>IF(Calcu!B135=TRUE,"","삭제")</f>
        <v>삭제</v>
      </c>
      <c r="B65" s="256"/>
      <c r="D65" s="326"/>
      <c r="E65" s="327"/>
      <c r="F65" s="327"/>
    </row>
    <row r="66" spans="1:7" ht="15" customHeight="1">
      <c r="A66" s="256" t="str">
        <f>A65</f>
        <v>삭제</v>
      </c>
      <c r="B66" s="256"/>
      <c r="D66" s="38" t="str">
        <f>"○ 배율 : "&amp;Calcu!E135</f>
        <v xml:space="preserve">○ 배율 : </v>
      </c>
      <c r="E66" s="327"/>
      <c r="F66" s="327"/>
    </row>
    <row r="67" spans="1:7" ht="15" customHeight="1">
      <c r="A67" s="256" t="str">
        <f t="shared" ref="A67:A69" si="0">A66</f>
        <v>삭제</v>
      </c>
      <c r="B67" s="256"/>
      <c r="D67" s="355" t="str">
        <f ca="1">"○ 최소눈금 : "&amp;Calcu!G129&amp;" "&amp;Calcu!I129</f>
        <v>○ 최소눈금 : 0 0</v>
      </c>
      <c r="E67" s="327"/>
      <c r="F67" s="327"/>
      <c r="G67" s="36"/>
    </row>
    <row r="68" spans="1:7" ht="15" customHeight="1">
      <c r="A68" s="256" t="str">
        <f t="shared" si="0"/>
        <v>삭제</v>
      </c>
      <c r="B68" s="256"/>
      <c r="C68" s="44"/>
      <c r="D68" s="309" t="s">
        <v>520</v>
      </c>
      <c r="E68" s="311" t="s">
        <v>393</v>
      </c>
    </row>
    <row r="69" spans="1:7" ht="15" customHeight="1">
      <c r="A69" s="256" t="str">
        <f t="shared" si="0"/>
        <v>삭제</v>
      </c>
      <c r="B69" s="256"/>
      <c r="C69" s="43"/>
      <c r="D69" s="310" t="str">
        <f>"("&amp;Calcu!I129&amp;")"</f>
        <v>(0)</v>
      </c>
      <c r="E69" s="289" t="str">
        <f>D69</f>
        <v>(0)</v>
      </c>
    </row>
    <row r="70" spans="1:7" ht="15" customHeight="1">
      <c r="A70" s="44" t="str">
        <f>IF(Calcu!B135=TRUE,"","삭제")</f>
        <v>삭제</v>
      </c>
      <c r="B70" s="44"/>
      <c r="C70" s="43"/>
      <c r="D70" s="277" t="e">
        <f ca="1">Calcu!AC135</f>
        <v>#N/A</v>
      </c>
      <c r="E70" s="244" t="e">
        <f ca="1">Calcu!AD135</f>
        <v>#N/A</v>
      </c>
    </row>
    <row r="71" spans="1:7" ht="15" customHeight="1">
      <c r="A71" s="44" t="str">
        <f>IF(Calcu!B136=TRUE,"","삭제")</f>
        <v>삭제</v>
      </c>
      <c r="B71" s="44"/>
      <c r="C71" s="43"/>
      <c r="D71" s="277" t="e">
        <f ca="1">Calcu!AC136</f>
        <v>#N/A</v>
      </c>
      <c r="E71" s="244" t="e">
        <f ca="1">Calcu!AD136</f>
        <v>#N/A</v>
      </c>
    </row>
    <row r="72" spans="1:7" ht="15" customHeight="1">
      <c r="A72" s="44" t="str">
        <f>IF(Calcu!B137=TRUE,"","삭제")</f>
        <v>삭제</v>
      </c>
      <c r="B72" s="44"/>
      <c r="C72" s="43"/>
      <c r="D72" s="277" t="e">
        <f ca="1">Calcu!AC137</f>
        <v>#N/A</v>
      </c>
      <c r="E72" s="244" t="e">
        <f ca="1">Calcu!AD137</f>
        <v>#N/A</v>
      </c>
    </row>
    <row r="73" spans="1:7" ht="15" customHeight="1">
      <c r="A73" s="44" t="str">
        <f>IF(Calcu!B138=TRUE,"","삭제")</f>
        <v>삭제</v>
      </c>
      <c r="B73" s="44"/>
      <c r="C73" s="43"/>
      <c r="D73" s="277" t="e">
        <f ca="1">Calcu!AC138</f>
        <v>#N/A</v>
      </c>
      <c r="E73" s="244" t="e">
        <f ca="1">Calcu!AD138</f>
        <v>#N/A</v>
      </c>
    </row>
    <row r="74" spans="1:7" ht="15" customHeight="1">
      <c r="A74" s="44" t="str">
        <f>IF(Calcu!B139=TRUE,"","삭제")</f>
        <v>삭제</v>
      </c>
      <c r="B74" s="44"/>
      <c r="C74" s="43"/>
      <c r="D74" s="277" t="e">
        <f ca="1">Calcu!AC139</f>
        <v>#N/A</v>
      </c>
      <c r="E74" s="244" t="e">
        <f ca="1">Calcu!AD139</f>
        <v>#N/A</v>
      </c>
    </row>
    <row r="75" spans="1:7" ht="15" customHeight="1">
      <c r="A75" s="44" t="str">
        <f>IF(Calcu!B140=TRUE,"","삭제")</f>
        <v>삭제</v>
      </c>
      <c r="B75" s="44"/>
      <c r="C75" s="43"/>
      <c r="D75" s="277" t="e">
        <f ca="1">Calcu!AC140</f>
        <v>#N/A</v>
      </c>
      <c r="E75" s="244" t="e">
        <f ca="1">Calcu!AD140</f>
        <v>#N/A</v>
      </c>
    </row>
    <row r="76" spans="1:7" ht="15" customHeight="1">
      <c r="A76" s="44" t="str">
        <f>IF(Calcu!B141=TRUE,"","삭제")</f>
        <v>삭제</v>
      </c>
      <c r="B76" s="44"/>
      <c r="C76" s="43"/>
      <c r="D76" s="277" t="e">
        <f ca="1">Calcu!AC141</f>
        <v>#N/A</v>
      </c>
      <c r="E76" s="244" t="e">
        <f ca="1">Calcu!AD141</f>
        <v>#N/A</v>
      </c>
    </row>
    <row r="77" spans="1:7" ht="15" customHeight="1">
      <c r="A77" s="44" t="str">
        <f>IF(Calcu!B142=TRUE,"","삭제")</f>
        <v>삭제</v>
      </c>
      <c r="B77" s="44"/>
      <c r="C77" s="43"/>
      <c r="D77" s="277" t="e">
        <f ca="1">Calcu!AC142</f>
        <v>#N/A</v>
      </c>
      <c r="E77" s="244" t="e">
        <f ca="1">Calcu!AD142</f>
        <v>#N/A</v>
      </c>
    </row>
    <row r="78" spans="1:7" ht="15" customHeight="1">
      <c r="A78" s="44" t="str">
        <f>IF(Calcu!B143=TRUE,"","삭제")</f>
        <v>삭제</v>
      </c>
      <c r="B78" s="44"/>
      <c r="C78" s="43"/>
      <c r="D78" s="277" t="e">
        <f ca="1">Calcu!AC143</f>
        <v>#N/A</v>
      </c>
      <c r="E78" s="244" t="e">
        <f ca="1">Calcu!AD143</f>
        <v>#N/A</v>
      </c>
    </row>
    <row r="79" spans="1:7" ht="15" customHeight="1">
      <c r="A79" s="44" t="str">
        <f>IF(Calcu!B144=TRUE,"","삭제")</f>
        <v>삭제</v>
      </c>
      <c r="B79" s="44"/>
      <c r="C79" s="43"/>
      <c r="D79" s="277" t="e">
        <f ca="1">Calcu!AC144</f>
        <v>#N/A</v>
      </c>
      <c r="E79" s="244" t="e">
        <f ca="1">Calcu!AD144</f>
        <v>#N/A</v>
      </c>
    </row>
    <row r="80" spans="1:7" ht="15" customHeight="1">
      <c r="A80" s="44" t="str">
        <f>IF(Calcu!B145=TRUE,"","삭제")</f>
        <v>삭제</v>
      </c>
      <c r="B80" s="44"/>
      <c r="C80" s="43"/>
      <c r="D80" s="277" t="e">
        <f ca="1">Calcu!AC145</f>
        <v>#N/A</v>
      </c>
      <c r="E80" s="244" t="e">
        <f ca="1">Calcu!AD145</f>
        <v>#N/A</v>
      </c>
    </row>
    <row r="81" spans="1:6" ht="15" customHeight="1">
      <c r="A81" s="44" t="str">
        <f>IF(Calcu!B146=TRUE,"","삭제")</f>
        <v>삭제</v>
      </c>
      <c r="B81" s="44"/>
      <c r="C81" s="43"/>
      <c r="D81" s="277" t="e">
        <f ca="1">Calcu!AC146</f>
        <v>#N/A</v>
      </c>
      <c r="E81" s="244" t="e">
        <f ca="1">Calcu!AD146</f>
        <v>#N/A</v>
      </c>
    </row>
    <row r="82" spans="1:6" ht="15" customHeight="1">
      <c r="A82" s="44" t="str">
        <f>IF(Calcu!B147=TRUE,"","삭제")</f>
        <v>삭제</v>
      </c>
      <c r="B82" s="44"/>
      <c r="C82" s="43"/>
      <c r="D82" s="277" t="e">
        <f ca="1">Calcu!AC147</f>
        <v>#N/A</v>
      </c>
      <c r="E82" s="244" t="e">
        <f ca="1">Calcu!AD147</f>
        <v>#N/A</v>
      </c>
    </row>
    <row r="83" spans="1:6" ht="15" customHeight="1">
      <c r="A83" s="44" t="str">
        <f>IF(Calcu!B148=TRUE,"","삭제")</f>
        <v>삭제</v>
      </c>
      <c r="B83" s="44"/>
      <c r="C83" s="43"/>
      <c r="D83" s="277" t="e">
        <f ca="1">Calcu!AC148</f>
        <v>#N/A</v>
      </c>
      <c r="E83" s="244" t="e">
        <f ca="1">Calcu!AD148</f>
        <v>#N/A</v>
      </c>
    </row>
    <row r="84" spans="1:6" ht="15" customHeight="1">
      <c r="A84" s="44" t="str">
        <f>IF(Calcu!B149=TRUE,"","삭제")</f>
        <v>삭제</v>
      </c>
      <c r="B84" s="44"/>
      <c r="C84" s="43"/>
      <c r="D84" s="277" t="e">
        <f ca="1">Calcu!AC149</f>
        <v>#N/A</v>
      </c>
      <c r="E84" s="244" t="e">
        <f ca="1">Calcu!AD149</f>
        <v>#N/A</v>
      </c>
    </row>
    <row r="85" spans="1:6" ht="15" customHeight="1">
      <c r="A85" s="44" t="str">
        <f>IF(Calcu!B150=TRUE,"","삭제")</f>
        <v>삭제</v>
      </c>
      <c r="B85" s="44"/>
      <c r="C85" s="43"/>
      <c r="D85" s="277" t="e">
        <f ca="1">Calcu!AC150</f>
        <v>#N/A</v>
      </c>
      <c r="E85" s="244" t="e">
        <f ca="1">Calcu!AD150</f>
        <v>#N/A</v>
      </c>
    </row>
    <row r="86" spans="1:6" ht="15" customHeight="1">
      <c r="A86" s="44" t="str">
        <f>IF(Calcu!B151=TRUE,"","삭제")</f>
        <v>삭제</v>
      </c>
      <c r="B86" s="44"/>
      <c r="C86" s="43"/>
      <c r="D86" s="277" t="e">
        <f ca="1">Calcu!AC151</f>
        <v>#N/A</v>
      </c>
      <c r="E86" s="244" t="e">
        <f ca="1">Calcu!AD151</f>
        <v>#N/A</v>
      </c>
    </row>
    <row r="87" spans="1:6" ht="15" customHeight="1">
      <c r="A87" s="44" t="str">
        <f>IF(Calcu!B152=TRUE,"","삭제")</f>
        <v>삭제</v>
      </c>
      <c r="B87" s="44"/>
      <c r="C87" s="43"/>
      <c r="D87" s="277" t="e">
        <f ca="1">Calcu!AC152</f>
        <v>#N/A</v>
      </c>
      <c r="E87" s="244" t="e">
        <f ca="1">Calcu!AD152</f>
        <v>#N/A</v>
      </c>
    </row>
    <row r="88" spans="1:6" ht="15" customHeight="1">
      <c r="A88" s="44" t="str">
        <f>IF(Calcu!B153=TRUE,"","삭제")</f>
        <v>삭제</v>
      </c>
      <c r="B88" s="44"/>
      <c r="C88" s="43"/>
      <c r="D88" s="277" t="e">
        <f ca="1">Calcu!AC153</f>
        <v>#N/A</v>
      </c>
      <c r="E88" s="244" t="e">
        <f ca="1">Calcu!AD153</f>
        <v>#N/A</v>
      </c>
    </row>
    <row r="89" spans="1:6" ht="15" customHeight="1">
      <c r="A89" s="44" t="str">
        <f>IF(Calcu!B154=TRUE,"","삭제")</f>
        <v>삭제</v>
      </c>
      <c r="B89" s="44"/>
      <c r="C89" s="43"/>
      <c r="D89" s="277" t="e">
        <f ca="1">Calcu!AC154</f>
        <v>#N/A</v>
      </c>
      <c r="E89" s="244" t="e">
        <f ca="1">Calcu!AD154</f>
        <v>#N/A</v>
      </c>
    </row>
    <row r="90" spans="1:6" ht="15" customHeight="1">
      <c r="A90" s="257" t="str">
        <f>A65</f>
        <v>삭제</v>
      </c>
      <c r="B90" s="44"/>
      <c r="C90" s="43"/>
      <c r="D90" s="581" t="e">
        <f ca="1">"○ 측정불확도 : "&amp;Calcu!T171</f>
        <v>#N/A</v>
      </c>
      <c r="E90" s="167"/>
    </row>
    <row r="91" spans="1:6" ht="15" customHeight="1">
      <c r="A91" s="257" t="str">
        <f>A66</f>
        <v>삭제</v>
      </c>
      <c r="B91" s="257"/>
      <c r="D91" s="326" t="e">
        <f ca="1">IF(Calcu!E181="사다리꼴","※ 신뢰수준 95 %,","※ 신뢰수준 약 95 %,")</f>
        <v>#N/A</v>
      </c>
      <c r="E91" s="327" t="e">
        <f ca="1">Calcu!E182&amp;IF(Calcu!E181="사다리꼴",", 사다리꼴 확률분포","")</f>
        <v>#N/A</v>
      </c>
    </row>
    <row r="92" spans="1:6" ht="15" customHeight="1">
      <c r="A92" s="256" t="str">
        <f>IF(Calcu!B197=TRUE,"","삭제")</f>
        <v>삭제</v>
      </c>
      <c r="B92" s="256"/>
      <c r="D92" s="38"/>
    </row>
    <row r="93" spans="1:6" ht="15" customHeight="1">
      <c r="A93" s="256" t="str">
        <f>A92</f>
        <v>삭제</v>
      </c>
      <c r="B93" s="256"/>
      <c r="D93" s="38" t="str">
        <f>"○ 배율 : "&amp;Calcu!E197</f>
        <v xml:space="preserve">○ 배율 : </v>
      </c>
    </row>
    <row r="94" spans="1:6" ht="15" customHeight="1">
      <c r="A94" s="256" t="str">
        <f t="shared" ref="A94:A96" si="1">A93</f>
        <v>삭제</v>
      </c>
      <c r="B94" s="256"/>
      <c r="D94" s="355" t="str">
        <f ca="1">"○ 최소눈금 : "&amp;Calcu!G191&amp;" "&amp;Calcu!I191</f>
        <v>○ 최소눈금 : 0 0</v>
      </c>
      <c r="F94" s="36"/>
    </row>
    <row r="95" spans="1:6" ht="15" customHeight="1">
      <c r="A95" s="256" t="str">
        <f t="shared" si="1"/>
        <v>삭제</v>
      </c>
      <c r="B95" s="256"/>
      <c r="C95" s="44"/>
      <c r="D95" s="309" t="s">
        <v>119</v>
      </c>
      <c r="E95" s="311" t="s">
        <v>393</v>
      </c>
    </row>
    <row r="96" spans="1:6" ht="15" customHeight="1">
      <c r="A96" s="256" t="str">
        <f t="shared" si="1"/>
        <v>삭제</v>
      </c>
      <c r="B96" s="256"/>
      <c r="C96" s="43"/>
      <c r="D96" s="310" t="str">
        <f>"("&amp;Calcu!I191&amp;")"</f>
        <v>(0)</v>
      </c>
      <c r="E96" s="289" t="str">
        <f>D96</f>
        <v>(0)</v>
      </c>
    </row>
    <row r="97" spans="1:5" ht="15" customHeight="1">
      <c r="A97" s="44" t="str">
        <f>IF(Calcu!B197=TRUE,"","삭제")</f>
        <v>삭제</v>
      </c>
      <c r="B97" s="44"/>
      <c r="C97" s="43"/>
      <c r="D97" s="277" t="e">
        <f ca="1">Calcu!AC197</f>
        <v>#N/A</v>
      </c>
      <c r="E97" s="244" t="e">
        <f ca="1">Calcu!AD197</f>
        <v>#N/A</v>
      </c>
    </row>
    <row r="98" spans="1:5" ht="15" customHeight="1">
      <c r="A98" s="44" t="str">
        <f>IF(Calcu!B198=TRUE,"","삭제")</f>
        <v>삭제</v>
      </c>
      <c r="B98" s="44"/>
      <c r="C98" s="43"/>
      <c r="D98" s="277" t="e">
        <f ca="1">Calcu!AC198</f>
        <v>#N/A</v>
      </c>
      <c r="E98" s="244" t="e">
        <f ca="1">Calcu!AD198</f>
        <v>#N/A</v>
      </c>
    </row>
    <row r="99" spans="1:5" ht="15" customHeight="1">
      <c r="A99" s="44" t="str">
        <f>IF(Calcu!B199=TRUE,"","삭제")</f>
        <v>삭제</v>
      </c>
      <c r="B99" s="44"/>
      <c r="C99" s="43"/>
      <c r="D99" s="277" t="e">
        <f ca="1">Calcu!AC199</f>
        <v>#N/A</v>
      </c>
      <c r="E99" s="244" t="e">
        <f ca="1">Calcu!AD199</f>
        <v>#N/A</v>
      </c>
    </row>
    <row r="100" spans="1:5" ht="15" customHeight="1">
      <c r="A100" s="44" t="str">
        <f>IF(Calcu!B200=TRUE,"","삭제")</f>
        <v>삭제</v>
      </c>
      <c r="B100" s="44"/>
      <c r="C100" s="43"/>
      <c r="D100" s="277" t="e">
        <f ca="1">Calcu!AC200</f>
        <v>#N/A</v>
      </c>
      <c r="E100" s="244" t="e">
        <f ca="1">Calcu!AD200</f>
        <v>#N/A</v>
      </c>
    </row>
    <row r="101" spans="1:5" ht="15" customHeight="1">
      <c r="A101" s="44" t="str">
        <f>IF(Calcu!B201=TRUE,"","삭제")</f>
        <v>삭제</v>
      </c>
      <c r="B101" s="44"/>
      <c r="C101" s="43"/>
      <c r="D101" s="277" t="e">
        <f ca="1">Calcu!AC201</f>
        <v>#N/A</v>
      </c>
      <c r="E101" s="244" t="e">
        <f ca="1">Calcu!AD201</f>
        <v>#N/A</v>
      </c>
    </row>
    <row r="102" spans="1:5" ht="15" customHeight="1">
      <c r="A102" s="44" t="str">
        <f>IF(Calcu!B202=TRUE,"","삭제")</f>
        <v>삭제</v>
      </c>
      <c r="B102" s="44"/>
      <c r="C102" s="43"/>
      <c r="D102" s="277" t="e">
        <f ca="1">Calcu!AC202</f>
        <v>#N/A</v>
      </c>
      <c r="E102" s="244" t="e">
        <f ca="1">Calcu!AD202</f>
        <v>#N/A</v>
      </c>
    </row>
    <row r="103" spans="1:5" ht="15" customHeight="1">
      <c r="A103" s="44" t="str">
        <f>IF(Calcu!B203=TRUE,"","삭제")</f>
        <v>삭제</v>
      </c>
      <c r="B103" s="44"/>
      <c r="C103" s="43"/>
      <c r="D103" s="277" t="e">
        <f ca="1">Calcu!AC203</f>
        <v>#N/A</v>
      </c>
      <c r="E103" s="244" t="e">
        <f ca="1">Calcu!AD203</f>
        <v>#N/A</v>
      </c>
    </row>
    <row r="104" spans="1:5" ht="15" customHeight="1">
      <c r="A104" s="44" t="str">
        <f>IF(Calcu!B204=TRUE,"","삭제")</f>
        <v>삭제</v>
      </c>
      <c r="B104" s="44"/>
      <c r="C104" s="43"/>
      <c r="D104" s="277" t="e">
        <f ca="1">Calcu!AC204</f>
        <v>#N/A</v>
      </c>
      <c r="E104" s="244" t="e">
        <f ca="1">Calcu!AD204</f>
        <v>#N/A</v>
      </c>
    </row>
    <row r="105" spans="1:5" ht="15" customHeight="1">
      <c r="A105" s="44" t="str">
        <f>IF(Calcu!B205=TRUE,"","삭제")</f>
        <v>삭제</v>
      </c>
      <c r="B105" s="44"/>
      <c r="C105" s="43"/>
      <c r="D105" s="277" t="e">
        <f ca="1">Calcu!AC205</f>
        <v>#N/A</v>
      </c>
      <c r="E105" s="244" t="e">
        <f ca="1">Calcu!AD205</f>
        <v>#N/A</v>
      </c>
    </row>
    <row r="106" spans="1:5" ht="15" customHeight="1">
      <c r="A106" s="44" t="str">
        <f>IF(Calcu!B206=TRUE,"","삭제")</f>
        <v>삭제</v>
      </c>
      <c r="B106" s="44"/>
      <c r="C106" s="43"/>
      <c r="D106" s="277" t="e">
        <f ca="1">Calcu!AC206</f>
        <v>#N/A</v>
      </c>
      <c r="E106" s="244" t="e">
        <f ca="1">Calcu!AD206</f>
        <v>#N/A</v>
      </c>
    </row>
    <row r="107" spans="1:5" ht="15" customHeight="1">
      <c r="A107" s="44" t="str">
        <f>IF(Calcu!B207=TRUE,"","삭제")</f>
        <v>삭제</v>
      </c>
      <c r="B107" s="44"/>
      <c r="C107" s="43"/>
      <c r="D107" s="277" t="e">
        <f ca="1">Calcu!AC207</f>
        <v>#N/A</v>
      </c>
      <c r="E107" s="244" t="e">
        <f ca="1">Calcu!AD207</f>
        <v>#N/A</v>
      </c>
    </row>
    <row r="108" spans="1:5" ht="15" customHeight="1">
      <c r="A108" s="44" t="str">
        <f>IF(Calcu!B208=TRUE,"","삭제")</f>
        <v>삭제</v>
      </c>
      <c r="B108" s="44"/>
      <c r="C108" s="43"/>
      <c r="D108" s="277" t="e">
        <f ca="1">Calcu!AC208</f>
        <v>#N/A</v>
      </c>
      <c r="E108" s="244" t="e">
        <f ca="1">Calcu!AD208</f>
        <v>#N/A</v>
      </c>
    </row>
    <row r="109" spans="1:5" ht="15" customHeight="1">
      <c r="A109" s="44" t="str">
        <f>IF(Calcu!B209=TRUE,"","삭제")</f>
        <v>삭제</v>
      </c>
      <c r="B109" s="44"/>
      <c r="C109" s="43"/>
      <c r="D109" s="277" t="e">
        <f ca="1">Calcu!AC209</f>
        <v>#N/A</v>
      </c>
      <c r="E109" s="244" t="e">
        <f ca="1">Calcu!AD209</f>
        <v>#N/A</v>
      </c>
    </row>
    <row r="110" spans="1:5" ht="15" customHeight="1">
      <c r="A110" s="44" t="str">
        <f>IF(Calcu!B210=TRUE,"","삭제")</f>
        <v>삭제</v>
      </c>
      <c r="B110" s="44"/>
      <c r="C110" s="43"/>
      <c r="D110" s="277" t="e">
        <f ca="1">Calcu!AC210</f>
        <v>#N/A</v>
      </c>
      <c r="E110" s="244" t="e">
        <f ca="1">Calcu!AD210</f>
        <v>#N/A</v>
      </c>
    </row>
    <row r="111" spans="1:5" ht="15" customHeight="1">
      <c r="A111" s="44" t="str">
        <f>IF(Calcu!B211=TRUE,"","삭제")</f>
        <v>삭제</v>
      </c>
      <c r="B111" s="44"/>
      <c r="C111" s="43"/>
      <c r="D111" s="277" t="e">
        <f ca="1">Calcu!AC211</f>
        <v>#N/A</v>
      </c>
      <c r="E111" s="244" t="e">
        <f ca="1">Calcu!AD211</f>
        <v>#N/A</v>
      </c>
    </row>
    <row r="112" spans="1:5" ht="15" customHeight="1">
      <c r="A112" s="44" t="str">
        <f>IF(Calcu!B212=TRUE,"","삭제")</f>
        <v>삭제</v>
      </c>
      <c r="B112" s="44"/>
      <c r="C112" s="43"/>
      <c r="D112" s="277" t="e">
        <f ca="1">Calcu!AC212</f>
        <v>#N/A</v>
      </c>
      <c r="E112" s="244" t="e">
        <f ca="1">Calcu!AD212</f>
        <v>#N/A</v>
      </c>
    </row>
    <row r="113" spans="1:7" ht="15" customHeight="1">
      <c r="A113" s="44" t="str">
        <f>IF(Calcu!B213=TRUE,"","삭제")</f>
        <v>삭제</v>
      </c>
      <c r="B113" s="44"/>
      <c r="C113" s="43"/>
      <c r="D113" s="277" t="e">
        <f ca="1">Calcu!AC213</f>
        <v>#N/A</v>
      </c>
      <c r="E113" s="244" t="e">
        <f ca="1">Calcu!AD213</f>
        <v>#N/A</v>
      </c>
    </row>
    <row r="114" spans="1:7" ht="15" customHeight="1">
      <c r="A114" s="44" t="str">
        <f>IF(Calcu!B214=TRUE,"","삭제")</f>
        <v>삭제</v>
      </c>
      <c r="B114" s="44"/>
      <c r="C114" s="43"/>
      <c r="D114" s="277" t="e">
        <f ca="1">Calcu!AC214</f>
        <v>#N/A</v>
      </c>
      <c r="E114" s="244" t="e">
        <f ca="1">Calcu!AD214</f>
        <v>#N/A</v>
      </c>
    </row>
    <row r="115" spans="1:7" ht="15" customHeight="1">
      <c r="A115" s="44" t="str">
        <f>IF(Calcu!B215=TRUE,"","삭제")</f>
        <v>삭제</v>
      </c>
      <c r="B115" s="44"/>
      <c r="C115" s="43"/>
      <c r="D115" s="277" t="e">
        <f ca="1">Calcu!AC215</f>
        <v>#N/A</v>
      </c>
      <c r="E115" s="244" t="e">
        <f ca="1">Calcu!AD215</f>
        <v>#N/A</v>
      </c>
    </row>
    <row r="116" spans="1:7" ht="15" customHeight="1">
      <c r="A116" s="44" t="str">
        <f>IF(Calcu!B216=TRUE,"","삭제")</f>
        <v>삭제</v>
      </c>
      <c r="B116" s="44"/>
      <c r="C116" s="43"/>
      <c r="D116" s="277" t="e">
        <f ca="1">Calcu!AC216</f>
        <v>#N/A</v>
      </c>
      <c r="E116" s="244" t="e">
        <f ca="1">Calcu!AD216</f>
        <v>#N/A</v>
      </c>
    </row>
    <row r="117" spans="1:7" ht="15" customHeight="1">
      <c r="A117" s="257" t="str">
        <f>A92</f>
        <v>삭제</v>
      </c>
      <c r="B117" s="44"/>
      <c r="C117" s="43"/>
      <c r="D117" s="581" t="e">
        <f ca="1">"○ 측정불확도 : "&amp;Calcu!T233</f>
        <v>#N/A</v>
      </c>
      <c r="E117" s="51"/>
    </row>
    <row r="118" spans="1:7" ht="15" customHeight="1">
      <c r="A118" s="257" t="str">
        <f>A93</f>
        <v>삭제</v>
      </c>
      <c r="B118" s="257"/>
      <c r="D118" s="326" t="e">
        <f ca="1">IF(Calcu!E243="사다리꼴","※ 신뢰수준 95 %,","※ 신뢰수준 약 95 %,")</f>
        <v>#N/A</v>
      </c>
      <c r="E118" s="327" t="e">
        <f ca="1">Calcu!E244&amp;IF(Calcu!E243="사다리꼴",", 사다리꼴 확률분포","")</f>
        <v>#N/A</v>
      </c>
      <c r="F118" s="51"/>
    </row>
    <row r="119" spans="1:7" ht="15" customHeight="1">
      <c r="A119" s="256" t="str">
        <f>IF(Calcu!B259=TRUE,"","삭제")</f>
        <v>삭제</v>
      </c>
      <c r="B119" s="256"/>
      <c r="D119" s="326"/>
      <c r="E119" s="327"/>
      <c r="F119" s="327"/>
      <c r="G119" s="51"/>
    </row>
    <row r="120" spans="1:7" ht="15" customHeight="1">
      <c r="A120" s="256" t="str">
        <f>A119</f>
        <v>삭제</v>
      </c>
      <c r="B120" s="256"/>
      <c r="D120" s="38" t="str">
        <f>"○ 배율 : "&amp;Calcu!E259</f>
        <v xml:space="preserve">○ 배율 : </v>
      </c>
      <c r="E120" s="327"/>
      <c r="F120" s="327"/>
    </row>
    <row r="121" spans="1:7" ht="15" customHeight="1">
      <c r="A121" s="256" t="str">
        <f t="shared" ref="A121:A123" si="2">A120</f>
        <v>삭제</v>
      </c>
      <c r="B121" s="256"/>
      <c r="D121" s="355" t="str">
        <f ca="1">"○ 최소눈금 : "&amp;Calcu!G253&amp;" "&amp;Calcu!I253</f>
        <v>○ 최소눈금 : 0 0</v>
      </c>
      <c r="E121" s="327"/>
      <c r="F121" s="36"/>
    </row>
    <row r="122" spans="1:7" ht="15" customHeight="1">
      <c r="A122" s="256" t="str">
        <f t="shared" si="2"/>
        <v>삭제</v>
      </c>
      <c r="B122" s="256"/>
      <c r="C122" s="44"/>
      <c r="D122" s="309" t="s">
        <v>520</v>
      </c>
      <c r="E122" s="311" t="s">
        <v>393</v>
      </c>
    </row>
    <row r="123" spans="1:7" ht="15" customHeight="1">
      <c r="A123" s="256" t="str">
        <f t="shared" si="2"/>
        <v>삭제</v>
      </c>
      <c r="B123" s="256"/>
      <c r="C123" s="43"/>
      <c r="D123" s="310" t="str">
        <f>"("&amp;Calcu!I253&amp;")"</f>
        <v>(0)</v>
      </c>
      <c r="E123" s="289" t="str">
        <f>D123</f>
        <v>(0)</v>
      </c>
    </row>
    <row r="124" spans="1:7" ht="15" customHeight="1">
      <c r="A124" s="44" t="str">
        <f>IF(Calcu!B259=TRUE,"","삭제")</f>
        <v>삭제</v>
      </c>
      <c r="B124" s="44"/>
      <c r="C124" s="43"/>
      <c r="D124" s="277" t="e">
        <f ca="1">Calcu!AC259</f>
        <v>#N/A</v>
      </c>
      <c r="E124" s="244" t="e">
        <f ca="1">Calcu!AD259</f>
        <v>#N/A</v>
      </c>
    </row>
    <row r="125" spans="1:7" ht="15" customHeight="1">
      <c r="A125" s="44" t="str">
        <f>IF(Calcu!B260=TRUE,"","삭제")</f>
        <v>삭제</v>
      </c>
      <c r="B125" s="44"/>
      <c r="C125" s="43"/>
      <c r="D125" s="277" t="e">
        <f ca="1">Calcu!AC260</f>
        <v>#N/A</v>
      </c>
      <c r="E125" s="244" t="e">
        <f ca="1">Calcu!AD260</f>
        <v>#N/A</v>
      </c>
    </row>
    <row r="126" spans="1:7" ht="15" customHeight="1">
      <c r="A126" s="44" t="str">
        <f>IF(Calcu!B261=TRUE,"","삭제")</f>
        <v>삭제</v>
      </c>
      <c r="B126" s="44"/>
      <c r="C126" s="43"/>
      <c r="D126" s="277" t="e">
        <f ca="1">Calcu!AC261</f>
        <v>#N/A</v>
      </c>
      <c r="E126" s="244" t="e">
        <f ca="1">Calcu!AD261</f>
        <v>#N/A</v>
      </c>
    </row>
    <row r="127" spans="1:7" ht="15" customHeight="1">
      <c r="A127" s="44" t="str">
        <f>IF(Calcu!B262=TRUE,"","삭제")</f>
        <v>삭제</v>
      </c>
      <c r="B127" s="44"/>
      <c r="C127" s="43"/>
      <c r="D127" s="277" t="e">
        <f ca="1">Calcu!AC262</f>
        <v>#N/A</v>
      </c>
      <c r="E127" s="244" t="e">
        <f ca="1">Calcu!AD262</f>
        <v>#N/A</v>
      </c>
    </row>
    <row r="128" spans="1:7" ht="15" customHeight="1">
      <c r="A128" s="44" t="str">
        <f>IF(Calcu!B263=TRUE,"","삭제")</f>
        <v>삭제</v>
      </c>
      <c r="B128" s="44"/>
      <c r="C128" s="43"/>
      <c r="D128" s="277" t="e">
        <f ca="1">Calcu!AC263</f>
        <v>#N/A</v>
      </c>
      <c r="E128" s="244" t="e">
        <f ca="1">Calcu!AD263</f>
        <v>#N/A</v>
      </c>
    </row>
    <row r="129" spans="1:5" ht="15" customHeight="1">
      <c r="A129" s="44" t="str">
        <f>IF(Calcu!B264=TRUE,"","삭제")</f>
        <v>삭제</v>
      </c>
      <c r="B129" s="44"/>
      <c r="C129" s="43"/>
      <c r="D129" s="277" t="e">
        <f ca="1">Calcu!AC264</f>
        <v>#N/A</v>
      </c>
      <c r="E129" s="244" t="e">
        <f ca="1">Calcu!AD264</f>
        <v>#N/A</v>
      </c>
    </row>
    <row r="130" spans="1:5" ht="15" customHeight="1">
      <c r="A130" s="44" t="str">
        <f>IF(Calcu!B265=TRUE,"","삭제")</f>
        <v>삭제</v>
      </c>
      <c r="B130" s="44"/>
      <c r="C130" s="43"/>
      <c r="D130" s="277" t="e">
        <f ca="1">Calcu!AC265</f>
        <v>#N/A</v>
      </c>
      <c r="E130" s="244" t="e">
        <f ca="1">Calcu!AD265</f>
        <v>#N/A</v>
      </c>
    </row>
    <row r="131" spans="1:5" ht="15" customHeight="1">
      <c r="A131" s="44" t="str">
        <f>IF(Calcu!B266=TRUE,"","삭제")</f>
        <v>삭제</v>
      </c>
      <c r="B131" s="44"/>
      <c r="C131" s="43"/>
      <c r="D131" s="277" t="e">
        <f ca="1">Calcu!AC266</f>
        <v>#N/A</v>
      </c>
      <c r="E131" s="244" t="e">
        <f ca="1">Calcu!AD266</f>
        <v>#N/A</v>
      </c>
    </row>
    <row r="132" spans="1:5" ht="15" customHeight="1">
      <c r="A132" s="44" t="str">
        <f>IF(Calcu!B267=TRUE,"","삭제")</f>
        <v>삭제</v>
      </c>
      <c r="B132" s="44"/>
      <c r="C132" s="43"/>
      <c r="D132" s="277" t="e">
        <f ca="1">Calcu!AC267</f>
        <v>#N/A</v>
      </c>
      <c r="E132" s="244" t="e">
        <f ca="1">Calcu!AD267</f>
        <v>#N/A</v>
      </c>
    </row>
    <row r="133" spans="1:5" ht="15" customHeight="1">
      <c r="A133" s="44" t="str">
        <f>IF(Calcu!B268=TRUE,"","삭제")</f>
        <v>삭제</v>
      </c>
      <c r="B133" s="44"/>
      <c r="C133" s="43"/>
      <c r="D133" s="277" t="e">
        <f ca="1">Calcu!AC268</f>
        <v>#N/A</v>
      </c>
      <c r="E133" s="244" t="e">
        <f ca="1">Calcu!AD268</f>
        <v>#N/A</v>
      </c>
    </row>
    <row r="134" spans="1:5" ht="15" customHeight="1">
      <c r="A134" s="44" t="str">
        <f>IF(Calcu!B269=TRUE,"","삭제")</f>
        <v>삭제</v>
      </c>
      <c r="B134" s="44"/>
      <c r="C134" s="43"/>
      <c r="D134" s="277" t="e">
        <f ca="1">Calcu!AC269</f>
        <v>#N/A</v>
      </c>
      <c r="E134" s="244" t="e">
        <f ca="1">Calcu!AD269</f>
        <v>#N/A</v>
      </c>
    </row>
    <row r="135" spans="1:5" ht="15" customHeight="1">
      <c r="A135" s="44" t="str">
        <f>IF(Calcu!B270=TRUE,"","삭제")</f>
        <v>삭제</v>
      </c>
      <c r="B135" s="44"/>
      <c r="C135" s="43"/>
      <c r="D135" s="277" t="e">
        <f ca="1">Calcu!AC270</f>
        <v>#N/A</v>
      </c>
      <c r="E135" s="244" t="e">
        <f ca="1">Calcu!AD270</f>
        <v>#N/A</v>
      </c>
    </row>
    <row r="136" spans="1:5" ht="15" customHeight="1">
      <c r="A136" s="44" t="str">
        <f>IF(Calcu!B271=TRUE,"","삭제")</f>
        <v>삭제</v>
      </c>
      <c r="B136" s="44"/>
      <c r="C136" s="43"/>
      <c r="D136" s="277" t="e">
        <f ca="1">Calcu!AC271</f>
        <v>#N/A</v>
      </c>
      <c r="E136" s="244" t="e">
        <f ca="1">Calcu!AD271</f>
        <v>#N/A</v>
      </c>
    </row>
    <row r="137" spans="1:5" ht="15" customHeight="1">
      <c r="A137" s="44" t="str">
        <f>IF(Calcu!B272=TRUE,"","삭제")</f>
        <v>삭제</v>
      </c>
      <c r="B137" s="44"/>
      <c r="C137" s="43"/>
      <c r="D137" s="277" t="e">
        <f ca="1">Calcu!AC272</f>
        <v>#N/A</v>
      </c>
      <c r="E137" s="244" t="e">
        <f ca="1">Calcu!AD272</f>
        <v>#N/A</v>
      </c>
    </row>
    <row r="138" spans="1:5" ht="15" customHeight="1">
      <c r="A138" s="44" t="str">
        <f>IF(Calcu!B273=TRUE,"","삭제")</f>
        <v>삭제</v>
      </c>
      <c r="B138" s="44"/>
      <c r="C138" s="43"/>
      <c r="D138" s="277" t="e">
        <f ca="1">Calcu!AC273</f>
        <v>#N/A</v>
      </c>
      <c r="E138" s="244" t="e">
        <f ca="1">Calcu!AD273</f>
        <v>#N/A</v>
      </c>
    </row>
    <row r="139" spans="1:5" ht="15" customHeight="1">
      <c r="A139" s="44" t="str">
        <f>IF(Calcu!B274=TRUE,"","삭제")</f>
        <v>삭제</v>
      </c>
      <c r="B139" s="44"/>
      <c r="C139" s="43"/>
      <c r="D139" s="277" t="e">
        <f ca="1">Calcu!AC274</f>
        <v>#N/A</v>
      </c>
      <c r="E139" s="244" t="e">
        <f ca="1">Calcu!AD274</f>
        <v>#N/A</v>
      </c>
    </row>
    <row r="140" spans="1:5" ht="15" customHeight="1">
      <c r="A140" s="44" t="str">
        <f>IF(Calcu!B275=TRUE,"","삭제")</f>
        <v>삭제</v>
      </c>
      <c r="B140" s="44"/>
      <c r="C140" s="43"/>
      <c r="D140" s="277" t="e">
        <f ca="1">Calcu!AC275</f>
        <v>#N/A</v>
      </c>
      <c r="E140" s="244" t="e">
        <f ca="1">Calcu!AD275</f>
        <v>#N/A</v>
      </c>
    </row>
    <row r="141" spans="1:5" ht="15" customHeight="1">
      <c r="A141" s="44" t="str">
        <f>IF(Calcu!B276=TRUE,"","삭제")</f>
        <v>삭제</v>
      </c>
      <c r="B141" s="44"/>
      <c r="C141" s="43"/>
      <c r="D141" s="277" t="e">
        <f ca="1">Calcu!AC276</f>
        <v>#N/A</v>
      </c>
      <c r="E141" s="244" t="e">
        <f ca="1">Calcu!AD276</f>
        <v>#N/A</v>
      </c>
    </row>
    <row r="142" spans="1:5" ht="15" customHeight="1">
      <c r="A142" s="44" t="str">
        <f>IF(Calcu!B277=TRUE,"","삭제")</f>
        <v>삭제</v>
      </c>
      <c r="B142" s="44"/>
      <c r="C142" s="43"/>
      <c r="D142" s="277" t="e">
        <f ca="1">Calcu!AC277</f>
        <v>#N/A</v>
      </c>
      <c r="E142" s="244" t="e">
        <f ca="1">Calcu!AD277</f>
        <v>#N/A</v>
      </c>
    </row>
    <row r="143" spans="1:5" ht="15" customHeight="1">
      <c r="A143" s="44" t="str">
        <f>IF(Calcu!B278=TRUE,"","삭제")</f>
        <v>삭제</v>
      </c>
      <c r="B143" s="44"/>
      <c r="C143" s="43"/>
      <c r="D143" s="277" t="e">
        <f ca="1">Calcu!AC278</f>
        <v>#N/A</v>
      </c>
      <c r="E143" s="244" t="e">
        <f ca="1">Calcu!AD278</f>
        <v>#N/A</v>
      </c>
    </row>
    <row r="144" spans="1:5" ht="15" customHeight="1">
      <c r="A144" s="257" t="str">
        <f>A119</f>
        <v>삭제</v>
      </c>
      <c r="B144" s="44"/>
      <c r="C144" s="43"/>
      <c r="D144" s="581" t="e">
        <f ca="1">"○ 측정불확도 : "&amp;Calcu!T295</f>
        <v>#N/A</v>
      </c>
      <c r="E144" s="51"/>
    </row>
    <row r="145" spans="1:7" ht="15" customHeight="1">
      <c r="A145" s="257" t="str">
        <f>A120</f>
        <v>삭제</v>
      </c>
      <c r="B145" s="257"/>
      <c r="D145" s="326" t="e">
        <f ca="1">IF(Calcu!E305="사다리꼴","※ 신뢰수준 95 %,","※ 신뢰수준 약 95 %,")</f>
        <v>#N/A</v>
      </c>
      <c r="E145" s="327" t="e">
        <f ca="1">Calcu!E306&amp;IF(Calcu!E305="사다리꼴",", 사다리꼴 확률분포","")</f>
        <v>#N/A</v>
      </c>
      <c r="F145" s="327"/>
      <c r="G145" s="51"/>
    </row>
    <row r="146" spans="1:7" ht="15" customHeight="1">
      <c r="A146" s="256" t="str">
        <f>IF(Calcu!B321=TRUE,"","삭제")</f>
        <v>삭제</v>
      </c>
      <c r="B146" s="256"/>
      <c r="D146" s="38"/>
    </row>
    <row r="147" spans="1:7" ht="15" customHeight="1">
      <c r="A147" s="256" t="str">
        <f>A146</f>
        <v>삭제</v>
      </c>
      <c r="B147" s="256"/>
      <c r="D147" s="38" t="str">
        <f>"○ 배율 : "&amp;Calcu!E321</f>
        <v xml:space="preserve">○ 배율 : </v>
      </c>
    </row>
    <row r="148" spans="1:7" ht="15" customHeight="1">
      <c r="A148" s="256" t="str">
        <f t="shared" ref="A148:A150" si="3">A147</f>
        <v>삭제</v>
      </c>
      <c r="B148" s="256"/>
      <c r="D148" s="355" t="str">
        <f ca="1">"○ 최소눈금 : "&amp;Calcu!G315&amp;" "&amp;Calcu!I315</f>
        <v>○ 최소눈금 : 0 0</v>
      </c>
    </row>
    <row r="149" spans="1:7" ht="15" customHeight="1">
      <c r="A149" s="256" t="str">
        <f t="shared" si="3"/>
        <v>삭제</v>
      </c>
      <c r="B149" s="256"/>
      <c r="C149" s="44"/>
      <c r="D149" s="309" t="s">
        <v>119</v>
      </c>
      <c r="E149" s="311" t="s">
        <v>393</v>
      </c>
    </row>
    <row r="150" spans="1:7" ht="15" customHeight="1">
      <c r="A150" s="256" t="str">
        <f t="shared" si="3"/>
        <v>삭제</v>
      </c>
      <c r="B150" s="256"/>
      <c r="C150" s="43"/>
      <c r="D150" s="310" t="str">
        <f>"("&amp;Calcu!I315&amp;")"</f>
        <v>(0)</v>
      </c>
      <c r="E150" s="289" t="str">
        <f>D150</f>
        <v>(0)</v>
      </c>
    </row>
    <row r="151" spans="1:7" ht="15" customHeight="1">
      <c r="A151" s="44" t="str">
        <f>IF(Calcu!B321=TRUE,"","삭제")</f>
        <v>삭제</v>
      </c>
      <c r="B151" s="44"/>
      <c r="C151" s="43"/>
      <c r="D151" s="277" t="e">
        <f ca="1">Calcu!AC321</f>
        <v>#N/A</v>
      </c>
      <c r="E151" s="244" t="e">
        <f ca="1">Calcu!AD321</f>
        <v>#N/A</v>
      </c>
    </row>
    <row r="152" spans="1:7" ht="15" customHeight="1">
      <c r="A152" s="44" t="str">
        <f>IF(Calcu!B322=TRUE,"","삭제")</f>
        <v>삭제</v>
      </c>
      <c r="B152" s="44"/>
      <c r="C152" s="43"/>
      <c r="D152" s="277" t="e">
        <f ca="1">Calcu!AC322</f>
        <v>#N/A</v>
      </c>
      <c r="E152" s="244" t="e">
        <f ca="1">Calcu!AD322</f>
        <v>#N/A</v>
      </c>
    </row>
    <row r="153" spans="1:7" ht="15" customHeight="1">
      <c r="A153" s="44" t="str">
        <f>IF(Calcu!B323=TRUE,"","삭제")</f>
        <v>삭제</v>
      </c>
      <c r="B153" s="44"/>
      <c r="C153" s="43"/>
      <c r="D153" s="277" t="e">
        <f ca="1">Calcu!AC323</f>
        <v>#N/A</v>
      </c>
      <c r="E153" s="244" t="e">
        <f ca="1">Calcu!AD323</f>
        <v>#N/A</v>
      </c>
    </row>
    <row r="154" spans="1:7" ht="15" customHeight="1">
      <c r="A154" s="44" t="str">
        <f>IF(Calcu!B324=TRUE,"","삭제")</f>
        <v>삭제</v>
      </c>
      <c r="B154" s="44"/>
      <c r="C154" s="43"/>
      <c r="D154" s="277" t="e">
        <f ca="1">Calcu!AC324</f>
        <v>#N/A</v>
      </c>
      <c r="E154" s="244" t="e">
        <f ca="1">Calcu!AD324</f>
        <v>#N/A</v>
      </c>
    </row>
    <row r="155" spans="1:7" ht="15" customHeight="1">
      <c r="A155" s="44" t="str">
        <f>IF(Calcu!B325=TRUE,"","삭제")</f>
        <v>삭제</v>
      </c>
      <c r="B155" s="44"/>
      <c r="C155" s="43"/>
      <c r="D155" s="277" t="e">
        <f ca="1">Calcu!AC325</f>
        <v>#N/A</v>
      </c>
      <c r="E155" s="244" t="e">
        <f ca="1">Calcu!AD325</f>
        <v>#N/A</v>
      </c>
    </row>
    <row r="156" spans="1:7" ht="15" customHeight="1">
      <c r="A156" s="44" t="str">
        <f>IF(Calcu!B326=TRUE,"","삭제")</f>
        <v>삭제</v>
      </c>
      <c r="B156" s="44"/>
      <c r="C156" s="43"/>
      <c r="D156" s="277" t="e">
        <f ca="1">Calcu!AC326</f>
        <v>#N/A</v>
      </c>
      <c r="E156" s="244" t="e">
        <f ca="1">Calcu!AD326</f>
        <v>#N/A</v>
      </c>
    </row>
    <row r="157" spans="1:7" ht="15" customHeight="1">
      <c r="A157" s="44" t="str">
        <f>IF(Calcu!B327=TRUE,"","삭제")</f>
        <v>삭제</v>
      </c>
      <c r="B157" s="44"/>
      <c r="C157" s="43"/>
      <c r="D157" s="277" t="e">
        <f ca="1">Calcu!AC327</f>
        <v>#N/A</v>
      </c>
      <c r="E157" s="244" t="e">
        <f ca="1">Calcu!AD327</f>
        <v>#N/A</v>
      </c>
    </row>
    <row r="158" spans="1:7" ht="15" customHeight="1">
      <c r="A158" s="44" t="str">
        <f>IF(Calcu!B328=TRUE,"","삭제")</f>
        <v>삭제</v>
      </c>
      <c r="B158" s="44"/>
      <c r="C158" s="43"/>
      <c r="D158" s="277" t="e">
        <f ca="1">Calcu!AC328</f>
        <v>#N/A</v>
      </c>
      <c r="E158" s="244" t="e">
        <f ca="1">Calcu!AD328</f>
        <v>#N/A</v>
      </c>
    </row>
    <row r="159" spans="1:7" ht="15" customHeight="1">
      <c r="A159" s="44" t="str">
        <f>IF(Calcu!B329=TRUE,"","삭제")</f>
        <v>삭제</v>
      </c>
      <c r="B159" s="44"/>
      <c r="C159" s="43"/>
      <c r="D159" s="277" t="e">
        <f ca="1">Calcu!AC329</f>
        <v>#N/A</v>
      </c>
      <c r="E159" s="244" t="e">
        <f ca="1">Calcu!AD329</f>
        <v>#N/A</v>
      </c>
    </row>
    <row r="160" spans="1:7" ht="15" customHeight="1">
      <c r="A160" s="44" t="str">
        <f>IF(Calcu!B330=TRUE,"","삭제")</f>
        <v>삭제</v>
      </c>
      <c r="B160" s="44"/>
      <c r="C160" s="43"/>
      <c r="D160" s="277" t="e">
        <f ca="1">Calcu!AC330</f>
        <v>#N/A</v>
      </c>
      <c r="E160" s="244" t="e">
        <f ca="1">Calcu!AD330</f>
        <v>#N/A</v>
      </c>
    </row>
    <row r="161" spans="1:6" ht="15" customHeight="1">
      <c r="A161" s="44" t="str">
        <f>IF(Calcu!B331=TRUE,"","삭제")</f>
        <v>삭제</v>
      </c>
      <c r="B161" s="44"/>
      <c r="C161" s="43"/>
      <c r="D161" s="277" t="e">
        <f ca="1">Calcu!AC331</f>
        <v>#N/A</v>
      </c>
      <c r="E161" s="244" t="e">
        <f ca="1">Calcu!AD331</f>
        <v>#N/A</v>
      </c>
    </row>
    <row r="162" spans="1:6" ht="15" customHeight="1">
      <c r="A162" s="44" t="str">
        <f>IF(Calcu!B332=TRUE,"","삭제")</f>
        <v>삭제</v>
      </c>
      <c r="B162" s="44"/>
      <c r="C162" s="43"/>
      <c r="D162" s="277" t="e">
        <f ca="1">Calcu!AC332</f>
        <v>#N/A</v>
      </c>
      <c r="E162" s="244" t="e">
        <f ca="1">Calcu!AD332</f>
        <v>#N/A</v>
      </c>
    </row>
    <row r="163" spans="1:6" ht="15" customHeight="1">
      <c r="A163" s="44" t="str">
        <f>IF(Calcu!B333=TRUE,"","삭제")</f>
        <v>삭제</v>
      </c>
      <c r="B163" s="44"/>
      <c r="C163" s="43"/>
      <c r="D163" s="277" t="e">
        <f ca="1">Calcu!AC333</f>
        <v>#N/A</v>
      </c>
      <c r="E163" s="244" t="e">
        <f ca="1">Calcu!AD333</f>
        <v>#N/A</v>
      </c>
    </row>
    <row r="164" spans="1:6" ht="15" customHeight="1">
      <c r="A164" s="44" t="str">
        <f>IF(Calcu!B334=TRUE,"","삭제")</f>
        <v>삭제</v>
      </c>
      <c r="B164" s="44"/>
      <c r="C164" s="43"/>
      <c r="D164" s="277" t="e">
        <f ca="1">Calcu!AC334</f>
        <v>#N/A</v>
      </c>
      <c r="E164" s="244" t="e">
        <f ca="1">Calcu!AD334</f>
        <v>#N/A</v>
      </c>
    </row>
    <row r="165" spans="1:6" ht="15" customHeight="1">
      <c r="A165" s="44" t="str">
        <f>IF(Calcu!B335=TRUE,"","삭제")</f>
        <v>삭제</v>
      </c>
      <c r="B165" s="44"/>
      <c r="C165" s="43"/>
      <c r="D165" s="277" t="e">
        <f ca="1">Calcu!AC335</f>
        <v>#N/A</v>
      </c>
      <c r="E165" s="244" t="e">
        <f ca="1">Calcu!AD335</f>
        <v>#N/A</v>
      </c>
    </row>
    <row r="166" spans="1:6" ht="15" customHeight="1">
      <c r="A166" s="44" t="str">
        <f>IF(Calcu!B336=TRUE,"","삭제")</f>
        <v>삭제</v>
      </c>
      <c r="B166" s="44"/>
      <c r="C166" s="43"/>
      <c r="D166" s="277" t="e">
        <f ca="1">Calcu!AC336</f>
        <v>#N/A</v>
      </c>
      <c r="E166" s="244" t="e">
        <f ca="1">Calcu!AD336</f>
        <v>#N/A</v>
      </c>
    </row>
    <row r="167" spans="1:6" ht="15" customHeight="1">
      <c r="A167" s="44" t="str">
        <f>IF(Calcu!B337=TRUE,"","삭제")</f>
        <v>삭제</v>
      </c>
      <c r="B167" s="44"/>
      <c r="C167" s="43"/>
      <c r="D167" s="277" t="e">
        <f ca="1">Calcu!AC337</f>
        <v>#N/A</v>
      </c>
      <c r="E167" s="244" t="e">
        <f ca="1">Calcu!AD337</f>
        <v>#N/A</v>
      </c>
    </row>
    <row r="168" spans="1:6" ht="15" customHeight="1">
      <c r="A168" s="44" t="str">
        <f>IF(Calcu!B338=TRUE,"","삭제")</f>
        <v>삭제</v>
      </c>
      <c r="B168" s="44"/>
      <c r="C168" s="43"/>
      <c r="D168" s="277" t="e">
        <f ca="1">Calcu!AC338</f>
        <v>#N/A</v>
      </c>
      <c r="E168" s="244" t="e">
        <f ca="1">Calcu!AD338</f>
        <v>#N/A</v>
      </c>
    </row>
    <row r="169" spans="1:6" ht="15" customHeight="1">
      <c r="A169" s="44" t="str">
        <f>IF(Calcu!B339=TRUE,"","삭제")</f>
        <v>삭제</v>
      </c>
      <c r="B169" s="44"/>
      <c r="C169" s="43"/>
      <c r="D169" s="277" t="e">
        <f ca="1">Calcu!AC339</f>
        <v>#N/A</v>
      </c>
      <c r="E169" s="244" t="e">
        <f ca="1">Calcu!AD339</f>
        <v>#N/A</v>
      </c>
    </row>
    <row r="170" spans="1:6" ht="15" customHeight="1">
      <c r="A170" s="44" t="str">
        <f>IF(Calcu!B340=TRUE,"","삭제")</f>
        <v>삭제</v>
      </c>
      <c r="B170" s="44"/>
      <c r="C170" s="43"/>
      <c r="D170" s="277" t="e">
        <f ca="1">Calcu!AC340</f>
        <v>#N/A</v>
      </c>
      <c r="E170" s="244" t="e">
        <f ca="1">Calcu!AD340</f>
        <v>#N/A</v>
      </c>
    </row>
    <row r="171" spans="1:6" ht="15" customHeight="1">
      <c r="A171" s="257" t="str">
        <f>A146</f>
        <v>삭제</v>
      </c>
      <c r="B171" s="44"/>
      <c r="C171" s="43"/>
      <c r="D171" s="581" t="e">
        <f ca="1">"○ 측정불확도 : "&amp;Calcu!T357</f>
        <v>#N/A</v>
      </c>
      <c r="E171" s="167"/>
    </row>
    <row r="172" spans="1:6" ht="15" customHeight="1">
      <c r="A172" s="257" t="str">
        <f>A147</f>
        <v>삭제</v>
      </c>
      <c r="B172" s="257"/>
      <c r="D172" s="326" t="e">
        <f ca="1">IF(Calcu!E367="사다리꼴","※ 신뢰수준 95 %,","※ 신뢰수준 약 95 %,")</f>
        <v>#N/A</v>
      </c>
      <c r="E172" s="327" t="e">
        <f ca="1">Calcu!E368&amp;IF(Calcu!E367="사다리꼴",", 사다리꼴 확률분포","")</f>
        <v>#N/A</v>
      </c>
    </row>
    <row r="173" spans="1:6" ht="15" customHeight="1">
      <c r="D173" s="73"/>
      <c r="E173" s="73"/>
      <c r="F173" s="74"/>
    </row>
  </sheetData>
  <mergeCells count="1">
    <mergeCell ref="A1:I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179"/>
  <sheetViews>
    <sheetView showGridLines="0" showWhiteSpace="0" zoomScaleNormal="100" zoomScaleSheetLayoutView="100" workbookViewId="0">
      <selection sqref="A1:I2"/>
    </sheetView>
  </sheetViews>
  <sheetFormatPr defaultColWidth="10.77734375" defaultRowHeight="15" customHeight="1"/>
  <cols>
    <col min="1" max="3" width="5.77734375" style="37" customWidth="1"/>
    <col min="4" max="5" width="23.77734375" style="37" customWidth="1"/>
    <col min="6" max="9" width="4.77734375" style="37" customWidth="1"/>
    <col min="10" max="16384" width="10.77734375" style="37"/>
  </cols>
  <sheetData>
    <row r="1" spans="1:9" s="78" customFormat="1" ht="33" customHeight="1">
      <c r="A1" s="411" t="s">
        <v>58</v>
      </c>
      <c r="B1" s="411"/>
      <c r="C1" s="411"/>
      <c r="D1" s="411"/>
      <c r="E1" s="411"/>
      <c r="F1" s="411"/>
      <c r="G1" s="411"/>
      <c r="H1" s="411"/>
      <c r="I1" s="411"/>
    </row>
    <row r="2" spans="1:9" s="78" customFormat="1" ht="33" customHeight="1">
      <c r="A2" s="411"/>
      <c r="B2" s="411"/>
      <c r="C2" s="411"/>
      <c r="D2" s="411"/>
      <c r="E2" s="411"/>
      <c r="F2" s="411"/>
      <c r="G2" s="411"/>
      <c r="H2" s="411"/>
      <c r="I2" s="411"/>
    </row>
    <row r="3" spans="1:9" s="47" customFormat="1" ht="12.75" customHeight="1">
      <c r="A3" s="48" t="s">
        <v>57</v>
      </c>
      <c r="B3" s="48"/>
      <c r="C3" s="22"/>
      <c r="D3" s="22"/>
      <c r="E3" s="22"/>
      <c r="F3" s="22"/>
      <c r="G3" s="22"/>
      <c r="H3" s="22"/>
      <c r="I3" s="22"/>
    </row>
    <row r="4" spans="1:9" s="49" customFormat="1" ht="13.5" customHeight="1">
      <c r="A4" s="77" t="str">
        <f>" 교   정   번   호(Calibration No) : "&amp;기본정보!H3</f>
        <v xml:space="preserve"> 교   정   번   호(Calibration No) : </v>
      </c>
      <c r="B4" s="88"/>
      <c r="C4" s="76"/>
      <c r="D4" s="243"/>
      <c r="E4" s="76"/>
      <c r="F4" s="76"/>
      <c r="G4" s="90"/>
      <c r="H4" s="90"/>
      <c r="I4" s="75"/>
    </row>
    <row r="5" spans="1:9" s="36" customFormat="1" ht="15" customHeight="1"/>
    <row r="6" spans="1:9" ht="15" customHeight="1">
      <c r="D6" s="54" t="str">
        <f>"○ Description : "&amp;기본정보!C$5</f>
        <v xml:space="preserve">○ Description : </v>
      </c>
    </row>
    <row r="7" spans="1:9" ht="15" customHeight="1">
      <c r="D7" s="54" t="str">
        <f>"○ Manufacturer  : "&amp;기본정보!C$6</f>
        <v xml:space="preserve">○ Manufacturer  : </v>
      </c>
    </row>
    <row r="8" spans="1:9" ht="15" customHeight="1">
      <c r="D8" s="54" t="str">
        <f>"○ Model Name : "&amp;기본정보!C$7</f>
        <v xml:space="preserve">○ Model Name : </v>
      </c>
    </row>
    <row r="9" spans="1:9" ht="15" customHeight="1">
      <c r="D9" s="54" t="str">
        <f>"○ Serial Number : "&amp;기본정보!C$8</f>
        <v xml:space="preserve">○ Serial Number : </v>
      </c>
    </row>
    <row r="10" spans="1:9" ht="15" customHeight="1">
      <c r="D10" s="54"/>
    </row>
    <row r="11" spans="1:9" ht="15" customHeight="1">
      <c r="A11" s="256" t="str">
        <f>IF(Calcu!B11=TRUE,"","삭제")</f>
        <v>삭제</v>
      </c>
      <c r="B11" s="256"/>
      <c r="D11" s="38" t="s">
        <v>519</v>
      </c>
    </row>
    <row r="12" spans="1:9" ht="15" customHeight="1">
      <c r="A12" s="257" t="str">
        <f>A11</f>
        <v>삭제</v>
      </c>
      <c r="B12" s="256"/>
      <c r="D12" s="38" t="str">
        <f>"○ Magnification : "&amp;Calcu!E11</f>
        <v xml:space="preserve">○ Magnification : </v>
      </c>
      <c r="G12" s="326"/>
    </row>
    <row r="13" spans="1:9" ht="15" customHeight="1">
      <c r="A13" s="257" t="str">
        <f>A12</f>
        <v>삭제</v>
      </c>
      <c r="B13" s="256"/>
      <c r="D13" s="243" t="str">
        <f ca="1">"○ Resolution : "&amp;Calcu!G5&amp;" "&amp;Calcu!I5</f>
        <v>○ Resolution : 0 0</v>
      </c>
    </row>
    <row r="14" spans="1:9" ht="15" customHeight="1">
      <c r="A14" s="257" t="str">
        <f>A13</f>
        <v>삭제</v>
      </c>
      <c r="B14" s="257"/>
      <c r="C14" s="44"/>
      <c r="D14" s="359" t="s">
        <v>643</v>
      </c>
      <c r="E14" s="361" t="s">
        <v>644</v>
      </c>
    </row>
    <row r="15" spans="1:9" ht="15" customHeight="1">
      <c r="A15" s="257" t="str">
        <f>A14</f>
        <v>삭제</v>
      </c>
      <c r="B15" s="257"/>
      <c r="C15" s="43"/>
      <c r="D15" s="360" t="str">
        <f>"("&amp;Calcu!I5&amp;")"</f>
        <v>(0)</v>
      </c>
      <c r="E15" s="289" t="str">
        <f>D15</f>
        <v>(0)</v>
      </c>
    </row>
    <row r="16" spans="1:9" ht="15" customHeight="1">
      <c r="A16" s="44" t="str">
        <f>IF(Calcu!B11=TRUE,"","삭제")</f>
        <v>삭제</v>
      </c>
      <c r="B16" s="44"/>
      <c r="C16" s="43"/>
      <c r="D16" s="277" t="e">
        <f ca="1">Calcu!AC11</f>
        <v>#N/A</v>
      </c>
      <c r="E16" s="244" t="e">
        <f ca="1">Calcu!AD11</f>
        <v>#N/A</v>
      </c>
    </row>
    <row r="17" spans="1:5" ht="15" customHeight="1">
      <c r="A17" s="44" t="str">
        <f>IF(Calcu!B12=TRUE,"","삭제")</f>
        <v>삭제</v>
      </c>
      <c r="B17" s="44"/>
      <c r="C17" s="43"/>
      <c r="D17" s="277" t="e">
        <f ca="1">Calcu!AC12</f>
        <v>#N/A</v>
      </c>
      <c r="E17" s="244" t="e">
        <f ca="1">Calcu!AD12</f>
        <v>#N/A</v>
      </c>
    </row>
    <row r="18" spans="1:5" ht="15" customHeight="1">
      <c r="A18" s="44" t="str">
        <f>IF(Calcu!B13=TRUE,"","삭제")</f>
        <v>삭제</v>
      </c>
      <c r="B18" s="44"/>
      <c r="C18" s="43"/>
      <c r="D18" s="277" t="e">
        <f ca="1">Calcu!AC13</f>
        <v>#N/A</v>
      </c>
      <c r="E18" s="244" t="e">
        <f ca="1">Calcu!AD13</f>
        <v>#N/A</v>
      </c>
    </row>
    <row r="19" spans="1:5" ht="15" customHeight="1">
      <c r="A19" s="44" t="str">
        <f>IF(Calcu!B14=TRUE,"","삭제")</f>
        <v>삭제</v>
      </c>
      <c r="B19" s="44"/>
      <c r="C19" s="43"/>
      <c r="D19" s="277" t="e">
        <f ca="1">Calcu!AC14</f>
        <v>#N/A</v>
      </c>
      <c r="E19" s="244" t="e">
        <f ca="1">Calcu!AD14</f>
        <v>#N/A</v>
      </c>
    </row>
    <row r="20" spans="1:5" ht="15" customHeight="1">
      <c r="A20" s="44" t="str">
        <f>IF(Calcu!B15=TRUE,"","삭제")</f>
        <v>삭제</v>
      </c>
      <c r="B20" s="44"/>
      <c r="C20" s="43"/>
      <c r="D20" s="277" t="e">
        <f ca="1">Calcu!AC15</f>
        <v>#N/A</v>
      </c>
      <c r="E20" s="244" t="e">
        <f ca="1">Calcu!AD15</f>
        <v>#N/A</v>
      </c>
    </row>
    <row r="21" spans="1:5" ht="15" customHeight="1">
      <c r="A21" s="44" t="str">
        <f>IF(Calcu!B16=TRUE,"","삭제")</f>
        <v>삭제</v>
      </c>
      <c r="B21" s="44"/>
      <c r="C21" s="43"/>
      <c r="D21" s="277" t="e">
        <f ca="1">Calcu!AC16</f>
        <v>#N/A</v>
      </c>
      <c r="E21" s="244" t="e">
        <f ca="1">Calcu!AD16</f>
        <v>#N/A</v>
      </c>
    </row>
    <row r="22" spans="1:5" ht="15" customHeight="1">
      <c r="A22" s="44" t="str">
        <f>IF(Calcu!B17=TRUE,"","삭제")</f>
        <v>삭제</v>
      </c>
      <c r="B22" s="44"/>
      <c r="C22" s="43"/>
      <c r="D22" s="277" t="e">
        <f ca="1">Calcu!AC17</f>
        <v>#N/A</v>
      </c>
      <c r="E22" s="244" t="e">
        <f ca="1">Calcu!AD17</f>
        <v>#N/A</v>
      </c>
    </row>
    <row r="23" spans="1:5" ht="15" customHeight="1">
      <c r="A23" s="44" t="str">
        <f>IF(Calcu!B18=TRUE,"","삭제")</f>
        <v>삭제</v>
      </c>
      <c r="B23" s="44"/>
      <c r="C23" s="43"/>
      <c r="D23" s="277" t="e">
        <f ca="1">Calcu!AC18</f>
        <v>#N/A</v>
      </c>
      <c r="E23" s="244" t="e">
        <f ca="1">Calcu!AD18</f>
        <v>#N/A</v>
      </c>
    </row>
    <row r="24" spans="1:5" ht="15" customHeight="1">
      <c r="A24" s="44" t="str">
        <f>IF(Calcu!B19=TRUE,"","삭제")</f>
        <v>삭제</v>
      </c>
      <c r="B24" s="44"/>
      <c r="C24" s="43"/>
      <c r="D24" s="277" t="e">
        <f ca="1">Calcu!AC19</f>
        <v>#N/A</v>
      </c>
      <c r="E24" s="244" t="e">
        <f ca="1">Calcu!AD19</f>
        <v>#N/A</v>
      </c>
    </row>
    <row r="25" spans="1:5" ht="15" customHeight="1">
      <c r="A25" s="44" t="str">
        <f>IF(Calcu!B20=TRUE,"","삭제")</f>
        <v>삭제</v>
      </c>
      <c r="B25" s="44"/>
      <c r="C25" s="43"/>
      <c r="D25" s="277" t="e">
        <f ca="1">Calcu!AC20</f>
        <v>#N/A</v>
      </c>
      <c r="E25" s="244" t="e">
        <f ca="1">Calcu!AD20</f>
        <v>#N/A</v>
      </c>
    </row>
    <row r="26" spans="1:5" ht="15" customHeight="1">
      <c r="A26" s="44" t="str">
        <f>IF(Calcu!B21=TRUE,"","삭제")</f>
        <v>삭제</v>
      </c>
      <c r="B26" s="44"/>
      <c r="C26" s="43"/>
      <c r="D26" s="277" t="e">
        <f ca="1">Calcu!AC21</f>
        <v>#N/A</v>
      </c>
      <c r="E26" s="244" t="e">
        <f ca="1">Calcu!AD21</f>
        <v>#N/A</v>
      </c>
    </row>
    <row r="27" spans="1:5" ht="15" customHeight="1">
      <c r="A27" s="44" t="str">
        <f>IF(Calcu!B22=TRUE,"","삭제")</f>
        <v>삭제</v>
      </c>
      <c r="B27" s="44"/>
      <c r="C27" s="43"/>
      <c r="D27" s="277" t="e">
        <f ca="1">Calcu!AC22</f>
        <v>#N/A</v>
      </c>
      <c r="E27" s="244" t="e">
        <f ca="1">Calcu!AD22</f>
        <v>#N/A</v>
      </c>
    </row>
    <row r="28" spans="1:5" ht="15" customHeight="1">
      <c r="A28" s="44" t="str">
        <f>IF(Calcu!B23=TRUE,"","삭제")</f>
        <v>삭제</v>
      </c>
      <c r="B28" s="44"/>
      <c r="C28" s="43"/>
      <c r="D28" s="277" t="e">
        <f ca="1">Calcu!AC23</f>
        <v>#N/A</v>
      </c>
      <c r="E28" s="244" t="e">
        <f ca="1">Calcu!AD23</f>
        <v>#N/A</v>
      </c>
    </row>
    <row r="29" spans="1:5" ht="15" customHeight="1">
      <c r="A29" s="44" t="str">
        <f>IF(Calcu!B24=TRUE,"","삭제")</f>
        <v>삭제</v>
      </c>
      <c r="B29" s="44"/>
      <c r="C29" s="43"/>
      <c r="D29" s="277" t="e">
        <f ca="1">Calcu!AC24</f>
        <v>#N/A</v>
      </c>
      <c r="E29" s="244" t="e">
        <f ca="1">Calcu!AD24</f>
        <v>#N/A</v>
      </c>
    </row>
    <row r="30" spans="1:5" ht="15" customHeight="1">
      <c r="A30" s="44" t="str">
        <f>IF(Calcu!B25=TRUE,"","삭제")</f>
        <v>삭제</v>
      </c>
      <c r="B30" s="44"/>
      <c r="C30" s="43"/>
      <c r="D30" s="277" t="e">
        <f ca="1">Calcu!AC25</f>
        <v>#N/A</v>
      </c>
      <c r="E30" s="244" t="e">
        <f ca="1">Calcu!AD25</f>
        <v>#N/A</v>
      </c>
    </row>
    <row r="31" spans="1:5" ht="15" customHeight="1">
      <c r="A31" s="44" t="str">
        <f>IF(Calcu!B26=TRUE,"","삭제")</f>
        <v>삭제</v>
      </c>
      <c r="B31" s="44"/>
      <c r="C31" s="43"/>
      <c r="D31" s="277" t="e">
        <f ca="1">Calcu!AC26</f>
        <v>#N/A</v>
      </c>
      <c r="E31" s="244" t="e">
        <f ca="1">Calcu!AD26</f>
        <v>#N/A</v>
      </c>
    </row>
    <row r="32" spans="1:5" ht="15" customHeight="1">
      <c r="A32" s="44" t="str">
        <f>IF(Calcu!B27=TRUE,"","삭제")</f>
        <v>삭제</v>
      </c>
      <c r="B32" s="44"/>
      <c r="C32" s="43"/>
      <c r="D32" s="277" t="e">
        <f ca="1">Calcu!AC27</f>
        <v>#N/A</v>
      </c>
      <c r="E32" s="244" t="e">
        <f ca="1">Calcu!AD27</f>
        <v>#N/A</v>
      </c>
    </row>
    <row r="33" spans="1:7" ht="15" customHeight="1">
      <c r="A33" s="44" t="str">
        <f>IF(Calcu!B28=TRUE,"","삭제")</f>
        <v>삭제</v>
      </c>
      <c r="B33" s="44"/>
      <c r="C33" s="43"/>
      <c r="D33" s="277" t="e">
        <f ca="1">Calcu!AC28</f>
        <v>#N/A</v>
      </c>
      <c r="E33" s="244" t="e">
        <f ca="1">Calcu!AD28</f>
        <v>#N/A</v>
      </c>
    </row>
    <row r="34" spans="1:7" ht="15" customHeight="1">
      <c r="A34" s="44" t="str">
        <f>IF(Calcu!B29=TRUE,"","삭제")</f>
        <v>삭제</v>
      </c>
      <c r="B34" s="44"/>
      <c r="C34" s="43"/>
      <c r="D34" s="277" t="e">
        <f ca="1">Calcu!AC29</f>
        <v>#N/A</v>
      </c>
      <c r="E34" s="244" t="e">
        <f ca="1">Calcu!AD29</f>
        <v>#N/A</v>
      </c>
    </row>
    <row r="35" spans="1:7" ht="15" customHeight="1">
      <c r="A35" s="44" t="str">
        <f>IF(Calcu!B30=TRUE,"","삭제")</f>
        <v>삭제</v>
      </c>
      <c r="B35" s="44"/>
      <c r="C35" s="43"/>
      <c r="D35" s="277" t="e">
        <f ca="1">Calcu!AC30</f>
        <v>#N/A</v>
      </c>
      <c r="E35" s="244" t="e">
        <f ca="1">Calcu!AD30</f>
        <v>#N/A</v>
      </c>
    </row>
    <row r="36" spans="1:7" ht="15" customHeight="1">
      <c r="A36" s="257" t="str">
        <f>A11</f>
        <v>삭제</v>
      </c>
      <c r="B36" s="44"/>
      <c r="C36" s="43"/>
      <c r="D36" s="581" t="e">
        <f ca="1">"○ Measurement uncertainty : "&amp;Calcu!T47</f>
        <v>#N/A</v>
      </c>
      <c r="E36" s="167"/>
      <c r="F36" s="51"/>
    </row>
    <row r="37" spans="1:7" ht="15" customHeight="1">
      <c r="A37" s="257" t="str">
        <f>A12</f>
        <v>삭제</v>
      </c>
      <c r="B37" s="257"/>
      <c r="D37" s="326" t="e">
        <f ca="1">IF(Calcu!E57="사다리꼴","(Confidence level 95 %,","(Confidence level about 95 %,")</f>
        <v>#N/A</v>
      </c>
      <c r="E37" s="327" t="e">
        <f ca="1">Calcu!E58&amp;")"</f>
        <v>#N/A</v>
      </c>
      <c r="F37" s="327"/>
      <c r="G37" s="51"/>
    </row>
    <row r="38" spans="1:7" ht="15" customHeight="1">
      <c r="A38" s="44" t="str">
        <f ca="1">IFERROR(IF(Calcu!E57="사다리꼴",A37,"삭제"),"삭제")</f>
        <v>삭제</v>
      </c>
      <c r="D38" s="50" t="e">
        <f ca="1">IF(Calcu!E57="사다리꼴","※ Trapezoid probability distribution.","")</f>
        <v>#N/A</v>
      </c>
      <c r="E38" s="327"/>
      <c r="F38" s="327"/>
      <c r="G38" s="51"/>
    </row>
    <row r="39" spans="1:7" ht="15" customHeight="1">
      <c r="A39" s="256" t="str">
        <f>IF(Calcu!B73=TRUE,"","삭제")</f>
        <v>삭제</v>
      </c>
      <c r="B39" s="256"/>
      <c r="E39" s="327"/>
    </row>
    <row r="40" spans="1:7" ht="15" customHeight="1">
      <c r="A40" s="256" t="str">
        <f>A39</f>
        <v>삭제</v>
      </c>
      <c r="B40" s="256"/>
      <c r="D40" s="38" t="str">
        <f>"○ Magnification : "&amp;Calcu!E73</f>
        <v xml:space="preserve">○ Magnification : </v>
      </c>
    </row>
    <row r="41" spans="1:7" ht="15" customHeight="1">
      <c r="A41" s="256" t="str">
        <f>A40</f>
        <v>삭제</v>
      </c>
      <c r="B41" s="256"/>
      <c r="D41" s="355" t="str">
        <f ca="1">"○ Resolution : "&amp;Calcu!G67&amp;" "&amp;Calcu!I67</f>
        <v>○ Resolution : 0 0</v>
      </c>
      <c r="G41" s="36"/>
    </row>
    <row r="42" spans="1:7" ht="15" customHeight="1">
      <c r="A42" s="256" t="str">
        <f>A41</f>
        <v>삭제</v>
      </c>
      <c r="B42" s="256"/>
      <c r="C42" s="44"/>
      <c r="D42" s="359" t="s">
        <v>643</v>
      </c>
      <c r="E42" s="361" t="s">
        <v>644</v>
      </c>
    </row>
    <row r="43" spans="1:7" ht="15" customHeight="1">
      <c r="A43" s="256" t="str">
        <f>A42</f>
        <v>삭제</v>
      </c>
      <c r="B43" s="256"/>
      <c r="C43" s="43"/>
      <c r="D43" s="360" t="str">
        <f>"("&amp;Calcu!I67&amp;")"</f>
        <v>(0)</v>
      </c>
      <c r="E43" s="289" t="str">
        <f>D43</f>
        <v>(0)</v>
      </c>
    </row>
    <row r="44" spans="1:7" ht="15" customHeight="1">
      <c r="A44" s="44" t="str">
        <f>IF(Calcu!B73=TRUE,"","삭제")</f>
        <v>삭제</v>
      </c>
      <c r="B44" s="44"/>
      <c r="C44" s="43"/>
      <c r="D44" s="277" t="e">
        <f ca="1">Calcu!AC73</f>
        <v>#N/A</v>
      </c>
      <c r="E44" s="244" t="e">
        <f ca="1">Calcu!AD73</f>
        <v>#N/A</v>
      </c>
    </row>
    <row r="45" spans="1:7" ht="15" customHeight="1">
      <c r="A45" s="44" t="str">
        <f>IF(Calcu!B74=TRUE,"","삭제")</f>
        <v>삭제</v>
      </c>
      <c r="B45" s="44"/>
      <c r="C45" s="43"/>
      <c r="D45" s="277" t="e">
        <f ca="1">Calcu!AC74</f>
        <v>#N/A</v>
      </c>
      <c r="E45" s="244" t="e">
        <f ca="1">Calcu!AD74</f>
        <v>#N/A</v>
      </c>
    </row>
    <row r="46" spans="1:7" ht="15" customHeight="1">
      <c r="A46" s="44" t="str">
        <f>IF(Calcu!B75=TRUE,"","삭제")</f>
        <v>삭제</v>
      </c>
      <c r="B46" s="44"/>
      <c r="C46" s="43"/>
      <c r="D46" s="277" t="e">
        <f ca="1">Calcu!AC75</f>
        <v>#N/A</v>
      </c>
      <c r="E46" s="244" t="e">
        <f ca="1">Calcu!AD75</f>
        <v>#N/A</v>
      </c>
    </row>
    <row r="47" spans="1:7" ht="15" customHeight="1">
      <c r="A47" s="44" t="str">
        <f>IF(Calcu!B76=TRUE,"","삭제")</f>
        <v>삭제</v>
      </c>
      <c r="B47" s="44"/>
      <c r="C47" s="43"/>
      <c r="D47" s="277" t="e">
        <f ca="1">Calcu!AC76</f>
        <v>#N/A</v>
      </c>
      <c r="E47" s="244" t="e">
        <f ca="1">Calcu!AD76</f>
        <v>#N/A</v>
      </c>
    </row>
    <row r="48" spans="1:7" ht="15" customHeight="1">
      <c r="A48" s="44" t="str">
        <f>IF(Calcu!B77=TRUE,"","삭제")</f>
        <v>삭제</v>
      </c>
      <c r="B48" s="44"/>
      <c r="C48" s="43"/>
      <c r="D48" s="277" t="e">
        <f ca="1">Calcu!AC77</f>
        <v>#N/A</v>
      </c>
      <c r="E48" s="244" t="e">
        <f ca="1">Calcu!AD77</f>
        <v>#N/A</v>
      </c>
    </row>
    <row r="49" spans="1:6" ht="15" customHeight="1">
      <c r="A49" s="44" t="str">
        <f>IF(Calcu!B78=TRUE,"","삭제")</f>
        <v>삭제</v>
      </c>
      <c r="B49" s="44"/>
      <c r="C49" s="43"/>
      <c r="D49" s="277" t="e">
        <f ca="1">Calcu!AC78</f>
        <v>#N/A</v>
      </c>
      <c r="E49" s="244" t="e">
        <f ca="1">Calcu!AD78</f>
        <v>#N/A</v>
      </c>
    </row>
    <row r="50" spans="1:6" ht="15" customHeight="1">
      <c r="A50" s="44" t="str">
        <f>IF(Calcu!B79=TRUE,"","삭제")</f>
        <v>삭제</v>
      </c>
      <c r="B50" s="44"/>
      <c r="C50" s="43"/>
      <c r="D50" s="277" t="e">
        <f ca="1">Calcu!AC79</f>
        <v>#N/A</v>
      </c>
      <c r="E50" s="244" t="e">
        <f ca="1">Calcu!AD79</f>
        <v>#N/A</v>
      </c>
    </row>
    <row r="51" spans="1:6" ht="15" customHeight="1">
      <c r="A51" s="44" t="str">
        <f>IF(Calcu!B80=TRUE,"","삭제")</f>
        <v>삭제</v>
      </c>
      <c r="B51" s="44"/>
      <c r="C51" s="43"/>
      <c r="D51" s="277" t="e">
        <f ca="1">Calcu!AC80</f>
        <v>#N/A</v>
      </c>
      <c r="E51" s="244" t="e">
        <f ca="1">Calcu!AD80</f>
        <v>#N/A</v>
      </c>
    </row>
    <row r="52" spans="1:6" ht="15" customHeight="1">
      <c r="A52" s="44" t="str">
        <f>IF(Calcu!B81=TRUE,"","삭제")</f>
        <v>삭제</v>
      </c>
      <c r="B52" s="44"/>
      <c r="C52" s="43"/>
      <c r="D52" s="277" t="e">
        <f ca="1">Calcu!AC81</f>
        <v>#N/A</v>
      </c>
      <c r="E52" s="244" t="e">
        <f ca="1">Calcu!AD81</f>
        <v>#N/A</v>
      </c>
    </row>
    <row r="53" spans="1:6" ht="15" customHeight="1">
      <c r="A53" s="44" t="str">
        <f>IF(Calcu!B82=TRUE,"","삭제")</f>
        <v>삭제</v>
      </c>
      <c r="B53" s="44"/>
      <c r="C53" s="43"/>
      <c r="D53" s="277" t="e">
        <f ca="1">Calcu!AC82</f>
        <v>#N/A</v>
      </c>
      <c r="E53" s="244" t="e">
        <f ca="1">Calcu!AD82</f>
        <v>#N/A</v>
      </c>
    </row>
    <row r="54" spans="1:6" ht="15" customHeight="1">
      <c r="A54" s="44" t="str">
        <f>IF(Calcu!B83=TRUE,"","삭제")</f>
        <v>삭제</v>
      </c>
      <c r="B54" s="44"/>
      <c r="C54" s="43"/>
      <c r="D54" s="277" t="e">
        <f ca="1">Calcu!AC83</f>
        <v>#N/A</v>
      </c>
      <c r="E54" s="244" t="e">
        <f ca="1">Calcu!AD83</f>
        <v>#N/A</v>
      </c>
    </row>
    <row r="55" spans="1:6" ht="15" customHeight="1">
      <c r="A55" s="44" t="str">
        <f>IF(Calcu!B84=TRUE,"","삭제")</f>
        <v>삭제</v>
      </c>
      <c r="B55" s="44"/>
      <c r="C55" s="43"/>
      <c r="D55" s="277" t="e">
        <f ca="1">Calcu!AC84</f>
        <v>#N/A</v>
      </c>
      <c r="E55" s="244" t="e">
        <f ca="1">Calcu!AD84</f>
        <v>#N/A</v>
      </c>
    </row>
    <row r="56" spans="1:6" ht="15" customHeight="1">
      <c r="A56" s="44" t="str">
        <f>IF(Calcu!B85=TRUE,"","삭제")</f>
        <v>삭제</v>
      </c>
      <c r="B56" s="44"/>
      <c r="C56" s="43"/>
      <c r="D56" s="277" t="e">
        <f ca="1">Calcu!AC85</f>
        <v>#N/A</v>
      </c>
      <c r="E56" s="244" t="e">
        <f ca="1">Calcu!AD85</f>
        <v>#N/A</v>
      </c>
    </row>
    <row r="57" spans="1:6" ht="15" customHeight="1">
      <c r="A57" s="44" t="str">
        <f>IF(Calcu!B86=TRUE,"","삭제")</f>
        <v>삭제</v>
      </c>
      <c r="B57" s="44"/>
      <c r="C57" s="43"/>
      <c r="D57" s="277" t="e">
        <f ca="1">Calcu!AC86</f>
        <v>#N/A</v>
      </c>
      <c r="E57" s="244" t="e">
        <f ca="1">Calcu!AD86</f>
        <v>#N/A</v>
      </c>
    </row>
    <row r="58" spans="1:6" ht="15" customHeight="1">
      <c r="A58" s="44" t="str">
        <f>IF(Calcu!B87=TRUE,"","삭제")</f>
        <v>삭제</v>
      </c>
      <c r="B58" s="44"/>
      <c r="C58" s="43"/>
      <c r="D58" s="277" t="e">
        <f ca="1">Calcu!AC87</f>
        <v>#N/A</v>
      </c>
      <c r="E58" s="244" t="e">
        <f ca="1">Calcu!AD87</f>
        <v>#N/A</v>
      </c>
    </row>
    <row r="59" spans="1:6" ht="15" customHeight="1">
      <c r="A59" s="44" t="str">
        <f>IF(Calcu!B88=TRUE,"","삭제")</f>
        <v>삭제</v>
      </c>
      <c r="B59" s="44"/>
      <c r="C59" s="43"/>
      <c r="D59" s="277" t="e">
        <f ca="1">Calcu!AC88</f>
        <v>#N/A</v>
      </c>
      <c r="E59" s="244" t="e">
        <f ca="1">Calcu!AD88</f>
        <v>#N/A</v>
      </c>
    </row>
    <row r="60" spans="1:6" ht="15" customHeight="1">
      <c r="A60" s="44" t="str">
        <f>IF(Calcu!B89=TRUE,"","삭제")</f>
        <v>삭제</v>
      </c>
      <c r="B60" s="44"/>
      <c r="C60" s="43"/>
      <c r="D60" s="277" t="e">
        <f ca="1">Calcu!AC89</f>
        <v>#N/A</v>
      </c>
      <c r="E60" s="244" t="e">
        <f ca="1">Calcu!AD89</f>
        <v>#N/A</v>
      </c>
    </row>
    <row r="61" spans="1:6" ht="15" customHeight="1">
      <c r="A61" s="44" t="str">
        <f>IF(Calcu!B90=TRUE,"","삭제")</f>
        <v>삭제</v>
      </c>
      <c r="B61" s="44"/>
      <c r="C61" s="43"/>
      <c r="D61" s="277" t="e">
        <f ca="1">Calcu!AC90</f>
        <v>#N/A</v>
      </c>
      <c r="E61" s="244" t="e">
        <f ca="1">Calcu!AD90</f>
        <v>#N/A</v>
      </c>
    </row>
    <row r="62" spans="1:6" ht="15" customHeight="1">
      <c r="A62" s="44" t="str">
        <f>IF(Calcu!B91=TRUE,"","삭제")</f>
        <v>삭제</v>
      </c>
      <c r="B62" s="44"/>
      <c r="C62" s="43"/>
      <c r="D62" s="277" t="e">
        <f ca="1">Calcu!AC91</f>
        <v>#N/A</v>
      </c>
      <c r="E62" s="244" t="e">
        <f ca="1">Calcu!AD91</f>
        <v>#N/A</v>
      </c>
    </row>
    <row r="63" spans="1:6" ht="15" customHeight="1">
      <c r="A63" s="44" t="str">
        <f>IF(Calcu!B92=TRUE,"","삭제")</f>
        <v>삭제</v>
      </c>
      <c r="B63" s="44"/>
      <c r="C63" s="43"/>
      <c r="D63" s="277" t="e">
        <f ca="1">Calcu!AC92</f>
        <v>#N/A</v>
      </c>
      <c r="E63" s="244" t="e">
        <f ca="1">Calcu!AD92</f>
        <v>#N/A</v>
      </c>
    </row>
    <row r="64" spans="1:6" ht="15" customHeight="1">
      <c r="A64" s="257" t="str">
        <f>A39</f>
        <v>삭제</v>
      </c>
      <c r="B64" s="44"/>
      <c r="C64" s="43"/>
      <c r="D64" s="581" t="e">
        <f ca="1">"○ Measurement uncertainty : "&amp;Calcu!T109</f>
        <v>#N/A</v>
      </c>
      <c r="E64" s="167"/>
      <c r="F64" s="51"/>
    </row>
    <row r="65" spans="1:7" ht="15" customHeight="1">
      <c r="A65" s="257" t="str">
        <f>A40</f>
        <v>삭제</v>
      </c>
      <c r="B65" s="257"/>
      <c r="D65" s="326" t="e">
        <f ca="1">IF(Calcu!E119="사다리꼴","(Confidence level 95 %,","(Confidence level about 95 %,")</f>
        <v>#N/A</v>
      </c>
      <c r="E65" s="327" t="e">
        <f ca="1">Calcu!E120&amp;")"</f>
        <v>#N/A</v>
      </c>
      <c r="F65" s="327"/>
      <c r="G65" s="51"/>
    </row>
    <row r="66" spans="1:7" ht="15" customHeight="1">
      <c r="A66" s="44" t="str">
        <f ca="1">IFERROR(IF(Calcu!E119="사다리꼴",A65,"삭제"),"삭제")</f>
        <v>삭제</v>
      </c>
      <c r="D66" s="50" t="e">
        <f ca="1">IF(Calcu!E119="사다리꼴","※ Trapezoid probability distribution.","")</f>
        <v>#N/A</v>
      </c>
      <c r="E66" s="327"/>
      <c r="F66" s="327"/>
      <c r="G66" s="51"/>
    </row>
    <row r="67" spans="1:7" ht="15" customHeight="1">
      <c r="A67" s="256" t="str">
        <f>IF(Calcu!B135=TRUE,"","삭제")</f>
        <v>삭제</v>
      </c>
      <c r="B67" s="256"/>
      <c r="D67" s="326"/>
      <c r="E67" s="327"/>
      <c r="F67" s="327"/>
    </row>
    <row r="68" spans="1:7" ht="15" customHeight="1">
      <c r="A68" s="256" t="str">
        <f>A67</f>
        <v>삭제</v>
      </c>
      <c r="B68" s="256"/>
      <c r="D68" s="38" t="str">
        <f>"○ Magnification : "&amp;Calcu!E135</f>
        <v xml:space="preserve">○ Magnification : </v>
      </c>
      <c r="E68" s="327"/>
      <c r="F68" s="327"/>
    </row>
    <row r="69" spans="1:7" ht="15" customHeight="1">
      <c r="A69" s="256" t="str">
        <f t="shared" ref="A69:A71" si="0">A68</f>
        <v>삭제</v>
      </c>
      <c r="B69" s="256"/>
      <c r="D69" s="355" t="str">
        <f ca="1">"○ Resolution : "&amp;Calcu!G129&amp;" "&amp;Calcu!I129</f>
        <v>○ Resolution : 0 0</v>
      </c>
      <c r="E69" s="327"/>
      <c r="F69" s="327"/>
      <c r="G69" s="36"/>
    </row>
    <row r="70" spans="1:7" ht="15" customHeight="1">
      <c r="A70" s="256" t="str">
        <f t="shared" si="0"/>
        <v>삭제</v>
      </c>
      <c r="B70" s="256"/>
      <c r="C70" s="44"/>
      <c r="D70" s="359" t="s">
        <v>643</v>
      </c>
      <c r="E70" s="361" t="s">
        <v>644</v>
      </c>
    </row>
    <row r="71" spans="1:7" ht="15" customHeight="1">
      <c r="A71" s="256" t="str">
        <f t="shared" si="0"/>
        <v>삭제</v>
      </c>
      <c r="B71" s="256"/>
      <c r="C71" s="43"/>
      <c r="D71" s="360" t="str">
        <f>"("&amp;Calcu!I129&amp;")"</f>
        <v>(0)</v>
      </c>
      <c r="E71" s="289" t="str">
        <f>D71</f>
        <v>(0)</v>
      </c>
    </row>
    <row r="72" spans="1:7" ht="15" customHeight="1">
      <c r="A72" s="44" t="str">
        <f>IF(Calcu!B135=TRUE,"","삭제")</f>
        <v>삭제</v>
      </c>
      <c r="B72" s="44"/>
      <c r="C72" s="43"/>
      <c r="D72" s="277" t="e">
        <f ca="1">Calcu!AC135</f>
        <v>#N/A</v>
      </c>
      <c r="E72" s="244" t="e">
        <f ca="1">Calcu!AD135</f>
        <v>#N/A</v>
      </c>
    </row>
    <row r="73" spans="1:7" ht="15" customHeight="1">
      <c r="A73" s="44" t="str">
        <f>IF(Calcu!B136=TRUE,"","삭제")</f>
        <v>삭제</v>
      </c>
      <c r="B73" s="44"/>
      <c r="C73" s="43"/>
      <c r="D73" s="277" t="e">
        <f ca="1">Calcu!AC136</f>
        <v>#N/A</v>
      </c>
      <c r="E73" s="244" t="e">
        <f ca="1">Calcu!AD136</f>
        <v>#N/A</v>
      </c>
    </row>
    <row r="74" spans="1:7" ht="15" customHeight="1">
      <c r="A74" s="44" t="str">
        <f>IF(Calcu!B137=TRUE,"","삭제")</f>
        <v>삭제</v>
      </c>
      <c r="B74" s="44"/>
      <c r="C74" s="43"/>
      <c r="D74" s="277" t="e">
        <f ca="1">Calcu!AC137</f>
        <v>#N/A</v>
      </c>
      <c r="E74" s="244" t="e">
        <f ca="1">Calcu!AD137</f>
        <v>#N/A</v>
      </c>
    </row>
    <row r="75" spans="1:7" ht="15" customHeight="1">
      <c r="A75" s="44" t="str">
        <f>IF(Calcu!B138=TRUE,"","삭제")</f>
        <v>삭제</v>
      </c>
      <c r="B75" s="44"/>
      <c r="C75" s="43"/>
      <c r="D75" s="277" t="e">
        <f ca="1">Calcu!AC138</f>
        <v>#N/A</v>
      </c>
      <c r="E75" s="244" t="e">
        <f ca="1">Calcu!AD138</f>
        <v>#N/A</v>
      </c>
    </row>
    <row r="76" spans="1:7" ht="15" customHeight="1">
      <c r="A76" s="44" t="str">
        <f>IF(Calcu!B139=TRUE,"","삭제")</f>
        <v>삭제</v>
      </c>
      <c r="B76" s="44"/>
      <c r="C76" s="43"/>
      <c r="D76" s="277" t="e">
        <f ca="1">Calcu!AC139</f>
        <v>#N/A</v>
      </c>
      <c r="E76" s="244" t="e">
        <f ca="1">Calcu!AD139</f>
        <v>#N/A</v>
      </c>
    </row>
    <row r="77" spans="1:7" ht="15" customHeight="1">
      <c r="A77" s="44" t="str">
        <f>IF(Calcu!B140=TRUE,"","삭제")</f>
        <v>삭제</v>
      </c>
      <c r="B77" s="44"/>
      <c r="C77" s="43"/>
      <c r="D77" s="277" t="e">
        <f ca="1">Calcu!AC140</f>
        <v>#N/A</v>
      </c>
      <c r="E77" s="244" t="e">
        <f ca="1">Calcu!AD140</f>
        <v>#N/A</v>
      </c>
    </row>
    <row r="78" spans="1:7" ht="15" customHeight="1">
      <c r="A78" s="44" t="str">
        <f>IF(Calcu!B141=TRUE,"","삭제")</f>
        <v>삭제</v>
      </c>
      <c r="B78" s="44"/>
      <c r="C78" s="43"/>
      <c r="D78" s="277" t="e">
        <f ca="1">Calcu!AC141</f>
        <v>#N/A</v>
      </c>
      <c r="E78" s="244" t="e">
        <f ca="1">Calcu!AD141</f>
        <v>#N/A</v>
      </c>
    </row>
    <row r="79" spans="1:7" ht="15" customHeight="1">
      <c r="A79" s="44" t="str">
        <f>IF(Calcu!B142=TRUE,"","삭제")</f>
        <v>삭제</v>
      </c>
      <c r="B79" s="44"/>
      <c r="C79" s="43"/>
      <c r="D79" s="277" t="e">
        <f ca="1">Calcu!AC142</f>
        <v>#N/A</v>
      </c>
      <c r="E79" s="244" t="e">
        <f ca="1">Calcu!AD142</f>
        <v>#N/A</v>
      </c>
    </row>
    <row r="80" spans="1:7" ht="15" customHeight="1">
      <c r="A80" s="44" t="str">
        <f>IF(Calcu!B143=TRUE,"","삭제")</f>
        <v>삭제</v>
      </c>
      <c r="B80" s="44"/>
      <c r="C80" s="43"/>
      <c r="D80" s="277" t="e">
        <f ca="1">Calcu!AC143</f>
        <v>#N/A</v>
      </c>
      <c r="E80" s="244" t="e">
        <f ca="1">Calcu!AD143</f>
        <v>#N/A</v>
      </c>
    </row>
    <row r="81" spans="1:5" ht="15" customHeight="1">
      <c r="A81" s="44" t="str">
        <f>IF(Calcu!B144=TRUE,"","삭제")</f>
        <v>삭제</v>
      </c>
      <c r="B81" s="44"/>
      <c r="C81" s="43"/>
      <c r="D81" s="277" t="e">
        <f ca="1">Calcu!AC144</f>
        <v>#N/A</v>
      </c>
      <c r="E81" s="244" t="e">
        <f ca="1">Calcu!AD144</f>
        <v>#N/A</v>
      </c>
    </row>
    <row r="82" spans="1:5" ht="15" customHeight="1">
      <c r="A82" s="44" t="str">
        <f>IF(Calcu!B145=TRUE,"","삭제")</f>
        <v>삭제</v>
      </c>
      <c r="B82" s="44"/>
      <c r="C82" s="43"/>
      <c r="D82" s="277" t="e">
        <f ca="1">Calcu!AC145</f>
        <v>#N/A</v>
      </c>
      <c r="E82" s="244" t="e">
        <f ca="1">Calcu!AD145</f>
        <v>#N/A</v>
      </c>
    </row>
    <row r="83" spans="1:5" ht="15" customHeight="1">
      <c r="A83" s="44" t="str">
        <f>IF(Calcu!B146=TRUE,"","삭제")</f>
        <v>삭제</v>
      </c>
      <c r="B83" s="44"/>
      <c r="C83" s="43"/>
      <c r="D83" s="277" t="e">
        <f ca="1">Calcu!AC146</f>
        <v>#N/A</v>
      </c>
      <c r="E83" s="244" t="e">
        <f ca="1">Calcu!AD146</f>
        <v>#N/A</v>
      </c>
    </row>
    <row r="84" spans="1:5" ht="15" customHeight="1">
      <c r="A84" s="44" t="str">
        <f>IF(Calcu!B147=TRUE,"","삭제")</f>
        <v>삭제</v>
      </c>
      <c r="B84" s="44"/>
      <c r="C84" s="43"/>
      <c r="D84" s="277" t="e">
        <f ca="1">Calcu!AC147</f>
        <v>#N/A</v>
      </c>
      <c r="E84" s="244" t="e">
        <f ca="1">Calcu!AD147</f>
        <v>#N/A</v>
      </c>
    </row>
    <row r="85" spans="1:5" ht="15" customHeight="1">
      <c r="A85" s="44" t="str">
        <f>IF(Calcu!B148=TRUE,"","삭제")</f>
        <v>삭제</v>
      </c>
      <c r="B85" s="44"/>
      <c r="C85" s="43"/>
      <c r="D85" s="277" t="e">
        <f ca="1">Calcu!AC148</f>
        <v>#N/A</v>
      </c>
      <c r="E85" s="244" t="e">
        <f ca="1">Calcu!AD148</f>
        <v>#N/A</v>
      </c>
    </row>
    <row r="86" spans="1:5" ht="15" customHeight="1">
      <c r="A86" s="44" t="str">
        <f>IF(Calcu!B149=TRUE,"","삭제")</f>
        <v>삭제</v>
      </c>
      <c r="B86" s="44"/>
      <c r="C86" s="43"/>
      <c r="D86" s="277" t="e">
        <f ca="1">Calcu!AC149</f>
        <v>#N/A</v>
      </c>
      <c r="E86" s="244" t="e">
        <f ca="1">Calcu!AD149</f>
        <v>#N/A</v>
      </c>
    </row>
    <row r="87" spans="1:5" ht="15" customHeight="1">
      <c r="A87" s="44" t="str">
        <f>IF(Calcu!B150=TRUE,"","삭제")</f>
        <v>삭제</v>
      </c>
      <c r="B87" s="44"/>
      <c r="C87" s="43"/>
      <c r="D87" s="277" t="e">
        <f ca="1">Calcu!AC150</f>
        <v>#N/A</v>
      </c>
      <c r="E87" s="244" t="e">
        <f ca="1">Calcu!AD150</f>
        <v>#N/A</v>
      </c>
    </row>
    <row r="88" spans="1:5" ht="15" customHeight="1">
      <c r="A88" s="44" t="str">
        <f>IF(Calcu!B151=TRUE,"","삭제")</f>
        <v>삭제</v>
      </c>
      <c r="B88" s="44"/>
      <c r="C88" s="43"/>
      <c r="D88" s="277" t="e">
        <f ca="1">Calcu!AC151</f>
        <v>#N/A</v>
      </c>
      <c r="E88" s="244" t="e">
        <f ca="1">Calcu!AD151</f>
        <v>#N/A</v>
      </c>
    </row>
    <row r="89" spans="1:5" ht="15" customHeight="1">
      <c r="A89" s="44" t="str">
        <f>IF(Calcu!B152=TRUE,"","삭제")</f>
        <v>삭제</v>
      </c>
      <c r="B89" s="44"/>
      <c r="C89" s="43"/>
      <c r="D89" s="277" t="e">
        <f ca="1">Calcu!AC152</f>
        <v>#N/A</v>
      </c>
      <c r="E89" s="244" t="e">
        <f ca="1">Calcu!AD152</f>
        <v>#N/A</v>
      </c>
    </row>
    <row r="90" spans="1:5" ht="15" customHeight="1">
      <c r="A90" s="44" t="str">
        <f>IF(Calcu!B153=TRUE,"","삭제")</f>
        <v>삭제</v>
      </c>
      <c r="B90" s="44"/>
      <c r="C90" s="43"/>
      <c r="D90" s="277" t="e">
        <f ca="1">Calcu!AC153</f>
        <v>#N/A</v>
      </c>
      <c r="E90" s="244" t="e">
        <f ca="1">Calcu!AD153</f>
        <v>#N/A</v>
      </c>
    </row>
    <row r="91" spans="1:5" ht="15" customHeight="1">
      <c r="A91" s="44" t="str">
        <f>IF(Calcu!B154=TRUE,"","삭제")</f>
        <v>삭제</v>
      </c>
      <c r="B91" s="44"/>
      <c r="C91" s="43"/>
      <c r="D91" s="277" t="e">
        <f ca="1">Calcu!AC154</f>
        <v>#N/A</v>
      </c>
      <c r="E91" s="244" t="e">
        <f ca="1">Calcu!AD154</f>
        <v>#N/A</v>
      </c>
    </row>
    <row r="92" spans="1:5" ht="15" customHeight="1">
      <c r="A92" s="257" t="str">
        <f>A67</f>
        <v>삭제</v>
      </c>
      <c r="B92" s="44"/>
      <c r="C92" s="43"/>
      <c r="D92" s="581" t="e">
        <f ca="1">"○ Measurement uncertainty : "&amp;Calcu!T171</f>
        <v>#N/A</v>
      </c>
      <c r="E92" s="167"/>
    </row>
    <row r="93" spans="1:5" ht="15" customHeight="1">
      <c r="A93" s="257" t="str">
        <f>A68</f>
        <v>삭제</v>
      </c>
      <c r="B93" s="257"/>
      <c r="D93" s="326" t="e">
        <f ca="1">IF(Calcu!E181="사다리꼴","(Confidence level 95 %,","(Confidence level about 95 %,")</f>
        <v>#N/A</v>
      </c>
      <c r="E93" s="327" t="e">
        <f ca="1">Calcu!E182&amp;")"</f>
        <v>#N/A</v>
      </c>
    </row>
    <row r="94" spans="1:5" ht="15" customHeight="1">
      <c r="A94" s="44" t="str">
        <f ca="1">IFERROR(IF(Calcu!E181="사다리꼴",A93,"삭제"),"삭제")</f>
        <v>삭제</v>
      </c>
      <c r="D94" s="50" t="e">
        <f ca="1">IF(Calcu!E181="사다리꼴","※ Trapezoid probability distribution.","")</f>
        <v>#N/A</v>
      </c>
      <c r="E94" s="327"/>
    </row>
    <row r="95" spans="1:5" ht="15" customHeight="1">
      <c r="A95" s="256" t="str">
        <f>IF(Calcu!B197=TRUE,"","삭제")</f>
        <v>삭제</v>
      </c>
      <c r="B95" s="256"/>
      <c r="D95" s="38"/>
    </row>
    <row r="96" spans="1:5" ht="15" customHeight="1">
      <c r="A96" s="256" t="str">
        <f>A95</f>
        <v>삭제</v>
      </c>
      <c r="B96" s="256"/>
      <c r="D96" s="38" t="str">
        <f>"○ Magnification : "&amp;Calcu!E197</f>
        <v xml:space="preserve">○ Magnification : </v>
      </c>
    </row>
    <row r="97" spans="1:6" ht="15" customHeight="1">
      <c r="A97" s="256" t="str">
        <f t="shared" ref="A97:A99" si="1">A96</f>
        <v>삭제</v>
      </c>
      <c r="B97" s="256"/>
      <c r="D97" s="355" t="str">
        <f ca="1">"○ Resolution : "&amp;Calcu!G191&amp;" "&amp;Calcu!I191</f>
        <v>○ Resolution : 0 0</v>
      </c>
      <c r="F97" s="36"/>
    </row>
    <row r="98" spans="1:6" ht="15" customHeight="1">
      <c r="A98" s="256" t="str">
        <f t="shared" si="1"/>
        <v>삭제</v>
      </c>
      <c r="B98" s="256"/>
      <c r="C98" s="44"/>
      <c r="D98" s="359" t="s">
        <v>643</v>
      </c>
      <c r="E98" s="361" t="s">
        <v>644</v>
      </c>
    </row>
    <row r="99" spans="1:6" ht="15" customHeight="1">
      <c r="A99" s="256" t="str">
        <f t="shared" si="1"/>
        <v>삭제</v>
      </c>
      <c r="B99" s="256"/>
      <c r="C99" s="43"/>
      <c r="D99" s="360" t="str">
        <f>"("&amp;Calcu!I191&amp;")"</f>
        <v>(0)</v>
      </c>
      <c r="E99" s="289" t="str">
        <f>D99</f>
        <v>(0)</v>
      </c>
    </row>
    <row r="100" spans="1:6" ht="15" customHeight="1">
      <c r="A100" s="44" t="str">
        <f>IF(Calcu!B197=TRUE,"","삭제")</f>
        <v>삭제</v>
      </c>
      <c r="B100" s="44"/>
      <c r="C100" s="43"/>
      <c r="D100" s="277" t="e">
        <f ca="1">Calcu!AC197</f>
        <v>#N/A</v>
      </c>
      <c r="E100" s="244" t="e">
        <f ca="1">Calcu!AD197</f>
        <v>#N/A</v>
      </c>
    </row>
    <row r="101" spans="1:6" ht="15" customHeight="1">
      <c r="A101" s="44" t="str">
        <f>IF(Calcu!B198=TRUE,"","삭제")</f>
        <v>삭제</v>
      </c>
      <c r="B101" s="44"/>
      <c r="C101" s="43"/>
      <c r="D101" s="277" t="e">
        <f ca="1">Calcu!AC198</f>
        <v>#N/A</v>
      </c>
      <c r="E101" s="244" t="e">
        <f ca="1">Calcu!AD198</f>
        <v>#N/A</v>
      </c>
    </row>
    <row r="102" spans="1:6" ht="15" customHeight="1">
      <c r="A102" s="44" t="str">
        <f>IF(Calcu!B199=TRUE,"","삭제")</f>
        <v>삭제</v>
      </c>
      <c r="B102" s="44"/>
      <c r="C102" s="43"/>
      <c r="D102" s="277" t="e">
        <f ca="1">Calcu!AC199</f>
        <v>#N/A</v>
      </c>
      <c r="E102" s="244" t="e">
        <f ca="1">Calcu!AD199</f>
        <v>#N/A</v>
      </c>
    </row>
    <row r="103" spans="1:6" ht="15" customHeight="1">
      <c r="A103" s="44" t="str">
        <f>IF(Calcu!B200=TRUE,"","삭제")</f>
        <v>삭제</v>
      </c>
      <c r="B103" s="44"/>
      <c r="C103" s="43"/>
      <c r="D103" s="277" t="e">
        <f ca="1">Calcu!AC200</f>
        <v>#N/A</v>
      </c>
      <c r="E103" s="244" t="e">
        <f ca="1">Calcu!AD200</f>
        <v>#N/A</v>
      </c>
    </row>
    <row r="104" spans="1:6" ht="15" customHeight="1">
      <c r="A104" s="44" t="str">
        <f>IF(Calcu!B201=TRUE,"","삭제")</f>
        <v>삭제</v>
      </c>
      <c r="B104" s="44"/>
      <c r="C104" s="43"/>
      <c r="D104" s="277" t="e">
        <f ca="1">Calcu!AC201</f>
        <v>#N/A</v>
      </c>
      <c r="E104" s="244" t="e">
        <f ca="1">Calcu!AD201</f>
        <v>#N/A</v>
      </c>
    </row>
    <row r="105" spans="1:6" ht="15" customHeight="1">
      <c r="A105" s="44" t="str">
        <f>IF(Calcu!B202=TRUE,"","삭제")</f>
        <v>삭제</v>
      </c>
      <c r="B105" s="44"/>
      <c r="C105" s="43"/>
      <c r="D105" s="277" t="e">
        <f ca="1">Calcu!AC202</f>
        <v>#N/A</v>
      </c>
      <c r="E105" s="244" t="e">
        <f ca="1">Calcu!AD202</f>
        <v>#N/A</v>
      </c>
    </row>
    <row r="106" spans="1:6" ht="15" customHeight="1">
      <c r="A106" s="44" t="str">
        <f>IF(Calcu!B203=TRUE,"","삭제")</f>
        <v>삭제</v>
      </c>
      <c r="B106" s="44"/>
      <c r="C106" s="43"/>
      <c r="D106" s="277" t="e">
        <f ca="1">Calcu!AC203</f>
        <v>#N/A</v>
      </c>
      <c r="E106" s="244" t="e">
        <f ca="1">Calcu!AD203</f>
        <v>#N/A</v>
      </c>
    </row>
    <row r="107" spans="1:6" ht="15" customHeight="1">
      <c r="A107" s="44" t="str">
        <f>IF(Calcu!B204=TRUE,"","삭제")</f>
        <v>삭제</v>
      </c>
      <c r="B107" s="44"/>
      <c r="C107" s="43"/>
      <c r="D107" s="277" t="e">
        <f ca="1">Calcu!AC204</f>
        <v>#N/A</v>
      </c>
      <c r="E107" s="244" t="e">
        <f ca="1">Calcu!AD204</f>
        <v>#N/A</v>
      </c>
    </row>
    <row r="108" spans="1:6" ht="15" customHeight="1">
      <c r="A108" s="44" t="str">
        <f>IF(Calcu!B205=TRUE,"","삭제")</f>
        <v>삭제</v>
      </c>
      <c r="B108" s="44"/>
      <c r="C108" s="43"/>
      <c r="D108" s="277" t="e">
        <f ca="1">Calcu!AC205</f>
        <v>#N/A</v>
      </c>
      <c r="E108" s="244" t="e">
        <f ca="1">Calcu!AD205</f>
        <v>#N/A</v>
      </c>
    </row>
    <row r="109" spans="1:6" ht="15" customHeight="1">
      <c r="A109" s="44" t="str">
        <f>IF(Calcu!B206=TRUE,"","삭제")</f>
        <v>삭제</v>
      </c>
      <c r="B109" s="44"/>
      <c r="C109" s="43"/>
      <c r="D109" s="277" t="e">
        <f ca="1">Calcu!AC206</f>
        <v>#N/A</v>
      </c>
      <c r="E109" s="244" t="e">
        <f ca="1">Calcu!AD206</f>
        <v>#N/A</v>
      </c>
    </row>
    <row r="110" spans="1:6" ht="15" customHeight="1">
      <c r="A110" s="44" t="str">
        <f>IF(Calcu!B207=TRUE,"","삭제")</f>
        <v>삭제</v>
      </c>
      <c r="B110" s="44"/>
      <c r="C110" s="43"/>
      <c r="D110" s="277" t="e">
        <f ca="1">Calcu!AC207</f>
        <v>#N/A</v>
      </c>
      <c r="E110" s="244" t="e">
        <f ca="1">Calcu!AD207</f>
        <v>#N/A</v>
      </c>
    </row>
    <row r="111" spans="1:6" ht="15" customHeight="1">
      <c r="A111" s="44" t="str">
        <f>IF(Calcu!B208=TRUE,"","삭제")</f>
        <v>삭제</v>
      </c>
      <c r="B111" s="44"/>
      <c r="C111" s="43"/>
      <c r="D111" s="277" t="e">
        <f ca="1">Calcu!AC208</f>
        <v>#N/A</v>
      </c>
      <c r="E111" s="244" t="e">
        <f ca="1">Calcu!AD208</f>
        <v>#N/A</v>
      </c>
    </row>
    <row r="112" spans="1:6" ht="15" customHeight="1">
      <c r="A112" s="44" t="str">
        <f>IF(Calcu!B209=TRUE,"","삭제")</f>
        <v>삭제</v>
      </c>
      <c r="B112" s="44"/>
      <c r="C112" s="43"/>
      <c r="D112" s="277" t="e">
        <f ca="1">Calcu!AC209</f>
        <v>#N/A</v>
      </c>
      <c r="E112" s="244" t="e">
        <f ca="1">Calcu!AD209</f>
        <v>#N/A</v>
      </c>
    </row>
    <row r="113" spans="1:7" ht="15" customHeight="1">
      <c r="A113" s="44" t="str">
        <f>IF(Calcu!B210=TRUE,"","삭제")</f>
        <v>삭제</v>
      </c>
      <c r="B113" s="44"/>
      <c r="C113" s="43"/>
      <c r="D113" s="277" t="e">
        <f ca="1">Calcu!AC210</f>
        <v>#N/A</v>
      </c>
      <c r="E113" s="244" t="e">
        <f ca="1">Calcu!AD210</f>
        <v>#N/A</v>
      </c>
    </row>
    <row r="114" spans="1:7" ht="15" customHeight="1">
      <c r="A114" s="44" t="str">
        <f>IF(Calcu!B211=TRUE,"","삭제")</f>
        <v>삭제</v>
      </c>
      <c r="B114" s="44"/>
      <c r="C114" s="43"/>
      <c r="D114" s="277" t="e">
        <f ca="1">Calcu!AC211</f>
        <v>#N/A</v>
      </c>
      <c r="E114" s="244" t="e">
        <f ca="1">Calcu!AD211</f>
        <v>#N/A</v>
      </c>
    </row>
    <row r="115" spans="1:7" ht="15" customHeight="1">
      <c r="A115" s="44" t="str">
        <f>IF(Calcu!B212=TRUE,"","삭제")</f>
        <v>삭제</v>
      </c>
      <c r="B115" s="44"/>
      <c r="C115" s="43"/>
      <c r="D115" s="277" t="e">
        <f ca="1">Calcu!AC212</f>
        <v>#N/A</v>
      </c>
      <c r="E115" s="244" t="e">
        <f ca="1">Calcu!AD212</f>
        <v>#N/A</v>
      </c>
    </row>
    <row r="116" spans="1:7" ht="15" customHeight="1">
      <c r="A116" s="44" t="str">
        <f>IF(Calcu!B213=TRUE,"","삭제")</f>
        <v>삭제</v>
      </c>
      <c r="B116" s="44"/>
      <c r="C116" s="43"/>
      <c r="D116" s="277" t="e">
        <f ca="1">Calcu!AC213</f>
        <v>#N/A</v>
      </c>
      <c r="E116" s="244" t="e">
        <f ca="1">Calcu!AD213</f>
        <v>#N/A</v>
      </c>
    </row>
    <row r="117" spans="1:7" ht="15" customHeight="1">
      <c r="A117" s="44" t="str">
        <f>IF(Calcu!B214=TRUE,"","삭제")</f>
        <v>삭제</v>
      </c>
      <c r="B117" s="44"/>
      <c r="C117" s="43"/>
      <c r="D117" s="277" t="e">
        <f ca="1">Calcu!AC214</f>
        <v>#N/A</v>
      </c>
      <c r="E117" s="244" t="e">
        <f ca="1">Calcu!AD214</f>
        <v>#N/A</v>
      </c>
    </row>
    <row r="118" spans="1:7" ht="15" customHeight="1">
      <c r="A118" s="44" t="str">
        <f>IF(Calcu!B215=TRUE,"","삭제")</f>
        <v>삭제</v>
      </c>
      <c r="B118" s="44"/>
      <c r="C118" s="43"/>
      <c r="D118" s="277" t="e">
        <f ca="1">Calcu!AC215</f>
        <v>#N/A</v>
      </c>
      <c r="E118" s="244" t="e">
        <f ca="1">Calcu!AD215</f>
        <v>#N/A</v>
      </c>
    </row>
    <row r="119" spans="1:7" ht="15" customHeight="1">
      <c r="A119" s="44" t="str">
        <f>IF(Calcu!B216=TRUE,"","삭제")</f>
        <v>삭제</v>
      </c>
      <c r="B119" s="44"/>
      <c r="C119" s="43"/>
      <c r="D119" s="277" t="e">
        <f ca="1">Calcu!AC216</f>
        <v>#N/A</v>
      </c>
      <c r="E119" s="244" t="e">
        <f ca="1">Calcu!AD216</f>
        <v>#N/A</v>
      </c>
    </row>
    <row r="120" spans="1:7" ht="15" customHeight="1">
      <c r="A120" s="257" t="str">
        <f>A95</f>
        <v>삭제</v>
      </c>
      <c r="B120" s="44"/>
      <c r="C120" s="43"/>
      <c r="D120" s="581" t="e">
        <f ca="1">"○ Measurement uncertainty : "&amp;Calcu!T233</f>
        <v>#N/A</v>
      </c>
      <c r="E120" s="51"/>
    </row>
    <row r="121" spans="1:7" ht="15" customHeight="1">
      <c r="A121" s="257" t="str">
        <f>A96</f>
        <v>삭제</v>
      </c>
      <c r="B121" s="257"/>
      <c r="D121" s="326" t="e">
        <f ca="1">IF(Calcu!E243="사다리꼴","(Confidence level 95 %,","(Confidence level about 95 %,")</f>
        <v>#N/A</v>
      </c>
      <c r="E121" s="327" t="e">
        <f ca="1">Calcu!E244&amp;")"</f>
        <v>#N/A</v>
      </c>
      <c r="F121" s="51"/>
    </row>
    <row r="122" spans="1:7" ht="15" customHeight="1">
      <c r="A122" s="44" t="str">
        <f ca="1">IFERROR(IF(Calcu!E243="사다리꼴",A121,"삭제"),"삭제")</f>
        <v>삭제</v>
      </c>
      <c r="D122" s="50" t="e">
        <f ca="1">IF(Calcu!E243="사다리꼴","※ Trapezoid probability distribution.","")</f>
        <v>#N/A</v>
      </c>
      <c r="E122" s="327"/>
      <c r="F122" s="51"/>
    </row>
    <row r="123" spans="1:7" ht="15" customHeight="1">
      <c r="A123" s="256" t="str">
        <f>IF(Calcu!B259=TRUE,"","삭제")</f>
        <v>삭제</v>
      </c>
      <c r="B123" s="256"/>
      <c r="D123" s="326"/>
      <c r="E123" s="327"/>
      <c r="F123" s="327"/>
      <c r="G123" s="51"/>
    </row>
    <row r="124" spans="1:7" ht="15" customHeight="1">
      <c r="A124" s="256" t="str">
        <f>A123</f>
        <v>삭제</v>
      </c>
      <c r="B124" s="256"/>
      <c r="D124" s="38" t="str">
        <f>"○ Magnification : "&amp;Calcu!E259</f>
        <v xml:space="preserve">○ Magnification : </v>
      </c>
      <c r="E124" s="327"/>
      <c r="F124" s="327"/>
    </row>
    <row r="125" spans="1:7" ht="15" customHeight="1">
      <c r="A125" s="256" t="str">
        <f t="shared" ref="A125:A127" si="2">A124</f>
        <v>삭제</v>
      </c>
      <c r="B125" s="256"/>
      <c r="D125" s="355" t="str">
        <f ca="1">"○ Resolution : "&amp;Calcu!G253&amp;" "&amp;Calcu!I253</f>
        <v>○ Resolution : 0 0</v>
      </c>
      <c r="E125" s="327"/>
      <c r="F125" s="36"/>
    </row>
    <row r="126" spans="1:7" ht="15" customHeight="1">
      <c r="A126" s="256" t="str">
        <f t="shared" si="2"/>
        <v>삭제</v>
      </c>
      <c r="B126" s="256"/>
      <c r="C126" s="44"/>
      <c r="D126" s="359" t="s">
        <v>643</v>
      </c>
      <c r="E126" s="361" t="s">
        <v>644</v>
      </c>
    </row>
    <row r="127" spans="1:7" ht="15" customHeight="1">
      <c r="A127" s="256" t="str">
        <f t="shared" si="2"/>
        <v>삭제</v>
      </c>
      <c r="B127" s="256"/>
      <c r="C127" s="43"/>
      <c r="D127" s="360" t="str">
        <f>"("&amp;Calcu!I253&amp;")"</f>
        <v>(0)</v>
      </c>
      <c r="E127" s="289" t="str">
        <f>D127</f>
        <v>(0)</v>
      </c>
    </row>
    <row r="128" spans="1:7" ht="15" customHeight="1">
      <c r="A128" s="44" t="str">
        <f>IF(Calcu!B259=TRUE,"","삭제")</f>
        <v>삭제</v>
      </c>
      <c r="B128" s="44"/>
      <c r="C128" s="43"/>
      <c r="D128" s="277" t="e">
        <f ca="1">Calcu!AC259</f>
        <v>#N/A</v>
      </c>
      <c r="E128" s="244" t="e">
        <f ca="1">Calcu!AD259</f>
        <v>#N/A</v>
      </c>
    </row>
    <row r="129" spans="1:5" ht="15" customHeight="1">
      <c r="A129" s="44" t="str">
        <f>IF(Calcu!B260=TRUE,"","삭제")</f>
        <v>삭제</v>
      </c>
      <c r="B129" s="44"/>
      <c r="C129" s="43"/>
      <c r="D129" s="277" t="e">
        <f ca="1">Calcu!AC260</f>
        <v>#N/A</v>
      </c>
      <c r="E129" s="244" t="e">
        <f ca="1">Calcu!AD260</f>
        <v>#N/A</v>
      </c>
    </row>
    <row r="130" spans="1:5" ht="15" customHeight="1">
      <c r="A130" s="44" t="str">
        <f>IF(Calcu!B261=TRUE,"","삭제")</f>
        <v>삭제</v>
      </c>
      <c r="B130" s="44"/>
      <c r="C130" s="43"/>
      <c r="D130" s="277" t="e">
        <f ca="1">Calcu!AC261</f>
        <v>#N/A</v>
      </c>
      <c r="E130" s="244" t="e">
        <f ca="1">Calcu!AD261</f>
        <v>#N/A</v>
      </c>
    </row>
    <row r="131" spans="1:5" ht="15" customHeight="1">
      <c r="A131" s="44" t="str">
        <f>IF(Calcu!B262=TRUE,"","삭제")</f>
        <v>삭제</v>
      </c>
      <c r="B131" s="44"/>
      <c r="C131" s="43"/>
      <c r="D131" s="277" t="e">
        <f ca="1">Calcu!AC262</f>
        <v>#N/A</v>
      </c>
      <c r="E131" s="244" t="e">
        <f ca="1">Calcu!AD262</f>
        <v>#N/A</v>
      </c>
    </row>
    <row r="132" spans="1:5" ht="15" customHeight="1">
      <c r="A132" s="44" t="str">
        <f>IF(Calcu!B263=TRUE,"","삭제")</f>
        <v>삭제</v>
      </c>
      <c r="B132" s="44"/>
      <c r="C132" s="43"/>
      <c r="D132" s="277" t="e">
        <f ca="1">Calcu!AC263</f>
        <v>#N/A</v>
      </c>
      <c r="E132" s="244" t="e">
        <f ca="1">Calcu!AD263</f>
        <v>#N/A</v>
      </c>
    </row>
    <row r="133" spans="1:5" ht="15" customHeight="1">
      <c r="A133" s="44" t="str">
        <f>IF(Calcu!B264=TRUE,"","삭제")</f>
        <v>삭제</v>
      </c>
      <c r="B133" s="44"/>
      <c r="C133" s="43"/>
      <c r="D133" s="277" t="e">
        <f ca="1">Calcu!AC264</f>
        <v>#N/A</v>
      </c>
      <c r="E133" s="244" t="e">
        <f ca="1">Calcu!AD264</f>
        <v>#N/A</v>
      </c>
    </row>
    <row r="134" spans="1:5" ht="15" customHeight="1">
      <c r="A134" s="44" t="str">
        <f>IF(Calcu!B265=TRUE,"","삭제")</f>
        <v>삭제</v>
      </c>
      <c r="B134" s="44"/>
      <c r="C134" s="43"/>
      <c r="D134" s="277" t="e">
        <f ca="1">Calcu!AC265</f>
        <v>#N/A</v>
      </c>
      <c r="E134" s="244" t="e">
        <f ca="1">Calcu!AD265</f>
        <v>#N/A</v>
      </c>
    </row>
    <row r="135" spans="1:5" ht="15" customHeight="1">
      <c r="A135" s="44" t="str">
        <f>IF(Calcu!B266=TRUE,"","삭제")</f>
        <v>삭제</v>
      </c>
      <c r="B135" s="44"/>
      <c r="C135" s="43"/>
      <c r="D135" s="277" t="e">
        <f ca="1">Calcu!AC266</f>
        <v>#N/A</v>
      </c>
      <c r="E135" s="244" t="e">
        <f ca="1">Calcu!AD266</f>
        <v>#N/A</v>
      </c>
    </row>
    <row r="136" spans="1:5" ht="15" customHeight="1">
      <c r="A136" s="44" t="str">
        <f>IF(Calcu!B267=TRUE,"","삭제")</f>
        <v>삭제</v>
      </c>
      <c r="B136" s="44"/>
      <c r="C136" s="43"/>
      <c r="D136" s="277" t="e">
        <f ca="1">Calcu!AC267</f>
        <v>#N/A</v>
      </c>
      <c r="E136" s="244" t="e">
        <f ca="1">Calcu!AD267</f>
        <v>#N/A</v>
      </c>
    </row>
    <row r="137" spans="1:5" ht="15" customHeight="1">
      <c r="A137" s="44" t="str">
        <f>IF(Calcu!B268=TRUE,"","삭제")</f>
        <v>삭제</v>
      </c>
      <c r="B137" s="44"/>
      <c r="C137" s="43"/>
      <c r="D137" s="277" t="e">
        <f ca="1">Calcu!AC268</f>
        <v>#N/A</v>
      </c>
      <c r="E137" s="244" t="e">
        <f ca="1">Calcu!AD268</f>
        <v>#N/A</v>
      </c>
    </row>
    <row r="138" spans="1:5" ht="15" customHeight="1">
      <c r="A138" s="44" t="str">
        <f>IF(Calcu!B269=TRUE,"","삭제")</f>
        <v>삭제</v>
      </c>
      <c r="B138" s="44"/>
      <c r="C138" s="43"/>
      <c r="D138" s="277" t="e">
        <f ca="1">Calcu!AC269</f>
        <v>#N/A</v>
      </c>
      <c r="E138" s="244" t="e">
        <f ca="1">Calcu!AD269</f>
        <v>#N/A</v>
      </c>
    </row>
    <row r="139" spans="1:5" ht="15" customHeight="1">
      <c r="A139" s="44" t="str">
        <f>IF(Calcu!B270=TRUE,"","삭제")</f>
        <v>삭제</v>
      </c>
      <c r="B139" s="44"/>
      <c r="C139" s="43"/>
      <c r="D139" s="277" t="e">
        <f ca="1">Calcu!AC270</f>
        <v>#N/A</v>
      </c>
      <c r="E139" s="244" t="e">
        <f ca="1">Calcu!AD270</f>
        <v>#N/A</v>
      </c>
    </row>
    <row r="140" spans="1:5" ht="15" customHeight="1">
      <c r="A140" s="44" t="str">
        <f>IF(Calcu!B271=TRUE,"","삭제")</f>
        <v>삭제</v>
      </c>
      <c r="B140" s="44"/>
      <c r="C140" s="43"/>
      <c r="D140" s="277" t="e">
        <f ca="1">Calcu!AC271</f>
        <v>#N/A</v>
      </c>
      <c r="E140" s="244" t="e">
        <f ca="1">Calcu!AD271</f>
        <v>#N/A</v>
      </c>
    </row>
    <row r="141" spans="1:5" ht="15" customHeight="1">
      <c r="A141" s="44" t="str">
        <f>IF(Calcu!B272=TRUE,"","삭제")</f>
        <v>삭제</v>
      </c>
      <c r="B141" s="44"/>
      <c r="C141" s="43"/>
      <c r="D141" s="277" t="e">
        <f ca="1">Calcu!AC272</f>
        <v>#N/A</v>
      </c>
      <c r="E141" s="244" t="e">
        <f ca="1">Calcu!AD272</f>
        <v>#N/A</v>
      </c>
    </row>
    <row r="142" spans="1:5" ht="15" customHeight="1">
      <c r="A142" s="44" t="str">
        <f>IF(Calcu!B273=TRUE,"","삭제")</f>
        <v>삭제</v>
      </c>
      <c r="B142" s="44"/>
      <c r="C142" s="43"/>
      <c r="D142" s="277" t="e">
        <f ca="1">Calcu!AC273</f>
        <v>#N/A</v>
      </c>
      <c r="E142" s="244" t="e">
        <f ca="1">Calcu!AD273</f>
        <v>#N/A</v>
      </c>
    </row>
    <row r="143" spans="1:5" ht="15" customHeight="1">
      <c r="A143" s="44" t="str">
        <f>IF(Calcu!B274=TRUE,"","삭제")</f>
        <v>삭제</v>
      </c>
      <c r="B143" s="44"/>
      <c r="C143" s="43"/>
      <c r="D143" s="277" t="e">
        <f ca="1">Calcu!AC274</f>
        <v>#N/A</v>
      </c>
      <c r="E143" s="244" t="e">
        <f ca="1">Calcu!AD274</f>
        <v>#N/A</v>
      </c>
    </row>
    <row r="144" spans="1:5" ht="15" customHeight="1">
      <c r="A144" s="44" t="str">
        <f>IF(Calcu!B275=TRUE,"","삭제")</f>
        <v>삭제</v>
      </c>
      <c r="B144" s="44"/>
      <c r="C144" s="43"/>
      <c r="D144" s="277" t="e">
        <f ca="1">Calcu!AC275</f>
        <v>#N/A</v>
      </c>
      <c r="E144" s="244" t="e">
        <f ca="1">Calcu!AD275</f>
        <v>#N/A</v>
      </c>
    </row>
    <row r="145" spans="1:7" ht="15" customHeight="1">
      <c r="A145" s="44" t="str">
        <f>IF(Calcu!B276=TRUE,"","삭제")</f>
        <v>삭제</v>
      </c>
      <c r="B145" s="44"/>
      <c r="C145" s="43"/>
      <c r="D145" s="277" t="e">
        <f ca="1">Calcu!AC276</f>
        <v>#N/A</v>
      </c>
      <c r="E145" s="244" t="e">
        <f ca="1">Calcu!AD276</f>
        <v>#N/A</v>
      </c>
    </row>
    <row r="146" spans="1:7" ht="15" customHeight="1">
      <c r="A146" s="44" t="str">
        <f>IF(Calcu!B277=TRUE,"","삭제")</f>
        <v>삭제</v>
      </c>
      <c r="B146" s="44"/>
      <c r="C146" s="43"/>
      <c r="D146" s="277" t="e">
        <f ca="1">Calcu!AC277</f>
        <v>#N/A</v>
      </c>
      <c r="E146" s="244" t="e">
        <f ca="1">Calcu!AD277</f>
        <v>#N/A</v>
      </c>
    </row>
    <row r="147" spans="1:7" ht="15" customHeight="1">
      <c r="A147" s="44" t="str">
        <f>IF(Calcu!B278=TRUE,"","삭제")</f>
        <v>삭제</v>
      </c>
      <c r="B147" s="44"/>
      <c r="C147" s="43"/>
      <c r="D147" s="277" t="e">
        <f ca="1">Calcu!AC278</f>
        <v>#N/A</v>
      </c>
      <c r="E147" s="244" t="e">
        <f ca="1">Calcu!AD278</f>
        <v>#N/A</v>
      </c>
    </row>
    <row r="148" spans="1:7" ht="15" customHeight="1">
      <c r="A148" s="257" t="str">
        <f>A123</f>
        <v>삭제</v>
      </c>
      <c r="B148" s="44"/>
      <c r="C148" s="43"/>
      <c r="D148" s="581" t="e">
        <f ca="1">"○ Measurement uncertainty : "&amp;Calcu!T295</f>
        <v>#N/A</v>
      </c>
      <c r="E148" s="51"/>
    </row>
    <row r="149" spans="1:7" ht="15" customHeight="1">
      <c r="A149" s="257" t="str">
        <f>A124</f>
        <v>삭제</v>
      </c>
      <c r="B149" s="257"/>
      <c r="D149" s="326" t="e">
        <f ca="1">IF(Calcu!E305="사다리꼴","(Confidence level 95 %,","(Confidence level about 95 %,")</f>
        <v>#N/A</v>
      </c>
      <c r="E149" s="327" t="e">
        <f ca="1">Calcu!E306&amp;")"</f>
        <v>#N/A</v>
      </c>
      <c r="F149" s="327"/>
      <c r="G149" s="51"/>
    </row>
    <row r="150" spans="1:7" ht="15" customHeight="1">
      <c r="A150" s="44" t="str">
        <f ca="1">IFERROR(IF(Calcu!E305="사다리꼴",A149,"삭제"),"삭제")</f>
        <v>삭제</v>
      </c>
      <c r="D150" s="50" t="e">
        <f ca="1">IF(Calcu!E305="사다리꼴","※ Trapezoid probability distribution.","")</f>
        <v>#N/A</v>
      </c>
      <c r="E150" s="327"/>
      <c r="F150" s="327"/>
      <c r="G150" s="51"/>
    </row>
    <row r="151" spans="1:7" ht="15" customHeight="1">
      <c r="A151" s="256" t="str">
        <f>IF(Calcu!B321=TRUE,"","삭제")</f>
        <v>삭제</v>
      </c>
      <c r="B151" s="256"/>
      <c r="D151" s="38"/>
    </row>
    <row r="152" spans="1:7" ht="15" customHeight="1">
      <c r="A152" s="256" t="str">
        <f>A151</f>
        <v>삭제</v>
      </c>
      <c r="B152" s="256"/>
      <c r="D152" s="38" t="str">
        <f>"○ Magnification : "&amp;Calcu!E321</f>
        <v xml:space="preserve">○ Magnification : </v>
      </c>
    </row>
    <row r="153" spans="1:7" ht="15" customHeight="1">
      <c r="A153" s="256" t="str">
        <f t="shared" ref="A153:A155" si="3">A152</f>
        <v>삭제</v>
      </c>
      <c r="B153" s="256"/>
      <c r="D153" s="355" t="str">
        <f ca="1">"○ Resolution : "&amp;Calcu!G315&amp;" "&amp;Calcu!I315</f>
        <v>○ Resolution : 0 0</v>
      </c>
    </row>
    <row r="154" spans="1:7" ht="15" customHeight="1">
      <c r="A154" s="256" t="str">
        <f t="shared" si="3"/>
        <v>삭제</v>
      </c>
      <c r="B154" s="256"/>
      <c r="C154" s="44"/>
      <c r="D154" s="359" t="s">
        <v>643</v>
      </c>
      <c r="E154" s="361" t="s">
        <v>644</v>
      </c>
    </row>
    <row r="155" spans="1:7" ht="15" customHeight="1">
      <c r="A155" s="256" t="str">
        <f t="shared" si="3"/>
        <v>삭제</v>
      </c>
      <c r="B155" s="256"/>
      <c r="C155" s="43"/>
      <c r="D155" s="360" t="str">
        <f>"("&amp;Calcu!I315&amp;")"</f>
        <v>(0)</v>
      </c>
      <c r="E155" s="289" t="str">
        <f>D155</f>
        <v>(0)</v>
      </c>
    </row>
    <row r="156" spans="1:7" ht="15" customHeight="1">
      <c r="A156" s="44" t="str">
        <f>IF(Calcu!B321=TRUE,"","삭제")</f>
        <v>삭제</v>
      </c>
      <c r="B156" s="44"/>
      <c r="C156" s="43"/>
      <c r="D156" s="277" t="e">
        <f ca="1">Calcu!AC321</f>
        <v>#N/A</v>
      </c>
      <c r="E156" s="244" t="e">
        <f ca="1">Calcu!AD321</f>
        <v>#N/A</v>
      </c>
    </row>
    <row r="157" spans="1:7" ht="15" customHeight="1">
      <c r="A157" s="44" t="str">
        <f>IF(Calcu!B322=TRUE,"","삭제")</f>
        <v>삭제</v>
      </c>
      <c r="B157" s="44"/>
      <c r="C157" s="43"/>
      <c r="D157" s="277" t="e">
        <f ca="1">Calcu!AC322</f>
        <v>#N/A</v>
      </c>
      <c r="E157" s="244" t="e">
        <f ca="1">Calcu!AD322</f>
        <v>#N/A</v>
      </c>
    </row>
    <row r="158" spans="1:7" ht="15" customHeight="1">
      <c r="A158" s="44" t="str">
        <f>IF(Calcu!B323=TRUE,"","삭제")</f>
        <v>삭제</v>
      </c>
      <c r="B158" s="44"/>
      <c r="C158" s="43"/>
      <c r="D158" s="277" t="e">
        <f ca="1">Calcu!AC323</f>
        <v>#N/A</v>
      </c>
      <c r="E158" s="244" t="e">
        <f ca="1">Calcu!AD323</f>
        <v>#N/A</v>
      </c>
    </row>
    <row r="159" spans="1:7" ht="15" customHeight="1">
      <c r="A159" s="44" t="str">
        <f>IF(Calcu!B324=TRUE,"","삭제")</f>
        <v>삭제</v>
      </c>
      <c r="B159" s="44"/>
      <c r="C159" s="43"/>
      <c r="D159" s="277" t="e">
        <f ca="1">Calcu!AC324</f>
        <v>#N/A</v>
      </c>
      <c r="E159" s="244" t="e">
        <f ca="1">Calcu!AD324</f>
        <v>#N/A</v>
      </c>
    </row>
    <row r="160" spans="1:7" ht="15" customHeight="1">
      <c r="A160" s="44" t="str">
        <f>IF(Calcu!B325=TRUE,"","삭제")</f>
        <v>삭제</v>
      </c>
      <c r="B160" s="44"/>
      <c r="C160" s="43"/>
      <c r="D160" s="277" t="e">
        <f ca="1">Calcu!AC325</f>
        <v>#N/A</v>
      </c>
      <c r="E160" s="244" t="e">
        <f ca="1">Calcu!AD325</f>
        <v>#N/A</v>
      </c>
    </row>
    <row r="161" spans="1:5" ht="15" customHeight="1">
      <c r="A161" s="44" t="str">
        <f>IF(Calcu!B326=TRUE,"","삭제")</f>
        <v>삭제</v>
      </c>
      <c r="B161" s="44"/>
      <c r="C161" s="43"/>
      <c r="D161" s="277" t="e">
        <f ca="1">Calcu!AC326</f>
        <v>#N/A</v>
      </c>
      <c r="E161" s="244" t="e">
        <f ca="1">Calcu!AD326</f>
        <v>#N/A</v>
      </c>
    </row>
    <row r="162" spans="1:5" ht="15" customHeight="1">
      <c r="A162" s="44" t="str">
        <f>IF(Calcu!B327=TRUE,"","삭제")</f>
        <v>삭제</v>
      </c>
      <c r="B162" s="44"/>
      <c r="C162" s="43"/>
      <c r="D162" s="277" t="e">
        <f ca="1">Calcu!AC327</f>
        <v>#N/A</v>
      </c>
      <c r="E162" s="244" t="e">
        <f ca="1">Calcu!AD327</f>
        <v>#N/A</v>
      </c>
    </row>
    <row r="163" spans="1:5" ht="15" customHeight="1">
      <c r="A163" s="44" t="str">
        <f>IF(Calcu!B328=TRUE,"","삭제")</f>
        <v>삭제</v>
      </c>
      <c r="B163" s="44"/>
      <c r="C163" s="43"/>
      <c r="D163" s="277" t="e">
        <f ca="1">Calcu!AC328</f>
        <v>#N/A</v>
      </c>
      <c r="E163" s="244" t="e">
        <f ca="1">Calcu!AD328</f>
        <v>#N/A</v>
      </c>
    </row>
    <row r="164" spans="1:5" ht="15" customHeight="1">
      <c r="A164" s="44" t="str">
        <f>IF(Calcu!B329=TRUE,"","삭제")</f>
        <v>삭제</v>
      </c>
      <c r="B164" s="44"/>
      <c r="C164" s="43"/>
      <c r="D164" s="277" t="e">
        <f ca="1">Calcu!AC329</f>
        <v>#N/A</v>
      </c>
      <c r="E164" s="244" t="e">
        <f ca="1">Calcu!AD329</f>
        <v>#N/A</v>
      </c>
    </row>
    <row r="165" spans="1:5" ht="15" customHeight="1">
      <c r="A165" s="44" t="str">
        <f>IF(Calcu!B330=TRUE,"","삭제")</f>
        <v>삭제</v>
      </c>
      <c r="B165" s="44"/>
      <c r="C165" s="43"/>
      <c r="D165" s="277" t="e">
        <f ca="1">Calcu!AC330</f>
        <v>#N/A</v>
      </c>
      <c r="E165" s="244" t="e">
        <f ca="1">Calcu!AD330</f>
        <v>#N/A</v>
      </c>
    </row>
    <row r="166" spans="1:5" ht="15" customHeight="1">
      <c r="A166" s="44" t="str">
        <f>IF(Calcu!B331=TRUE,"","삭제")</f>
        <v>삭제</v>
      </c>
      <c r="B166" s="44"/>
      <c r="C166" s="43"/>
      <c r="D166" s="277" t="e">
        <f ca="1">Calcu!AC331</f>
        <v>#N/A</v>
      </c>
      <c r="E166" s="244" t="e">
        <f ca="1">Calcu!AD331</f>
        <v>#N/A</v>
      </c>
    </row>
    <row r="167" spans="1:5" ht="15" customHeight="1">
      <c r="A167" s="44" t="str">
        <f>IF(Calcu!B332=TRUE,"","삭제")</f>
        <v>삭제</v>
      </c>
      <c r="B167" s="44"/>
      <c r="C167" s="43"/>
      <c r="D167" s="277" t="e">
        <f ca="1">Calcu!AC332</f>
        <v>#N/A</v>
      </c>
      <c r="E167" s="244" t="e">
        <f ca="1">Calcu!AD332</f>
        <v>#N/A</v>
      </c>
    </row>
    <row r="168" spans="1:5" ht="15" customHeight="1">
      <c r="A168" s="44" t="str">
        <f>IF(Calcu!B333=TRUE,"","삭제")</f>
        <v>삭제</v>
      </c>
      <c r="B168" s="44"/>
      <c r="C168" s="43"/>
      <c r="D168" s="277" t="e">
        <f ca="1">Calcu!AC333</f>
        <v>#N/A</v>
      </c>
      <c r="E168" s="244" t="e">
        <f ca="1">Calcu!AD333</f>
        <v>#N/A</v>
      </c>
    </row>
    <row r="169" spans="1:5" ht="15" customHeight="1">
      <c r="A169" s="44" t="str">
        <f>IF(Calcu!B334=TRUE,"","삭제")</f>
        <v>삭제</v>
      </c>
      <c r="B169" s="44"/>
      <c r="C169" s="43"/>
      <c r="D169" s="277" t="e">
        <f ca="1">Calcu!AC334</f>
        <v>#N/A</v>
      </c>
      <c r="E169" s="244" t="e">
        <f ca="1">Calcu!AD334</f>
        <v>#N/A</v>
      </c>
    </row>
    <row r="170" spans="1:5" ht="15" customHeight="1">
      <c r="A170" s="44" t="str">
        <f>IF(Calcu!B335=TRUE,"","삭제")</f>
        <v>삭제</v>
      </c>
      <c r="B170" s="44"/>
      <c r="C170" s="43"/>
      <c r="D170" s="277" t="e">
        <f ca="1">Calcu!AC335</f>
        <v>#N/A</v>
      </c>
      <c r="E170" s="244" t="e">
        <f ca="1">Calcu!AD335</f>
        <v>#N/A</v>
      </c>
    </row>
    <row r="171" spans="1:5" ht="15" customHeight="1">
      <c r="A171" s="44" t="str">
        <f>IF(Calcu!B336=TRUE,"","삭제")</f>
        <v>삭제</v>
      </c>
      <c r="B171" s="44"/>
      <c r="C171" s="43"/>
      <c r="D171" s="277" t="e">
        <f ca="1">Calcu!AC336</f>
        <v>#N/A</v>
      </c>
      <c r="E171" s="244" t="e">
        <f ca="1">Calcu!AD336</f>
        <v>#N/A</v>
      </c>
    </row>
    <row r="172" spans="1:5" ht="15" customHeight="1">
      <c r="A172" s="44" t="str">
        <f>IF(Calcu!B337=TRUE,"","삭제")</f>
        <v>삭제</v>
      </c>
      <c r="B172" s="44"/>
      <c r="C172" s="43"/>
      <c r="D172" s="277" t="e">
        <f ca="1">Calcu!AC337</f>
        <v>#N/A</v>
      </c>
      <c r="E172" s="244" t="e">
        <f ca="1">Calcu!AD337</f>
        <v>#N/A</v>
      </c>
    </row>
    <row r="173" spans="1:5" ht="15" customHeight="1">
      <c r="A173" s="44" t="str">
        <f>IF(Calcu!B338=TRUE,"","삭제")</f>
        <v>삭제</v>
      </c>
      <c r="B173" s="44"/>
      <c r="C173" s="43"/>
      <c r="D173" s="277" t="e">
        <f ca="1">Calcu!AC338</f>
        <v>#N/A</v>
      </c>
      <c r="E173" s="244" t="e">
        <f ca="1">Calcu!AD338</f>
        <v>#N/A</v>
      </c>
    </row>
    <row r="174" spans="1:5" ht="15" customHeight="1">
      <c r="A174" s="44" t="str">
        <f>IF(Calcu!B339=TRUE,"","삭제")</f>
        <v>삭제</v>
      </c>
      <c r="B174" s="44"/>
      <c r="C174" s="43"/>
      <c r="D174" s="277" t="e">
        <f ca="1">Calcu!AC339</f>
        <v>#N/A</v>
      </c>
      <c r="E174" s="244" t="e">
        <f ca="1">Calcu!AD339</f>
        <v>#N/A</v>
      </c>
    </row>
    <row r="175" spans="1:5" ht="15" customHeight="1">
      <c r="A175" s="44" t="str">
        <f>IF(Calcu!B340=TRUE,"","삭제")</f>
        <v>삭제</v>
      </c>
      <c r="B175" s="44"/>
      <c r="C175" s="43"/>
      <c r="D175" s="277" t="e">
        <f ca="1">Calcu!AC340</f>
        <v>#N/A</v>
      </c>
      <c r="E175" s="244" t="e">
        <f ca="1">Calcu!AD340</f>
        <v>#N/A</v>
      </c>
    </row>
    <row r="176" spans="1:5" ht="15" customHeight="1">
      <c r="A176" s="257" t="str">
        <f>A151</f>
        <v>삭제</v>
      </c>
      <c r="B176" s="44"/>
      <c r="C176" s="43"/>
      <c r="D176" s="581" t="e">
        <f ca="1">"○ Measurement uncertainty : "&amp;Calcu!T357</f>
        <v>#N/A</v>
      </c>
      <c r="E176" s="167"/>
    </row>
    <row r="177" spans="1:6" ht="15" customHeight="1">
      <c r="A177" s="257" t="str">
        <f>A152</f>
        <v>삭제</v>
      </c>
      <c r="B177" s="257"/>
      <c r="D177" s="326" t="e">
        <f ca="1">IF(Calcu!E367="사다리꼴","(Confidence level 95 %,","(Confidence level about 95 %,")</f>
        <v>#N/A</v>
      </c>
      <c r="E177" s="327" t="e">
        <f ca="1">Calcu!E368&amp;")"</f>
        <v>#N/A</v>
      </c>
    </row>
    <row r="178" spans="1:6" ht="15" customHeight="1">
      <c r="A178" s="44" t="str">
        <f ca="1">IFERROR(IF(Calcu!E367="사다리꼴",A177,"삭제"),"삭제")</f>
        <v>삭제</v>
      </c>
      <c r="D178" s="50" t="e">
        <f ca="1">IF(Calcu!E367="사다리꼴","※ Trapezoid probability distribution.","")</f>
        <v>#N/A</v>
      </c>
      <c r="E178" s="327"/>
    </row>
    <row r="179" spans="1:6" ht="15" customHeight="1">
      <c r="D179" s="73"/>
      <c r="E179" s="73"/>
      <c r="F179" s="73"/>
    </row>
  </sheetData>
  <mergeCells count="1">
    <mergeCell ref="A1:I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45"/>
  <sheetViews>
    <sheetView showGridLines="0" showWhiteSpace="0" zoomScaleNormal="100" zoomScaleSheetLayoutView="100" workbookViewId="0">
      <selection sqref="A1:Q2"/>
    </sheetView>
  </sheetViews>
  <sheetFormatPr defaultColWidth="8.77734375" defaultRowHeight="15" customHeight="1"/>
  <cols>
    <col min="1" max="1" width="3.77734375" style="37" customWidth="1"/>
    <col min="2" max="4" width="1.77734375" style="37" hidden="1" customWidth="1"/>
    <col min="5" max="5" width="8" style="37" bestFit="1" customWidth="1"/>
    <col min="6" max="6" width="9.21875" style="37" customWidth="1"/>
    <col min="7" max="7" width="4.44140625" style="37" bestFit="1" customWidth="1"/>
    <col min="8" max="8" width="7.33203125" style="37" bestFit="1" customWidth="1"/>
    <col min="9" max="9" width="1.77734375" style="37" customWidth="1"/>
    <col min="10" max="10" width="7.5546875" style="37" bestFit="1" customWidth="1"/>
    <col min="11" max="11" width="9.109375" style="37" bestFit="1" customWidth="1"/>
    <col min="12" max="12" width="5.21875" style="37" bestFit="1" customWidth="1"/>
    <col min="13" max="13" width="7.5546875" style="37" bestFit="1" customWidth="1"/>
    <col min="14" max="14" width="9.109375" style="37" bestFit="1" customWidth="1"/>
    <col min="15" max="15" width="5.21875" style="37" bestFit="1" customWidth="1"/>
    <col min="16" max="16" width="1.77734375" style="37" customWidth="1"/>
    <col min="17" max="17" width="10.33203125" style="37" customWidth="1"/>
    <col min="18" max="16384" width="8.77734375" style="37"/>
  </cols>
  <sheetData>
    <row r="1" spans="1:17" s="47" customFormat="1" ht="33" customHeight="1">
      <c r="A1" s="409" t="s">
        <v>34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  <c r="O1" s="409"/>
      <c r="P1" s="409"/>
      <c r="Q1" s="409"/>
    </row>
    <row r="2" spans="1:17" s="47" customFormat="1" ht="33" customHeight="1">
      <c r="A2" s="409"/>
      <c r="B2" s="409"/>
      <c r="C2" s="409"/>
      <c r="D2" s="409"/>
      <c r="E2" s="409"/>
      <c r="F2" s="409"/>
      <c r="G2" s="409"/>
      <c r="H2" s="409"/>
      <c r="I2" s="409"/>
      <c r="J2" s="409"/>
      <c r="K2" s="409"/>
      <c r="L2" s="409"/>
      <c r="M2" s="409"/>
      <c r="N2" s="409"/>
      <c r="O2" s="409"/>
      <c r="P2" s="409"/>
      <c r="Q2" s="409"/>
    </row>
    <row r="3" spans="1:17" s="47" customFormat="1" ht="12.75" customHeight="1">
      <c r="A3" s="48" t="s">
        <v>57</v>
      </c>
      <c r="B3" s="48"/>
      <c r="C3" s="48"/>
      <c r="D3" s="48"/>
      <c r="E3" s="48"/>
      <c r="F3" s="22"/>
      <c r="G3" s="22"/>
      <c r="H3" s="22"/>
      <c r="I3" s="22"/>
      <c r="J3" s="22"/>
      <c r="K3" s="22"/>
      <c r="L3" s="22"/>
      <c r="M3" s="22"/>
    </row>
    <row r="4" spans="1:17" s="49" customFormat="1" ht="13.5" customHeight="1">
      <c r="A4" s="88" t="str">
        <f>" 교   정   번   호(Calibration No) : "&amp;기본정보!H3</f>
        <v xml:space="preserve"> 교   정   번   호(Calibration No) : </v>
      </c>
      <c r="B4" s="88"/>
      <c r="C4" s="88"/>
      <c r="D4" s="88"/>
      <c r="E4" s="88"/>
      <c r="F4" s="89"/>
      <c r="G4" s="243"/>
      <c r="H4" s="89"/>
      <c r="I4" s="89"/>
      <c r="J4" s="89"/>
      <c r="K4" s="98"/>
      <c r="L4" s="90"/>
      <c r="M4" s="97"/>
      <c r="N4" s="97"/>
      <c r="O4" s="97"/>
      <c r="P4" s="97"/>
      <c r="Q4" s="97"/>
    </row>
    <row r="5" spans="1:17" s="36" customFormat="1" ht="15" customHeight="1"/>
    <row r="6" spans="1:17" ht="15" customHeight="1">
      <c r="E6" s="54" t="str">
        <f>"○ 품명 : "&amp;기본정보!C$5</f>
        <v xml:space="preserve">○ 품명 : </v>
      </c>
      <c r="G6" s="54"/>
    </row>
    <row r="7" spans="1:17" ht="15" customHeight="1">
      <c r="E7" s="54" t="str">
        <f>"○ 제작회사 : "&amp;기본정보!C$6</f>
        <v xml:space="preserve">○ 제작회사 : </v>
      </c>
      <c r="G7" s="54"/>
    </row>
    <row r="8" spans="1:17" ht="15" customHeight="1">
      <c r="E8" s="54" t="str">
        <f>"○ 형식 : "&amp;기본정보!C$7</f>
        <v xml:space="preserve">○ 형식 : </v>
      </c>
      <c r="G8" s="54"/>
    </row>
    <row r="9" spans="1:17" ht="15" customHeight="1">
      <c r="E9" s="54" t="str">
        <f>"○ 기기번호 : "&amp;기본정보!C$8</f>
        <v xml:space="preserve">○ 기기번호 : </v>
      </c>
      <c r="G9" s="54"/>
    </row>
    <row r="11" spans="1:17" ht="15" customHeight="1">
      <c r="E11" s="38" t="s">
        <v>83</v>
      </c>
      <c r="G11" s="38"/>
    </row>
    <row r="12" spans="1:17" s="249" customFormat="1" ht="15" customHeight="1">
      <c r="B12" s="416"/>
      <c r="C12" s="418"/>
      <c r="D12" s="418"/>
      <c r="E12" s="420" t="s">
        <v>521</v>
      </c>
      <c r="F12" s="422" t="s">
        <v>321</v>
      </c>
      <c r="G12" s="424" t="s">
        <v>316</v>
      </c>
      <c r="H12" s="426" t="s">
        <v>317</v>
      </c>
      <c r="I12" s="428"/>
      <c r="J12" s="429" t="s">
        <v>318</v>
      </c>
      <c r="K12" s="429"/>
      <c r="L12" s="429"/>
      <c r="M12" s="430" t="s">
        <v>319</v>
      </c>
      <c r="N12" s="430"/>
      <c r="O12" s="430"/>
      <c r="P12" s="412"/>
      <c r="Q12" s="414" t="s">
        <v>320</v>
      </c>
    </row>
    <row r="13" spans="1:17" s="248" customFormat="1" ht="22.5">
      <c r="B13" s="417"/>
      <c r="C13" s="419"/>
      <c r="D13" s="419"/>
      <c r="E13" s="421"/>
      <c r="F13" s="423"/>
      <c r="G13" s="425"/>
      <c r="H13" s="427"/>
      <c r="I13" s="419"/>
      <c r="J13" s="250" t="s">
        <v>322</v>
      </c>
      <c r="K13" s="251" t="s">
        <v>323</v>
      </c>
      <c r="L13" s="251" t="s">
        <v>324</v>
      </c>
      <c r="M13" s="250" t="s">
        <v>322</v>
      </c>
      <c r="N13" s="251" t="s">
        <v>323</v>
      </c>
      <c r="O13" s="251" t="s">
        <v>324</v>
      </c>
      <c r="P13" s="413"/>
      <c r="Q13" s="415"/>
    </row>
    <row r="14" spans="1:17" ht="15" customHeight="1">
      <c r="A14" s="44" t="str">
        <f>IF(Calcu!B11=TRUE,"","삭제")</f>
        <v>삭제</v>
      </c>
      <c r="B14" s="43"/>
      <c r="C14" s="43"/>
      <c r="D14" s="43"/>
      <c r="E14" s="37" t="str">
        <f>Calcu!E11</f>
        <v/>
      </c>
      <c r="F14" s="51" t="e">
        <f ca="1">IF(Calcu_ADJ!B11=FALSE,Calcu!AC11,Calcu_ADJ!AC11)</f>
        <v>#N/A</v>
      </c>
      <c r="G14" s="51">
        <f>Calcu!I$5</f>
        <v>0</v>
      </c>
      <c r="H14" s="51" t="e">
        <f ca="1">IF(Calcu_ADJ!B11=FALSE,Calcu!AF11,Calcu_ADJ!AF11)</f>
        <v>#N/A</v>
      </c>
      <c r="J14" s="37" t="e">
        <f ca="1">Calcu!AE11</f>
        <v>#N/A</v>
      </c>
      <c r="K14" s="37" t="e">
        <f ca="1">Calcu!AD11</f>
        <v>#N/A</v>
      </c>
      <c r="L14" s="37" t="str">
        <f>LEFT(Calcu!AG11,1)</f>
        <v/>
      </c>
      <c r="M14" s="37" t="str">
        <f>Calcu_ADJ!AE11</f>
        <v>-</v>
      </c>
      <c r="N14" s="37" t="str">
        <f>Calcu_ADJ!AD11</f>
        <v>-</v>
      </c>
      <c r="O14" s="37" t="str">
        <f>LEFT(Calcu_ADJ!AG11,1)</f>
        <v/>
      </c>
      <c r="Q14" s="37" t="e">
        <f ca="1">IF(Calcu_ADJ!B11=FALSE,Calcu!AH11,Calcu_ADJ!AH11)</f>
        <v>#N/A</v>
      </c>
    </row>
    <row r="15" spans="1:17" ht="15" customHeight="1">
      <c r="A15" s="44" t="str">
        <f>IF(Calcu!B12=TRUE,"","삭제")</f>
        <v>삭제</v>
      </c>
      <c r="B15" s="43"/>
      <c r="C15" s="43"/>
      <c r="D15" s="43"/>
      <c r="E15" s="37" t="str">
        <f>Calcu!E12</f>
        <v/>
      </c>
      <c r="F15" s="51" t="e">
        <f ca="1">IF(Calcu_ADJ!B12=FALSE,Calcu!AC12,Calcu_ADJ!AC12)</f>
        <v>#N/A</v>
      </c>
      <c r="G15" s="51">
        <f>Calcu!I$5</f>
        <v>0</v>
      </c>
      <c r="H15" s="51" t="e">
        <f ca="1">IF(Calcu_ADJ!B12=FALSE,Calcu!AF12,Calcu_ADJ!AF12)</f>
        <v>#N/A</v>
      </c>
      <c r="J15" s="37" t="e">
        <f ca="1">Calcu!AE12</f>
        <v>#N/A</v>
      </c>
      <c r="K15" s="37" t="e">
        <f ca="1">Calcu!AD12</f>
        <v>#N/A</v>
      </c>
      <c r="L15" s="37" t="str">
        <f>LEFT(Calcu!AG12,1)</f>
        <v/>
      </c>
      <c r="M15" s="37" t="str">
        <f>Calcu_ADJ!AE12</f>
        <v>-</v>
      </c>
      <c r="N15" s="37" t="str">
        <f>Calcu_ADJ!AD12</f>
        <v>-</v>
      </c>
      <c r="O15" s="37" t="str">
        <f>LEFT(Calcu_ADJ!AG12,1)</f>
        <v/>
      </c>
      <c r="Q15" s="37" t="e">
        <f ca="1">IF(Calcu_ADJ!B12=FALSE,Calcu!AH12,Calcu_ADJ!AH12)</f>
        <v>#N/A</v>
      </c>
    </row>
    <row r="16" spans="1:17" ht="15" customHeight="1">
      <c r="A16" s="44" t="str">
        <f>IF(Calcu!B13=TRUE,"","삭제")</f>
        <v>삭제</v>
      </c>
      <c r="B16" s="43"/>
      <c r="C16" s="43"/>
      <c r="D16" s="43"/>
      <c r="E16" s="37" t="str">
        <f>Calcu!E13</f>
        <v/>
      </c>
      <c r="F16" s="51" t="e">
        <f ca="1">IF(Calcu_ADJ!B13=FALSE,Calcu!AC13,Calcu_ADJ!AC13)</f>
        <v>#N/A</v>
      </c>
      <c r="G16" s="51">
        <f>Calcu!I$5</f>
        <v>0</v>
      </c>
      <c r="H16" s="51" t="e">
        <f ca="1">IF(Calcu_ADJ!B13=FALSE,Calcu!AF13,Calcu_ADJ!AF13)</f>
        <v>#N/A</v>
      </c>
      <c r="J16" s="37" t="e">
        <f ca="1">Calcu!AE13</f>
        <v>#N/A</v>
      </c>
      <c r="K16" s="37" t="e">
        <f ca="1">Calcu!AD13</f>
        <v>#N/A</v>
      </c>
      <c r="L16" s="37" t="str">
        <f>LEFT(Calcu!AG13,1)</f>
        <v/>
      </c>
      <c r="M16" s="37" t="str">
        <f>Calcu_ADJ!AE13</f>
        <v>-</v>
      </c>
      <c r="N16" s="37" t="str">
        <f>Calcu_ADJ!AD13</f>
        <v>-</v>
      </c>
      <c r="O16" s="37" t="str">
        <f>LEFT(Calcu_ADJ!AG13,1)</f>
        <v/>
      </c>
      <c r="Q16" s="37" t="e">
        <f ca="1">IF(Calcu_ADJ!B13=FALSE,Calcu!AH13,Calcu_ADJ!AH13)</f>
        <v>#N/A</v>
      </c>
    </row>
    <row r="17" spans="1:17" ht="15" customHeight="1">
      <c r="A17" s="44" t="str">
        <f>IF(Calcu!B14=TRUE,"","삭제")</f>
        <v>삭제</v>
      </c>
      <c r="B17" s="43"/>
      <c r="C17" s="43"/>
      <c r="D17" s="43"/>
      <c r="E17" s="37" t="str">
        <f>Calcu!E14</f>
        <v/>
      </c>
      <c r="F17" s="51" t="e">
        <f ca="1">IF(Calcu_ADJ!B14=FALSE,Calcu!AC14,Calcu_ADJ!AC14)</f>
        <v>#N/A</v>
      </c>
      <c r="G17" s="51">
        <f>Calcu!I$5</f>
        <v>0</v>
      </c>
      <c r="H17" s="51" t="e">
        <f ca="1">IF(Calcu_ADJ!B14=FALSE,Calcu!AF14,Calcu_ADJ!AF14)</f>
        <v>#N/A</v>
      </c>
      <c r="J17" s="37" t="e">
        <f ca="1">Calcu!AE14</f>
        <v>#N/A</v>
      </c>
      <c r="K17" s="37" t="e">
        <f ca="1">Calcu!AD14</f>
        <v>#N/A</v>
      </c>
      <c r="L17" s="37" t="str">
        <f>LEFT(Calcu!AG14,1)</f>
        <v/>
      </c>
      <c r="M17" s="37" t="str">
        <f>Calcu_ADJ!AE14</f>
        <v>-</v>
      </c>
      <c r="N17" s="37" t="str">
        <f>Calcu_ADJ!AD14</f>
        <v>-</v>
      </c>
      <c r="O17" s="37" t="str">
        <f>LEFT(Calcu_ADJ!AG14,1)</f>
        <v/>
      </c>
      <c r="Q17" s="37" t="e">
        <f ca="1">IF(Calcu_ADJ!B14=FALSE,Calcu!AH14,Calcu_ADJ!AH14)</f>
        <v>#N/A</v>
      </c>
    </row>
    <row r="18" spans="1:17" ht="15" customHeight="1">
      <c r="A18" s="44" t="str">
        <f>IF(Calcu!B15=TRUE,"","삭제")</f>
        <v>삭제</v>
      </c>
      <c r="B18" s="43"/>
      <c r="C18" s="43"/>
      <c r="D18" s="43"/>
      <c r="E18" s="37" t="str">
        <f>Calcu!E15</f>
        <v/>
      </c>
      <c r="F18" s="51" t="e">
        <f ca="1">IF(Calcu_ADJ!B15=FALSE,Calcu!AC15,Calcu_ADJ!AC15)</f>
        <v>#N/A</v>
      </c>
      <c r="G18" s="51">
        <f>Calcu!I$5</f>
        <v>0</v>
      </c>
      <c r="H18" s="51" t="e">
        <f ca="1">IF(Calcu_ADJ!B15=FALSE,Calcu!AF15,Calcu_ADJ!AF15)</f>
        <v>#N/A</v>
      </c>
      <c r="J18" s="37" t="e">
        <f ca="1">Calcu!AE15</f>
        <v>#N/A</v>
      </c>
      <c r="K18" s="37" t="e">
        <f ca="1">Calcu!AD15</f>
        <v>#N/A</v>
      </c>
      <c r="L18" s="37" t="str">
        <f>LEFT(Calcu!AG15,1)</f>
        <v/>
      </c>
      <c r="M18" s="37" t="str">
        <f>Calcu_ADJ!AE15</f>
        <v>-</v>
      </c>
      <c r="N18" s="37" t="str">
        <f>Calcu_ADJ!AD15</f>
        <v>-</v>
      </c>
      <c r="O18" s="37" t="str">
        <f>LEFT(Calcu_ADJ!AG15,1)</f>
        <v/>
      </c>
      <c r="Q18" s="37" t="e">
        <f ca="1">IF(Calcu_ADJ!B15=FALSE,Calcu!AH15,Calcu_ADJ!AH15)</f>
        <v>#N/A</v>
      </c>
    </row>
    <row r="19" spans="1:17" ht="15" customHeight="1">
      <c r="A19" s="44" t="str">
        <f>IF(Calcu!B16=TRUE,"","삭제")</f>
        <v>삭제</v>
      </c>
      <c r="B19" s="43"/>
      <c r="C19" s="43"/>
      <c r="D19" s="43"/>
      <c r="E19" s="37" t="str">
        <f>Calcu!E16</f>
        <v/>
      </c>
      <c r="F19" s="51" t="e">
        <f ca="1">IF(Calcu_ADJ!B16=FALSE,Calcu!AC16,Calcu_ADJ!AC16)</f>
        <v>#N/A</v>
      </c>
      <c r="G19" s="51">
        <f>Calcu!I$5</f>
        <v>0</v>
      </c>
      <c r="H19" s="51" t="e">
        <f ca="1">IF(Calcu_ADJ!B16=FALSE,Calcu!AF16,Calcu_ADJ!AF16)</f>
        <v>#N/A</v>
      </c>
      <c r="J19" s="37" t="e">
        <f ca="1">Calcu!AE16</f>
        <v>#N/A</v>
      </c>
      <c r="K19" s="37" t="e">
        <f ca="1">Calcu!AD16</f>
        <v>#N/A</v>
      </c>
      <c r="L19" s="37" t="str">
        <f>LEFT(Calcu!AG16,1)</f>
        <v/>
      </c>
      <c r="M19" s="37" t="str">
        <f>Calcu_ADJ!AE16</f>
        <v>-</v>
      </c>
      <c r="N19" s="37" t="str">
        <f>Calcu_ADJ!AD16</f>
        <v>-</v>
      </c>
      <c r="O19" s="37" t="str">
        <f>LEFT(Calcu_ADJ!AG16,1)</f>
        <v/>
      </c>
      <c r="Q19" s="37" t="e">
        <f ca="1">IF(Calcu_ADJ!B16=FALSE,Calcu!AH16,Calcu_ADJ!AH16)</f>
        <v>#N/A</v>
      </c>
    </row>
    <row r="20" spans="1:17" ht="15" customHeight="1">
      <c r="A20" s="44" t="str">
        <f>IF(Calcu!B17=TRUE,"","삭제")</f>
        <v>삭제</v>
      </c>
      <c r="B20" s="43"/>
      <c r="C20" s="43"/>
      <c r="D20" s="43"/>
      <c r="E20" s="37" t="str">
        <f>Calcu!E17</f>
        <v/>
      </c>
      <c r="F20" s="51" t="e">
        <f ca="1">IF(Calcu_ADJ!B17=FALSE,Calcu!AC17,Calcu_ADJ!AC17)</f>
        <v>#N/A</v>
      </c>
      <c r="G20" s="51">
        <f>Calcu!I$5</f>
        <v>0</v>
      </c>
      <c r="H20" s="51" t="e">
        <f ca="1">IF(Calcu_ADJ!B17=FALSE,Calcu!AF17,Calcu_ADJ!AF17)</f>
        <v>#N/A</v>
      </c>
      <c r="J20" s="37" t="e">
        <f ca="1">Calcu!AE17</f>
        <v>#N/A</v>
      </c>
      <c r="K20" s="37" t="e">
        <f ca="1">Calcu!AD17</f>
        <v>#N/A</v>
      </c>
      <c r="L20" s="37" t="str">
        <f>LEFT(Calcu!AG17,1)</f>
        <v/>
      </c>
      <c r="M20" s="37" t="str">
        <f>Calcu_ADJ!AE17</f>
        <v>-</v>
      </c>
      <c r="N20" s="37" t="str">
        <f>Calcu_ADJ!AD17</f>
        <v>-</v>
      </c>
      <c r="O20" s="37" t="str">
        <f>LEFT(Calcu_ADJ!AG17,1)</f>
        <v/>
      </c>
      <c r="Q20" s="37" t="e">
        <f ca="1">IF(Calcu_ADJ!B17=FALSE,Calcu!AH17,Calcu_ADJ!AH17)</f>
        <v>#N/A</v>
      </c>
    </row>
    <row r="21" spans="1:17" ht="15" customHeight="1">
      <c r="A21" s="44" t="str">
        <f>IF(Calcu!B18=TRUE,"","삭제")</f>
        <v>삭제</v>
      </c>
      <c r="B21" s="43"/>
      <c r="C21" s="43"/>
      <c r="D21" s="43"/>
      <c r="E21" s="37" t="str">
        <f>Calcu!E18</f>
        <v/>
      </c>
      <c r="F21" s="51" t="e">
        <f ca="1">IF(Calcu_ADJ!B18=FALSE,Calcu!AC18,Calcu_ADJ!AC18)</f>
        <v>#N/A</v>
      </c>
      <c r="G21" s="51">
        <f>Calcu!I$5</f>
        <v>0</v>
      </c>
      <c r="H21" s="51" t="e">
        <f ca="1">IF(Calcu_ADJ!B18=FALSE,Calcu!AF18,Calcu_ADJ!AF18)</f>
        <v>#N/A</v>
      </c>
      <c r="J21" s="37" t="e">
        <f ca="1">Calcu!AE18</f>
        <v>#N/A</v>
      </c>
      <c r="K21" s="37" t="e">
        <f ca="1">Calcu!AD18</f>
        <v>#N/A</v>
      </c>
      <c r="L21" s="37" t="str">
        <f>LEFT(Calcu!AG18,1)</f>
        <v/>
      </c>
      <c r="M21" s="37" t="str">
        <f>Calcu_ADJ!AE18</f>
        <v>-</v>
      </c>
      <c r="N21" s="37" t="str">
        <f>Calcu_ADJ!AD18</f>
        <v>-</v>
      </c>
      <c r="O21" s="37" t="str">
        <f>LEFT(Calcu_ADJ!AG18,1)</f>
        <v/>
      </c>
      <c r="Q21" s="37" t="e">
        <f ca="1">IF(Calcu_ADJ!B18=FALSE,Calcu!AH18,Calcu_ADJ!AH18)</f>
        <v>#N/A</v>
      </c>
    </row>
    <row r="22" spans="1:17" ht="15" customHeight="1">
      <c r="A22" s="44" t="str">
        <f>IF(Calcu!B19=TRUE,"","삭제")</f>
        <v>삭제</v>
      </c>
      <c r="B22" s="43"/>
      <c r="C22" s="43"/>
      <c r="D22" s="43"/>
      <c r="E22" s="37" t="str">
        <f>Calcu!E19</f>
        <v/>
      </c>
      <c r="F22" s="51" t="e">
        <f ca="1">IF(Calcu_ADJ!B19=FALSE,Calcu!AC19,Calcu_ADJ!AC19)</f>
        <v>#N/A</v>
      </c>
      <c r="G22" s="51">
        <f>Calcu!I$5</f>
        <v>0</v>
      </c>
      <c r="H22" s="51" t="e">
        <f ca="1">IF(Calcu_ADJ!B19=FALSE,Calcu!AF19,Calcu_ADJ!AF19)</f>
        <v>#N/A</v>
      </c>
      <c r="J22" s="37" t="e">
        <f ca="1">Calcu!AE19</f>
        <v>#N/A</v>
      </c>
      <c r="K22" s="37" t="e">
        <f ca="1">Calcu!AD19</f>
        <v>#N/A</v>
      </c>
      <c r="L22" s="37" t="str">
        <f>LEFT(Calcu!AG19,1)</f>
        <v/>
      </c>
      <c r="M22" s="37" t="str">
        <f>Calcu_ADJ!AE19</f>
        <v>-</v>
      </c>
      <c r="N22" s="37" t="str">
        <f>Calcu_ADJ!AD19</f>
        <v>-</v>
      </c>
      <c r="O22" s="37" t="str">
        <f>LEFT(Calcu_ADJ!AG19,1)</f>
        <v/>
      </c>
      <c r="Q22" s="37" t="e">
        <f ca="1">IF(Calcu_ADJ!B19=FALSE,Calcu!AH19,Calcu_ADJ!AH19)</f>
        <v>#N/A</v>
      </c>
    </row>
    <row r="23" spans="1:17" ht="15" customHeight="1">
      <c r="A23" s="44" t="str">
        <f>IF(Calcu!B20=TRUE,"","삭제")</f>
        <v>삭제</v>
      </c>
      <c r="B23" s="43"/>
      <c r="C23" s="43"/>
      <c r="D23" s="43"/>
      <c r="E23" s="37" t="str">
        <f>Calcu!E20</f>
        <v/>
      </c>
      <c r="F23" s="51" t="e">
        <f ca="1">IF(Calcu_ADJ!B20=FALSE,Calcu!AC20,Calcu_ADJ!AC20)</f>
        <v>#N/A</v>
      </c>
      <c r="G23" s="51">
        <f>Calcu!I$5</f>
        <v>0</v>
      </c>
      <c r="H23" s="51" t="e">
        <f ca="1">IF(Calcu_ADJ!B20=FALSE,Calcu!AF20,Calcu_ADJ!AF20)</f>
        <v>#N/A</v>
      </c>
      <c r="J23" s="37" t="e">
        <f ca="1">Calcu!AE20</f>
        <v>#N/A</v>
      </c>
      <c r="K23" s="37" t="e">
        <f ca="1">Calcu!AD20</f>
        <v>#N/A</v>
      </c>
      <c r="L23" s="37" t="str">
        <f>LEFT(Calcu!AG20,1)</f>
        <v/>
      </c>
      <c r="M23" s="37" t="str">
        <f>Calcu_ADJ!AE20</f>
        <v>-</v>
      </c>
      <c r="N23" s="37" t="str">
        <f>Calcu_ADJ!AD20</f>
        <v>-</v>
      </c>
      <c r="O23" s="37" t="str">
        <f>LEFT(Calcu_ADJ!AG20,1)</f>
        <v/>
      </c>
      <c r="Q23" s="37" t="e">
        <f ca="1">IF(Calcu_ADJ!B20=FALSE,Calcu!AH20,Calcu_ADJ!AH20)</f>
        <v>#N/A</v>
      </c>
    </row>
    <row r="24" spans="1:17" ht="15" customHeight="1">
      <c r="A24" s="44" t="str">
        <f>IF(Calcu!B21=TRUE,"","삭제")</f>
        <v>삭제</v>
      </c>
      <c r="B24" s="43"/>
      <c r="C24" s="43"/>
      <c r="D24" s="43"/>
      <c r="E24" s="37" t="str">
        <f>Calcu!E21</f>
        <v/>
      </c>
      <c r="F24" s="51" t="e">
        <f ca="1">IF(Calcu_ADJ!B21=FALSE,Calcu!AC21,Calcu_ADJ!AC21)</f>
        <v>#N/A</v>
      </c>
      <c r="G24" s="51">
        <f>Calcu!I$5</f>
        <v>0</v>
      </c>
      <c r="H24" s="51" t="e">
        <f ca="1">IF(Calcu_ADJ!B21=FALSE,Calcu!AF21,Calcu_ADJ!AF21)</f>
        <v>#N/A</v>
      </c>
      <c r="J24" s="37" t="e">
        <f ca="1">Calcu!AE21</f>
        <v>#N/A</v>
      </c>
      <c r="K24" s="37" t="e">
        <f ca="1">Calcu!AD21</f>
        <v>#N/A</v>
      </c>
      <c r="L24" s="37" t="str">
        <f>LEFT(Calcu!AG21,1)</f>
        <v/>
      </c>
      <c r="M24" s="37" t="str">
        <f>Calcu_ADJ!AE21</f>
        <v>-</v>
      </c>
      <c r="N24" s="37" t="str">
        <f>Calcu_ADJ!AD21</f>
        <v>-</v>
      </c>
      <c r="O24" s="37" t="str">
        <f>LEFT(Calcu_ADJ!AG21,1)</f>
        <v/>
      </c>
      <c r="Q24" s="37" t="e">
        <f ca="1">IF(Calcu_ADJ!B21=FALSE,Calcu!AH21,Calcu_ADJ!AH21)</f>
        <v>#N/A</v>
      </c>
    </row>
    <row r="25" spans="1:17" ht="15" customHeight="1">
      <c r="A25" s="44" t="str">
        <f>IF(Calcu!B22=TRUE,"","삭제")</f>
        <v>삭제</v>
      </c>
      <c r="B25" s="43"/>
      <c r="C25" s="43"/>
      <c r="D25" s="43"/>
      <c r="E25" s="37" t="str">
        <f>Calcu!E22</f>
        <v/>
      </c>
      <c r="F25" s="51" t="e">
        <f ca="1">IF(Calcu_ADJ!B22=FALSE,Calcu!AC22,Calcu_ADJ!AC22)</f>
        <v>#N/A</v>
      </c>
      <c r="G25" s="51">
        <f>Calcu!I$5</f>
        <v>0</v>
      </c>
      <c r="H25" s="51" t="e">
        <f ca="1">IF(Calcu_ADJ!B22=FALSE,Calcu!AF22,Calcu_ADJ!AF22)</f>
        <v>#N/A</v>
      </c>
      <c r="J25" s="37" t="e">
        <f ca="1">Calcu!AE22</f>
        <v>#N/A</v>
      </c>
      <c r="K25" s="37" t="e">
        <f ca="1">Calcu!AD22</f>
        <v>#N/A</v>
      </c>
      <c r="L25" s="37" t="str">
        <f>LEFT(Calcu!AG22,1)</f>
        <v/>
      </c>
      <c r="M25" s="37" t="str">
        <f>Calcu_ADJ!AE22</f>
        <v>-</v>
      </c>
      <c r="N25" s="37" t="str">
        <f>Calcu_ADJ!AD22</f>
        <v>-</v>
      </c>
      <c r="O25" s="37" t="str">
        <f>LEFT(Calcu_ADJ!AG22,1)</f>
        <v/>
      </c>
      <c r="Q25" s="37" t="e">
        <f ca="1">IF(Calcu_ADJ!B22=FALSE,Calcu!AH22,Calcu_ADJ!AH22)</f>
        <v>#N/A</v>
      </c>
    </row>
    <row r="26" spans="1:17" ht="15" customHeight="1">
      <c r="A26" s="44" t="str">
        <f>IF(Calcu!B23=TRUE,"","삭제")</f>
        <v>삭제</v>
      </c>
      <c r="B26" s="43"/>
      <c r="C26" s="43"/>
      <c r="D26" s="43"/>
      <c r="E26" s="37" t="str">
        <f>Calcu!E23</f>
        <v/>
      </c>
      <c r="F26" s="51" t="e">
        <f ca="1">IF(Calcu_ADJ!B23=FALSE,Calcu!AC23,Calcu_ADJ!AC23)</f>
        <v>#N/A</v>
      </c>
      <c r="G26" s="51">
        <f>Calcu!I$5</f>
        <v>0</v>
      </c>
      <c r="H26" s="51" t="e">
        <f ca="1">IF(Calcu_ADJ!B23=FALSE,Calcu!AF23,Calcu_ADJ!AF23)</f>
        <v>#N/A</v>
      </c>
      <c r="J26" s="37" t="e">
        <f ca="1">Calcu!AE23</f>
        <v>#N/A</v>
      </c>
      <c r="K26" s="37" t="e">
        <f ca="1">Calcu!AD23</f>
        <v>#N/A</v>
      </c>
      <c r="L26" s="37" t="str">
        <f>LEFT(Calcu!AG23,1)</f>
        <v/>
      </c>
      <c r="M26" s="37" t="str">
        <f>Calcu_ADJ!AE23</f>
        <v>-</v>
      </c>
      <c r="N26" s="37" t="str">
        <f>Calcu_ADJ!AD23</f>
        <v>-</v>
      </c>
      <c r="O26" s="37" t="str">
        <f>LEFT(Calcu_ADJ!AG23,1)</f>
        <v/>
      </c>
      <c r="Q26" s="37" t="e">
        <f ca="1">IF(Calcu_ADJ!B23=FALSE,Calcu!AH23,Calcu_ADJ!AH23)</f>
        <v>#N/A</v>
      </c>
    </row>
    <row r="27" spans="1:17" ht="15" customHeight="1">
      <c r="A27" s="44" t="str">
        <f>IF(Calcu!B24=TRUE,"","삭제")</f>
        <v>삭제</v>
      </c>
      <c r="B27" s="43"/>
      <c r="C27" s="43"/>
      <c r="D27" s="43"/>
      <c r="E27" s="37" t="str">
        <f>Calcu!E24</f>
        <v/>
      </c>
      <c r="F27" s="51" t="e">
        <f ca="1">IF(Calcu_ADJ!B24=FALSE,Calcu!AC24,Calcu_ADJ!AC24)</f>
        <v>#N/A</v>
      </c>
      <c r="G27" s="51">
        <f>Calcu!I$5</f>
        <v>0</v>
      </c>
      <c r="H27" s="51" t="e">
        <f ca="1">IF(Calcu_ADJ!B24=FALSE,Calcu!AF24,Calcu_ADJ!AF24)</f>
        <v>#N/A</v>
      </c>
      <c r="J27" s="37" t="e">
        <f ca="1">Calcu!AE24</f>
        <v>#N/A</v>
      </c>
      <c r="K27" s="37" t="e">
        <f ca="1">Calcu!AD24</f>
        <v>#N/A</v>
      </c>
      <c r="L27" s="37" t="str">
        <f>LEFT(Calcu!AG24,1)</f>
        <v/>
      </c>
      <c r="M27" s="37" t="str">
        <f>Calcu_ADJ!AE24</f>
        <v>-</v>
      </c>
      <c r="N27" s="37" t="str">
        <f>Calcu_ADJ!AD24</f>
        <v>-</v>
      </c>
      <c r="O27" s="37" t="str">
        <f>LEFT(Calcu_ADJ!AG24,1)</f>
        <v/>
      </c>
      <c r="Q27" s="37" t="e">
        <f ca="1">IF(Calcu_ADJ!B24=FALSE,Calcu!AH24,Calcu_ADJ!AH24)</f>
        <v>#N/A</v>
      </c>
    </row>
    <row r="28" spans="1:17" ht="15" customHeight="1">
      <c r="A28" s="44" t="str">
        <f>IF(Calcu!B25=TRUE,"","삭제")</f>
        <v>삭제</v>
      </c>
      <c r="B28" s="43"/>
      <c r="C28" s="43"/>
      <c r="D28" s="43"/>
      <c r="E28" s="37" t="str">
        <f>Calcu!E25</f>
        <v/>
      </c>
      <c r="F28" s="51" t="e">
        <f ca="1">IF(Calcu_ADJ!B25=FALSE,Calcu!AC25,Calcu_ADJ!AC25)</f>
        <v>#N/A</v>
      </c>
      <c r="G28" s="51">
        <f>Calcu!I$5</f>
        <v>0</v>
      </c>
      <c r="H28" s="51" t="e">
        <f ca="1">IF(Calcu_ADJ!B25=FALSE,Calcu!AF25,Calcu_ADJ!AF25)</f>
        <v>#N/A</v>
      </c>
      <c r="J28" s="37" t="e">
        <f ca="1">Calcu!AE25</f>
        <v>#N/A</v>
      </c>
      <c r="K28" s="37" t="e">
        <f ca="1">Calcu!AD25</f>
        <v>#N/A</v>
      </c>
      <c r="L28" s="37" t="str">
        <f>LEFT(Calcu!AG25,1)</f>
        <v/>
      </c>
      <c r="M28" s="37" t="str">
        <f>Calcu_ADJ!AE25</f>
        <v>-</v>
      </c>
      <c r="N28" s="37" t="str">
        <f>Calcu_ADJ!AD25</f>
        <v>-</v>
      </c>
      <c r="O28" s="37" t="str">
        <f>LEFT(Calcu_ADJ!AG25,1)</f>
        <v/>
      </c>
      <c r="Q28" s="37" t="e">
        <f ca="1">IF(Calcu_ADJ!B25=FALSE,Calcu!AH25,Calcu_ADJ!AH25)</f>
        <v>#N/A</v>
      </c>
    </row>
    <row r="29" spans="1:17" ht="15" customHeight="1">
      <c r="A29" s="44" t="str">
        <f>IF(Calcu!B26=TRUE,"","삭제")</f>
        <v>삭제</v>
      </c>
      <c r="B29" s="43"/>
      <c r="C29" s="43"/>
      <c r="D29" s="43"/>
      <c r="E29" s="37" t="str">
        <f>Calcu!E26</f>
        <v/>
      </c>
      <c r="F29" s="51" t="e">
        <f ca="1">IF(Calcu_ADJ!B26=FALSE,Calcu!AC26,Calcu_ADJ!AC26)</f>
        <v>#N/A</v>
      </c>
      <c r="G29" s="51">
        <f>Calcu!I$5</f>
        <v>0</v>
      </c>
      <c r="H29" s="51" t="e">
        <f ca="1">IF(Calcu_ADJ!B26=FALSE,Calcu!AF26,Calcu_ADJ!AF26)</f>
        <v>#N/A</v>
      </c>
      <c r="J29" s="37" t="e">
        <f ca="1">Calcu!AE26</f>
        <v>#N/A</v>
      </c>
      <c r="K29" s="37" t="e">
        <f ca="1">Calcu!AD26</f>
        <v>#N/A</v>
      </c>
      <c r="L29" s="37" t="str">
        <f>LEFT(Calcu!AG26,1)</f>
        <v/>
      </c>
      <c r="M29" s="37" t="str">
        <f>Calcu_ADJ!AE26</f>
        <v>-</v>
      </c>
      <c r="N29" s="37" t="str">
        <f>Calcu_ADJ!AD26</f>
        <v>-</v>
      </c>
      <c r="O29" s="37" t="str">
        <f>LEFT(Calcu_ADJ!AG26,1)</f>
        <v/>
      </c>
      <c r="Q29" s="37" t="e">
        <f ca="1">IF(Calcu_ADJ!B26=FALSE,Calcu!AH26,Calcu_ADJ!AH26)</f>
        <v>#N/A</v>
      </c>
    </row>
    <row r="30" spans="1:17" ht="15" customHeight="1">
      <c r="A30" s="44" t="str">
        <f>IF(Calcu!B27=TRUE,"","삭제")</f>
        <v>삭제</v>
      </c>
      <c r="B30" s="43"/>
      <c r="C30" s="43"/>
      <c r="D30" s="43"/>
      <c r="E30" s="37" t="str">
        <f>Calcu!E27</f>
        <v/>
      </c>
      <c r="F30" s="51" t="e">
        <f ca="1">IF(Calcu_ADJ!B27=FALSE,Calcu!AC27,Calcu_ADJ!AC27)</f>
        <v>#N/A</v>
      </c>
      <c r="G30" s="51">
        <f>Calcu!I$5</f>
        <v>0</v>
      </c>
      <c r="H30" s="51" t="e">
        <f ca="1">IF(Calcu_ADJ!B27=FALSE,Calcu!AF27,Calcu_ADJ!AF27)</f>
        <v>#N/A</v>
      </c>
      <c r="J30" s="37" t="e">
        <f ca="1">Calcu!AE27</f>
        <v>#N/A</v>
      </c>
      <c r="K30" s="37" t="e">
        <f ca="1">Calcu!AD27</f>
        <v>#N/A</v>
      </c>
      <c r="L30" s="37" t="str">
        <f>LEFT(Calcu!AG27,1)</f>
        <v/>
      </c>
      <c r="M30" s="37" t="str">
        <f>Calcu_ADJ!AE27</f>
        <v>-</v>
      </c>
      <c r="N30" s="37" t="str">
        <f>Calcu_ADJ!AD27</f>
        <v>-</v>
      </c>
      <c r="O30" s="37" t="str">
        <f>LEFT(Calcu_ADJ!AG27,1)</f>
        <v/>
      </c>
      <c r="Q30" s="37" t="e">
        <f ca="1">IF(Calcu_ADJ!B27=FALSE,Calcu!AH27,Calcu_ADJ!AH27)</f>
        <v>#N/A</v>
      </c>
    </row>
    <row r="31" spans="1:17" ht="15" customHeight="1">
      <c r="A31" s="44" t="str">
        <f>IF(Calcu!B28=TRUE,"","삭제")</f>
        <v>삭제</v>
      </c>
      <c r="B31" s="43"/>
      <c r="C31" s="43"/>
      <c r="D31" s="43"/>
      <c r="E31" s="37" t="str">
        <f>Calcu!E28</f>
        <v/>
      </c>
      <c r="F31" s="51" t="e">
        <f ca="1">IF(Calcu_ADJ!B28=FALSE,Calcu!AC28,Calcu_ADJ!AC28)</f>
        <v>#N/A</v>
      </c>
      <c r="G31" s="51">
        <f>Calcu!I$5</f>
        <v>0</v>
      </c>
      <c r="H31" s="51" t="e">
        <f ca="1">IF(Calcu_ADJ!B28=FALSE,Calcu!AF28,Calcu_ADJ!AF28)</f>
        <v>#N/A</v>
      </c>
      <c r="J31" s="37" t="e">
        <f ca="1">Calcu!AE28</f>
        <v>#N/A</v>
      </c>
      <c r="K31" s="37" t="e">
        <f ca="1">Calcu!AD28</f>
        <v>#N/A</v>
      </c>
      <c r="L31" s="37" t="str">
        <f>LEFT(Calcu!AG28,1)</f>
        <v/>
      </c>
      <c r="M31" s="37" t="str">
        <f>Calcu_ADJ!AE28</f>
        <v>-</v>
      </c>
      <c r="N31" s="37" t="str">
        <f>Calcu_ADJ!AD28</f>
        <v>-</v>
      </c>
      <c r="O31" s="37" t="str">
        <f>LEFT(Calcu_ADJ!AG28,1)</f>
        <v/>
      </c>
      <c r="Q31" s="37" t="e">
        <f ca="1">IF(Calcu_ADJ!B28=FALSE,Calcu!AH28,Calcu_ADJ!AH28)</f>
        <v>#N/A</v>
      </c>
    </row>
    <row r="32" spans="1:17" ht="15" customHeight="1">
      <c r="A32" s="44" t="str">
        <f>IF(Calcu!B29=TRUE,"","삭제")</f>
        <v>삭제</v>
      </c>
      <c r="B32" s="43"/>
      <c r="C32" s="43"/>
      <c r="D32" s="43"/>
      <c r="E32" s="37" t="str">
        <f>Calcu!E29</f>
        <v/>
      </c>
      <c r="F32" s="51" t="e">
        <f ca="1">IF(Calcu_ADJ!B29=FALSE,Calcu!AC29,Calcu_ADJ!AC29)</f>
        <v>#N/A</v>
      </c>
      <c r="G32" s="51">
        <f>Calcu!I$5</f>
        <v>0</v>
      </c>
      <c r="H32" s="51" t="e">
        <f ca="1">IF(Calcu_ADJ!B29=FALSE,Calcu!AF29,Calcu_ADJ!AF29)</f>
        <v>#N/A</v>
      </c>
      <c r="J32" s="37" t="e">
        <f ca="1">Calcu!AE29</f>
        <v>#N/A</v>
      </c>
      <c r="K32" s="37" t="e">
        <f ca="1">Calcu!AD29</f>
        <v>#N/A</v>
      </c>
      <c r="L32" s="37" t="str">
        <f>LEFT(Calcu!AG29,1)</f>
        <v/>
      </c>
      <c r="M32" s="37" t="str">
        <f>Calcu_ADJ!AE29</f>
        <v>-</v>
      </c>
      <c r="N32" s="37" t="str">
        <f>Calcu_ADJ!AD29</f>
        <v>-</v>
      </c>
      <c r="O32" s="37" t="str">
        <f>LEFT(Calcu_ADJ!AG29,1)</f>
        <v/>
      </c>
      <c r="Q32" s="37" t="e">
        <f ca="1">IF(Calcu_ADJ!B29=FALSE,Calcu!AH29,Calcu_ADJ!AH29)</f>
        <v>#N/A</v>
      </c>
    </row>
    <row r="33" spans="1:17" ht="15" customHeight="1">
      <c r="A33" s="44" t="str">
        <f>IF(Calcu!B30=TRUE,"","삭제")</f>
        <v>삭제</v>
      </c>
      <c r="B33" s="43"/>
      <c r="C33" s="43"/>
      <c r="D33" s="43"/>
      <c r="E33" s="37" t="str">
        <f>Calcu!E30</f>
        <v/>
      </c>
      <c r="F33" s="51" t="e">
        <f ca="1">IF(Calcu_ADJ!B30=FALSE,Calcu!AC30,Calcu_ADJ!AC30)</f>
        <v>#N/A</v>
      </c>
      <c r="G33" s="51">
        <f>Calcu!I$5</f>
        <v>0</v>
      </c>
      <c r="H33" s="51" t="e">
        <f ca="1">IF(Calcu_ADJ!B30=FALSE,Calcu!AF30,Calcu_ADJ!AF30)</f>
        <v>#N/A</v>
      </c>
      <c r="J33" s="37" t="e">
        <f ca="1">Calcu!AE30</f>
        <v>#N/A</v>
      </c>
      <c r="K33" s="37" t="e">
        <f ca="1">Calcu!AD30</f>
        <v>#N/A</v>
      </c>
      <c r="L33" s="37" t="str">
        <f>LEFT(Calcu!AG30,1)</f>
        <v/>
      </c>
      <c r="M33" s="37" t="str">
        <f>Calcu_ADJ!AE30</f>
        <v>-</v>
      </c>
      <c r="N33" s="37" t="str">
        <f>Calcu_ADJ!AD30</f>
        <v>-</v>
      </c>
      <c r="O33" s="37" t="str">
        <f>LEFT(Calcu_ADJ!AG30,1)</f>
        <v/>
      </c>
      <c r="Q33" s="37" t="e">
        <f ca="1">IF(Calcu_ADJ!B30=FALSE,Calcu!AH30,Calcu_ADJ!AH30)</f>
        <v>#N/A</v>
      </c>
    </row>
    <row r="34" spans="1:17" ht="15" customHeight="1">
      <c r="A34" s="257" t="str">
        <f>A14</f>
        <v>삭제</v>
      </c>
      <c r="G34" s="53" t="e">
        <f ca="1">IF(IF(Calcu_ADJ!B11=FALSE,Calcu!E57,Calcu_ADJ!E57)="사다리꼴","※ 신뢰수준 95 %,","※ 신뢰수준 약 95 %,")</f>
        <v>#N/A</v>
      </c>
      <c r="H34" s="202" t="e">
        <f ca="1">IF(Calcu_ADJ!B11=FALSE,Calcu!E58,Calcu_ADJ!E58)&amp;IF(IF(Calcu_ADJ!B11=FALSE,Calcu!E57,Calcu_ADJ!E57)="사다리꼴",", 사다리꼴 확률분포","")</f>
        <v>#N/A</v>
      </c>
      <c r="K34" s="50"/>
      <c r="N34" s="50"/>
      <c r="Q34" s="53"/>
    </row>
    <row r="35" spans="1:17" ht="15" customHeight="1">
      <c r="A35" s="257" t="str">
        <f>IF(Calcu!B73=TRUE,"","삭제")</f>
        <v>삭제</v>
      </c>
      <c r="G35" s="53"/>
      <c r="H35" s="202"/>
      <c r="K35" s="50"/>
      <c r="N35" s="50"/>
      <c r="Q35" s="53"/>
    </row>
    <row r="36" spans="1:17" ht="15" customHeight="1">
      <c r="A36" s="44" t="str">
        <f>IF(Calcu!B73=TRUE,"","삭제")</f>
        <v>삭제</v>
      </c>
      <c r="B36" s="43"/>
      <c r="C36" s="43"/>
      <c r="D36" s="43"/>
      <c r="E36" s="37" t="str">
        <f>Calcu!E73</f>
        <v/>
      </c>
      <c r="F36" s="51" t="e">
        <f ca="1">IF(Calcu_ADJ!B73=FALSE,Calcu!AC73,Calcu_ADJ!AC73)</f>
        <v>#N/A</v>
      </c>
      <c r="G36" s="51">
        <f>Calcu!I$67</f>
        <v>0</v>
      </c>
      <c r="H36" s="51" t="e">
        <f ca="1">IF(Calcu_ADJ!B73=FALSE,Calcu!AF73,Calcu_ADJ!AF73)</f>
        <v>#N/A</v>
      </c>
      <c r="J36" s="37" t="e">
        <f ca="1">Calcu!AE73</f>
        <v>#N/A</v>
      </c>
      <c r="K36" s="37" t="e">
        <f ca="1">Calcu!AD73</f>
        <v>#N/A</v>
      </c>
      <c r="L36" s="37" t="str">
        <f>LEFT(Calcu!AG73,1)</f>
        <v/>
      </c>
      <c r="M36" s="37" t="str">
        <f>Calcu_ADJ!AE73</f>
        <v>-</v>
      </c>
      <c r="N36" s="37" t="str">
        <f>Calcu_ADJ!AD73</f>
        <v>-</v>
      </c>
      <c r="O36" s="37" t="str">
        <f>LEFT(Calcu_ADJ!AG73,1)</f>
        <v/>
      </c>
      <c r="Q36" s="37" t="e">
        <f ca="1">IF(Calcu_ADJ!B73=FALSE,Calcu!AH73,Calcu_ADJ!AH73)</f>
        <v>#N/A</v>
      </c>
    </row>
    <row r="37" spans="1:17" ht="15" customHeight="1">
      <c r="A37" s="44" t="str">
        <f>IF(Calcu!B74=TRUE,"","삭제")</f>
        <v>삭제</v>
      </c>
      <c r="B37" s="43"/>
      <c r="C37" s="43"/>
      <c r="D37" s="43"/>
      <c r="E37" s="37" t="str">
        <f>Calcu!E74</f>
        <v/>
      </c>
      <c r="F37" s="51" t="e">
        <f ca="1">IF(Calcu_ADJ!B74=FALSE,Calcu!AC74,Calcu_ADJ!AC74)</f>
        <v>#N/A</v>
      </c>
      <c r="G37" s="51">
        <f>Calcu!I$67</f>
        <v>0</v>
      </c>
      <c r="H37" s="51" t="e">
        <f ca="1">IF(Calcu_ADJ!B74=FALSE,Calcu!AF74,Calcu_ADJ!AF74)</f>
        <v>#N/A</v>
      </c>
      <c r="J37" s="37" t="e">
        <f ca="1">Calcu!AE74</f>
        <v>#N/A</v>
      </c>
      <c r="K37" s="37" t="e">
        <f ca="1">Calcu!AD74</f>
        <v>#N/A</v>
      </c>
      <c r="L37" s="37" t="str">
        <f>LEFT(Calcu!AG74,1)</f>
        <v/>
      </c>
      <c r="M37" s="37" t="str">
        <f>Calcu_ADJ!AE74</f>
        <v>-</v>
      </c>
      <c r="N37" s="37" t="str">
        <f>Calcu_ADJ!AD74</f>
        <v>-</v>
      </c>
      <c r="O37" s="37" t="str">
        <f>LEFT(Calcu_ADJ!AG74,1)</f>
        <v/>
      </c>
      <c r="Q37" s="37" t="e">
        <f ca="1">IF(Calcu_ADJ!B74=FALSE,Calcu!AH74,Calcu_ADJ!AH74)</f>
        <v>#N/A</v>
      </c>
    </row>
    <row r="38" spans="1:17" ht="15" customHeight="1">
      <c r="A38" s="44" t="str">
        <f>IF(Calcu!B75=TRUE,"","삭제")</f>
        <v>삭제</v>
      </c>
      <c r="B38" s="43"/>
      <c r="C38" s="43"/>
      <c r="D38" s="43"/>
      <c r="E38" s="37" t="str">
        <f>Calcu!E75</f>
        <v/>
      </c>
      <c r="F38" s="51" t="e">
        <f ca="1">IF(Calcu_ADJ!B75=FALSE,Calcu!AC75,Calcu_ADJ!AC75)</f>
        <v>#N/A</v>
      </c>
      <c r="G38" s="51">
        <f>Calcu!I$67</f>
        <v>0</v>
      </c>
      <c r="H38" s="51" t="e">
        <f ca="1">IF(Calcu_ADJ!B75=FALSE,Calcu!AF75,Calcu_ADJ!AF75)</f>
        <v>#N/A</v>
      </c>
      <c r="J38" s="37" t="e">
        <f ca="1">Calcu!AE75</f>
        <v>#N/A</v>
      </c>
      <c r="K38" s="37" t="e">
        <f ca="1">Calcu!AD75</f>
        <v>#N/A</v>
      </c>
      <c r="L38" s="37" t="str">
        <f>LEFT(Calcu!AG75,1)</f>
        <v/>
      </c>
      <c r="M38" s="37" t="str">
        <f>Calcu_ADJ!AE75</f>
        <v>-</v>
      </c>
      <c r="N38" s="37" t="str">
        <f>Calcu_ADJ!AD75</f>
        <v>-</v>
      </c>
      <c r="O38" s="37" t="str">
        <f>LEFT(Calcu_ADJ!AG75,1)</f>
        <v/>
      </c>
      <c r="Q38" s="37" t="e">
        <f ca="1">IF(Calcu_ADJ!B75=FALSE,Calcu!AH75,Calcu_ADJ!AH75)</f>
        <v>#N/A</v>
      </c>
    </row>
    <row r="39" spans="1:17" ht="15" customHeight="1">
      <c r="A39" s="44" t="str">
        <f>IF(Calcu!B76=TRUE,"","삭제")</f>
        <v>삭제</v>
      </c>
      <c r="B39" s="43"/>
      <c r="C39" s="43"/>
      <c r="D39" s="43"/>
      <c r="E39" s="37" t="str">
        <f>Calcu!E76</f>
        <v/>
      </c>
      <c r="F39" s="51" t="e">
        <f ca="1">IF(Calcu_ADJ!B76=FALSE,Calcu!AC76,Calcu_ADJ!AC76)</f>
        <v>#N/A</v>
      </c>
      <c r="G39" s="51">
        <f>Calcu!I$67</f>
        <v>0</v>
      </c>
      <c r="H39" s="51" t="e">
        <f ca="1">IF(Calcu_ADJ!B76=FALSE,Calcu!AF76,Calcu_ADJ!AF76)</f>
        <v>#N/A</v>
      </c>
      <c r="J39" s="37" t="e">
        <f ca="1">Calcu!AE76</f>
        <v>#N/A</v>
      </c>
      <c r="K39" s="37" t="e">
        <f ca="1">Calcu!AD76</f>
        <v>#N/A</v>
      </c>
      <c r="L39" s="37" t="str">
        <f>LEFT(Calcu!AG76,1)</f>
        <v/>
      </c>
      <c r="M39" s="37" t="str">
        <f>Calcu_ADJ!AE76</f>
        <v>-</v>
      </c>
      <c r="N39" s="37" t="str">
        <f>Calcu_ADJ!AD76</f>
        <v>-</v>
      </c>
      <c r="O39" s="37" t="str">
        <f>LEFT(Calcu_ADJ!AG76,1)</f>
        <v/>
      </c>
      <c r="Q39" s="37" t="e">
        <f ca="1">IF(Calcu_ADJ!B76=FALSE,Calcu!AH76,Calcu_ADJ!AH76)</f>
        <v>#N/A</v>
      </c>
    </row>
    <row r="40" spans="1:17" ht="15" customHeight="1">
      <c r="A40" s="44" t="str">
        <f>IF(Calcu!B77=TRUE,"","삭제")</f>
        <v>삭제</v>
      </c>
      <c r="B40" s="43"/>
      <c r="C40" s="43"/>
      <c r="D40" s="43"/>
      <c r="E40" s="37" t="str">
        <f>Calcu!E77</f>
        <v/>
      </c>
      <c r="F40" s="51" t="e">
        <f ca="1">IF(Calcu_ADJ!B77=FALSE,Calcu!AC77,Calcu_ADJ!AC77)</f>
        <v>#N/A</v>
      </c>
      <c r="G40" s="51">
        <f>Calcu!I$67</f>
        <v>0</v>
      </c>
      <c r="H40" s="51" t="e">
        <f ca="1">IF(Calcu_ADJ!B77=FALSE,Calcu!AF77,Calcu_ADJ!AF77)</f>
        <v>#N/A</v>
      </c>
      <c r="J40" s="37" t="e">
        <f ca="1">Calcu!AE77</f>
        <v>#N/A</v>
      </c>
      <c r="K40" s="37" t="e">
        <f ca="1">Calcu!AD77</f>
        <v>#N/A</v>
      </c>
      <c r="L40" s="37" t="str">
        <f>LEFT(Calcu!AG77,1)</f>
        <v/>
      </c>
      <c r="M40" s="37" t="str">
        <f>Calcu_ADJ!AE77</f>
        <v>-</v>
      </c>
      <c r="N40" s="37" t="str">
        <f>Calcu_ADJ!AD77</f>
        <v>-</v>
      </c>
      <c r="O40" s="37" t="str">
        <f>LEFT(Calcu_ADJ!AG77,1)</f>
        <v/>
      </c>
      <c r="Q40" s="37" t="e">
        <f ca="1">IF(Calcu_ADJ!B77=FALSE,Calcu!AH77,Calcu_ADJ!AH77)</f>
        <v>#N/A</v>
      </c>
    </row>
    <row r="41" spans="1:17" ht="15" customHeight="1">
      <c r="A41" s="44" t="str">
        <f>IF(Calcu!B78=TRUE,"","삭제")</f>
        <v>삭제</v>
      </c>
      <c r="B41" s="43"/>
      <c r="C41" s="43"/>
      <c r="D41" s="43"/>
      <c r="E41" s="37" t="str">
        <f>Calcu!E78</f>
        <v/>
      </c>
      <c r="F41" s="51" t="e">
        <f ca="1">IF(Calcu_ADJ!B78=FALSE,Calcu!AC78,Calcu_ADJ!AC78)</f>
        <v>#N/A</v>
      </c>
      <c r="G41" s="51">
        <f>Calcu!I$67</f>
        <v>0</v>
      </c>
      <c r="H41" s="51" t="e">
        <f ca="1">IF(Calcu_ADJ!B78=FALSE,Calcu!AF78,Calcu_ADJ!AF78)</f>
        <v>#N/A</v>
      </c>
      <c r="J41" s="37" t="e">
        <f ca="1">Calcu!AE78</f>
        <v>#N/A</v>
      </c>
      <c r="K41" s="37" t="e">
        <f ca="1">Calcu!AD78</f>
        <v>#N/A</v>
      </c>
      <c r="L41" s="37" t="str">
        <f>LEFT(Calcu!AG78,1)</f>
        <v/>
      </c>
      <c r="M41" s="37" t="str">
        <f>Calcu_ADJ!AE78</f>
        <v>-</v>
      </c>
      <c r="N41" s="37" t="str">
        <f>Calcu_ADJ!AD78</f>
        <v>-</v>
      </c>
      <c r="O41" s="37" t="str">
        <f>LEFT(Calcu_ADJ!AG78,1)</f>
        <v/>
      </c>
      <c r="Q41" s="37" t="e">
        <f ca="1">IF(Calcu_ADJ!B78=FALSE,Calcu!AH78,Calcu_ADJ!AH78)</f>
        <v>#N/A</v>
      </c>
    </row>
    <row r="42" spans="1:17" ht="15" customHeight="1">
      <c r="A42" s="44" t="str">
        <f>IF(Calcu!B79=TRUE,"","삭제")</f>
        <v>삭제</v>
      </c>
      <c r="B42" s="43"/>
      <c r="C42" s="43"/>
      <c r="D42" s="43"/>
      <c r="E42" s="37" t="str">
        <f>Calcu!E79</f>
        <v/>
      </c>
      <c r="F42" s="51" t="e">
        <f ca="1">IF(Calcu_ADJ!B79=FALSE,Calcu!AC79,Calcu_ADJ!AC79)</f>
        <v>#N/A</v>
      </c>
      <c r="G42" s="51">
        <f>Calcu!I$67</f>
        <v>0</v>
      </c>
      <c r="H42" s="51" t="e">
        <f ca="1">IF(Calcu_ADJ!B79=FALSE,Calcu!AF79,Calcu_ADJ!AF79)</f>
        <v>#N/A</v>
      </c>
      <c r="J42" s="37" t="e">
        <f ca="1">Calcu!AE79</f>
        <v>#N/A</v>
      </c>
      <c r="K42" s="37" t="e">
        <f ca="1">Calcu!AD79</f>
        <v>#N/A</v>
      </c>
      <c r="L42" s="37" t="str">
        <f>LEFT(Calcu!AG79,1)</f>
        <v/>
      </c>
      <c r="M42" s="37" t="str">
        <f>Calcu_ADJ!AE79</f>
        <v>-</v>
      </c>
      <c r="N42" s="37" t="str">
        <f>Calcu_ADJ!AD79</f>
        <v>-</v>
      </c>
      <c r="O42" s="37" t="str">
        <f>LEFT(Calcu_ADJ!AG79,1)</f>
        <v/>
      </c>
      <c r="Q42" s="37" t="e">
        <f ca="1">IF(Calcu_ADJ!B79=FALSE,Calcu!AH79,Calcu_ADJ!AH79)</f>
        <v>#N/A</v>
      </c>
    </row>
    <row r="43" spans="1:17" ht="15" customHeight="1">
      <c r="A43" s="44" t="str">
        <f>IF(Calcu!B80=TRUE,"","삭제")</f>
        <v>삭제</v>
      </c>
      <c r="B43" s="43"/>
      <c r="C43" s="43"/>
      <c r="D43" s="43"/>
      <c r="E43" s="37" t="str">
        <f>Calcu!E80</f>
        <v/>
      </c>
      <c r="F43" s="51" t="e">
        <f ca="1">IF(Calcu_ADJ!B80=FALSE,Calcu!AC80,Calcu_ADJ!AC80)</f>
        <v>#N/A</v>
      </c>
      <c r="G43" s="51">
        <f>Calcu!I$67</f>
        <v>0</v>
      </c>
      <c r="H43" s="51" t="e">
        <f ca="1">IF(Calcu_ADJ!B80=FALSE,Calcu!AF80,Calcu_ADJ!AF80)</f>
        <v>#N/A</v>
      </c>
      <c r="J43" s="37" t="e">
        <f ca="1">Calcu!AE80</f>
        <v>#N/A</v>
      </c>
      <c r="K43" s="37" t="e">
        <f ca="1">Calcu!AD80</f>
        <v>#N/A</v>
      </c>
      <c r="L43" s="37" t="str">
        <f>LEFT(Calcu!AG80,1)</f>
        <v/>
      </c>
      <c r="M43" s="37" t="str">
        <f>Calcu_ADJ!AE80</f>
        <v>-</v>
      </c>
      <c r="N43" s="37" t="str">
        <f>Calcu_ADJ!AD80</f>
        <v>-</v>
      </c>
      <c r="O43" s="37" t="str">
        <f>LEFT(Calcu_ADJ!AG80,1)</f>
        <v/>
      </c>
      <c r="Q43" s="37" t="e">
        <f ca="1">IF(Calcu_ADJ!B80=FALSE,Calcu!AH80,Calcu_ADJ!AH80)</f>
        <v>#N/A</v>
      </c>
    </row>
    <row r="44" spans="1:17" ht="15" customHeight="1">
      <c r="A44" s="44" t="str">
        <f>IF(Calcu!B81=TRUE,"","삭제")</f>
        <v>삭제</v>
      </c>
      <c r="B44" s="43"/>
      <c r="C44" s="43"/>
      <c r="D44" s="43"/>
      <c r="E44" s="37" t="str">
        <f>Calcu!E81</f>
        <v/>
      </c>
      <c r="F44" s="51" t="e">
        <f ca="1">IF(Calcu_ADJ!B81=FALSE,Calcu!AC81,Calcu_ADJ!AC81)</f>
        <v>#N/A</v>
      </c>
      <c r="G44" s="51">
        <f>Calcu!I$67</f>
        <v>0</v>
      </c>
      <c r="H44" s="51" t="e">
        <f ca="1">IF(Calcu_ADJ!B81=FALSE,Calcu!AF81,Calcu_ADJ!AF81)</f>
        <v>#N/A</v>
      </c>
      <c r="J44" s="37" t="e">
        <f ca="1">Calcu!AE81</f>
        <v>#N/A</v>
      </c>
      <c r="K44" s="37" t="e">
        <f ca="1">Calcu!AD81</f>
        <v>#N/A</v>
      </c>
      <c r="L44" s="37" t="str">
        <f>LEFT(Calcu!AG81,1)</f>
        <v/>
      </c>
      <c r="M44" s="37" t="str">
        <f>Calcu_ADJ!AE81</f>
        <v>-</v>
      </c>
      <c r="N44" s="37" t="str">
        <f>Calcu_ADJ!AD81</f>
        <v>-</v>
      </c>
      <c r="O44" s="37" t="str">
        <f>LEFT(Calcu_ADJ!AG81,1)</f>
        <v/>
      </c>
      <c r="Q44" s="37" t="e">
        <f ca="1">IF(Calcu_ADJ!B81=FALSE,Calcu!AH81,Calcu_ADJ!AH81)</f>
        <v>#N/A</v>
      </c>
    </row>
    <row r="45" spans="1:17" ht="15" customHeight="1">
      <c r="A45" s="44" t="str">
        <f>IF(Calcu!B82=TRUE,"","삭제")</f>
        <v>삭제</v>
      </c>
      <c r="B45" s="43"/>
      <c r="C45" s="43"/>
      <c r="D45" s="43"/>
      <c r="E45" s="37" t="str">
        <f>Calcu!E82</f>
        <v/>
      </c>
      <c r="F45" s="51" t="e">
        <f ca="1">IF(Calcu_ADJ!B82=FALSE,Calcu!AC82,Calcu_ADJ!AC82)</f>
        <v>#N/A</v>
      </c>
      <c r="G45" s="51">
        <f>Calcu!I$67</f>
        <v>0</v>
      </c>
      <c r="H45" s="51" t="e">
        <f ca="1">IF(Calcu_ADJ!B82=FALSE,Calcu!AF82,Calcu_ADJ!AF82)</f>
        <v>#N/A</v>
      </c>
      <c r="J45" s="37" t="e">
        <f ca="1">Calcu!AE82</f>
        <v>#N/A</v>
      </c>
      <c r="K45" s="37" t="e">
        <f ca="1">Calcu!AD82</f>
        <v>#N/A</v>
      </c>
      <c r="L45" s="37" t="str">
        <f>LEFT(Calcu!AG82,1)</f>
        <v/>
      </c>
      <c r="M45" s="37" t="str">
        <f>Calcu_ADJ!AE82</f>
        <v>-</v>
      </c>
      <c r="N45" s="37" t="str">
        <f>Calcu_ADJ!AD82</f>
        <v>-</v>
      </c>
      <c r="O45" s="37" t="str">
        <f>LEFT(Calcu_ADJ!AG82,1)</f>
        <v/>
      </c>
      <c r="Q45" s="37" t="e">
        <f ca="1">IF(Calcu_ADJ!B82=FALSE,Calcu!AH82,Calcu_ADJ!AH82)</f>
        <v>#N/A</v>
      </c>
    </row>
    <row r="46" spans="1:17" ht="15" customHeight="1">
      <c r="A46" s="44" t="str">
        <f>IF(Calcu!B83=TRUE,"","삭제")</f>
        <v>삭제</v>
      </c>
      <c r="B46" s="43"/>
      <c r="C46" s="43"/>
      <c r="D46" s="43"/>
      <c r="E46" s="37" t="str">
        <f>Calcu!E83</f>
        <v/>
      </c>
      <c r="F46" s="51" t="e">
        <f ca="1">IF(Calcu_ADJ!B83=FALSE,Calcu!AC83,Calcu_ADJ!AC83)</f>
        <v>#N/A</v>
      </c>
      <c r="G46" s="51">
        <f>Calcu!I$67</f>
        <v>0</v>
      </c>
      <c r="H46" s="51" t="e">
        <f ca="1">IF(Calcu_ADJ!B83=FALSE,Calcu!AF83,Calcu_ADJ!AF83)</f>
        <v>#N/A</v>
      </c>
      <c r="J46" s="37" t="e">
        <f ca="1">Calcu!AE83</f>
        <v>#N/A</v>
      </c>
      <c r="K46" s="37" t="e">
        <f ca="1">Calcu!AD83</f>
        <v>#N/A</v>
      </c>
      <c r="L46" s="37" t="str">
        <f>LEFT(Calcu!AG83,1)</f>
        <v/>
      </c>
      <c r="M46" s="37" t="str">
        <f>Calcu_ADJ!AE83</f>
        <v>-</v>
      </c>
      <c r="N46" s="37" t="str">
        <f>Calcu_ADJ!AD83</f>
        <v>-</v>
      </c>
      <c r="O46" s="37" t="str">
        <f>LEFT(Calcu_ADJ!AG83,1)</f>
        <v/>
      </c>
      <c r="Q46" s="37" t="e">
        <f ca="1">IF(Calcu_ADJ!B83=FALSE,Calcu!AH83,Calcu_ADJ!AH83)</f>
        <v>#N/A</v>
      </c>
    </row>
    <row r="47" spans="1:17" ht="15" customHeight="1">
      <c r="A47" s="44" t="str">
        <f>IF(Calcu!B84=TRUE,"","삭제")</f>
        <v>삭제</v>
      </c>
      <c r="B47" s="43"/>
      <c r="C47" s="43"/>
      <c r="D47" s="43"/>
      <c r="E47" s="37" t="str">
        <f>Calcu!E84</f>
        <v/>
      </c>
      <c r="F47" s="51" t="e">
        <f ca="1">IF(Calcu_ADJ!B84=FALSE,Calcu!AC84,Calcu_ADJ!AC84)</f>
        <v>#N/A</v>
      </c>
      <c r="G47" s="51">
        <f>Calcu!I$67</f>
        <v>0</v>
      </c>
      <c r="H47" s="51" t="e">
        <f ca="1">IF(Calcu_ADJ!B84=FALSE,Calcu!AF84,Calcu_ADJ!AF84)</f>
        <v>#N/A</v>
      </c>
      <c r="J47" s="37" t="e">
        <f ca="1">Calcu!AE84</f>
        <v>#N/A</v>
      </c>
      <c r="K47" s="37" t="e">
        <f ca="1">Calcu!AD84</f>
        <v>#N/A</v>
      </c>
      <c r="L47" s="37" t="str">
        <f>LEFT(Calcu!AG84,1)</f>
        <v/>
      </c>
      <c r="M47" s="37" t="str">
        <f>Calcu_ADJ!AE84</f>
        <v>-</v>
      </c>
      <c r="N47" s="37" t="str">
        <f>Calcu_ADJ!AD84</f>
        <v>-</v>
      </c>
      <c r="O47" s="37" t="str">
        <f>LEFT(Calcu_ADJ!AG84,1)</f>
        <v/>
      </c>
      <c r="Q47" s="37" t="e">
        <f ca="1">IF(Calcu_ADJ!B84=FALSE,Calcu!AH84,Calcu_ADJ!AH84)</f>
        <v>#N/A</v>
      </c>
    </row>
    <row r="48" spans="1:17" ht="15" customHeight="1">
      <c r="A48" s="44" t="str">
        <f>IF(Calcu!B85=TRUE,"","삭제")</f>
        <v>삭제</v>
      </c>
      <c r="B48" s="43"/>
      <c r="C48" s="43"/>
      <c r="D48" s="43"/>
      <c r="E48" s="37" t="str">
        <f>Calcu!E85</f>
        <v/>
      </c>
      <c r="F48" s="51" t="e">
        <f ca="1">IF(Calcu_ADJ!B85=FALSE,Calcu!AC85,Calcu_ADJ!AC85)</f>
        <v>#N/A</v>
      </c>
      <c r="G48" s="51">
        <f>Calcu!I$67</f>
        <v>0</v>
      </c>
      <c r="H48" s="51" t="e">
        <f ca="1">IF(Calcu_ADJ!B85=FALSE,Calcu!AF85,Calcu_ADJ!AF85)</f>
        <v>#N/A</v>
      </c>
      <c r="J48" s="37" t="e">
        <f ca="1">Calcu!AE85</f>
        <v>#N/A</v>
      </c>
      <c r="K48" s="37" t="e">
        <f ca="1">Calcu!AD85</f>
        <v>#N/A</v>
      </c>
      <c r="L48" s="37" t="str">
        <f>LEFT(Calcu!AG85,1)</f>
        <v/>
      </c>
      <c r="M48" s="37" t="str">
        <f>Calcu_ADJ!AE85</f>
        <v>-</v>
      </c>
      <c r="N48" s="37" t="str">
        <f>Calcu_ADJ!AD85</f>
        <v>-</v>
      </c>
      <c r="O48" s="37" t="str">
        <f>LEFT(Calcu_ADJ!AG85,1)</f>
        <v/>
      </c>
      <c r="Q48" s="37" t="e">
        <f ca="1">IF(Calcu_ADJ!B85=FALSE,Calcu!AH85,Calcu_ADJ!AH85)</f>
        <v>#N/A</v>
      </c>
    </row>
    <row r="49" spans="1:17" ht="15" customHeight="1">
      <c r="A49" s="44" t="str">
        <f>IF(Calcu!B86=TRUE,"","삭제")</f>
        <v>삭제</v>
      </c>
      <c r="B49" s="43"/>
      <c r="C49" s="43"/>
      <c r="D49" s="43"/>
      <c r="E49" s="37" t="str">
        <f>Calcu!E86</f>
        <v/>
      </c>
      <c r="F49" s="51" t="e">
        <f ca="1">IF(Calcu_ADJ!B86=FALSE,Calcu!AC86,Calcu_ADJ!AC86)</f>
        <v>#N/A</v>
      </c>
      <c r="G49" s="51">
        <f>Calcu!I$67</f>
        <v>0</v>
      </c>
      <c r="H49" s="51" t="e">
        <f ca="1">IF(Calcu_ADJ!B86=FALSE,Calcu!AF86,Calcu_ADJ!AF86)</f>
        <v>#N/A</v>
      </c>
      <c r="J49" s="37" t="e">
        <f ca="1">Calcu!AE86</f>
        <v>#N/A</v>
      </c>
      <c r="K49" s="37" t="e">
        <f ca="1">Calcu!AD86</f>
        <v>#N/A</v>
      </c>
      <c r="L49" s="37" t="str">
        <f>LEFT(Calcu!AG86,1)</f>
        <v/>
      </c>
      <c r="M49" s="37" t="str">
        <f>Calcu_ADJ!AE86</f>
        <v>-</v>
      </c>
      <c r="N49" s="37" t="str">
        <f>Calcu_ADJ!AD86</f>
        <v>-</v>
      </c>
      <c r="O49" s="37" t="str">
        <f>LEFT(Calcu_ADJ!AG86,1)</f>
        <v/>
      </c>
      <c r="Q49" s="37" t="e">
        <f ca="1">IF(Calcu_ADJ!B86=FALSE,Calcu!AH86,Calcu_ADJ!AH86)</f>
        <v>#N/A</v>
      </c>
    </row>
    <row r="50" spans="1:17" ht="15" customHeight="1">
      <c r="A50" s="44" t="str">
        <f>IF(Calcu!B87=TRUE,"","삭제")</f>
        <v>삭제</v>
      </c>
      <c r="B50" s="43"/>
      <c r="C50" s="43"/>
      <c r="D50" s="43"/>
      <c r="E50" s="37" t="str">
        <f>Calcu!E87</f>
        <v/>
      </c>
      <c r="F50" s="51" t="e">
        <f ca="1">IF(Calcu_ADJ!B87=FALSE,Calcu!AC87,Calcu_ADJ!AC87)</f>
        <v>#N/A</v>
      </c>
      <c r="G50" s="51">
        <f>Calcu!I$67</f>
        <v>0</v>
      </c>
      <c r="H50" s="51" t="e">
        <f ca="1">IF(Calcu_ADJ!B87=FALSE,Calcu!AF87,Calcu_ADJ!AF87)</f>
        <v>#N/A</v>
      </c>
      <c r="J50" s="37" t="e">
        <f ca="1">Calcu!AE87</f>
        <v>#N/A</v>
      </c>
      <c r="K50" s="37" t="e">
        <f ca="1">Calcu!AD87</f>
        <v>#N/A</v>
      </c>
      <c r="L50" s="37" t="str">
        <f>LEFT(Calcu!AG87,1)</f>
        <v/>
      </c>
      <c r="M50" s="37" t="str">
        <f>Calcu_ADJ!AE87</f>
        <v>-</v>
      </c>
      <c r="N50" s="37" t="str">
        <f>Calcu_ADJ!AD87</f>
        <v>-</v>
      </c>
      <c r="O50" s="37" t="str">
        <f>LEFT(Calcu_ADJ!AG87,1)</f>
        <v/>
      </c>
      <c r="Q50" s="37" t="e">
        <f ca="1">IF(Calcu_ADJ!B87=FALSE,Calcu!AH87,Calcu_ADJ!AH87)</f>
        <v>#N/A</v>
      </c>
    </row>
    <row r="51" spans="1:17" ht="15" customHeight="1">
      <c r="A51" s="44" t="str">
        <f>IF(Calcu!B88=TRUE,"","삭제")</f>
        <v>삭제</v>
      </c>
      <c r="B51" s="43"/>
      <c r="C51" s="43"/>
      <c r="D51" s="43"/>
      <c r="E51" s="37" t="str">
        <f>Calcu!E88</f>
        <v/>
      </c>
      <c r="F51" s="51" t="e">
        <f ca="1">IF(Calcu_ADJ!B88=FALSE,Calcu!AC88,Calcu_ADJ!AC88)</f>
        <v>#N/A</v>
      </c>
      <c r="G51" s="51">
        <f>Calcu!I$67</f>
        <v>0</v>
      </c>
      <c r="H51" s="51" t="e">
        <f ca="1">IF(Calcu_ADJ!B88=FALSE,Calcu!AF88,Calcu_ADJ!AF88)</f>
        <v>#N/A</v>
      </c>
      <c r="J51" s="37" t="e">
        <f ca="1">Calcu!AE88</f>
        <v>#N/A</v>
      </c>
      <c r="K51" s="37" t="e">
        <f ca="1">Calcu!AD88</f>
        <v>#N/A</v>
      </c>
      <c r="L51" s="37" t="str">
        <f>LEFT(Calcu!AG88,1)</f>
        <v/>
      </c>
      <c r="M51" s="37" t="str">
        <f>Calcu_ADJ!AE88</f>
        <v>-</v>
      </c>
      <c r="N51" s="37" t="str">
        <f>Calcu_ADJ!AD88</f>
        <v>-</v>
      </c>
      <c r="O51" s="37" t="str">
        <f>LEFT(Calcu_ADJ!AG88,1)</f>
        <v/>
      </c>
      <c r="Q51" s="37" t="e">
        <f ca="1">IF(Calcu_ADJ!B88=FALSE,Calcu!AH88,Calcu_ADJ!AH88)</f>
        <v>#N/A</v>
      </c>
    </row>
    <row r="52" spans="1:17" ht="15" customHeight="1">
      <c r="A52" s="44" t="str">
        <f>IF(Calcu!B89=TRUE,"","삭제")</f>
        <v>삭제</v>
      </c>
      <c r="B52" s="43"/>
      <c r="C52" s="43"/>
      <c r="D52" s="43"/>
      <c r="E52" s="37" t="str">
        <f>Calcu!E89</f>
        <v/>
      </c>
      <c r="F52" s="51" t="e">
        <f ca="1">IF(Calcu_ADJ!B89=FALSE,Calcu!AC89,Calcu_ADJ!AC89)</f>
        <v>#N/A</v>
      </c>
      <c r="G52" s="51">
        <f>Calcu!I$67</f>
        <v>0</v>
      </c>
      <c r="H52" s="51" t="e">
        <f ca="1">IF(Calcu_ADJ!B89=FALSE,Calcu!AF89,Calcu_ADJ!AF89)</f>
        <v>#N/A</v>
      </c>
      <c r="J52" s="37" t="e">
        <f ca="1">Calcu!AE89</f>
        <v>#N/A</v>
      </c>
      <c r="K52" s="37" t="e">
        <f ca="1">Calcu!AD89</f>
        <v>#N/A</v>
      </c>
      <c r="L52" s="37" t="str">
        <f>LEFT(Calcu!AG89,1)</f>
        <v/>
      </c>
      <c r="M52" s="37" t="str">
        <f>Calcu_ADJ!AE89</f>
        <v>-</v>
      </c>
      <c r="N52" s="37" t="str">
        <f>Calcu_ADJ!AD89</f>
        <v>-</v>
      </c>
      <c r="O52" s="37" t="str">
        <f>LEFT(Calcu_ADJ!AG89,1)</f>
        <v/>
      </c>
      <c r="Q52" s="37" t="e">
        <f ca="1">IF(Calcu_ADJ!B89=FALSE,Calcu!AH89,Calcu_ADJ!AH89)</f>
        <v>#N/A</v>
      </c>
    </row>
    <row r="53" spans="1:17" ht="15" customHeight="1">
      <c r="A53" s="44" t="str">
        <f>IF(Calcu!B90=TRUE,"","삭제")</f>
        <v>삭제</v>
      </c>
      <c r="B53" s="43"/>
      <c r="C53" s="43"/>
      <c r="D53" s="43"/>
      <c r="E53" s="37" t="str">
        <f>Calcu!E90</f>
        <v/>
      </c>
      <c r="F53" s="51" t="e">
        <f ca="1">IF(Calcu_ADJ!B90=FALSE,Calcu!AC90,Calcu_ADJ!AC90)</f>
        <v>#N/A</v>
      </c>
      <c r="G53" s="51">
        <f>Calcu!I$67</f>
        <v>0</v>
      </c>
      <c r="H53" s="51" t="e">
        <f ca="1">IF(Calcu_ADJ!B90=FALSE,Calcu!AF90,Calcu_ADJ!AF90)</f>
        <v>#N/A</v>
      </c>
      <c r="J53" s="37" t="e">
        <f ca="1">Calcu!AE90</f>
        <v>#N/A</v>
      </c>
      <c r="K53" s="37" t="e">
        <f ca="1">Calcu!AD90</f>
        <v>#N/A</v>
      </c>
      <c r="L53" s="37" t="str">
        <f>LEFT(Calcu!AG90,1)</f>
        <v/>
      </c>
      <c r="M53" s="37" t="str">
        <f>Calcu_ADJ!AE90</f>
        <v>-</v>
      </c>
      <c r="N53" s="37" t="str">
        <f>Calcu_ADJ!AD90</f>
        <v>-</v>
      </c>
      <c r="O53" s="37" t="str">
        <f>LEFT(Calcu_ADJ!AG90,1)</f>
        <v/>
      </c>
      <c r="Q53" s="37" t="e">
        <f ca="1">IF(Calcu_ADJ!B90=FALSE,Calcu!AH90,Calcu_ADJ!AH90)</f>
        <v>#N/A</v>
      </c>
    </row>
    <row r="54" spans="1:17" ht="15" customHeight="1">
      <c r="A54" s="44" t="str">
        <f>IF(Calcu!B91=TRUE,"","삭제")</f>
        <v>삭제</v>
      </c>
      <c r="B54" s="43"/>
      <c r="C54" s="43"/>
      <c r="D54" s="43"/>
      <c r="E54" s="37" t="str">
        <f>Calcu!E91</f>
        <v/>
      </c>
      <c r="F54" s="51" t="e">
        <f ca="1">IF(Calcu_ADJ!B91=FALSE,Calcu!AC91,Calcu_ADJ!AC91)</f>
        <v>#N/A</v>
      </c>
      <c r="G54" s="51">
        <f>Calcu!I$67</f>
        <v>0</v>
      </c>
      <c r="H54" s="51" t="e">
        <f ca="1">IF(Calcu_ADJ!B91=FALSE,Calcu!AF91,Calcu_ADJ!AF91)</f>
        <v>#N/A</v>
      </c>
      <c r="J54" s="37" t="e">
        <f ca="1">Calcu!AE91</f>
        <v>#N/A</v>
      </c>
      <c r="K54" s="37" t="e">
        <f ca="1">Calcu!AD91</f>
        <v>#N/A</v>
      </c>
      <c r="L54" s="37" t="str">
        <f>LEFT(Calcu!AG91,1)</f>
        <v/>
      </c>
      <c r="M54" s="37" t="str">
        <f>Calcu_ADJ!AE91</f>
        <v>-</v>
      </c>
      <c r="N54" s="37" t="str">
        <f>Calcu_ADJ!AD91</f>
        <v>-</v>
      </c>
      <c r="O54" s="37" t="str">
        <f>LEFT(Calcu_ADJ!AG91,1)</f>
        <v/>
      </c>
      <c r="Q54" s="37" t="e">
        <f ca="1">IF(Calcu_ADJ!B91=FALSE,Calcu!AH91,Calcu_ADJ!AH91)</f>
        <v>#N/A</v>
      </c>
    </row>
    <row r="55" spans="1:17" ht="15" customHeight="1">
      <c r="A55" s="44" t="str">
        <f>IF(Calcu!B92=TRUE,"","삭제")</f>
        <v>삭제</v>
      </c>
      <c r="B55" s="43"/>
      <c r="C55" s="43"/>
      <c r="D55" s="43"/>
      <c r="E55" s="37" t="str">
        <f>Calcu!E92</f>
        <v/>
      </c>
      <c r="F55" s="51" t="e">
        <f ca="1">IF(Calcu_ADJ!B92=FALSE,Calcu!AC92,Calcu_ADJ!AC92)</f>
        <v>#N/A</v>
      </c>
      <c r="G55" s="51">
        <f>Calcu!I$67</f>
        <v>0</v>
      </c>
      <c r="H55" s="51" t="e">
        <f ca="1">IF(Calcu_ADJ!B92=FALSE,Calcu!AF92,Calcu_ADJ!AF92)</f>
        <v>#N/A</v>
      </c>
      <c r="J55" s="37" t="e">
        <f ca="1">Calcu!AE92</f>
        <v>#N/A</v>
      </c>
      <c r="K55" s="37" t="e">
        <f ca="1">Calcu!AD92</f>
        <v>#N/A</v>
      </c>
      <c r="L55" s="37" t="str">
        <f>LEFT(Calcu!AG92,1)</f>
        <v/>
      </c>
      <c r="M55" s="37" t="str">
        <f>Calcu_ADJ!AE92</f>
        <v>-</v>
      </c>
      <c r="N55" s="37" t="str">
        <f>Calcu_ADJ!AD92</f>
        <v>-</v>
      </c>
      <c r="O55" s="37" t="str">
        <f>LEFT(Calcu_ADJ!AG92,1)</f>
        <v/>
      </c>
      <c r="Q55" s="37" t="e">
        <f ca="1">IF(Calcu_ADJ!B92=FALSE,Calcu!AH92,Calcu_ADJ!AH92)</f>
        <v>#N/A</v>
      </c>
    </row>
    <row r="56" spans="1:17" ht="15" customHeight="1">
      <c r="A56" s="257" t="str">
        <f>A36</f>
        <v>삭제</v>
      </c>
      <c r="G56" s="53" t="e">
        <f ca="1">IF(IF(Calcu_ADJ!B73=FALSE,Calcu!E119,Calcu_ADJ!E119)="사다리꼴","※ 신뢰수준 95 %,","※ 신뢰수준 약 95 %,")</f>
        <v>#N/A</v>
      </c>
      <c r="H56" s="202" t="e">
        <f ca="1">IF(Calcu_ADJ!B73=FALSE,Calcu!E120,Calcu_ADJ!E120)&amp;IF(IF(Calcu_ADJ!B73=FALSE,Calcu!E119,Calcu_ADJ!E119)="사다리꼴",", 사다리꼴 확률분포","")</f>
        <v>#N/A</v>
      </c>
      <c r="K56" s="50"/>
      <c r="N56" s="50"/>
      <c r="Q56" s="53"/>
    </row>
    <row r="57" spans="1:17" ht="15" customHeight="1">
      <c r="A57" s="257" t="str">
        <f>IF(Calcu!B135=TRUE,"","삭제")</f>
        <v>삭제</v>
      </c>
      <c r="G57" s="53"/>
      <c r="H57" s="202"/>
      <c r="K57" s="50"/>
      <c r="N57" s="50"/>
      <c r="Q57" s="53"/>
    </row>
    <row r="58" spans="1:17" ht="15" customHeight="1">
      <c r="A58" s="44" t="str">
        <f>IF(Calcu!B135=TRUE,"","삭제")</f>
        <v>삭제</v>
      </c>
      <c r="B58" s="43"/>
      <c r="C58" s="43"/>
      <c r="D58" s="43"/>
      <c r="E58" s="37" t="str">
        <f>Calcu!E135</f>
        <v/>
      </c>
      <c r="F58" s="51" t="e">
        <f ca="1">IF(Calcu_ADJ!B135=FALSE,Calcu!AC135,Calcu_ADJ!AC135)</f>
        <v>#N/A</v>
      </c>
      <c r="G58" s="51">
        <f>Calcu!I$129</f>
        <v>0</v>
      </c>
      <c r="H58" s="51" t="e">
        <f ca="1">IF(Calcu_ADJ!B135=FALSE,Calcu!AF135,Calcu_ADJ!AF135)</f>
        <v>#N/A</v>
      </c>
      <c r="J58" s="37" t="e">
        <f ca="1">Calcu!AE135</f>
        <v>#N/A</v>
      </c>
      <c r="K58" s="37" t="e">
        <f ca="1">Calcu!AD135</f>
        <v>#N/A</v>
      </c>
      <c r="L58" s="37" t="str">
        <f>LEFT(Calcu!AG135,1)</f>
        <v/>
      </c>
      <c r="M58" s="37" t="str">
        <f>Calcu_ADJ!AE135</f>
        <v>-</v>
      </c>
      <c r="N58" s="37" t="str">
        <f>Calcu_ADJ!AD135</f>
        <v>-</v>
      </c>
      <c r="O58" s="37" t="str">
        <f>LEFT(Calcu_ADJ!AG135,1)</f>
        <v/>
      </c>
      <c r="Q58" s="37" t="e">
        <f ca="1">IF(Calcu_ADJ!B135=FALSE,Calcu!AH135,Calcu_ADJ!AH135)</f>
        <v>#N/A</v>
      </c>
    </row>
    <row r="59" spans="1:17" ht="15" customHeight="1">
      <c r="A59" s="44" t="str">
        <f>IF(Calcu!B136=TRUE,"","삭제")</f>
        <v>삭제</v>
      </c>
      <c r="B59" s="43"/>
      <c r="C59" s="43"/>
      <c r="D59" s="43"/>
      <c r="E59" s="37" t="str">
        <f>Calcu!E136</f>
        <v/>
      </c>
      <c r="F59" s="51" t="e">
        <f ca="1">IF(Calcu_ADJ!B136=FALSE,Calcu!AC136,Calcu_ADJ!AC136)</f>
        <v>#N/A</v>
      </c>
      <c r="G59" s="51">
        <f>Calcu!I$129</f>
        <v>0</v>
      </c>
      <c r="H59" s="51" t="e">
        <f ca="1">IF(Calcu_ADJ!B136=FALSE,Calcu!AF136,Calcu_ADJ!AF136)</f>
        <v>#N/A</v>
      </c>
      <c r="J59" s="37" t="e">
        <f ca="1">Calcu!AE136</f>
        <v>#N/A</v>
      </c>
      <c r="K59" s="37" t="e">
        <f ca="1">Calcu!AD136</f>
        <v>#N/A</v>
      </c>
      <c r="L59" s="37" t="str">
        <f>LEFT(Calcu!AG136,1)</f>
        <v/>
      </c>
      <c r="M59" s="37" t="str">
        <f>Calcu_ADJ!AE136</f>
        <v>-</v>
      </c>
      <c r="N59" s="37" t="str">
        <f>Calcu_ADJ!AD136</f>
        <v>-</v>
      </c>
      <c r="O59" s="37" t="str">
        <f>LEFT(Calcu_ADJ!AG136,1)</f>
        <v/>
      </c>
      <c r="Q59" s="37" t="e">
        <f ca="1">IF(Calcu_ADJ!B136=FALSE,Calcu!AH136,Calcu_ADJ!AH136)</f>
        <v>#N/A</v>
      </c>
    </row>
    <row r="60" spans="1:17" ht="15" customHeight="1">
      <c r="A60" s="44" t="str">
        <f>IF(Calcu!B137=TRUE,"","삭제")</f>
        <v>삭제</v>
      </c>
      <c r="B60" s="43"/>
      <c r="C60" s="43"/>
      <c r="D60" s="43"/>
      <c r="E60" s="37" t="str">
        <f>Calcu!E137</f>
        <v/>
      </c>
      <c r="F60" s="51" t="e">
        <f ca="1">IF(Calcu_ADJ!B137=FALSE,Calcu!AC137,Calcu_ADJ!AC137)</f>
        <v>#N/A</v>
      </c>
      <c r="G60" s="51">
        <f>Calcu!I$129</f>
        <v>0</v>
      </c>
      <c r="H60" s="51" t="e">
        <f ca="1">IF(Calcu_ADJ!B137=FALSE,Calcu!AF137,Calcu_ADJ!AF137)</f>
        <v>#N/A</v>
      </c>
      <c r="J60" s="37" t="e">
        <f ca="1">Calcu!AE137</f>
        <v>#N/A</v>
      </c>
      <c r="K60" s="37" t="e">
        <f ca="1">Calcu!AD137</f>
        <v>#N/A</v>
      </c>
      <c r="L60" s="37" t="str">
        <f>LEFT(Calcu!AG137,1)</f>
        <v/>
      </c>
      <c r="M60" s="37" t="str">
        <f>Calcu_ADJ!AE137</f>
        <v>-</v>
      </c>
      <c r="N60" s="37" t="str">
        <f>Calcu_ADJ!AD137</f>
        <v>-</v>
      </c>
      <c r="O60" s="37" t="str">
        <f>LEFT(Calcu_ADJ!AG137,1)</f>
        <v/>
      </c>
      <c r="Q60" s="37" t="e">
        <f ca="1">IF(Calcu_ADJ!B137=FALSE,Calcu!AH137,Calcu_ADJ!AH137)</f>
        <v>#N/A</v>
      </c>
    </row>
    <row r="61" spans="1:17" ht="15" customHeight="1">
      <c r="A61" s="44" t="str">
        <f>IF(Calcu!B138=TRUE,"","삭제")</f>
        <v>삭제</v>
      </c>
      <c r="B61" s="43"/>
      <c r="C61" s="43"/>
      <c r="D61" s="43"/>
      <c r="E61" s="37" t="str">
        <f>Calcu!E138</f>
        <v/>
      </c>
      <c r="F61" s="51" t="e">
        <f ca="1">IF(Calcu_ADJ!B138=FALSE,Calcu!AC138,Calcu_ADJ!AC138)</f>
        <v>#N/A</v>
      </c>
      <c r="G61" s="51">
        <f>Calcu!I$129</f>
        <v>0</v>
      </c>
      <c r="H61" s="51" t="e">
        <f ca="1">IF(Calcu_ADJ!B138=FALSE,Calcu!AF138,Calcu_ADJ!AF138)</f>
        <v>#N/A</v>
      </c>
      <c r="J61" s="37" t="e">
        <f ca="1">Calcu!AE138</f>
        <v>#N/A</v>
      </c>
      <c r="K61" s="37" t="e">
        <f ca="1">Calcu!AD138</f>
        <v>#N/A</v>
      </c>
      <c r="L61" s="37" t="str">
        <f>LEFT(Calcu!AG138,1)</f>
        <v/>
      </c>
      <c r="M61" s="37" t="str">
        <f>Calcu_ADJ!AE138</f>
        <v>-</v>
      </c>
      <c r="N61" s="37" t="str">
        <f>Calcu_ADJ!AD138</f>
        <v>-</v>
      </c>
      <c r="O61" s="37" t="str">
        <f>LEFT(Calcu_ADJ!AG138,1)</f>
        <v/>
      </c>
      <c r="Q61" s="37" t="e">
        <f ca="1">IF(Calcu_ADJ!B138=FALSE,Calcu!AH138,Calcu_ADJ!AH138)</f>
        <v>#N/A</v>
      </c>
    </row>
    <row r="62" spans="1:17" ht="15" customHeight="1">
      <c r="A62" s="44" t="str">
        <f>IF(Calcu!B139=TRUE,"","삭제")</f>
        <v>삭제</v>
      </c>
      <c r="B62" s="43"/>
      <c r="C62" s="43"/>
      <c r="D62" s="43"/>
      <c r="E62" s="37" t="str">
        <f>Calcu!E139</f>
        <v/>
      </c>
      <c r="F62" s="51" t="e">
        <f ca="1">IF(Calcu_ADJ!B139=FALSE,Calcu!AC139,Calcu_ADJ!AC139)</f>
        <v>#N/A</v>
      </c>
      <c r="G62" s="51">
        <f>Calcu!I$129</f>
        <v>0</v>
      </c>
      <c r="H62" s="51" t="e">
        <f ca="1">IF(Calcu_ADJ!B139=FALSE,Calcu!AF139,Calcu_ADJ!AF139)</f>
        <v>#N/A</v>
      </c>
      <c r="J62" s="37" t="e">
        <f ca="1">Calcu!AE139</f>
        <v>#N/A</v>
      </c>
      <c r="K62" s="37" t="e">
        <f ca="1">Calcu!AD139</f>
        <v>#N/A</v>
      </c>
      <c r="L62" s="37" t="str">
        <f>LEFT(Calcu!AG139,1)</f>
        <v/>
      </c>
      <c r="M62" s="37" t="str">
        <f>Calcu_ADJ!AE139</f>
        <v>-</v>
      </c>
      <c r="N62" s="37" t="str">
        <f>Calcu_ADJ!AD139</f>
        <v>-</v>
      </c>
      <c r="O62" s="37" t="str">
        <f>LEFT(Calcu_ADJ!AG139,1)</f>
        <v/>
      </c>
      <c r="Q62" s="37" t="e">
        <f ca="1">IF(Calcu_ADJ!B139=FALSE,Calcu!AH139,Calcu_ADJ!AH139)</f>
        <v>#N/A</v>
      </c>
    </row>
    <row r="63" spans="1:17" ht="15" customHeight="1">
      <c r="A63" s="44" t="str">
        <f>IF(Calcu!B140=TRUE,"","삭제")</f>
        <v>삭제</v>
      </c>
      <c r="B63" s="43"/>
      <c r="C63" s="43"/>
      <c r="D63" s="43"/>
      <c r="E63" s="37" t="str">
        <f>Calcu!E140</f>
        <v/>
      </c>
      <c r="F63" s="51" t="e">
        <f ca="1">IF(Calcu_ADJ!B140=FALSE,Calcu!AC140,Calcu_ADJ!AC140)</f>
        <v>#N/A</v>
      </c>
      <c r="G63" s="51">
        <f>Calcu!I$129</f>
        <v>0</v>
      </c>
      <c r="H63" s="51" t="e">
        <f ca="1">IF(Calcu_ADJ!B140=FALSE,Calcu!AF140,Calcu_ADJ!AF140)</f>
        <v>#N/A</v>
      </c>
      <c r="J63" s="37" t="e">
        <f ca="1">Calcu!AE140</f>
        <v>#N/A</v>
      </c>
      <c r="K63" s="37" t="e">
        <f ca="1">Calcu!AD140</f>
        <v>#N/A</v>
      </c>
      <c r="L63" s="37" t="str">
        <f>LEFT(Calcu!AG140,1)</f>
        <v/>
      </c>
      <c r="M63" s="37" t="str">
        <f>Calcu_ADJ!AE140</f>
        <v>-</v>
      </c>
      <c r="N63" s="37" t="str">
        <f>Calcu_ADJ!AD140</f>
        <v>-</v>
      </c>
      <c r="O63" s="37" t="str">
        <f>LEFT(Calcu_ADJ!AG140,1)</f>
        <v/>
      </c>
      <c r="Q63" s="37" t="e">
        <f ca="1">IF(Calcu_ADJ!B140=FALSE,Calcu!AH140,Calcu_ADJ!AH140)</f>
        <v>#N/A</v>
      </c>
    </row>
    <row r="64" spans="1:17" ht="15" customHeight="1">
      <c r="A64" s="44" t="str">
        <f>IF(Calcu!B141=TRUE,"","삭제")</f>
        <v>삭제</v>
      </c>
      <c r="B64" s="43"/>
      <c r="C64" s="43"/>
      <c r="D64" s="43"/>
      <c r="E64" s="37" t="str">
        <f>Calcu!E141</f>
        <v/>
      </c>
      <c r="F64" s="51" t="e">
        <f ca="1">IF(Calcu_ADJ!B141=FALSE,Calcu!AC141,Calcu_ADJ!AC141)</f>
        <v>#N/A</v>
      </c>
      <c r="G64" s="51">
        <f>Calcu!I$129</f>
        <v>0</v>
      </c>
      <c r="H64" s="51" t="e">
        <f ca="1">IF(Calcu_ADJ!B141=FALSE,Calcu!AF141,Calcu_ADJ!AF141)</f>
        <v>#N/A</v>
      </c>
      <c r="J64" s="37" t="e">
        <f ca="1">Calcu!AE141</f>
        <v>#N/A</v>
      </c>
      <c r="K64" s="37" t="e">
        <f ca="1">Calcu!AD141</f>
        <v>#N/A</v>
      </c>
      <c r="L64" s="37" t="str">
        <f>LEFT(Calcu!AG141,1)</f>
        <v/>
      </c>
      <c r="M64" s="37" t="str">
        <f>Calcu_ADJ!AE141</f>
        <v>-</v>
      </c>
      <c r="N64" s="37" t="str">
        <f>Calcu_ADJ!AD141</f>
        <v>-</v>
      </c>
      <c r="O64" s="37" t="str">
        <f>LEFT(Calcu_ADJ!AG141,1)</f>
        <v/>
      </c>
      <c r="Q64" s="37" t="e">
        <f ca="1">IF(Calcu_ADJ!B141=FALSE,Calcu!AH141,Calcu_ADJ!AH141)</f>
        <v>#N/A</v>
      </c>
    </row>
    <row r="65" spans="1:17" ht="15" customHeight="1">
      <c r="A65" s="44" t="str">
        <f>IF(Calcu!B142=TRUE,"","삭제")</f>
        <v>삭제</v>
      </c>
      <c r="B65" s="43"/>
      <c r="C65" s="43"/>
      <c r="D65" s="43"/>
      <c r="E65" s="37" t="str">
        <f>Calcu!E142</f>
        <v/>
      </c>
      <c r="F65" s="51" t="e">
        <f ca="1">IF(Calcu_ADJ!B142=FALSE,Calcu!AC142,Calcu_ADJ!AC142)</f>
        <v>#N/A</v>
      </c>
      <c r="G65" s="51">
        <f>Calcu!I$129</f>
        <v>0</v>
      </c>
      <c r="H65" s="51" t="e">
        <f ca="1">IF(Calcu_ADJ!B142=FALSE,Calcu!AF142,Calcu_ADJ!AF142)</f>
        <v>#N/A</v>
      </c>
      <c r="J65" s="37" t="e">
        <f ca="1">Calcu!AE142</f>
        <v>#N/A</v>
      </c>
      <c r="K65" s="37" t="e">
        <f ca="1">Calcu!AD142</f>
        <v>#N/A</v>
      </c>
      <c r="L65" s="37" t="str">
        <f>LEFT(Calcu!AG142,1)</f>
        <v/>
      </c>
      <c r="M65" s="37" t="str">
        <f>Calcu_ADJ!AE142</f>
        <v>-</v>
      </c>
      <c r="N65" s="37" t="str">
        <f>Calcu_ADJ!AD142</f>
        <v>-</v>
      </c>
      <c r="O65" s="37" t="str">
        <f>LEFT(Calcu_ADJ!AG142,1)</f>
        <v/>
      </c>
      <c r="Q65" s="37" t="e">
        <f ca="1">IF(Calcu_ADJ!B142=FALSE,Calcu!AH142,Calcu_ADJ!AH142)</f>
        <v>#N/A</v>
      </c>
    </row>
    <row r="66" spans="1:17" ht="15" customHeight="1">
      <c r="A66" s="44" t="str">
        <f>IF(Calcu!B143=TRUE,"","삭제")</f>
        <v>삭제</v>
      </c>
      <c r="B66" s="43"/>
      <c r="C66" s="43"/>
      <c r="D66" s="43"/>
      <c r="E66" s="37" t="str">
        <f>Calcu!E143</f>
        <v/>
      </c>
      <c r="F66" s="51" t="e">
        <f ca="1">IF(Calcu_ADJ!B143=FALSE,Calcu!AC143,Calcu_ADJ!AC143)</f>
        <v>#N/A</v>
      </c>
      <c r="G66" s="51">
        <f>Calcu!I$129</f>
        <v>0</v>
      </c>
      <c r="H66" s="51" t="e">
        <f ca="1">IF(Calcu_ADJ!B143=FALSE,Calcu!AF143,Calcu_ADJ!AF143)</f>
        <v>#N/A</v>
      </c>
      <c r="J66" s="37" t="e">
        <f ca="1">Calcu!AE143</f>
        <v>#N/A</v>
      </c>
      <c r="K66" s="37" t="e">
        <f ca="1">Calcu!AD143</f>
        <v>#N/A</v>
      </c>
      <c r="L66" s="37" t="str">
        <f>LEFT(Calcu!AG143,1)</f>
        <v/>
      </c>
      <c r="M66" s="37" t="str">
        <f>Calcu_ADJ!AE143</f>
        <v>-</v>
      </c>
      <c r="N66" s="37" t="str">
        <f>Calcu_ADJ!AD143</f>
        <v>-</v>
      </c>
      <c r="O66" s="37" t="str">
        <f>LEFT(Calcu_ADJ!AG143,1)</f>
        <v/>
      </c>
      <c r="Q66" s="37" t="e">
        <f ca="1">IF(Calcu_ADJ!B143=FALSE,Calcu!AH143,Calcu_ADJ!AH143)</f>
        <v>#N/A</v>
      </c>
    </row>
    <row r="67" spans="1:17" ht="15" customHeight="1">
      <c r="A67" s="44" t="str">
        <f>IF(Calcu!B144=TRUE,"","삭제")</f>
        <v>삭제</v>
      </c>
      <c r="B67" s="43"/>
      <c r="C67" s="43"/>
      <c r="D67" s="43"/>
      <c r="E67" s="37" t="str">
        <f>Calcu!E144</f>
        <v/>
      </c>
      <c r="F67" s="51" t="e">
        <f ca="1">IF(Calcu_ADJ!B144=FALSE,Calcu!AC144,Calcu_ADJ!AC144)</f>
        <v>#N/A</v>
      </c>
      <c r="G67" s="51">
        <f>Calcu!I$129</f>
        <v>0</v>
      </c>
      <c r="H67" s="51" t="e">
        <f ca="1">IF(Calcu_ADJ!B144=FALSE,Calcu!AF144,Calcu_ADJ!AF144)</f>
        <v>#N/A</v>
      </c>
      <c r="J67" s="37" t="e">
        <f ca="1">Calcu!AE144</f>
        <v>#N/A</v>
      </c>
      <c r="K67" s="37" t="e">
        <f ca="1">Calcu!AD144</f>
        <v>#N/A</v>
      </c>
      <c r="L67" s="37" t="str">
        <f>LEFT(Calcu!AG144,1)</f>
        <v/>
      </c>
      <c r="M67" s="37" t="str">
        <f>Calcu_ADJ!AE144</f>
        <v>-</v>
      </c>
      <c r="N67" s="37" t="str">
        <f>Calcu_ADJ!AD144</f>
        <v>-</v>
      </c>
      <c r="O67" s="37" t="str">
        <f>LEFT(Calcu_ADJ!AG144,1)</f>
        <v/>
      </c>
      <c r="Q67" s="37" t="e">
        <f ca="1">IF(Calcu_ADJ!B144=FALSE,Calcu!AH144,Calcu_ADJ!AH144)</f>
        <v>#N/A</v>
      </c>
    </row>
    <row r="68" spans="1:17" ht="15" customHeight="1">
      <c r="A68" s="44" t="str">
        <f>IF(Calcu!B145=TRUE,"","삭제")</f>
        <v>삭제</v>
      </c>
      <c r="B68" s="43"/>
      <c r="C68" s="43"/>
      <c r="D68" s="43"/>
      <c r="E68" s="37" t="str">
        <f>Calcu!E145</f>
        <v/>
      </c>
      <c r="F68" s="51" t="e">
        <f ca="1">IF(Calcu_ADJ!B145=FALSE,Calcu!AC145,Calcu_ADJ!AC145)</f>
        <v>#N/A</v>
      </c>
      <c r="G68" s="51">
        <f>Calcu!I$129</f>
        <v>0</v>
      </c>
      <c r="H68" s="51" t="e">
        <f ca="1">IF(Calcu_ADJ!B145=FALSE,Calcu!AF145,Calcu_ADJ!AF145)</f>
        <v>#N/A</v>
      </c>
      <c r="J68" s="37" t="e">
        <f ca="1">Calcu!AE145</f>
        <v>#N/A</v>
      </c>
      <c r="K68" s="37" t="e">
        <f ca="1">Calcu!AD145</f>
        <v>#N/A</v>
      </c>
      <c r="L68" s="37" t="str">
        <f>LEFT(Calcu!AG145,1)</f>
        <v/>
      </c>
      <c r="M68" s="37" t="str">
        <f>Calcu_ADJ!AE145</f>
        <v>-</v>
      </c>
      <c r="N68" s="37" t="str">
        <f>Calcu_ADJ!AD145</f>
        <v>-</v>
      </c>
      <c r="O68" s="37" t="str">
        <f>LEFT(Calcu_ADJ!AG145,1)</f>
        <v/>
      </c>
      <c r="Q68" s="37" t="e">
        <f ca="1">IF(Calcu_ADJ!B145=FALSE,Calcu!AH145,Calcu_ADJ!AH145)</f>
        <v>#N/A</v>
      </c>
    </row>
    <row r="69" spans="1:17" ht="15" customHeight="1">
      <c r="A69" s="44" t="str">
        <f>IF(Calcu!B146=TRUE,"","삭제")</f>
        <v>삭제</v>
      </c>
      <c r="B69" s="43"/>
      <c r="C69" s="43"/>
      <c r="D69" s="43"/>
      <c r="E69" s="37" t="str">
        <f>Calcu!E146</f>
        <v/>
      </c>
      <c r="F69" s="51" t="e">
        <f ca="1">IF(Calcu_ADJ!B146=FALSE,Calcu!AC146,Calcu_ADJ!AC146)</f>
        <v>#N/A</v>
      </c>
      <c r="G69" s="51">
        <f>Calcu!I$129</f>
        <v>0</v>
      </c>
      <c r="H69" s="51" t="e">
        <f ca="1">IF(Calcu_ADJ!B146=FALSE,Calcu!AF146,Calcu_ADJ!AF146)</f>
        <v>#N/A</v>
      </c>
      <c r="J69" s="37" t="e">
        <f ca="1">Calcu!AE146</f>
        <v>#N/A</v>
      </c>
      <c r="K69" s="37" t="e">
        <f ca="1">Calcu!AD146</f>
        <v>#N/A</v>
      </c>
      <c r="L69" s="37" t="str">
        <f>LEFT(Calcu!AG146,1)</f>
        <v/>
      </c>
      <c r="M69" s="37" t="str">
        <f>Calcu_ADJ!AE146</f>
        <v>-</v>
      </c>
      <c r="N69" s="37" t="str">
        <f>Calcu_ADJ!AD146</f>
        <v>-</v>
      </c>
      <c r="O69" s="37" t="str">
        <f>LEFT(Calcu_ADJ!AG146,1)</f>
        <v/>
      </c>
      <c r="Q69" s="37" t="e">
        <f ca="1">IF(Calcu_ADJ!B146=FALSE,Calcu!AH146,Calcu_ADJ!AH146)</f>
        <v>#N/A</v>
      </c>
    </row>
    <row r="70" spans="1:17" ht="15" customHeight="1">
      <c r="A70" s="44" t="str">
        <f>IF(Calcu!B147=TRUE,"","삭제")</f>
        <v>삭제</v>
      </c>
      <c r="B70" s="43"/>
      <c r="C70" s="43"/>
      <c r="D70" s="43"/>
      <c r="E70" s="37" t="str">
        <f>Calcu!E147</f>
        <v/>
      </c>
      <c r="F70" s="51" t="e">
        <f ca="1">IF(Calcu_ADJ!B147=FALSE,Calcu!AC147,Calcu_ADJ!AC147)</f>
        <v>#N/A</v>
      </c>
      <c r="G70" s="51">
        <f>Calcu!I$129</f>
        <v>0</v>
      </c>
      <c r="H70" s="51" t="e">
        <f ca="1">IF(Calcu_ADJ!B147=FALSE,Calcu!AF147,Calcu_ADJ!AF147)</f>
        <v>#N/A</v>
      </c>
      <c r="J70" s="37" t="e">
        <f ca="1">Calcu!AE147</f>
        <v>#N/A</v>
      </c>
      <c r="K70" s="37" t="e">
        <f ca="1">Calcu!AD147</f>
        <v>#N/A</v>
      </c>
      <c r="L70" s="37" t="str">
        <f>LEFT(Calcu!AG147,1)</f>
        <v/>
      </c>
      <c r="M70" s="37" t="str">
        <f>Calcu_ADJ!AE147</f>
        <v>-</v>
      </c>
      <c r="N70" s="37" t="str">
        <f>Calcu_ADJ!AD147</f>
        <v>-</v>
      </c>
      <c r="O70" s="37" t="str">
        <f>LEFT(Calcu_ADJ!AG147,1)</f>
        <v/>
      </c>
      <c r="Q70" s="37" t="e">
        <f ca="1">IF(Calcu_ADJ!B147=FALSE,Calcu!AH147,Calcu_ADJ!AH147)</f>
        <v>#N/A</v>
      </c>
    </row>
    <row r="71" spans="1:17" ht="15" customHeight="1">
      <c r="A71" s="44" t="str">
        <f>IF(Calcu!B148=TRUE,"","삭제")</f>
        <v>삭제</v>
      </c>
      <c r="B71" s="43"/>
      <c r="C71" s="43"/>
      <c r="D71" s="43"/>
      <c r="E71" s="37" t="str">
        <f>Calcu!E148</f>
        <v/>
      </c>
      <c r="F71" s="51" t="e">
        <f ca="1">IF(Calcu_ADJ!B148=FALSE,Calcu!AC148,Calcu_ADJ!AC148)</f>
        <v>#N/A</v>
      </c>
      <c r="G71" s="51">
        <f>Calcu!I$129</f>
        <v>0</v>
      </c>
      <c r="H71" s="51" t="e">
        <f ca="1">IF(Calcu_ADJ!B148=FALSE,Calcu!AF148,Calcu_ADJ!AF148)</f>
        <v>#N/A</v>
      </c>
      <c r="J71" s="37" t="e">
        <f ca="1">Calcu!AE148</f>
        <v>#N/A</v>
      </c>
      <c r="K71" s="37" t="e">
        <f ca="1">Calcu!AD148</f>
        <v>#N/A</v>
      </c>
      <c r="L71" s="37" t="str">
        <f>LEFT(Calcu!AG148,1)</f>
        <v/>
      </c>
      <c r="M71" s="37" t="str">
        <f>Calcu_ADJ!AE148</f>
        <v>-</v>
      </c>
      <c r="N71" s="37" t="str">
        <f>Calcu_ADJ!AD148</f>
        <v>-</v>
      </c>
      <c r="O71" s="37" t="str">
        <f>LEFT(Calcu_ADJ!AG148,1)</f>
        <v/>
      </c>
      <c r="Q71" s="37" t="e">
        <f ca="1">IF(Calcu_ADJ!B148=FALSE,Calcu!AH148,Calcu_ADJ!AH148)</f>
        <v>#N/A</v>
      </c>
    </row>
    <row r="72" spans="1:17" ht="15" customHeight="1">
      <c r="A72" s="44" t="str">
        <f>IF(Calcu!B149=TRUE,"","삭제")</f>
        <v>삭제</v>
      </c>
      <c r="B72" s="43"/>
      <c r="C72" s="43"/>
      <c r="D72" s="43"/>
      <c r="E72" s="37" t="str">
        <f>Calcu!E149</f>
        <v/>
      </c>
      <c r="F72" s="51" t="e">
        <f ca="1">IF(Calcu_ADJ!B149=FALSE,Calcu!AC149,Calcu_ADJ!AC149)</f>
        <v>#N/A</v>
      </c>
      <c r="G72" s="51">
        <f>Calcu!I$129</f>
        <v>0</v>
      </c>
      <c r="H72" s="51" t="e">
        <f ca="1">IF(Calcu_ADJ!B149=FALSE,Calcu!AF149,Calcu_ADJ!AF149)</f>
        <v>#N/A</v>
      </c>
      <c r="J72" s="37" t="e">
        <f ca="1">Calcu!AE149</f>
        <v>#N/A</v>
      </c>
      <c r="K72" s="37" t="e">
        <f ca="1">Calcu!AD149</f>
        <v>#N/A</v>
      </c>
      <c r="L72" s="37" t="str">
        <f>LEFT(Calcu!AG149,1)</f>
        <v/>
      </c>
      <c r="M72" s="37" t="str">
        <f>Calcu_ADJ!AE149</f>
        <v>-</v>
      </c>
      <c r="N72" s="37" t="str">
        <f>Calcu_ADJ!AD149</f>
        <v>-</v>
      </c>
      <c r="O72" s="37" t="str">
        <f>LEFT(Calcu_ADJ!AG149,1)</f>
        <v/>
      </c>
      <c r="Q72" s="37" t="e">
        <f ca="1">IF(Calcu_ADJ!B149=FALSE,Calcu!AH149,Calcu_ADJ!AH149)</f>
        <v>#N/A</v>
      </c>
    </row>
    <row r="73" spans="1:17" ht="15" customHeight="1">
      <c r="A73" s="44" t="str">
        <f>IF(Calcu!B150=TRUE,"","삭제")</f>
        <v>삭제</v>
      </c>
      <c r="B73" s="43"/>
      <c r="C73" s="43"/>
      <c r="D73" s="43"/>
      <c r="E73" s="37" t="str">
        <f>Calcu!E150</f>
        <v/>
      </c>
      <c r="F73" s="51" t="e">
        <f ca="1">IF(Calcu_ADJ!B150=FALSE,Calcu!AC150,Calcu_ADJ!AC150)</f>
        <v>#N/A</v>
      </c>
      <c r="G73" s="51">
        <f>Calcu!I$129</f>
        <v>0</v>
      </c>
      <c r="H73" s="51" t="e">
        <f ca="1">IF(Calcu_ADJ!B150=FALSE,Calcu!AF150,Calcu_ADJ!AF150)</f>
        <v>#N/A</v>
      </c>
      <c r="J73" s="37" t="e">
        <f ca="1">Calcu!AE150</f>
        <v>#N/A</v>
      </c>
      <c r="K73" s="37" t="e">
        <f ca="1">Calcu!AD150</f>
        <v>#N/A</v>
      </c>
      <c r="L73" s="37" t="str">
        <f>LEFT(Calcu!AG150,1)</f>
        <v/>
      </c>
      <c r="M73" s="37" t="str">
        <f>Calcu_ADJ!AE150</f>
        <v>-</v>
      </c>
      <c r="N73" s="37" t="str">
        <f>Calcu_ADJ!AD150</f>
        <v>-</v>
      </c>
      <c r="O73" s="37" t="str">
        <f>LEFT(Calcu_ADJ!AG150,1)</f>
        <v/>
      </c>
      <c r="Q73" s="37" t="e">
        <f ca="1">IF(Calcu_ADJ!B150=FALSE,Calcu!AH150,Calcu_ADJ!AH150)</f>
        <v>#N/A</v>
      </c>
    </row>
    <row r="74" spans="1:17" ht="15" customHeight="1">
      <c r="A74" s="44" t="str">
        <f>IF(Calcu!B151=TRUE,"","삭제")</f>
        <v>삭제</v>
      </c>
      <c r="B74" s="43"/>
      <c r="C74" s="43"/>
      <c r="D74" s="43"/>
      <c r="E74" s="37" t="str">
        <f>Calcu!E151</f>
        <v/>
      </c>
      <c r="F74" s="51" t="e">
        <f ca="1">IF(Calcu_ADJ!B151=FALSE,Calcu!AC151,Calcu_ADJ!AC151)</f>
        <v>#N/A</v>
      </c>
      <c r="G74" s="51">
        <f>Calcu!I$129</f>
        <v>0</v>
      </c>
      <c r="H74" s="51" t="e">
        <f ca="1">IF(Calcu_ADJ!B151=FALSE,Calcu!AF151,Calcu_ADJ!AF151)</f>
        <v>#N/A</v>
      </c>
      <c r="J74" s="37" t="e">
        <f ca="1">Calcu!AE151</f>
        <v>#N/A</v>
      </c>
      <c r="K74" s="37" t="e">
        <f ca="1">Calcu!AD151</f>
        <v>#N/A</v>
      </c>
      <c r="L74" s="37" t="str">
        <f>LEFT(Calcu!AG151,1)</f>
        <v/>
      </c>
      <c r="M74" s="37" t="str">
        <f>Calcu_ADJ!AE151</f>
        <v>-</v>
      </c>
      <c r="N74" s="37" t="str">
        <f>Calcu_ADJ!AD151</f>
        <v>-</v>
      </c>
      <c r="O74" s="37" t="str">
        <f>LEFT(Calcu_ADJ!AG151,1)</f>
        <v/>
      </c>
      <c r="Q74" s="37" t="e">
        <f ca="1">IF(Calcu_ADJ!B151=FALSE,Calcu!AH151,Calcu_ADJ!AH151)</f>
        <v>#N/A</v>
      </c>
    </row>
    <row r="75" spans="1:17" ht="15" customHeight="1">
      <c r="A75" s="44" t="str">
        <f>IF(Calcu!B152=TRUE,"","삭제")</f>
        <v>삭제</v>
      </c>
      <c r="B75" s="43"/>
      <c r="C75" s="43"/>
      <c r="D75" s="43"/>
      <c r="E75" s="37" t="str">
        <f>Calcu!E152</f>
        <v/>
      </c>
      <c r="F75" s="51" t="e">
        <f ca="1">IF(Calcu_ADJ!B152=FALSE,Calcu!AC152,Calcu_ADJ!AC152)</f>
        <v>#N/A</v>
      </c>
      <c r="G75" s="51">
        <f>Calcu!I$129</f>
        <v>0</v>
      </c>
      <c r="H75" s="51" t="e">
        <f ca="1">IF(Calcu_ADJ!B152=FALSE,Calcu!AF152,Calcu_ADJ!AF152)</f>
        <v>#N/A</v>
      </c>
      <c r="J75" s="37" t="e">
        <f ca="1">Calcu!AE152</f>
        <v>#N/A</v>
      </c>
      <c r="K75" s="37" t="e">
        <f ca="1">Calcu!AD152</f>
        <v>#N/A</v>
      </c>
      <c r="L75" s="37" t="str">
        <f>LEFT(Calcu!AG152,1)</f>
        <v/>
      </c>
      <c r="M75" s="37" t="str">
        <f>Calcu_ADJ!AE152</f>
        <v>-</v>
      </c>
      <c r="N75" s="37" t="str">
        <f>Calcu_ADJ!AD152</f>
        <v>-</v>
      </c>
      <c r="O75" s="37" t="str">
        <f>LEFT(Calcu_ADJ!AG152,1)</f>
        <v/>
      </c>
      <c r="Q75" s="37" t="e">
        <f ca="1">IF(Calcu_ADJ!B152=FALSE,Calcu!AH152,Calcu_ADJ!AH152)</f>
        <v>#N/A</v>
      </c>
    </row>
    <row r="76" spans="1:17" ht="15" customHeight="1">
      <c r="A76" s="44" t="str">
        <f>IF(Calcu!B153=TRUE,"","삭제")</f>
        <v>삭제</v>
      </c>
      <c r="B76" s="43"/>
      <c r="C76" s="43"/>
      <c r="D76" s="43"/>
      <c r="E76" s="37" t="str">
        <f>Calcu!E153</f>
        <v/>
      </c>
      <c r="F76" s="51" t="e">
        <f ca="1">IF(Calcu_ADJ!B153=FALSE,Calcu!AC153,Calcu_ADJ!AC153)</f>
        <v>#N/A</v>
      </c>
      <c r="G76" s="51">
        <f>Calcu!I$129</f>
        <v>0</v>
      </c>
      <c r="H76" s="51" t="e">
        <f ca="1">IF(Calcu_ADJ!B153=FALSE,Calcu!AF153,Calcu_ADJ!AF153)</f>
        <v>#N/A</v>
      </c>
      <c r="J76" s="37" t="e">
        <f ca="1">Calcu!AE153</f>
        <v>#N/A</v>
      </c>
      <c r="K76" s="37" t="e">
        <f ca="1">Calcu!AD153</f>
        <v>#N/A</v>
      </c>
      <c r="L76" s="37" t="str">
        <f>LEFT(Calcu!AG153,1)</f>
        <v/>
      </c>
      <c r="M76" s="37" t="str">
        <f>Calcu_ADJ!AE153</f>
        <v>-</v>
      </c>
      <c r="N76" s="37" t="str">
        <f>Calcu_ADJ!AD153</f>
        <v>-</v>
      </c>
      <c r="O76" s="37" t="str">
        <f>LEFT(Calcu_ADJ!AG153,1)</f>
        <v/>
      </c>
      <c r="Q76" s="37" t="e">
        <f ca="1">IF(Calcu_ADJ!B153=FALSE,Calcu!AH153,Calcu_ADJ!AH153)</f>
        <v>#N/A</v>
      </c>
    </row>
    <row r="77" spans="1:17" ht="15" customHeight="1">
      <c r="A77" s="44" t="str">
        <f>IF(Calcu!B154=TRUE,"","삭제")</f>
        <v>삭제</v>
      </c>
      <c r="B77" s="43"/>
      <c r="C77" s="43"/>
      <c r="D77" s="43"/>
      <c r="E77" s="37" t="str">
        <f>Calcu!E154</f>
        <v/>
      </c>
      <c r="F77" s="51" t="e">
        <f ca="1">IF(Calcu_ADJ!B154=FALSE,Calcu!AC154,Calcu_ADJ!AC154)</f>
        <v>#N/A</v>
      </c>
      <c r="G77" s="51">
        <f>Calcu!I$129</f>
        <v>0</v>
      </c>
      <c r="H77" s="51" t="e">
        <f ca="1">IF(Calcu_ADJ!B154=FALSE,Calcu!AF154,Calcu_ADJ!AF154)</f>
        <v>#N/A</v>
      </c>
      <c r="J77" s="37" t="e">
        <f ca="1">Calcu!AE154</f>
        <v>#N/A</v>
      </c>
      <c r="K77" s="37" t="e">
        <f ca="1">Calcu!AD154</f>
        <v>#N/A</v>
      </c>
      <c r="L77" s="37" t="str">
        <f>LEFT(Calcu!AG154,1)</f>
        <v/>
      </c>
      <c r="M77" s="37" t="str">
        <f>Calcu_ADJ!AE154</f>
        <v>-</v>
      </c>
      <c r="N77" s="37" t="str">
        <f>Calcu_ADJ!AD154</f>
        <v>-</v>
      </c>
      <c r="O77" s="37" t="str">
        <f>LEFT(Calcu_ADJ!AG154,1)</f>
        <v/>
      </c>
      <c r="Q77" s="37" t="e">
        <f ca="1">IF(Calcu_ADJ!B154=FALSE,Calcu!AH154,Calcu_ADJ!AH154)</f>
        <v>#N/A</v>
      </c>
    </row>
    <row r="78" spans="1:17" ht="15" customHeight="1">
      <c r="A78" s="257" t="str">
        <f>A58</f>
        <v>삭제</v>
      </c>
      <c r="G78" s="53" t="e">
        <f ca="1">IF(IF(Calcu_ADJ!B135=FALSE,Calcu!E181,Calcu_ADJ!E181)="사다리꼴","※ 신뢰수준 95 %,","※ 신뢰수준 약 95 %,")</f>
        <v>#N/A</v>
      </c>
      <c r="H78" s="202" t="e">
        <f ca="1">IF(Calcu_ADJ!B135=FALSE,Calcu!E182,Calcu_ADJ!E182)&amp;IF(IF(Calcu_ADJ!B135=FALSE,Calcu!E181,Calcu_ADJ!E181)="사다리꼴",", 사다리꼴 확률분포","")</f>
        <v>#N/A</v>
      </c>
      <c r="K78" s="50"/>
      <c r="N78" s="50"/>
      <c r="Q78" s="53"/>
    </row>
    <row r="79" spans="1:17" ht="15" customHeight="1">
      <c r="A79" s="257" t="str">
        <f>IF(Calcu!B197=TRUE,"","삭제")</f>
        <v>삭제</v>
      </c>
      <c r="G79" s="53"/>
      <c r="H79" s="202"/>
      <c r="K79" s="50"/>
      <c r="N79" s="50"/>
      <c r="Q79" s="53"/>
    </row>
    <row r="80" spans="1:17" ht="15" customHeight="1">
      <c r="A80" s="44" t="str">
        <f>IF(Calcu!B197=TRUE,"","삭제")</f>
        <v>삭제</v>
      </c>
      <c r="B80" s="43"/>
      <c r="C80" s="43"/>
      <c r="D80" s="43"/>
      <c r="E80" s="37" t="str">
        <f>Calcu!E197</f>
        <v/>
      </c>
      <c r="F80" s="51" t="e">
        <f ca="1">IF(Calcu_ADJ!B197=FALSE,Calcu!AC197,Calcu_ADJ!AC197)</f>
        <v>#N/A</v>
      </c>
      <c r="G80" s="51">
        <f>Calcu!I$191</f>
        <v>0</v>
      </c>
      <c r="H80" s="51" t="e">
        <f ca="1">IF(Calcu_ADJ!B197=FALSE,Calcu!AF197,Calcu_ADJ!AF197)</f>
        <v>#N/A</v>
      </c>
      <c r="J80" s="37" t="e">
        <f ca="1">Calcu!AE197</f>
        <v>#N/A</v>
      </c>
      <c r="K80" s="37" t="e">
        <f ca="1">Calcu!AD197</f>
        <v>#N/A</v>
      </c>
      <c r="L80" s="37" t="str">
        <f>LEFT(Calcu!AG197,1)</f>
        <v/>
      </c>
      <c r="M80" s="37" t="str">
        <f>Calcu_ADJ!AE197</f>
        <v>-</v>
      </c>
      <c r="N80" s="37" t="str">
        <f>Calcu_ADJ!AD197</f>
        <v>-</v>
      </c>
      <c r="O80" s="37" t="str">
        <f>LEFT(Calcu_ADJ!AG197,1)</f>
        <v/>
      </c>
      <c r="Q80" s="37" t="e">
        <f ca="1">IF(Calcu_ADJ!B197=FALSE,Calcu!AH197,Calcu_ADJ!AH197)</f>
        <v>#N/A</v>
      </c>
    </row>
    <row r="81" spans="1:17" ht="15" customHeight="1">
      <c r="A81" s="44" t="str">
        <f>IF(Calcu!B198=TRUE,"","삭제")</f>
        <v>삭제</v>
      </c>
      <c r="B81" s="43"/>
      <c r="C81" s="43"/>
      <c r="D81" s="43"/>
      <c r="E81" s="37" t="str">
        <f>Calcu!E198</f>
        <v/>
      </c>
      <c r="F81" s="51" t="e">
        <f ca="1">IF(Calcu_ADJ!B198=FALSE,Calcu!AC198,Calcu_ADJ!AC198)</f>
        <v>#N/A</v>
      </c>
      <c r="G81" s="51">
        <f>Calcu!I$191</f>
        <v>0</v>
      </c>
      <c r="H81" s="51" t="e">
        <f ca="1">IF(Calcu_ADJ!B198=FALSE,Calcu!AF198,Calcu_ADJ!AF198)</f>
        <v>#N/A</v>
      </c>
      <c r="J81" s="37" t="e">
        <f ca="1">Calcu!AE198</f>
        <v>#N/A</v>
      </c>
      <c r="K81" s="37" t="e">
        <f ca="1">Calcu!AD198</f>
        <v>#N/A</v>
      </c>
      <c r="L81" s="37" t="str">
        <f>LEFT(Calcu!AG198,1)</f>
        <v/>
      </c>
      <c r="M81" s="37" t="str">
        <f>Calcu_ADJ!AE198</f>
        <v>-</v>
      </c>
      <c r="N81" s="37" t="str">
        <f>Calcu_ADJ!AD198</f>
        <v>-</v>
      </c>
      <c r="O81" s="37" t="str">
        <f>LEFT(Calcu_ADJ!AG198,1)</f>
        <v/>
      </c>
      <c r="Q81" s="37" t="e">
        <f ca="1">IF(Calcu_ADJ!B198=FALSE,Calcu!AH198,Calcu_ADJ!AH198)</f>
        <v>#N/A</v>
      </c>
    </row>
    <row r="82" spans="1:17" ht="15" customHeight="1">
      <c r="A82" s="44" t="str">
        <f>IF(Calcu!B199=TRUE,"","삭제")</f>
        <v>삭제</v>
      </c>
      <c r="B82" s="43"/>
      <c r="C82" s="43"/>
      <c r="D82" s="43"/>
      <c r="E82" s="37" t="str">
        <f>Calcu!E199</f>
        <v/>
      </c>
      <c r="F82" s="51" t="e">
        <f ca="1">IF(Calcu_ADJ!B199=FALSE,Calcu!AC199,Calcu_ADJ!AC199)</f>
        <v>#N/A</v>
      </c>
      <c r="G82" s="51">
        <f>Calcu!I$191</f>
        <v>0</v>
      </c>
      <c r="H82" s="51" t="e">
        <f ca="1">IF(Calcu_ADJ!B199=FALSE,Calcu!AF199,Calcu_ADJ!AF199)</f>
        <v>#N/A</v>
      </c>
      <c r="J82" s="37" t="e">
        <f ca="1">Calcu!AE199</f>
        <v>#N/A</v>
      </c>
      <c r="K82" s="37" t="e">
        <f ca="1">Calcu!AD199</f>
        <v>#N/A</v>
      </c>
      <c r="L82" s="37" t="str">
        <f>LEFT(Calcu!AG199,1)</f>
        <v/>
      </c>
      <c r="M82" s="37" t="str">
        <f>Calcu_ADJ!AE199</f>
        <v>-</v>
      </c>
      <c r="N82" s="37" t="str">
        <f>Calcu_ADJ!AD199</f>
        <v>-</v>
      </c>
      <c r="O82" s="37" t="str">
        <f>LEFT(Calcu_ADJ!AG199,1)</f>
        <v/>
      </c>
      <c r="Q82" s="37" t="e">
        <f ca="1">IF(Calcu_ADJ!B199=FALSE,Calcu!AH199,Calcu_ADJ!AH199)</f>
        <v>#N/A</v>
      </c>
    </row>
    <row r="83" spans="1:17" ht="15" customHeight="1">
      <c r="A83" s="44" t="str">
        <f>IF(Calcu!B200=TRUE,"","삭제")</f>
        <v>삭제</v>
      </c>
      <c r="B83" s="43"/>
      <c r="C83" s="43"/>
      <c r="D83" s="43"/>
      <c r="E83" s="37" t="str">
        <f>Calcu!E200</f>
        <v/>
      </c>
      <c r="F83" s="51" t="e">
        <f ca="1">IF(Calcu_ADJ!B200=FALSE,Calcu!AC200,Calcu_ADJ!AC200)</f>
        <v>#N/A</v>
      </c>
      <c r="G83" s="51">
        <f>Calcu!I$191</f>
        <v>0</v>
      </c>
      <c r="H83" s="51" t="e">
        <f ca="1">IF(Calcu_ADJ!B200=FALSE,Calcu!AF200,Calcu_ADJ!AF200)</f>
        <v>#N/A</v>
      </c>
      <c r="J83" s="37" t="e">
        <f ca="1">Calcu!AE200</f>
        <v>#N/A</v>
      </c>
      <c r="K83" s="37" t="e">
        <f ca="1">Calcu!AD200</f>
        <v>#N/A</v>
      </c>
      <c r="L83" s="37" t="str">
        <f>LEFT(Calcu!AG200,1)</f>
        <v/>
      </c>
      <c r="M83" s="37" t="str">
        <f>Calcu_ADJ!AE200</f>
        <v>-</v>
      </c>
      <c r="N83" s="37" t="str">
        <f>Calcu_ADJ!AD200</f>
        <v>-</v>
      </c>
      <c r="O83" s="37" t="str">
        <f>LEFT(Calcu_ADJ!AG200,1)</f>
        <v/>
      </c>
      <c r="Q83" s="37" t="e">
        <f ca="1">IF(Calcu_ADJ!B200=FALSE,Calcu!AH200,Calcu_ADJ!AH200)</f>
        <v>#N/A</v>
      </c>
    </row>
    <row r="84" spans="1:17" ht="15" customHeight="1">
      <c r="A84" s="44" t="str">
        <f>IF(Calcu!B201=TRUE,"","삭제")</f>
        <v>삭제</v>
      </c>
      <c r="B84" s="43"/>
      <c r="C84" s="43"/>
      <c r="D84" s="43"/>
      <c r="E84" s="37" t="str">
        <f>Calcu!E201</f>
        <v/>
      </c>
      <c r="F84" s="51" t="e">
        <f ca="1">IF(Calcu_ADJ!B201=FALSE,Calcu!AC201,Calcu_ADJ!AC201)</f>
        <v>#N/A</v>
      </c>
      <c r="G84" s="51">
        <f>Calcu!I$191</f>
        <v>0</v>
      </c>
      <c r="H84" s="51" t="e">
        <f ca="1">IF(Calcu_ADJ!B201=FALSE,Calcu!AF201,Calcu_ADJ!AF201)</f>
        <v>#N/A</v>
      </c>
      <c r="J84" s="37" t="e">
        <f ca="1">Calcu!AE201</f>
        <v>#N/A</v>
      </c>
      <c r="K84" s="37" t="e">
        <f ca="1">Calcu!AD201</f>
        <v>#N/A</v>
      </c>
      <c r="L84" s="37" t="str">
        <f>LEFT(Calcu!AG201,1)</f>
        <v/>
      </c>
      <c r="M84" s="37" t="str">
        <f>Calcu_ADJ!AE201</f>
        <v>-</v>
      </c>
      <c r="N84" s="37" t="str">
        <f>Calcu_ADJ!AD201</f>
        <v>-</v>
      </c>
      <c r="O84" s="37" t="str">
        <f>LEFT(Calcu_ADJ!AG201,1)</f>
        <v/>
      </c>
      <c r="Q84" s="37" t="e">
        <f ca="1">IF(Calcu_ADJ!B201=FALSE,Calcu!AH201,Calcu_ADJ!AH201)</f>
        <v>#N/A</v>
      </c>
    </row>
    <row r="85" spans="1:17" ht="15" customHeight="1">
      <c r="A85" s="44" t="str">
        <f>IF(Calcu!B202=TRUE,"","삭제")</f>
        <v>삭제</v>
      </c>
      <c r="B85" s="43"/>
      <c r="C85" s="43"/>
      <c r="D85" s="43"/>
      <c r="E85" s="37" t="str">
        <f>Calcu!E202</f>
        <v/>
      </c>
      <c r="F85" s="51" t="e">
        <f ca="1">IF(Calcu_ADJ!B202=FALSE,Calcu!AC202,Calcu_ADJ!AC202)</f>
        <v>#N/A</v>
      </c>
      <c r="G85" s="51">
        <f>Calcu!I$191</f>
        <v>0</v>
      </c>
      <c r="H85" s="51" t="e">
        <f ca="1">IF(Calcu_ADJ!B202=FALSE,Calcu!AF202,Calcu_ADJ!AF202)</f>
        <v>#N/A</v>
      </c>
      <c r="J85" s="37" t="e">
        <f ca="1">Calcu!AE202</f>
        <v>#N/A</v>
      </c>
      <c r="K85" s="37" t="e">
        <f ca="1">Calcu!AD202</f>
        <v>#N/A</v>
      </c>
      <c r="L85" s="37" t="str">
        <f>LEFT(Calcu!AG202,1)</f>
        <v/>
      </c>
      <c r="M85" s="37" t="str">
        <f>Calcu_ADJ!AE202</f>
        <v>-</v>
      </c>
      <c r="N85" s="37" t="str">
        <f>Calcu_ADJ!AD202</f>
        <v>-</v>
      </c>
      <c r="O85" s="37" t="str">
        <f>LEFT(Calcu_ADJ!AG202,1)</f>
        <v/>
      </c>
      <c r="Q85" s="37" t="e">
        <f ca="1">IF(Calcu_ADJ!B202=FALSE,Calcu!AH202,Calcu_ADJ!AH202)</f>
        <v>#N/A</v>
      </c>
    </row>
    <row r="86" spans="1:17" ht="15" customHeight="1">
      <c r="A86" s="44" t="str">
        <f>IF(Calcu!B203=TRUE,"","삭제")</f>
        <v>삭제</v>
      </c>
      <c r="B86" s="43"/>
      <c r="C86" s="43"/>
      <c r="D86" s="43"/>
      <c r="E86" s="37" t="str">
        <f>Calcu!E203</f>
        <v/>
      </c>
      <c r="F86" s="51" t="e">
        <f ca="1">IF(Calcu_ADJ!B203=FALSE,Calcu!AC203,Calcu_ADJ!AC203)</f>
        <v>#N/A</v>
      </c>
      <c r="G86" s="51">
        <f>Calcu!I$191</f>
        <v>0</v>
      </c>
      <c r="H86" s="51" t="e">
        <f ca="1">IF(Calcu_ADJ!B203=FALSE,Calcu!AF203,Calcu_ADJ!AF203)</f>
        <v>#N/A</v>
      </c>
      <c r="J86" s="37" t="e">
        <f ca="1">Calcu!AE203</f>
        <v>#N/A</v>
      </c>
      <c r="K86" s="37" t="e">
        <f ca="1">Calcu!AD203</f>
        <v>#N/A</v>
      </c>
      <c r="L86" s="37" t="str">
        <f>LEFT(Calcu!AG203,1)</f>
        <v/>
      </c>
      <c r="M86" s="37" t="str">
        <f>Calcu_ADJ!AE203</f>
        <v>-</v>
      </c>
      <c r="N86" s="37" t="str">
        <f>Calcu_ADJ!AD203</f>
        <v>-</v>
      </c>
      <c r="O86" s="37" t="str">
        <f>LEFT(Calcu_ADJ!AG203,1)</f>
        <v/>
      </c>
      <c r="Q86" s="37" t="e">
        <f ca="1">IF(Calcu_ADJ!B203=FALSE,Calcu!AH203,Calcu_ADJ!AH203)</f>
        <v>#N/A</v>
      </c>
    </row>
    <row r="87" spans="1:17" ht="15" customHeight="1">
      <c r="A87" s="44" t="str">
        <f>IF(Calcu!B204=TRUE,"","삭제")</f>
        <v>삭제</v>
      </c>
      <c r="B87" s="43"/>
      <c r="C87" s="43"/>
      <c r="D87" s="43"/>
      <c r="E87" s="37" t="str">
        <f>Calcu!E204</f>
        <v/>
      </c>
      <c r="F87" s="51" t="e">
        <f ca="1">IF(Calcu_ADJ!B204=FALSE,Calcu!AC204,Calcu_ADJ!AC204)</f>
        <v>#N/A</v>
      </c>
      <c r="G87" s="51">
        <f>Calcu!I$191</f>
        <v>0</v>
      </c>
      <c r="H87" s="51" t="e">
        <f ca="1">IF(Calcu_ADJ!B204=FALSE,Calcu!AF204,Calcu_ADJ!AF204)</f>
        <v>#N/A</v>
      </c>
      <c r="J87" s="37" t="e">
        <f ca="1">Calcu!AE204</f>
        <v>#N/A</v>
      </c>
      <c r="K87" s="37" t="e">
        <f ca="1">Calcu!AD204</f>
        <v>#N/A</v>
      </c>
      <c r="L87" s="37" t="str">
        <f>LEFT(Calcu!AG204,1)</f>
        <v/>
      </c>
      <c r="M87" s="37" t="str">
        <f>Calcu_ADJ!AE204</f>
        <v>-</v>
      </c>
      <c r="N87" s="37" t="str">
        <f>Calcu_ADJ!AD204</f>
        <v>-</v>
      </c>
      <c r="O87" s="37" t="str">
        <f>LEFT(Calcu_ADJ!AG204,1)</f>
        <v/>
      </c>
      <c r="Q87" s="37" t="e">
        <f ca="1">IF(Calcu_ADJ!B204=FALSE,Calcu!AH204,Calcu_ADJ!AH204)</f>
        <v>#N/A</v>
      </c>
    </row>
    <row r="88" spans="1:17" ht="15" customHeight="1">
      <c r="A88" s="44" t="str">
        <f>IF(Calcu!B205=TRUE,"","삭제")</f>
        <v>삭제</v>
      </c>
      <c r="B88" s="43"/>
      <c r="C88" s="43"/>
      <c r="D88" s="43"/>
      <c r="E88" s="37" t="str">
        <f>Calcu!E205</f>
        <v/>
      </c>
      <c r="F88" s="51" t="e">
        <f ca="1">IF(Calcu_ADJ!B205=FALSE,Calcu!AC205,Calcu_ADJ!AC205)</f>
        <v>#N/A</v>
      </c>
      <c r="G88" s="51">
        <f>Calcu!I$191</f>
        <v>0</v>
      </c>
      <c r="H88" s="51" t="e">
        <f ca="1">IF(Calcu_ADJ!B205=FALSE,Calcu!AF205,Calcu_ADJ!AF205)</f>
        <v>#N/A</v>
      </c>
      <c r="J88" s="37" t="e">
        <f ca="1">Calcu!AE205</f>
        <v>#N/A</v>
      </c>
      <c r="K88" s="37" t="e">
        <f ca="1">Calcu!AD205</f>
        <v>#N/A</v>
      </c>
      <c r="L88" s="37" t="str">
        <f>LEFT(Calcu!AG205,1)</f>
        <v/>
      </c>
      <c r="M88" s="37" t="str">
        <f>Calcu_ADJ!AE205</f>
        <v>-</v>
      </c>
      <c r="N88" s="37" t="str">
        <f>Calcu_ADJ!AD205</f>
        <v>-</v>
      </c>
      <c r="O88" s="37" t="str">
        <f>LEFT(Calcu_ADJ!AG205,1)</f>
        <v/>
      </c>
      <c r="Q88" s="37" t="e">
        <f ca="1">IF(Calcu_ADJ!B205=FALSE,Calcu!AH205,Calcu_ADJ!AH205)</f>
        <v>#N/A</v>
      </c>
    </row>
    <row r="89" spans="1:17" ht="15" customHeight="1">
      <c r="A89" s="44" t="str">
        <f>IF(Calcu!B206=TRUE,"","삭제")</f>
        <v>삭제</v>
      </c>
      <c r="B89" s="43"/>
      <c r="C89" s="43"/>
      <c r="D89" s="43"/>
      <c r="E89" s="37" t="str">
        <f>Calcu!E206</f>
        <v/>
      </c>
      <c r="F89" s="51" t="e">
        <f ca="1">IF(Calcu_ADJ!B206=FALSE,Calcu!AC206,Calcu_ADJ!AC206)</f>
        <v>#N/A</v>
      </c>
      <c r="G89" s="51">
        <f>Calcu!I$191</f>
        <v>0</v>
      </c>
      <c r="H89" s="51" t="e">
        <f ca="1">IF(Calcu_ADJ!B206=FALSE,Calcu!AF206,Calcu_ADJ!AF206)</f>
        <v>#N/A</v>
      </c>
      <c r="J89" s="37" t="e">
        <f ca="1">Calcu!AE206</f>
        <v>#N/A</v>
      </c>
      <c r="K89" s="37" t="e">
        <f ca="1">Calcu!AD206</f>
        <v>#N/A</v>
      </c>
      <c r="L89" s="37" t="str">
        <f>LEFT(Calcu!AG206,1)</f>
        <v/>
      </c>
      <c r="M89" s="37" t="str">
        <f>Calcu_ADJ!AE206</f>
        <v>-</v>
      </c>
      <c r="N89" s="37" t="str">
        <f>Calcu_ADJ!AD206</f>
        <v>-</v>
      </c>
      <c r="O89" s="37" t="str">
        <f>LEFT(Calcu_ADJ!AG206,1)</f>
        <v/>
      </c>
      <c r="Q89" s="37" t="e">
        <f ca="1">IF(Calcu_ADJ!B206=FALSE,Calcu!AH206,Calcu_ADJ!AH206)</f>
        <v>#N/A</v>
      </c>
    </row>
    <row r="90" spans="1:17" ht="15" customHeight="1">
      <c r="A90" s="44" t="str">
        <f>IF(Calcu!B207=TRUE,"","삭제")</f>
        <v>삭제</v>
      </c>
      <c r="B90" s="43"/>
      <c r="C90" s="43"/>
      <c r="D90" s="43"/>
      <c r="E90" s="37" t="str">
        <f>Calcu!E207</f>
        <v/>
      </c>
      <c r="F90" s="51" t="e">
        <f ca="1">IF(Calcu_ADJ!B207=FALSE,Calcu!AC207,Calcu_ADJ!AC207)</f>
        <v>#N/A</v>
      </c>
      <c r="G90" s="51">
        <f>Calcu!I$191</f>
        <v>0</v>
      </c>
      <c r="H90" s="51" t="e">
        <f ca="1">IF(Calcu_ADJ!B207=FALSE,Calcu!AF207,Calcu_ADJ!AF207)</f>
        <v>#N/A</v>
      </c>
      <c r="J90" s="37" t="e">
        <f ca="1">Calcu!AE207</f>
        <v>#N/A</v>
      </c>
      <c r="K90" s="37" t="e">
        <f ca="1">Calcu!AD207</f>
        <v>#N/A</v>
      </c>
      <c r="L90" s="37" t="str">
        <f>LEFT(Calcu!AG207,1)</f>
        <v/>
      </c>
      <c r="M90" s="37" t="str">
        <f>Calcu_ADJ!AE207</f>
        <v>-</v>
      </c>
      <c r="N90" s="37" t="str">
        <f>Calcu_ADJ!AD207</f>
        <v>-</v>
      </c>
      <c r="O90" s="37" t="str">
        <f>LEFT(Calcu_ADJ!AG207,1)</f>
        <v/>
      </c>
      <c r="Q90" s="37" t="e">
        <f ca="1">IF(Calcu_ADJ!B207=FALSE,Calcu!AH207,Calcu_ADJ!AH207)</f>
        <v>#N/A</v>
      </c>
    </row>
    <row r="91" spans="1:17" ht="15" customHeight="1">
      <c r="A91" s="44" t="str">
        <f>IF(Calcu!B208=TRUE,"","삭제")</f>
        <v>삭제</v>
      </c>
      <c r="B91" s="43"/>
      <c r="C91" s="43"/>
      <c r="D91" s="43"/>
      <c r="E91" s="37" t="str">
        <f>Calcu!E208</f>
        <v/>
      </c>
      <c r="F91" s="51" t="e">
        <f ca="1">IF(Calcu_ADJ!B208=FALSE,Calcu!AC208,Calcu_ADJ!AC208)</f>
        <v>#N/A</v>
      </c>
      <c r="G91" s="51">
        <f>Calcu!I$191</f>
        <v>0</v>
      </c>
      <c r="H91" s="51" t="e">
        <f ca="1">IF(Calcu_ADJ!B208=FALSE,Calcu!AF208,Calcu_ADJ!AF208)</f>
        <v>#N/A</v>
      </c>
      <c r="J91" s="37" t="e">
        <f ca="1">Calcu!AE208</f>
        <v>#N/A</v>
      </c>
      <c r="K91" s="37" t="e">
        <f ca="1">Calcu!AD208</f>
        <v>#N/A</v>
      </c>
      <c r="L91" s="37" t="str">
        <f>LEFT(Calcu!AG208,1)</f>
        <v/>
      </c>
      <c r="M91" s="37" t="str">
        <f>Calcu_ADJ!AE208</f>
        <v>-</v>
      </c>
      <c r="N91" s="37" t="str">
        <f>Calcu_ADJ!AD208</f>
        <v>-</v>
      </c>
      <c r="O91" s="37" t="str">
        <f>LEFT(Calcu_ADJ!AG208,1)</f>
        <v/>
      </c>
      <c r="Q91" s="37" t="e">
        <f ca="1">IF(Calcu_ADJ!B208=FALSE,Calcu!AH208,Calcu_ADJ!AH208)</f>
        <v>#N/A</v>
      </c>
    </row>
    <row r="92" spans="1:17" ht="15" customHeight="1">
      <c r="A92" s="44" t="str">
        <f>IF(Calcu!B209=TRUE,"","삭제")</f>
        <v>삭제</v>
      </c>
      <c r="B92" s="43"/>
      <c r="C92" s="43"/>
      <c r="D92" s="43"/>
      <c r="E92" s="37" t="str">
        <f>Calcu!E209</f>
        <v/>
      </c>
      <c r="F92" s="51" t="e">
        <f ca="1">IF(Calcu_ADJ!B209=FALSE,Calcu!AC209,Calcu_ADJ!AC209)</f>
        <v>#N/A</v>
      </c>
      <c r="G92" s="51">
        <f>Calcu!I$191</f>
        <v>0</v>
      </c>
      <c r="H92" s="51" t="e">
        <f ca="1">IF(Calcu_ADJ!B209=FALSE,Calcu!AF209,Calcu_ADJ!AF209)</f>
        <v>#N/A</v>
      </c>
      <c r="J92" s="37" t="e">
        <f ca="1">Calcu!AE209</f>
        <v>#N/A</v>
      </c>
      <c r="K92" s="37" t="e">
        <f ca="1">Calcu!AD209</f>
        <v>#N/A</v>
      </c>
      <c r="L92" s="37" t="str">
        <f>LEFT(Calcu!AG209,1)</f>
        <v/>
      </c>
      <c r="M92" s="37" t="str">
        <f>Calcu_ADJ!AE209</f>
        <v>-</v>
      </c>
      <c r="N92" s="37" t="str">
        <f>Calcu_ADJ!AD209</f>
        <v>-</v>
      </c>
      <c r="O92" s="37" t="str">
        <f>LEFT(Calcu_ADJ!AG209,1)</f>
        <v/>
      </c>
      <c r="Q92" s="37" t="e">
        <f ca="1">IF(Calcu_ADJ!B209=FALSE,Calcu!AH209,Calcu_ADJ!AH209)</f>
        <v>#N/A</v>
      </c>
    </row>
    <row r="93" spans="1:17" ht="15" customHeight="1">
      <c r="A93" s="44" t="str">
        <f>IF(Calcu!B210=TRUE,"","삭제")</f>
        <v>삭제</v>
      </c>
      <c r="B93" s="43"/>
      <c r="C93" s="43"/>
      <c r="D93" s="43"/>
      <c r="E93" s="37" t="str">
        <f>Calcu!E210</f>
        <v/>
      </c>
      <c r="F93" s="51" t="e">
        <f ca="1">IF(Calcu_ADJ!B210=FALSE,Calcu!AC210,Calcu_ADJ!AC210)</f>
        <v>#N/A</v>
      </c>
      <c r="G93" s="51">
        <f>Calcu!I$191</f>
        <v>0</v>
      </c>
      <c r="H93" s="51" t="e">
        <f ca="1">IF(Calcu_ADJ!B210=FALSE,Calcu!AF210,Calcu_ADJ!AF210)</f>
        <v>#N/A</v>
      </c>
      <c r="J93" s="37" t="e">
        <f ca="1">Calcu!AE210</f>
        <v>#N/A</v>
      </c>
      <c r="K93" s="37" t="e">
        <f ca="1">Calcu!AD210</f>
        <v>#N/A</v>
      </c>
      <c r="L93" s="37" t="str">
        <f>LEFT(Calcu!AG210,1)</f>
        <v/>
      </c>
      <c r="M93" s="37" t="str">
        <f>Calcu_ADJ!AE210</f>
        <v>-</v>
      </c>
      <c r="N93" s="37" t="str">
        <f>Calcu_ADJ!AD210</f>
        <v>-</v>
      </c>
      <c r="O93" s="37" t="str">
        <f>LEFT(Calcu_ADJ!AG210,1)</f>
        <v/>
      </c>
      <c r="Q93" s="37" t="e">
        <f ca="1">IF(Calcu_ADJ!B210=FALSE,Calcu!AH210,Calcu_ADJ!AH210)</f>
        <v>#N/A</v>
      </c>
    </row>
    <row r="94" spans="1:17" ht="15" customHeight="1">
      <c r="A94" s="44" t="str">
        <f>IF(Calcu!B211=TRUE,"","삭제")</f>
        <v>삭제</v>
      </c>
      <c r="B94" s="43"/>
      <c r="C94" s="43"/>
      <c r="D94" s="43"/>
      <c r="E94" s="37" t="str">
        <f>Calcu!E211</f>
        <v/>
      </c>
      <c r="F94" s="51" t="e">
        <f ca="1">IF(Calcu_ADJ!B211=FALSE,Calcu!AC211,Calcu_ADJ!AC211)</f>
        <v>#N/A</v>
      </c>
      <c r="G94" s="51">
        <f>Calcu!I$191</f>
        <v>0</v>
      </c>
      <c r="H94" s="51" t="e">
        <f ca="1">IF(Calcu_ADJ!B211=FALSE,Calcu!AF211,Calcu_ADJ!AF211)</f>
        <v>#N/A</v>
      </c>
      <c r="J94" s="37" t="e">
        <f ca="1">Calcu!AE211</f>
        <v>#N/A</v>
      </c>
      <c r="K94" s="37" t="e">
        <f ca="1">Calcu!AD211</f>
        <v>#N/A</v>
      </c>
      <c r="L94" s="37" t="str">
        <f>LEFT(Calcu!AG211,1)</f>
        <v/>
      </c>
      <c r="M94" s="37" t="str">
        <f>Calcu_ADJ!AE211</f>
        <v>-</v>
      </c>
      <c r="N94" s="37" t="str">
        <f>Calcu_ADJ!AD211</f>
        <v>-</v>
      </c>
      <c r="O94" s="37" t="str">
        <f>LEFT(Calcu_ADJ!AG211,1)</f>
        <v/>
      </c>
      <c r="Q94" s="37" t="e">
        <f ca="1">IF(Calcu_ADJ!B211=FALSE,Calcu!AH211,Calcu_ADJ!AH211)</f>
        <v>#N/A</v>
      </c>
    </row>
    <row r="95" spans="1:17" ht="15" customHeight="1">
      <c r="A95" s="44" t="str">
        <f>IF(Calcu!B212=TRUE,"","삭제")</f>
        <v>삭제</v>
      </c>
      <c r="B95" s="43"/>
      <c r="C95" s="43"/>
      <c r="D95" s="43"/>
      <c r="E95" s="37" t="str">
        <f>Calcu!E212</f>
        <v/>
      </c>
      <c r="F95" s="51" t="e">
        <f ca="1">IF(Calcu_ADJ!B212=FALSE,Calcu!AC212,Calcu_ADJ!AC212)</f>
        <v>#N/A</v>
      </c>
      <c r="G95" s="51">
        <f>Calcu!I$191</f>
        <v>0</v>
      </c>
      <c r="H95" s="51" t="e">
        <f ca="1">IF(Calcu_ADJ!B212=FALSE,Calcu!AF212,Calcu_ADJ!AF212)</f>
        <v>#N/A</v>
      </c>
      <c r="J95" s="37" t="e">
        <f ca="1">Calcu!AE212</f>
        <v>#N/A</v>
      </c>
      <c r="K95" s="37" t="e">
        <f ca="1">Calcu!AD212</f>
        <v>#N/A</v>
      </c>
      <c r="L95" s="37" t="str">
        <f>LEFT(Calcu!AG212,1)</f>
        <v/>
      </c>
      <c r="M95" s="37" t="str">
        <f>Calcu_ADJ!AE212</f>
        <v>-</v>
      </c>
      <c r="N95" s="37" t="str">
        <f>Calcu_ADJ!AD212</f>
        <v>-</v>
      </c>
      <c r="O95" s="37" t="str">
        <f>LEFT(Calcu_ADJ!AG212,1)</f>
        <v/>
      </c>
      <c r="Q95" s="37" t="e">
        <f ca="1">IF(Calcu_ADJ!B212=FALSE,Calcu!AH212,Calcu_ADJ!AH212)</f>
        <v>#N/A</v>
      </c>
    </row>
    <row r="96" spans="1:17" ht="15" customHeight="1">
      <c r="A96" s="44" t="str">
        <f>IF(Calcu!B213=TRUE,"","삭제")</f>
        <v>삭제</v>
      </c>
      <c r="B96" s="43"/>
      <c r="C96" s="43"/>
      <c r="D96" s="43"/>
      <c r="E96" s="37" t="str">
        <f>Calcu!E213</f>
        <v/>
      </c>
      <c r="F96" s="51" t="e">
        <f ca="1">IF(Calcu_ADJ!B213=FALSE,Calcu!AC213,Calcu_ADJ!AC213)</f>
        <v>#N/A</v>
      </c>
      <c r="G96" s="51">
        <f>Calcu!I$191</f>
        <v>0</v>
      </c>
      <c r="H96" s="51" t="e">
        <f ca="1">IF(Calcu_ADJ!B213=FALSE,Calcu!AF213,Calcu_ADJ!AF213)</f>
        <v>#N/A</v>
      </c>
      <c r="J96" s="37" t="e">
        <f ca="1">Calcu!AE213</f>
        <v>#N/A</v>
      </c>
      <c r="K96" s="37" t="e">
        <f ca="1">Calcu!AD213</f>
        <v>#N/A</v>
      </c>
      <c r="L96" s="37" t="str">
        <f>LEFT(Calcu!AG213,1)</f>
        <v/>
      </c>
      <c r="M96" s="37" t="str">
        <f>Calcu_ADJ!AE213</f>
        <v>-</v>
      </c>
      <c r="N96" s="37" t="str">
        <f>Calcu_ADJ!AD213</f>
        <v>-</v>
      </c>
      <c r="O96" s="37" t="str">
        <f>LEFT(Calcu_ADJ!AG213,1)</f>
        <v/>
      </c>
      <c r="Q96" s="37" t="e">
        <f ca="1">IF(Calcu_ADJ!B213=FALSE,Calcu!AH213,Calcu_ADJ!AH213)</f>
        <v>#N/A</v>
      </c>
    </row>
    <row r="97" spans="1:17" ht="15" customHeight="1">
      <c r="A97" s="44" t="str">
        <f>IF(Calcu!B214=TRUE,"","삭제")</f>
        <v>삭제</v>
      </c>
      <c r="B97" s="43"/>
      <c r="C97" s="43"/>
      <c r="D97" s="43"/>
      <c r="E97" s="37" t="str">
        <f>Calcu!E214</f>
        <v/>
      </c>
      <c r="F97" s="51" t="e">
        <f ca="1">IF(Calcu_ADJ!B214=FALSE,Calcu!AC214,Calcu_ADJ!AC214)</f>
        <v>#N/A</v>
      </c>
      <c r="G97" s="51">
        <f>Calcu!I$191</f>
        <v>0</v>
      </c>
      <c r="H97" s="51" t="e">
        <f ca="1">IF(Calcu_ADJ!B214=FALSE,Calcu!AF214,Calcu_ADJ!AF214)</f>
        <v>#N/A</v>
      </c>
      <c r="J97" s="37" t="e">
        <f ca="1">Calcu!AE214</f>
        <v>#N/A</v>
      </c>
      <c r="K97" s="37" t="e">
        <f ca="1">Calcu!AD214</f>
        <v>#N/A</v>
      </c>
      <c r="L97" s="37" t="str">
        <f>LEFT(Calcu!AG214,1)</f>
        <v/>
      </c>
      <c r="M97" s="37" t="str">
        <f>Calcu_ADJ!AE214</f>
        <v>-</v>
      </c>
      <c r="N97" s="37" t="str">
        <f>Calcu_ADJ!AD214</f>
        <v>-</v>
      </c>
      <c r="O97" s="37" t="str">
        <f>LEFT(Calcu_ADJ!AG214,1)</f>
        <v/>
      </c>
      <c r="Q97" s="37" t="e">
        <f ca="1">IF(Calcu_ADJ!B214=FALSE,Calcu!AH214,Calcu_ADJ!AH214)</f>
        <v>#N/A</v>
      </c>
    </row>
    <row r="98" spans="1:17" ht="15" customHeight="1">
      <c r="A98" s="44" t="str">
        <f>IF(Calcu!B215=TRUE,"","삭제")</f>
        <v>삭제</v>
      </c>
      <c r="B98" s="43"/>
      <c r="C98" s="43"/>
      <c r="D98" s="43"/>
      <c r="E98" s="37" t="str">
        <f>Calcu!E215</f>
        <v/>
      </c>
      <c r="F98" s="51" t="e">
        <f ca="1">IF(Calcu_ADJ!B215=FALSE,Calcu!AC215,Calcu_ADJ!AC215)</f>
        <v>#N/A</v>
      </c>
      <c r="G98" s="51">
        <f>Calcu!I$191</f>
        <v>0</v>
      </c>
      <c r="H98" s="51" t="e">
        <f ca="1">IF(Calcu_ADJ!B215=FALSE,Calcu!AF215,Calcu_ADJ!AF215)</f>
        <v>#N/A</v>
      </c>
      <c r="J98" s="37" t="e">
        <f ca="1">Calcu!AE215</f>
        <v>#N/A</v>
      </c>
      <c r="K98" s="37" t="e">
        <f ca="1">Calcu!AD215</f>
        <v>#N/A</v>
      </c>
      <c r="L98" s="37" t="str">
        <f>LEFT(Calcu!AG215,1)</f>
        <v/>
      </c>
      <c r="M98" s="37" t="str">
        <f>Calcu_ADJ!AE215</f>
        <v>-</v>
      </c>
      <c r="N98" s="37" t="str">
        <f>Calcu_ADJ!AD215</f>
        <v>-</v>
      </c>
      <c r="O98" s="37" t="str">
        <f>LEFT(Calcu_ADJ!AG215,1)</f>
        <v/>
      </c>
      <c r="Q98" s="37" t="e">
        <f ca="1">IF(Calcu_ADJ!B215=FALSE,Calcu!AH215,Calcu_ADJ!AH215)</f>
        <v>#N/A</v>
      </c>
    </row>
    <row r="99" spans="1:17" ht="15" customHeight="1">
      <c r="A99" s="44" t="str">
        <f>IF(Calcu!B216=TRUE,"","삭제")</f>
        <v>삭제</v>
      </c>
      <c r="B99" s="43"/>
      <c r="C99" s="43"/>
      <c r="D99" s="43"/>
      <c r="E99" s="37" t="str">
        <f>Calcu!E216</f>
        <v/>
      </c>
      <c r="F99" s="51" t="e">
        <f ca="1">IF(Calcu_ADJ!B216=FALSE,Calcu!AC216,Calcu_ADJ!AC216)</f>
        <v>#N/A</v>
      </c>
      <c r="G99" s="51">
        <f>Calcu!I$191</f>
        <v>0</v>
      </c>
      <c r="H99" s="51" t="e">
        <f ca="1">IF(Calcu_ADJ!B216=FALSE,Calcu!AF216,Calcu_ADJ!AF216)</f>
        <v>#N/A</v>
      </c>
      <c r="J99" s="37" t="e">
        <f ca="1">Calcu!AE216</f>
        <v>#N/A</v>
      </c>
      <c r="K99" s="37" t="e">
        <f ca="1">Calcu!AD216</f>
        <v>#N/A</v>
      </c>
      <c r="L99" s="37" t="str">
        <f>LEFT(Calcu!AG216,1)</f>
        <v/>
      </c>
      <c r="M99" s="37" t="str">
        <f>Calcu_ADJ!AE216</f>
        <v>-</v>
      </c>
      <c r="N99" s="37" t="str">
        <f>Calcu_ADJ!AD216</f>
        <v>-</v>
      </c>
      <c r="O99" s="37" t="str">
        <f>LEFT(Calcu_ADJ!AG216,1)</f>
        <v/>
      </c>
      <c r="Q99" s="37" t="e">
        <f ca="1">IF(Calcu_ADJ!B216=FALSE,Calcu!AH216,Calcu_ADJ!AH216)</f>
        <v>#N/A</v>
      </c>
    </row>
    <row r="100" spans="1:17" ht="15" customHeight="1">
      <c r="A100" s="257" t="str">
        <f>A80</f>
        <v>삭제</v>
      </c>
      <c r="G100" s="53" t="e">
        <f ca="1">IF(IF(Calcu_ADJ!B197=FALSE,Calcu!E243,Calcu_ADJ!E243)="사다리꼴","※ 신뢰수준 95 %,","※ 신뢰수준 약 95 %,")</f>
        <v>#N/A</v>
      </c>
      <c r="H100" s="202" t="e">
        <f ca="1">IF(Calcu_ADJ!B197=FALSE,Calcu!E244,Calcu_ADJ!E244)&amp;IF(IF(Calcu_ADJ!B197=FALSE,Calcu!E243,Calcu_ADJ!E243)="사다리꼴",", 사다리꼴 확률분포","")</f>
        <v>#N/A</v>
      </c>
      <c r="K100" s="50"/>
      <c r="N100" s="50"/>
      <c r="Q100" s="53"/>
    </row>
    <row r="101" spans="1:17" ht="15" customHeight="1">
      <c r="A101" s="257" t="str">
        <f>IF(Calcu!B259=TRUE,"","삭제")</f>
        <v>삭제</v>
      </c>
      <c r="G101" s="53"/>
      <c r="H101" s="202"/>
      <c r="K101" s="50"/>
      <c r="N101" s="50"/>
      <c r="Q101" s="53"/>
    </row>
    <row r="102" spans="1:17" ht="15" customHeight="1">
      <c r="A102" s="44" t="str">
        <f>IF(Calcu!B259=TRUE,"","삭제")</f>
        <v>삭제</v>
      </c>
      <c r="B102" s="43"/>
      <c r="C102" s="43"/>
      <c r="D102" s="43"/>
      <c r="E102" s="37" t="str">
        <f>Calcu!E259</f>
        <v/>
      </c>
      <c r="F102" s="51" t="e">
        <f ca="1">IF(Calcu_ADJ!B259=FALSE,Calcu!AC259,Calcu_ADJ!AC259)</f>
        <v>#N/A</v>
      </c>
      <c r="G102" s="51">
        <f>Calcu!I$253</f>
        <v>0</v>
      </c>
      <c r="H102" s="51" t="e">
        <f ca="1">IF(Calcu_ADJ!B259=FALSE,Calcu!AF259,Calcu_ADJ!AF259)</f>
        <v>#N/A</v>
      </c>
      <c r="J102" s="37" t="e">
        <f ca="1">Calcu!AE259</f>
        <v>#N/A</v>
      </c>
      <c r="K102" s="37" t="e">
        <f ca="1">Calcu!AD259</f>
        <v>#N/A</v>
      </c>
      <c r="L102" s="37" t="str">
        <f>LEFT(Calcu!AG259,1)</f>
        <v/>
      </c>
      <c r="M102" s="37" t="str">
        <f>Calcu_ADJ!AE259</f>
        <v>-</v>
      </c>
      <c r="N102" s="37" t="str">
        <f>Calcu_ADJ!AD259</f>
        <v>-</v>
      </c>
      <c r="O102" s="37" t="str">
        <f>LEFT(Calcu_ADJ!AG259,1)</f>
        <v/>
      </c>
      <c r="Q102" s="37" t="e">
        <f ca="1">IF(Calcu_ADJ!B259=FALSE,Calcu!AH259,Calcu_ADJ!AH259)</f>
        <v>#N/A</v>
      </c>
    </row>
    <row r="103" spans="1:17" ht="15" customHeight="1">
      <c r="A103" s="44" t="str">
        <f>IF(Calcu!B260=TRUE,"","삭제")</f>
        <v>삭제</v>
      </c>
      <c r="B103" s="43"/>
      <c r="C103" s="43"/>
      <c r="D103" s="43"/>
      <c r="E103" s="37" t="str">
        <f>Calcu!E260</f>
        <v/>
      </c>
      <c r="F103" s="51" t="e">
        <f ca="1">IF(Calcu_ADJ!B260=FALSE,Calcu!AC260,Calcu_ADJ!AC260)</f>
        <v>#N/A</v>
      </c>
      <c r="G103" s="51">
        <f>Calcu!I$253</f>
        <v>0</v>
      </c>
      <c r="H103" s="51" t="e">
        <f ca="1">IF(Calcu_ADJ!B260=FALSE,Calcu!AF260,Calcu_ADJ!AF260)</f>
        <v>#N/A</v>
      </c>
      <c r="J103" s="37" t="e">
        <f ca="1">Calcu!AE260</f>
        <v>#N/A</v>
      </c>
      <c r="K103" s="37" t="e">
        <f ca="1">Calcu!AD260</f>
        <v>#N/A</v>
      </c>
      <c r="L103" s="37" t="str">
        <f>LEFT(Calcu!AG260,1)</f>
        <v/>
      </c>
      <c r="M103" s="37" t="str">
        <f>Calcu_ADJ!AE260</f>
        <v>-</v>
      </c>
      <c r="N103" s="37" t="str">
        <f>Calcu_ADJ!AD260</f>
        <v>-</v>
      </c>
      <c r="O103" s="37" t="str">
        <f>LEFT(Calcu_ADJ!AG260,1)</f>
        <v/>
      </c>
      <c r="Q103" s="37" t="e">
        <f ca="1">IF(Calcu_ADJ!B260=FALSE,Calcu!AH260,Calcu_ADJ!AH260)</f>
        <v>#N/A</v>
      </c>
    </row>
    <row r="104" spans="1:17" ht="15" customHeight="1">
      <c r="A104" s="44" t="str">
        <f>IF(Calcu!B261=TRUE,"","삭제")</f>
        <v>삭제</v>
      </c>
      <c r="B104" s="43"/>
      <c r="C104" s="43"/>
      <c r="D104" s="43"/>
      <c r="E104" s="37" t="str">
        <f>Calcu!E261</f>
        <v/>
      </c>
      <c r="F104" s="51" t="e">
        <f ca="1">IF(Calcu_ADJ!B261=FALSE,Calcu!AC261,Calcu_ADJ!AC261)</f>
        <v>#N/A</v>
      </c>
      <c r="G104" s="51">
        <f>Calcu!I$253</f>
        <v>0</v>
      </c>
      <c r="H104" s="51" t="e">
        <f ca="1">IF(Calcu_ADJ!B261=FALSE,Calcu!AF261,Calcu_ADJ!AF261)</f>
        <v>#N/A</v>
      </c>
      <c r="J104" s="37" t="e">
        <f ca="1">Calcu!AE261</f>
        <v>#N/A</v>
      </c>
      <c r="K104" s="37" t="e">
        <f ca="1">Calcu!AD261</f>
        <v>#N/A</v>
      </c>
      <c r="L104" s="37" t="str">
        <f>LEFT(Calcu!AG261,1)</f>
        <v/>
      </c>
      <c r="M104" s="37" t="str">
        <f>Calcu_ADJ!AE261</f>
        <v>-</v>
      </c>
      <c r="N104" s="37" t="str">
        <f>Calcu_ADJ!AD261</f>
        <v>-</v>
      </c>
      <c r="O104" s="37" t="str">
        <f>LEFT(Calcu_ADJ!AG261,1)</f>
        <v/>
      </c>
      <c r="Q104" s="37" t="e">
        <f ca="1">IF(Calcu_ADJ!B261=FALSE,Calcu!AH261,Calcu_ADJ!AH261)</f>
        <v>#N/A</v>
      </c>
    </row>
    <row r="105" spans="1:17" ht="15" customHeight="1">
      <c r="A105" s="44" t="str">
        <f>IF(Calcu!B262=TRUE,"","삭제")</f>
        <v>삭제</v>
      </c>
      <c r="B105" s="43"/>
      <c r="C105" s="43"/>
      <c r="D105" s="43"/>
      <c r="E105" s="37" t="str">
        <f>Calcu!E262</f>
        <v/>
      </c>
      <c r="F105" s="51" t="e">
        <f ca="1">IF(Calcu_ADJ!B262=FALSE,Calcu!AC262,Calcu_ADJ!AC262)</f>
        <v>#N/A</v>
      </c>
      <c r="G105" s="51">
        <f>Calcu!I$253</f>
        <v>0</v>
      </c>
      <c r="H105" s="51" t="e">
        <f ca="1">IF(Calcu_ADJ!B262=FALSE,Calcu!AF262,Calcu_ADJ!AF262)</f>
        <v>#N/A</v>
      </c>
      <c r="J105" s="37" t="e">
        <f ca="1">Calcu!AE262</f>
        <v>#N/A</v>
      </c>
      <c r="K105" s="37" t="e">
        <f ca="1">Calcu!AD262</f>
        <v>#N/A</v>
      </c>
      <c r="L105" s="37" t="str">
        <f>LEFT(Calcu!AG262,1)</f>
        <v/>
      </c>
      <c r="M105" s="37" t="str">
        <f>Calcu_ADJ!AE262</f>
        <v>-</v>
      </c>
      <c r="N105" s="37" t="str">
        <f>Calcu_ADJ!AD262</f>
        <v>-</v>
      </c>
      <c r="O105" s="37" t="str">
        <f>LEFT(Calcu_ADJ!AG262,1)</f>
        <v/>
      </c>
      <c r="Q105" s="37" t="e">
        <f ca="1">IF(Calcu_ADJ!B262=FALSE,Calcu!AH262,Calcu_ADJ!AH262)</f>
        <v>#N/A</v>
      </c>
    </row>
    <row r="106" spans="1:17" ht="15" customHeight="1">
      <c r="A106" s="44" t="str">
        <f>IF(Calcu!B263=TRUE,"","삭제")</f>
        <v>삭제</v>
      </c>
      <c r="B106" s="43"/>
      <c r="C106" s="43"/>
      <c r="D106" s="43"/>
      <c r="E106" s="37" t="str">
        <f>Calcu!E263</f>
        <v/>
      </c>
      <c r="F106" s="51" t="e">
        <f ca="1">IF(Calcu_ADJ!B263=FALSE,Calcu!AC263,Calcu_ADJ!AC263)</f>
        <v>#N/A</v>
      </c>
      <c r="G106" s="51">
        <f>Calcu!I$253</f>
        <v>0</v>
      </c>
      <c r="H106" s="51" t="e">
        <f ca="1">IF(Calcu_ADJ!B263=FALSE,Calcu!AF263,Calcu_ADJ!AF263)</f>
        <v>#N/A</v>
      </c>
      <c r="J106" s="37" t="e">
        <f ca="1">Calcu!AE263</f>
        <v>#N/A</v>
      </c>
      <c r="K106" s="37" t="e">
        <f ca="1">Calcu!AD263</f>
        <v>#N/A</v>
      </c>
      <c r="L106" s="37" t="str">
        <f>LEFT(Calcu!AG263,1)</f>
        <v/>
      </c>
      <c r="M106" s="37" t="str">
        <f>Calcu_ADJ!AE263</f>
        <v>-</v>
      </c>
      <c r="N106" s="37" t="str">
        <f>Calcu_ADJ!AD263</f>
        <v>-</v>
      </c>
      <c r="O106" s="37" t="str">
        <f>LEFT(Calcu_ADJ!AG263,1)</f>
        <v/>
      </c>
      <c r="Q106" s="37" t="e">
        <f ca="1">IF(Calcu_ADJ!B263=FALSE,Calcu!AH263,Calcu_ADJ!AH263)</f>
        <v>#N/A</v>
      </c>
    </row>
    <row r="107" spans="1:17" ht="15" customHeight="1">
      <c r="A107" s="44" t="str">
        <f>IF(Calcu!B264=TRUE,"","삭제")</f>
        <v>삭제</v>
      </c>
      <c r="B107" s="43"/>
      <c r="C107" s="43"/>
      <c r="D107" s="43"/>
      <c r="E107" s="37" t="str">
        <f>Calcu!E264</f>
        <v/>
      </c>
      <c r="F107" s="51" t="e">
        <f ca="1">IF(Calcu_ADJ!B264=FALSE,Calcu!AC264,Calcu_ADJ!AC264)</f>
        <v>#N/A</v>
      </c>
      <c r="G107" s="51">
        <f>Calcu!I$253</f>
        <v>0</v>
      </c>
      <c r="H107" s="51" t="e">
        <f ca="1">IF(Calcu_ADJ!B264=FALSE,Calcu!AF264,Calcu_ADJ!AF264)</f>
        <v>#N/A</v>
      </c>
      <c r="J107" s="37" t="e">
        <f ca="1">Calcu!AE264</f>
        <v>#N/A</v>
      </c>
      <c r="K107" s="37" t="e">
        <f ca="1">Calcu!AD264</f>
        <v>#N/A</v>
      </c>
      <c r="L107" s="37" t="str">
        <f>LEFT(Calcu!AG264,1)</f>
        <v/>
      </c>
      <c r="M107" s="37" t="str">
        <f>Calcu_ADJ!AE264</f>
        <v>-</v>
      </c>
      <c r="N107" s="37" t="str">
        <f>Calcu_ADJ!AD264</f>
        <v>-</v>
      </c>
      <c r="O107" s="37" t="str">
        <f>LEFT(Calcu_ADJ!AG264,1)</f>
        <v/>
      </c>
      <c r="Q107" s="37" t="e">
        <f ca="1">IF(Calcu_ADJ!B264=FALSE,Calcu!AH264,Calcu_ADJ!AH264)</f>
        <v>#N/A</v>
      </c>
    </row>
    <row r="108" spans="1:17" ht="15" customHeight="1">
      <c r="A108" s="44" t="str">
        <f>IF(Calcu!B265=TRUE,"","삭제")</f>
        <v>삭제</v>
      </c>
      <c r="B108" s="43"/>
      <c r="C108" s="43"/>
      <c r="D108" s="43"/>
      <c r="E108" s="37" t="str">
        <f>Calcu!E265</f>
        <v/>
      </c>
      <c r="F108" s="51" t="e">
        <f ca="1">IF(Calcu_ADJ!B265=FALSE,Calcu!AC265,Calcu_ADJ!AC265)</f>
        <v>#N/A</v>
      </c>
      <c r="G108" s="51">
        <f>Calcu!I$253</f>
        <v>0</v>
      </c>
      <c r="H108" s="51" t="e">
        <f ca="1">IF(Calcu_ADJ!B265=FALSE,Calcu!AF265,Calcu_ADJ!AF265)</f>
        <v>#N/A</v>
      </c>
      <c r="J108" s="37" t="e">
        <f ca="1">Calcu!AE265</f>
        <v>#N/A</v>
      </c>
      <c r="K108" s="37" t="e">
        <f ca="1">Calcu!AD265</f>
        <v>#N/A</v>
      </c>
      <c r="L108" s="37" t="str">
        <f>LEFT(Calcu!AG265,1)</f>
        <v/>
      </c>
      <c r="M108" s="37" t="str">
        <f>Calcu_ADJ!AE265</f>
        <v>-</v>
      </c>
      <c r="N108" s="37" t="str">
        <f>Calcu_ADJ!AD265</f>
        <v>-</v>
      </c>
      <c r="O108" s="37" t="str">
        <f>LEFT(Calcu_ADJ!AG265,1)</f>
        <v/>
      </c>
      <c r="Q108" s="37" t="e">
        <f ca="1">IF(Calcu_ADJ!B265=FALSE,Calcu!AH265,Calcu_ADJ!AH265)</f>
        <v>#N/A</v>
      </c>
    </row>
    <row r="109" spans="1:17" ht="15" customHeight="1">
      <c r="A109" s="44" t="str">
        <f>IF(Calcu!B266=TRUE,"","삭제")</f>
        <v>삭제</v>
      </c>
      <c r="B109" s="43"/>
      <c r="C109" s="43"/>
      <c r="D109" s="43"/>
      <c r="E109" s="37" t="str">
        <f>Calcu!E266</f>
        <v/>
      </c>
      <c r="F109" s="51" t="e">
        <f ca="1">IF(Calcu_ADJ!B266=FALSE,Calcu!AC266,Calcu_ADJ!AC266)</f>
        <v>#N/A</v>
      </c>
      <c r="G109" s="51">
        <f>Calcu!I$253</f>
        <v>0</v>
      </c>
      <c r="H109" s="51" t="e">
        <f ca="1">IF(Calcu_ADJ!B266=FALSE,Calcu!AF266,Calcu_ADJ!AF266)</f>
        <v>#N/A</v>
      </c>
      <c r="J109" s="37" t="e">
        <f ca="1">Calcu!AE266</f>
        <v>#N/A</v>
      </c>
      <c r="K109" s="37" t="e">
        <f ca="1">Calcu!AD266</f>
        <v>#N/A</v>
      </c>
      <c r="L109" s="37" t="str">
        <f>LEFT(Calcu!AG266,1)</f>
        <v/>
      </c>
      <c r="M109" s="37" t="str">
        <f>Calcu_ADJ!AE266</f>
        <v>-</v>
      </c>
      <c r="N109" s="37" t="str">
        <f>Calcu_ADJ!AD266</f>
        <v>-</v>
      </c>
      <c r="O109" s="37" t="str">
        <f>LEFT(Calcu_ADJ!AG266,1)</f>
        <v/>
      </c>
      <c r="Q109" s="37" t="e">
        <f ca="1">IF(Calcu_ADJ!B266=FALSE,Calcu!AH266,Calcu_ADJ!AH266)</f>
        <v>#N/A</v>
      </c>
    </row>
    <row r="110" spans="1:17" ht="15" customHeight="1">
      <c r="A110" s="44" t="str">
        <f>IF(Calcu!B267=TRUE,"","삭제")</f>
        <v>삭제</v>
      </c>
      <c r="B110" s="43"/>
      <c r="C110" s="43"/>
      <c r="D110" s="43"/>
      <c r="E110" s="37" t="str">
        <f>Calcu!E267</f>
        <v/>
      </c>
      <c r="F110" s="51" t="e">
        <f ca="1">IF(Calcu_ADJ!B267=FALSE,Calcu!AC267,Calcu_ADJ!AC267)</f>
        <v>#N/A</v>
      </c>
      <c r="G110" s="51">
        <f>Calcu!I$253</f>
        <v>0</v>
      </c>
      <c r="H110" s="51" t="e">
        <f ca="1">IF(Calcu_ADJ!B267=FALSE,Calcu!AF267,Calcu_ADJ!AF267)</f>
        <v>#N/A</v>
      </c>
      <c r="J110" s="37" t="e">
        <f ca="1">Calcu!AE267</f>
        <v>#N/A</v>
      </c>
      <c r="K110" s="37" t="e">
        <f ca="1">Calcu!AD267</f>
        <v>#N/A</v>
      </c>
      <c r="L110" s="37" t="str">
        <f>LEFT(Calcu!AG267,1)</f>
        <v/>
      </c>
      <c r="M110" s="37" t="str">
        <f>Calcu_ADJ!AE267</f>
        <v>-</v>
      </c>
      <c r="N110" s="37" t="str">
        <f>Calcu_ADJ!AD267</f>
        <v>-</v>
      </c>
      <c r="O110" s="37" t="str">
        <f>LEFT(Calcu_ADJ!AG267,1)</f>
        <v/>
      </c>
      <c r="Q110" s="37" t="e">
        <f ca="1">IF(Calcu_ADJ!B267=FALSE,Calcu!AH267,Calcu_ADJ!AH267)</f>
        <v>#N/A</v>
      </c>
    </row>
    <row r="111" spans="1:17" ht="15" customHeight="1">
      <c r="A111" s="44" t="str">
        <f>IF(Calcu!B268=TRUE,"","삭제")</f>
        <v>삭제</v>
      </c>
      <c r="B111" s="43"/>
      <c r="C111" s="43"/>
      <c r="D111" s="43"/>
      <c r="E111" s="37" t="str">
        <f>Calcu!E268</f>
        <v/>
      </c>
      <c r="F111" s="51" t="e">
        <f ca="1">IF(Calcu_ADJ!B268=FALSE,Calcu!AC268,Calcu_ADJ!AC268)</f>
        <v>#N/A</v>
      </c>
      <c r="G111" s="51">
        <f>Calcu!I$253</f>
        <v>0</v>
      </c>
      <c r="H111" s="51" t="e">
        <f ca="1">IF(Calcu_ADJ!B268=FALSE,Calcu!AF268,Calcu_ADJ!AF268)</f>
        <v>#N/A</v>
      </c>
      <c r="J111" s="37" t="e">
        <f ca="1">Calcu!AE268</f>
        <v>#N/A</v>
      </c>
      <c r="K111" s="37" t="e">
        <f ca="1">Calcu!AD268</f>
        <v>#N/A</v>
      </c>
      <c r="L111" s="37" t="str">
        <f>LEFT(Calcu!AG268,1)</f>
        <v/>
      </c>
      <c r="M111" s="37" t="str">
        <f>Calcu_ADJ!AE268</f>
        <v>-</v>
      </c>
      <c r="N111" s="37" t="str">
        <f>Calcu_ADJ!AD268</f>
        <v>-</v>
      </c>
      <c r="O111" s="37" t="str">
        <f>LEFT(Calcu_ADJ!AG268,1)</f>
        <v/>
      </c>
      <c r="Q111" s="37" t="e">
        <f ca="1">IF(Calcu_ADJ!B268=FALSE,Calcu!AH268,Calcu_ADJ!AH268)</f>
        <v>#N/A</v>
      </c>
    </row>
    <row r="112" spans="1:17" ht="15" customHeight="1">
      <c r="A112" s="44" t="str">
        <f>IF(Calcu!B269=TRUE,"","삭제")</f>
        <v>삭제</v>
      </c>
      <c r="B112" s="43"/>
      <c r="C112" s="43"/>
      <c r="D112" s="43"/>
      <c r="E112" s="37" t="str">
        <f>Calcu!E269</f>
        <v/>
      </c>
      <c r="F112" s="51" t="e">
        <f ca="1">IF(Calcu_ADJ!B269=FALSE,Calcu!AC269,Calcu_ADJ!AC269)</f>
        <v>#N/A</v>
      </c>
      <c r="G112" s="51">
        <f>Calcu!I$253</f>
        <v>0</v>
      </c>
      <c r="H112" s="51" t="e">
        <f ca="1">IF(Calcu_ADJ!B269=FALSE,Calcu!AF269,Calcu_ADJ!AF269)</f>
        <v>#N/A</v>
      </c>
      <c r="J112" s="37" t="e">
        <f ca="1">Calcu!AE269</f>
        <v>#N/A</v>
      </c>
      <c r="K112" s="37" t="e">
        <f ca="1">Calcu!AD269</f>
        <v>#N/A</v>
      </c>
      <c r="L112" s="37" t="str">
        <f>LEFT(Calcu!AG269,1)</f>
        <v/>
      </c>
      <c r="M112" s="37" t="str">
        <f>Calcu_ADJ!AE269</f>
        <v>-</v>
      </c>
      <c r="N112" s="37" t="str">
        <f>Calcu_ADJ!AD269</f>
        <v>-</v>
      </c>
      <c r="O112" s="37" t="str">
        <f>LEFT(Calcu_ADJ!AG269,1)</f>
        <v/>
      </c>
      <c r="Q112" s="37" t="e">
        <f ca="1">IF(Calcu_ADJ!B269=FALSE,Calcu!AH269,Calcu_ADJ!AH269)</f>
        <v>#N/A</v>
      </c>
    </row>
    <row r="113" spans="1:17" ht="15" customHeight="1">
      <c r="A113" s="44" t="str">
        <f>IF(Calcu!B270=TRUE,"","삭제")</f>
        <v>삭제</v>
      </c>
      <c r="B113" s="43"/>
      <c r="C113" s="43"/>
      <c r="D113" s="43"/>
      <c r="E113" s="37" t="str">
        <f>Calcu!E270</f>
        <v/>
      </c>
      <c r="F113" s="51" t="e">
        <f ca="1">IF(Calcu_ADJ!B270=FALSE,Calcu!AC270,Calcu_ADJ!AC270)</f>
        <v>#N/A</v>
      </c>
      <c r="G113" s="51">
        <f>Calcu!I$253</f>
        <v>0</v>
      </c>
      <c r="H113" s="51" t="e">
        <f ca="1">IF(Calcu_ADJ!B270=FALSE,Calcu!AF270,Calcu_ADJ!AF270)</f>
        <v>#N/A</v>
      </c>
      <c r="J113" s="37" t="e">
        <f ca="1">Calcu!AE270</f>
        <v>#N/A</v>
      </c>
      <c r="K113" s="37" t="e">
        <f ca="1">Calcu!AD270</f>
        <v>#N/A</v>
      </c>
      <c r="L113" s="37" t="str">
        <f>LEFT(Calcu!AG270,1)</f>
        <v/>
      </c>
      <c r="M113" s="37" t="str">
        <f>Calcu_ADJ!AE270</f>
        <v>-</v>
      </c>
      <c r="N113" s="37" t="str">
        <f>Calcu_ADJ!AD270</f>
        <v>-</v>
      </c>
      <c r="O113" s="37" t="str">
        <f>LEFT(Calcu_ADJ!AG270,1)</f>
        <v/>
      </c>
      <c r="Q113" s="37" t="e">
        <f ca="1">IF(Calcu_ADJ!B270=FALSE,Calcu!AH270,Calcu_ADJ!AH270)</f>
        <v>#N/A</v>
      </c>
    </row>
    <row r="114" spans="1:17" ht="15" customHeight="1">
      <c r="A114" s="44" t="str">
        <f>IF(Calcu!B271=TRUE,"","삭제")</f>
        <v>삭제</v>
      </c>
      <c r="B114" s="43"/>
      <c r="C114" s="43"/>
      <c r="D114" s="43"/>
      <c r="E114" s="37" t="str">
        <f>Calcu!E271</f>
        <v/>
      </c>
      <c r="F114" s="51" t="e">
        <f ca="1">IF(Calcu_ADJ!B271=FALSE,Calcu!AC271,Calcu_ADJ!AC271)</f>
        <v>#N/A</v>
      </c>
      <c r="G114" s="51">
        <f>Calcu!I$253</f>
        <v>0</v>
      </c>
      <c r="H114" s="51" t="e">
        <f ca="1">IF(Calcu_ADJ!B271=FALSE,Calcu!AF271,Calcu_ADJ!AF271)</f>
        <v>#N/A</v>
      </c>
      <c r="J114" s="37" t="e">
        <f ca="1">Calcu!AE271</f>
        <v>#N/A</v>
      </c>
      <c r="K114" s="37" t="e">
        <f ca="1">Calcu!AD271</f>
        <v>#N/A</v>
      </c>
      <c r="L114" s="37" t="str">
        <f>LEFT(Calcu!AG271,1)</f>
        <v/>
      </c>
      <c r="M114" s="37" t="str">
        <f>Calcu_ADJ!AE271</f>
        <v>-</v>
      </c>
      <c r="N114" s="37" t="str">
        <f>Calcu_ADJ!AD271</f>
        <v>-</v>
      </c>
      <c r="O114" s="37" t="str">
        <f>LEFT(Calcu_ADJ!AG271,1)</f>
        <v/>
      </c>
      <c r="Q114" s="37" t="e">
        <f ca="1">IF(Calcu_ADJ!B271=FALSE,Calcu!AH271,Calcu_ADJ!AH271)</f>
        <v>#N/A</v>
      </c>
    </row>
    <row r="115" spans="1:17" ht="15" customHeight="1">
      <c r="A115" s="44" t="str">
        <f>IF(Calcu!B272=TRUE,"","삭제")</f>
        <v>삭제</v>
      </c>
      <c r="B115" s="43"/>
      <c r="C115" s="43"/>
      <c r="D115" s="43"/>
      <c r="E115" s="37" t="str">
        <f>Calcu!E272</f>
        <v/>
      </c>
      <c r="F115" s="51" t="e">
        <f ca="1">IF(Calcu_ADJ!B272=FALSE,Calcu!AC272,Calcu_ADJ!AC272)</f>
        <v>#N/A</v>
      </c>
      <c r="G115" s="51">
        <f>Calcu!I$253</f>
        <v>0</v>
      </c>
      <c r="H115" s="51" t="e">
        <f ca="1">IF(Calcu_ADJ!B272=FALSE,Calcu!AF272,Calcu_ADJ!AF272)</f>
        <v>#N/A</v>
      </c>
      <c r="J115" s="37" t="e">
        <f ca="1">Calcu!AE272</f>
        <v>#N/A</v>
      </c>
      <c r="K115" s="37" t="e">
        <f ca="1">Calcu!AD272</f>
        <v>#N/A</v>
      </c>
      <c r="L115" s="37" t="str">
        <f>LEFT(Calcu!AG272,1)</f>
        <v/>
      </c>
      <c r="M115" s="37" t="str">
        <f>Calcu_ADJ!AE272</f>
        <v>-</v>
      </c>
      <c r="N115" s="37" t="str">
        <f>Calcu_ADJ!AD272</f>
        <v>-</v>
      </c>
      <c r="O115" s="37" t="str">
        <f>LEFT(Calcu_ADJ!AG272,1)</f>
        <v/>
      </c>
      <c r="Q115" s="37" t="e">
        <f ca="1">IF(Calcu_ADJ!B272=FALSE,Calcu!AH272,Calcu_ADJ!AH272)</f>
        <v>#N/A</v>
      </c>
    </row>
    <row r="116" spans="1:17" ht="15" customHeight="1">
      <c r="A116" s="44" t="str">
        <f>IF(Calcu!B273=TRUE,"","삭제")</f>
        <v>삭제</v>
      </c>
      <c r="B116" s="43"/>
      <c r="C116" s="43"/>
      <c r="D116" s="43"/>
      <c r="E116" s="37" t="str">
        <f>Calcu!E273</f>
        <v/>
      </c>
      <c r="F116" s="51" t="e">
        <f ca="1">IF(Calcu_ADJ!B273=FALSE,Calcu!AC273,Calcu_ADJ!AC273)</f>
        <v>#N/A</v>
      </c>
      <c r="G116" s="51">
        <f>Calcu!I$253</f>
        <v>0</v>
      </c>
      <c r="H116" s="51" t="e">
        <f ca="1">IF(Calcu_ADJ!B273=FALSE,Calcu!AF273,Calcu_ADJ!AF273)</f>
        <v>#N/A</v>
      </c>
      <c r="J116" s="37" t="e">
        <f ca="1">Calcu!AE273</f>
        <v>#N/A</v>
      </c>
      <c r="K116" s="37" t="e">
        <f ca="1">Calcu!AD273</f>
        <v>#N/A</v>
      </c>
      <c r="L116" s="37" t="str">
        <f>LEFT(Calcu!AG273,1)</f>
        <v/>
      </c>
      <c r="M116" s="37" t="str">
        <f>Calcu_ADJ!AE273</f>
        <v>-</v>
      </c>
      <c r="N116" s="37" t="str">
        <f>Calcu_ADJ!AD273</f>
        <v>-</v>
      </c>
      <c r="O116" s="37" t="str">
        <f>LEFT(Calcu_ADJ!AG273,1)</f>
        <v/>
      </c>
      <c r="Q116" s="37" t="e">
        <f ca="1">IF(Calcu_ADJ!B273=FALSE,Calcu!AH273,Calcu_ADJ!AH273)</f>
        <v>#N/A</v>
      </c>
    </row>
    <row r="117" spans="1:17" ht="15" customHeight="1">
      <c r="A117" s="44" t="str">
        <f>IF(Calcu!B274=TRUE,"","삭제")</f>
        <v>삭제</v>
      </c>
      <c r="B117" s="43"/>
      <c r="C117" s="43"/>
      <c r="D117" s="43"/>
      <c r="E117" s="37" t="str">
        <f>Calcu!E274</f>
        <v/>
      </c>
      <c r="F117" s="51" t="e">
        <f ca="1">IF(Calcu_ADJ!B274=FALSE,Calcu!AC274,Calcu_ADJ!AC274)</f>
        <v>#N/A</v>
      </c>
      <c r="G117" s="51">
        <f>Calcu!I$253</f>
        <v>0</v>
      </c>
      <c r="H117" s="51" t="e">
        <f ca="1">IF(Calcu_ADJ!B274=FALSE,Calcu!AF274,Calcu_ADJ!AF274)</f>
        <v>#N/A</v>
      </c>
      <c r="J117" s="37" t="e">
        <f ca="1">Calcu!AE274</f>
        <v>#N/A</v>
      </c>
      <c r="K117" s="37" t="e">
        <f ca="1">Calcu!AD274</f>
        <v>#N/A</v>
      </c>
      <c r="L117" s="37" t="str">
        <f>LEFT(Calcu!AG274,1)</f>
        <v/>
      </c>
      <c r="M117" s="37" t="str">
        <f>Calcu_ADJ!AE274</f>
        <v>-</v>
      </c>
      <c r="N117" s="37" t="str">
        <f>Calcu_ADJ!AD274</f>
        <v>-</v>
      </c>
      <c r="O117" s="37" t="str">
        <f>LEFT(Calcu_ADJ!AG274,1)</f>
        <v/>
      </c>
      <c r="Q117" s="37" t="e">
        <f ca="1">IF(Calcu_ADJ!B274=FALSE,Calcu!AH274,Calcu_ADJ!AH274)</f>
        <v>#N/A</v>
      </c>
    </row>
    <row r="118" spans="1:17" ht="15" customHeight="1">
      <c r="A118" s="44" t="str">
        <f>IF(Calcu!B275=TRUE,"","삭제")</f>
        <v>삭제</v>
      </c>
      <c r="B118" s="43"/>
      <c r="C118" s="43"/>
      <c r="D118" s="43"/>
      <c r="E118" s="37" t="str">
        <f>Calcu!E275</f>
        <v/>
      </c>
      <c r="F118" s="51" t="e">
        <f ca="1">IF(Calcu_ADJ!B275=FALSE,Calcu!AC275,Calcu_ADJ!AC275)</f>
        <v>#N/A</v>
      </c>
      <c r="G118" s="51">
        <f>Calcu!I$253</f>
        <v>0</v>
      </c>
      <c r="H118" s="51" t="e">
        <f ca="1">IF(Calcu_ADJ!B275=FALSE,Calcu!AF275,Calcu_ADJ!AF275)</f>
        <v>#N/A</v>
      </c>
      <c r="J118" s="37" t="e">
        <f ca="1">Calcu!AE275</f>
        <v>#N/A</v>
      </c>
      <c r="K118" s="37" t="e">
        <f ca="1">Calcu!AD275</f>
        <v>#N/A</v>
      </c>
      <c r="L118" s="37" t="str">
        <f>LEFT(Calcu!AG275,1)</f>
        <v/>
      </c>
      <c r="M118" s="37" t="str">
        <f>Calcu_ADJ!AE275</f>
        <v>-</v>
      </c>
      <c r="N118" s="37" t="str">
        <f>Calcu_ADJ!AD275</f>
        <v>-</v>
      </c>
      <c r="O118" s="37" t="str">
        <f>LEFT(Calcu_ADJ!AG275,1)</f>
        <v/>
      </c>
      <c r="Q118" s="37" t="e">
        <f ca="1">IF(Calcu_ADJ!B275=FALSE,Calcu!AH275,Calcu_ADJ!AH275)</f>
        <v>#N/A</v>
      </c>
    </row>
    <row r="119" spans="1:17" ht="15" customHeight="1">
      <c r="A119" s="44" t="str">
        <f>IF(Calcu!B276=TRUE,"","삭제")</f>
        <v>삭제</v>
      </c>
      <c r="B119" s="43"/>
      <c r="C119" s="43"/>
      <c r="D119" s="43"/>
      <c r="E119" s="37" t="str">
        <f>Calcu!E276</f>
        <v/>
      </c>
      <c r="F119" s="51" t="e">
        <f ca="1">IF(Calcu_ADJ!B276=FALSE,Calcu!AC276,Calcu_ADJ!AC276)</f>
        <v>#N/A</v>
      </c>
      <c r="G119" s="51">
        <f>Calcu!I$253</f>
        <v>0</v>
      </c>
      <c r="H119" s="51" t="e">
        <f ca="1">IF(Calcu_ADJ!B276=FALSE,Calcu!AF276,Calcu_ADJ!AF276)</f>
        <v>#N/A</v>
      </c>
      <c r="J119" s="37" t="e">
        <f ca="1">Calcu!AE276</f>
        <v>#N/A</v>
      </c>
      <c r="K119" s="37" t="e">
        <f ca="1">Calcu!AD276</f>
        <v>#N/A</v>
      </c>
      <c r="L119" s="37" t="str">
        <f>LEFT(Calcu!AG276,1)</f>
        <v/>
      </c>
      <c r="M119" s="37" t="str">
        <f>Calcu_ADJ!AE276</f>
        <v>-</v>
      </c>
      <c r="N119" s="37" t="str">
        <f>Calcu_ADJ!AD276</f>
        <v>-</v>
      </c>
      <c r="O119" s="37" t="str">
        <f>LEFT(Calcu_ADJ!AG276,1)</f>
        <v/>
      </c>
      <c r="Q119" s="37" t="e">
        <f ca="1">IF(Calcu_ADJ!B276=FALSE,Calcu!AH276,Calcu_ADJ!AH276)</f>
        <v>#N/A</v>
      </c>
    </row>
    <row r="120" spans="1:17" ht="15" customHeight="1">
      <c r="A120" s="44" t="str">
        <f>IF(Calcu!B277=TRUE,"","삭제")</f>
        <v>삭제</v>
      </c>
      <c r="B120" s="43"/>
      <c r="C120" s="43"/>
      <c r="D120" s="43"/>
      <c r="E120" s="37" t="str">
        <f>Calcu!E277</f>
        <v/>
      </c>
      <c r="F120" s="51" t="e">
        <f ca="1">IF(Calcu_ADJ!B277=FALSE,Calcu!AC277,Calcu_ADJ!AC277)</f>
        <v>#N/A</v>
      </c>
      <c r="G120" s="51">
        <f>Calcu!I$253</f>
        <v>0</v>
      </c>
      <c r="H120" s="51" t="e">
        <f ca="1">IF(Calcu_ADJ!B277=FALSE,Calcu!AF277,Calcu_ADJ!AF277)</f>
        <v>#N/A</v>
      </c>
      <c r="J120" s="37" t="e">
        <f ca="1">Calcu!AE277</f>
        <v>#N/A</v>
      </c>
      <c r="K120" s="37" t="e">
        <f ca="1">Calcu!AD277</f>
        <v>#N/A</v>
      </c>
      <c r="L120" s="37" t="str">
        <f>LEFT(Calcu!AG277,1)</f>
        <v/>
      </c>
      <c r="M120" s="37" t="str">
        <f>Calcu_ADJ!AE277</f>
        <v>-</v>
      </c>
      <c r="N120" s="37" t="str">
        <f>Calcu_ADJ!AD277</f>
        <v>-</v>
      </c>
      <c r="O120" s="37" t="str">
        <f>LEFT(Calcu_ADJ!AG277,1)</f>
        <v/>
      </c>
      <c r="Q120" s="37" t="e">
        <f ca="1">IF(Calcu_ADJ!B277=FALSE,Calcu!AH277,Calcu_ADJ!AH277)</f>
        <v>#N/A</v>
      </c>
    </row>
    <row r="121" spans="1:17" ht="15" customHeight="1">
      <c r="A121" s="44" t="str">
        <f>IF(Calcu!B278=TRUE,"","삭제")</f>
        <v>삭제</v>
      </c>
      <c r="B121" s="43"/>
      <c r="C121" s="43"/>
      <c r="D121" s="43"/>
      <c r="E121" s="37" t="str">
        <f>Calcu!E278</f>
        <v/>
      </c>
      <c r="F121" s="51" t="e">
        <f ca="1">IF(Calcu_ADJ!B278=FALSE,Calcu!AC278,Calcu_ADJ!AC278)</f>
        <v>#N/A</v>
      </c>
      <c r="G121" s="51">
        <f>Calcu!I$253</f>
        <v>0</v>
      </c>
      <c r="H121" s="51" t="e">
        <f ca="1">IF(Calcu_ADJ!B278=FALSE,Calcu!AF278,Calcu_ADJ!AF278)</f>
        <v>#N/A</v>
      </c>
      <c r="J121" s="37" t="e">
        <f ca="1">Calcu!AE278</f>
        <v>#N/A</v>
      </c>
      <c r="K121" s="37" t="e">
        <f ca="1">Calcu!AD278</f>
        <v>#N/A</v>
      </c>
      <c r="L121" s="37" t="str">
        <f>LEFT(Calcu!AG278,1)</f>
        <v/>
      </c>
      <c r="M121" s="37" t="str">
        <f>Calcu_ADJ!AE278</f>
        <v>-</v>
      </c>
      <c r="N121" s="37" t="str">
        <f>Calcu_ADJ!AD278</f>
        <v>-</v>
      </c>
      <c r="O121" s="37" t="str">
        <f>LEFT(Calcu_ADJ!AG278,1)</f>
        <v/>
      </c>
      <c r="Q121" s="37" t="e">
        <f ca="1">IF(Calcu_ADJ!B278=FALSE,Calcu!AH278,Calcu_ADJ!AH278)</f>
        <v>#N/A</v>
      </c>
    </row>
    <row r="122" spans="1:17" ht="15" customHeight="1">
      <c r="A122" s="257" t="str">
        <f>A102</f>
        <v>삭제</v>
      </c>
      <c r="G122" s="53" t="e">
        <f ca="1">IF(IF(Calcu_ADJ!B259=FALSE,Calcu!E305,Calcu_ADJ!E305)="사다리꼴","※ 신뢰수준 95 %,","※ 신뢰수준 약 95 %,")</f>
        <v>#N/A</v>
      </c>
      <c r="H122" s="202" t="e">
        <f ca="1">IF(Calcu_ADJ!B259=FALSE,Calcu!E306,Calcu_ADJ!E306)&amp;IF(IF(Calcu_ADJ!B259=FALSE,Calcu!E305,Calcu_ADJ!E305)="사다리꼴",", 사다리꼴 확률분포","")</f>
        <v>#N/A</v>
      </c>
      <c r="K122" s="50"/>
      <c r="N122" s="50"/>
      <c r="Q122" s="53"/>
    </row>
    <row r="123" spans="1:17" ht="15" customHeight="1">
      <c r="A123" s="257" t="str">
        <f>IF(Calcu!B321=TRUE,"","삭제")</f>
        <v>삭제</v>
      </c>
      <c r="G123" s="53"/>
      <c r="H123" s="202"/>
      <c r="K123" s="50"/>
      <c r="N123" s="50"/>
      <c r="Q123" s="53"/>
    </row>
    <row r="124" spans="1:17" ht="15" customHeight="1">
      <c r="A124" s="44" t="str">
        <f>IF(Calcu!B321=TRUE,"","삭제")</f>
        <v>삭제</v>
      </c>
      <c r="B124" s="43"/>
      <c r="C124" s="43"/>
      <c r="D124" s="43"/>
      <c r="E124" s="37" t="str">
        <f>Calcu!E321</f>
        <v/>
      </c>
      <c r="F124" s="51" t="e">
        <f ca="1">IF(Calcu_ADJ!B321=FALSE,Calcu!AC321,Calcu_ADJ!AC321)</f>
        <v>#N/A</v>
      </c>
      <c r="G124" s="51">
        <f>Calcu!I$315</f>
        <v>0</v>
      </c>
      <c r="H124" s="51" t="e">
        <f ca="1">IF(Calcu_ADJ!B321=FALSE,Calcu!AF321,Calcu_ADJ!AF321)</f>
        <v>#N/A</v>
      </c>
      <c r="J124" s="37" t="e">
        <f ca="1">Calcu!AE321</f>
        <v>#N/A</v>
      </c>
      <c r="K124" s="37" t="e">
        <f ca="1">Calcu!AD321</f>
        <v>#N/A</v>
      </c>
      <c r="L124" s="37" t="str">
        <f>LEFT(Calcu!AG321,1)</f>
        <v/>
      </c>
      <c r="M124" s="37" t="str">
        <f>Calcu_ADJ!AE321</f>
        <v>-</v>
      </c>
      <c r="N124" s="37" t="str">
        <f>Calcu_ADJ!AD321</f>
        <v>-</v>
      </c>
      <c r="O124" s="37" t="str">
        <f>LEFT(Calcu_ADJ!AG321,1)</f>
        <v/>
      </c>
      <c r="Q124" s="37" t="e">
        <f ca="1">IF(Calcu_ADJ!B321=FALSE,Calcu!AH321,Calcu_ADJ!AH321)</f>
        <v>#N/A</v>
      </c>
    </row>
    <row r="125" spans="1:17" ht="15" customHeight="1">
      <c r="A125" s="44" t="str">
        <f>IF(Calcu!B322=TRUE,"","삭제")</f>
        <v>삭제</v>
      </c>
      <c r="B125" s="43"/>
      <c r="C125" s="43"/>
      <c r="D125" s="43"/>
      <c r="E125" s="37" t="str">
        <f>Calcu!E322</f>
        <v/>
      </c>
      <c r="F125" s="51" t="e">
        <f ca="1">IF(Calcu_ADJ!B322=FALSE,Calcu!AC322,Calcu_ADJ!AC322)</f>
        <v>#N/A</v>
      </c>
      <c r="G125" s="51">
        <f>Calcu!I$315</f>
        <v>0</v>
      </c>
      <c r="H125" s="51" t="e">
        <f ca="1">IF(Calcu_ADJ!B322=FALSE,Calcu!AF322,Calcu_ADJ!AF322)</f>
        <v>#N/A</v>
      </c>
      <c r="J125" s="37" t="e">
        <f ca="1">Calcu!AE322</f>
        <v>#N/A</v>
      </c>
      <c r="K125" s="37" t="e">
        <f ca="1">Calcu!AD322</f>
        <v>#N/A</v>
      </c>
      <c r="L125" s="37" t="str">
        <f>LEFT(Calcu!AG322,1)</f>
        <v/>
      </c>
      <c r="M125" s="37" t="str">
        <f>Calcu_ADJ!AE322</f>
        <v>-</v>
      </c>
      <c r="N125" s="37" t="str">
        <f>Calcu_ADJ!AD322</f>
        <v>-</v>
      </c>
      <c r="O125" s="37" t="str">
        <f>LEFT(Calcu_ADJ!AG322,1)</f>
        <v/>
      </c>
      <c r="Q125" s="37" t="e">
        <f ca="1">IF(Calcu_ADJ!B322=FALSE,Calcu!AH322,Calcu_ADJ!AH322)</f>
        <v>#N/A</v>
      </c>
    </row>
    <row r="126" spans="1:17" ht="15" customHeight="1">
      <c r="A126" s="44" t="str">
        <f>IF(Calcu!B323=TRUE,"","삭제")</f>
        <v>삭제</v>
      </c>
      <c r="B126" s="43"/>
      <c r="C126" s="43"/>
      <c r="D126" s="43"/>
      <c r="E126" s="37" t="str">
        <f>Calcu!E323</f>
        <v/>
      </c>
      <c r="F126" s="51" t="e">
        <f ca="1">IF(Calcu_ADJ!B323=FALSE,Calcu!AC323,Calcu_ADJ!AC323)</f>
        <v>#N/A</v>
      </c>
      <c r="G126" s="51">
        <f>Calcu!I$315</f>
        <v>0</v>
      </c>
      <c r="H126" s="51" t="e">
        <f ca="1">IF(Calcu_ADJ!B323=FALSE,Calcu!AF323,Calcu_ADJ!AF323)</f>
        <v>#N/A</v>
      </c>
      <c r="J126" s="37" t="e">
        <f ca="1">Calcu!AE323</f>
        <v>#N/A</v>
      </c>
      <c r="K126" s="37" t="e">
        <f ca="1">Calcu!AD323</f>
        <v>#N/A</v>
      </c>
      <c r="L126" s="37" t="str">
        <f>LEFT(Calcu!AG323,1)</f>
        <v/>
      </c>
      <c r="M126" s="37" t="str">
        <f>Calcu_ADJ!AE323</f>
        <v>-</v>
      </c>
      <c r="N126" s="37" t="str">
        <f>Calcu_ADJ!AD323</f>
        <v>-</v>
      </c>
      <c r="O126" s="37" t="str">
        <f>LEFT(Calcu_ADJ!AG323,1)</f>
        <v/>
      </c>
      <c r="Q126" s="37" t="e">
        <f ca="1">IF(Calcu_ADJ!B323=FALSE,Calcu!AH323,Calcu_ADJ!AH323)</f>
        <v>#N/A</v>
      </c>
    </row>
    <row r="127" spans="1:17" ht="15" customHeight="1">
      <c r="A127" s="44" t="str">
        <f>IF(Calcu!B324=TRUE,"","삭제")</f>
        <v>삭제</v>
      </c>
      <c r="B127" s="43"/>
      <c r="C127" s="43"/>
      <c r="D127" s="43"/>
      <c r="E127" s="37" t="str">
        <f>Calcu!E324</f>
        <v/>
      </c>
      <c r="F127" s="51" t="e">
        <f ca="1">IF(Calcu_ADJ!B324=FALSE,Calcu!AC324,Calcu_ADJ!AC324)</f>
        <v>#N/A</v>
      </c>
      <c r="G127" s="51">
        <f>Calcu!I$315</f>
        <v>0</v>
      </c>
      <c r="H127" s="51" t="e">
        <f ca="1">IF(Calcu_ADJ!B324=FALSE,Calcu!AF324,Calcu_ADJ!AF324)</f>
        <v>#N/A</v>
      </c>
      <c r="J127" s="37" t="e">
        <f ca="1">Calcu!AE324</f>
        <v>#N/A</v>
      </c>
      <c r="K127" s="37" t="e">
        <f ca="1">Calcu!AD324</f>
        <v>#N/A</v>
      </c>
      <c r="L127" s="37" t="str">
        <f>LEFT(Calcu!AG324,1)</f>
        <v/>
      </c>
      <c r="M127" s="37" t="str">
        <f>Calcu_ADJ!AE324</f>
        <v>-</v>
      </c>
      <c r="N127" s="37" t="str">
        <f>Calcu_ADJ!AD324</f>
        <v>-</v>
      </c>
      <c r="O127" s="37" t="str">
        <f>LEFT(Calcu_ADJ!AG324,1)</f>
        <v/>
      </c>
      <c r="Q127" s="37" t="e">
        <f ca="1">IF(Calcu_ADJ!B324=FALSE,Calcu!AH324,Calcu_ADJ!AH324)</f>
        <v>#N/A</v>
      </c>
    </row>
    <row r="128" spans="1:17" ht="15" customHeight="1">
      <c r="A128" s="44" t="str">
        <f>IF(Calcu!B325=TRUE,"","삭제")</f>
        <v>삭제</v>
      </c>
      <c r="B128" s="43"/>
      <c r="C128" s="43"/>
      <c r="D128" s="43"/>
      <c r="E128" s="37" t="str">
        <f>Calcu!E325</f>
        <v/>
      </c>
      <c r="F128" s="51" t="e">
        <f ca="1">IF(Calcu_ADJ!B325=FALSE,Calcu!AC325,Calcu_ADJ!AC325)</f>
        <v>#N/A</v>
      </c>
      <c r="G128" s="51">
        <f>Calcu!I$315</f>
        <v>0</v>
      </c>
      <c r="H128" s="51" t="e">
        <f ca="1">IF(Calcu_ADJ!B325=FALSE,Calcu!AF325,Calcu_ADJ!AF325)</f>
        <v>#N/A</v>
      </c>
      <c r="J128" s="37" t="e">
        <f ca="1">Calcu!AE325</f>
        <v>#N/A</v>
      </c>
      <c r="K128" s="37" t="e">
        <f ca="1">Calcu!AD325</f>
        <v>#N/A</v>
      </c>
      <c r="L128" s="37" t="str">
        <f>LEFT(Calcu!AG325,1)</f>
        <v/>
      </c>
      <c r="M128" s="37" t="str">
        <f>Calcu_ADJ!AE325</f>
        <v>-</v>
      </c>
      <c r="N128" s="37" t="str">
        <f>Calcu_ADJ!AD325</f>
        <v>-</v>
      </c>
      <c r="O128" s="37" t="str">
        <f>LEFT(Calcu_ADJ!AG325,1)</f>
        <v/>
      </c>
      <c r="Q128" s="37" t="e">
        <f ca="1">IF(Calcu_ADJ!B325=FALSE,Calcu!AH325,Calcu_ADJ!AH325)</f>
        <v>#N/A</v>
      </c>
    </row>
    <row r="129" spans="1:17" ht="15" customHeight="1">
      <c r="A129" s="44" t="str">
        <f>IF(Calcu!B326=TRUE,"","삭제")</f>
        <v>삭제</v>
      </c>
      <c r="B129" s="43"/>
      <c r="C129" s="43"/>
      <c r="D129" s="43"/>
      <c r="E129" s="37" t="str">
        <f>Calcu!E326</f>
        <v/>
      </c>
      <c r="F129" s="51" t="e">
        <f ca="1">IF(Calcu_ADJ!B326=FALSE,Calcu!AC326,Calcu_ADJ!AC326)</f>
        <v>#N/A</v>
      </c>
      <c r="G129" s="51">
        <f>Calcu!I$315</f>
        <v>0</v>
      </c>
      <c r="H129" s="51" t="e">
        <f ca="1">IF(Calcu_ADJ!B326=FALSE,Calcu!AF326,Calcu_ADJ!AF326)</f>
        <v>#N/A</v>
      </c>
      <c r="J129" s="37" t="e">
        <f ca="1">Calcu!AE326</f>
        <v>#N/A</v>
      </c>
      <c r="K129" s="37" t="e">
        <f ca="1">Calcu!AD326</f>
        <v>#N/A</v>
      </c>
      <c r="L129" s="37" t="str">
        <f>LEFT(Calcu!AG326,1)</f>
        <v/>
      </c>
      <c r="M129" s="37" t="str">
        <f>Calcu_ADJ!AE326</f>
        <v>-</v>
      </c>
      <c r="N129" s="37" t="str">
        <f>Calcu_ADJ!AD326</f>
        <v>-</v>
      </c>
      <c r="O129" s="37" t="str">
        <f>LEFT(Calcu_ADJ!AG326,1)</f>
        <v/>
      </c>
      <c r="Q129" s="37" t="e">
        <f ca="1">IF(Calcu_ADJ!B326=FALSE,Calcu!AH326,Calcu_ADJ!AH326)</f>
        <v>#N/A</v>
      </c>
    </row>
    <row r="130" spans="1:17" ht="15" customHeight="1">
      <c r="A130" s="44" t="str">
        <f>IF(Calcu!B327=TRUE,"","삭제")</f>
        <v>삭제</v>
      </c>
      <c r="B130" s="43"/>
      <c r="C130" s="43"/>
      <c r="D130" s="43"/>
      <c r="E130" s="37" t="str">
        <f>Calcu!E327</f>
        <v/>
      </c>
      <c r="F130" s="51" t="e">
        <f ca="1">IF(Calcu_ADJ!B327=FALSE,Calcu!AC327,Calcu_ADJ!AC327)</f>
        <v>#N/A</v>
      </c>
      <c r="G130" s="51">
        <f>Calcu!I$315</f>
        <v>0</v>
      </c>
      <c r="H130" s="51" t="e">
        <f ca="1">IF(Calcu_ADJ!B327=FALSE,Calcu!AF327,Calcu_ADJ!AF327)</f>
        <v>#N/A</v>
      </c>
      <c r="J130" s="37" t="e">
        <f ca="1">Calcu!AE327</f>
        <v>#N/A</v>
      </c>
      <c r="K130" s="37" t="e">
        <f ca="1">Calcu!AD327</f>
        <v>#N/A</v>
      </c>
      <c r="L130" s="37" t="str">
        <f>LEFT(Calcu!AG327,1)</f>
        <v/>
      </c>
      <c r="M130" s="37" t="str">
        <f>Calcu_ADJ!AE327</f>
        <v>-</v>
      </c>
      <c r="N130" s="37" t="str">
        <f>Calcu_ADJ!AD327</f>
        <v>-</v>
      </c>
      <c r="O130" s="37" t="str">
        <f>LEFT(Calcu_ADJ!AG327,1)</f>
        <v/>
      </c>
      <c r="Q130" s="37" t="e">
        <f ca="1">IF(Calcu_ADJ!B327=FALSE,Calcu!AH327,Calcu_ADJ!AH327)</f>
        <v>#N/A</v>
      </c>
    </row>
    <row r="131" spans="1:17" ht="15" customHeight="1">
      <c r="A131" s="44" t="str">
        <f>IF(Calcu!B328=TRUE,"","삭제")</f>
        <v>삭제</v>
      </c>
      <c r="B131" s="43"/>
      <c r="C131" s="43"/>
      <c r="D131" s="43"/>
      <c r="E131" s="37" t="str">
        <f>Calcu!E328</f>
        <v/>
      </c>
      <c r="F131" s="51" t="e">
        <f ca="1">IF(Calcu_ADJ!B328=FALSE,Calcu!AC328,Calcu_ADJ!AC328)</f>
        <v>#N/A</v>
      </c>
      <c r="G131" s="51">
        <f>Calcu!I$315</f>
        <v>0</v>
      </c>
      <c r="H131" s="51" t="e">
        <f ca="1">IF(Calcu_ADJ!B328=FALSE,Calcu!AF328,Calcu_ADJ!AF328)</f>
        <v>#N/A</v>
      </c>
      <c r="J131" s="37" t="e">
        <f ca="1">Calcu!AE328</f>
        <v>#N/A</v>
      </c>
      <c r="K131" s="37" t="e">
        <f ca="1">Calcu!AD328</f>
        <v>#N/A</v>
      </c>
      <c r="L131" s="37" t="str">
        <f>LEFT(Calcu!AG328,1)</f>
        <v/>
      </c>
      <c r="M131" s="37" t="str">
        <f>Calcu_ADJ!AE328</f>
        <v>-</v>
      </c>
      <c r="N131" s="37" t="str">
        <f>Calcu_ADJ!AD328</f>
        <v>-</v>
      </c>
      <c r="O131" s="37" t="str">
        <f>LEFT(Calcu_ADJ!AG328,1)</f>
        <v/>
      </c>
      <c r="Q131" s="37" t="e">
        <f ca="1">IF(Calcu_ADJ!B328=FALSE,Calcu!AH328,Calcu_ADJ!AH328)</f>
        <v>#N/A</v>
      </c>
    </row>
    <row r="132" spans="1:17" ht="15" customHeight="1">
      <c r="A132" s="44" t="str">
        <f>IF(Calcu!B329=TRUE,"","삭제")</f>
        <v>삭제</v>
      </c>
      <c r="B132" s="43"/>
      <c r="C132" s="43"/>
      <c r="D132" s="43"/>
      <c r="E132" s="37" t="str">
        <f>Calcu!E329</f>
        <v/>
      </c>
      <c r="F132" s="51" t="e">
        <f ca="1">IF(Calcu_ADJ!B329=FALSE,Calcu!AC329,Calcu_ADJ!AC329)</f>
        <v>#N/A</v>
      </c>
      <c r="G132" s="51">
        <f>Calcu!I$315</f>
        <v>0</v>
      </c>
      <c r="H132" s="51" t="e">
        <f ca="1">IF(Calcu_ADJ!B329=FALSE,Calcu!AF329,Calcu_ADJ!AF329)</f>
        <v>#N/A</v>
      </c>
      <c r="J132" s="37" t="e">
        <f ca="1">Calcu!AE329</f>
        <v>#N/A</v>
      </c>
      <c r="K132" s="37" t="e">
        <f ca="1">Calcu!AD329</f>
        <v>#N/A</v>
      </c>
      <c r="L132" s="37" t="str">
        <f>LEFT(Calcu!AG329,1)</f>
        <v/>
      </c>
      <c r="M132" s="37" t="str">
        <f>Calcu_ADJ!AE329</f>
        <v>-</v>
      </c>
      <c r="N132" s="37" t="str">
        <f>Calcu_ADJ!AD329</f>
        <v>-</v>
      </c>
      <c r="O132" s="37" t="str">
        <f>LEFT(Calcu_ADJ!AG329,1)</f>
        <v/>
      </c>
      <c r="Q132" s="37" t="e">
        <f ca="1">IF(Calcu_ADJ!B329=FALSE,Calcu!AH329,Calcu_ADJ!AH329)</f>
        <v>#N/A</v>
      </c>
    </row>
    <row r="133" spans="1:17" ht="15" customHeight="1">
      <c r="A133" s="44" t="str">
        <f>IF(Calcu!B330=TRUE,"","삭제")</f>
        <v>삭제</v>
      </c>
      <c r="B133" s="43"/>
      <c r="C133" s="43"/>
      <c r="D133" s="43"/>
      <c r="E133" s="37" t="str">
        <f>Calcu!E330</f>
        <v/>
      </c>
      <c r="F133" s="51" t="e">
        <f ca="1">IF(Calcu_ADJ!B330=FALSE,Calcu!AC330,Calcu_ADJ!AC330)</f>
        <v>#N/A</v>
      </c>
      <c r="G133" s="51">
        <f>Calcu!I$315</f>
        <v>0</v>
      </c>
      <c r="H133" s="51" t="e">
        <f ca="1">IF(Calcu_ADJ!B330=FALSE,Calcu!AF330,Calcu_ADJ!AF330)</f>
        <v>#N/A</v>
      </c>
      <c r="J133" s="37" t="e">
        <f ca="1">Calcu!AE330</f>
        <v>#N/A</v>
      </c>
      <c r="K133" s="37" t="e">
        <f ca="1">Calcu!AD330</f>
        <v>#N/A</v>
      </c>
      <c r="L133" s="37" t="str">
        <f>LEFT(Calcu!AG330,1)</f>
        <v/>
      </c>
      <c r="M133" s="37" t="str">
        <f>Calcu_ADJ!AE330</f>
        <v>-</v>
      </c>
      <c r="N133" s="37" t="str">
        <f>Calcu_ADJ!AD330</f>
        <v>-</v>
      </c>
      <c r="O133" s="37" t="str">
        <f>LEFT(Calcu_ADJ!AG330,1)</f>
        <v/>
      </c>
      <c r="Q133" s="37" t="e">
        <f ca="1">IF(Calcu_ADJ!B330=FALSE,Calcu!AH330,Calcu_ADJ!AH330)</f>
        <v>#N/A</v>
      </c>
    </row>
    <row r="134" spans="1:17" ht="15" customHeight="1">
      <c r="A134" s="44" t="str">
        <f>IF(Calcu!B331=TRUE,"","삭제")</f>
        <v>삭제</v>
      </c>
      <c r="B134" s="43"/>
      <c r="C134" s="43"/>
      <c r="D134" s="43"/>
      <c r="E134" s="37" t="str">
        <f>Calcu!E331</f>
        <v/>
      </c>
      <c r="F134" s="51" t="e">
        <f ca="1">IF(Calcu_ADJ!B331=FALSE,Calcu!AC331,Calcu_ADJ!AC331)</f>
        <v>#N/A</v>
      </c>
      <c r="G134" s="51">
        <f>Calcu!I$315</f>
        <v>0</v>
      </c>
      <c r="H134" s="51" t="e">
        <f ca="1">IF(Calcu_ADJ!B331=FALSE,Calcu!AF331,Calcu_ADJ!AF331)</f>
        <v>#N/A</v>
      </c>
      <c r="J134" s="37" t="e">
        <f ca="1">Calcu!AE331</f>
        <v>#N/A</v>
      </c>
      <c r="K134" s="37" t="e">
        <f ca="1">Calcu!AD331</f>
        <v>#N/A</v>
      </c>
      <c r="L134" s="37" t="str">
        <f>LEFT(Calcu!AG331,1)</f>
        <v/>
      </c>
      <c r="M134" s="37" t="str">
        <f>Calcu_ADJ!AE331</f>
        <v>-</v>
      </c>
      <c r="N134" s="37" t="str">
        <f>Calcu_ADJ!AD331</f>
        <v>-</v>
      </c>
      <c r="O134" s="37" t="str">
        <f>LEFT(Calcu_ADJ!AG331,1)</f>
        <v/>
      </c>
      <c r="Q134" s="37" t="e">
        <f ca="1">IF(Calcu_ADJ!B331=FALSE,Calcu!AH331,Calcu_ADJ!AH331)</f>
        <v>#N/A</v>
      </c>
    </row>
    <row r="135" spans="1:17" ht="15" customHeight="1">
      <c r="A135" s="44" t="str">
        <f>IF(Calcu!B332=TRUE,"","삭제")</f>
        <v>삭제</v>
      </c>
      <c r="B135" s="43"/>
      <c r="C135" s="43"/>
      <c r="D135" s="43"/>
      <c r="E135" s="37" t="str">
        <f>Calcu!E332</f>
        <v/>
      </c>
      <c r="F135" s="51" t="e">
        <f ca="1">IF(Calcu_ADJ!B332=FALSE,Calcu!AC332,Calcu_ADJ!AC332)</f>
        <v>#N/A</v>
      </c>
      <c r="G135" s="51">
        <f>Calcu!I$315</f>
        <v>0</v>
      </c>
      <c r="H135" s="51" t="e">
        <f ca="1">IF(Calcu_ADJ!B332=FALSE,Calcu!AF332,Calcu_ADJ!AF332)</f>
        <v>#N/A</v>
      </c>
      <c r="J135" s="37" t="e">
        <f ca="1">Calcu!AE332</f>
        <v>#N/A</v>
      </c>
      <c r="K135" s="37" t="e">
        <f ca="1">Calcu!AD332</f>
        <v>#N/A</v>
      </c>
      <c r="L135" s="37" t="str">
        <f>LEFT(Calcu!AG332,1)</f>
        <v/>
      </c>
      <c r="M135" s="37" t="str">
        <f>Calcu_ADJ!AE332</f>
        <v>-</v>
      </c>
      <c r="N135" s="37" t="str">
        <f>Calcu_ADJ!AD332</f>
        <v>-</v>
      </c>
      <c r="O135" s="37" t="str">
        <f>LEFT(Calcu_ADJ!AG332,1)</f>
        <v/>
      </c>
      <c r="Q135" s="37" t="e">
        <f ca="1">IF(Calcu_ADJ!B332=FALSE,Calcu!AH332,Calcu_ADJ!AH332)</f>
        <v>#N/A</v>
      </c>
    </row>
    <row r="136" spans="1:17" ht="15" customHeight="1">
      <c r="A136" s="44" t="str">
        <f>IF(Calcu!B333=TRUE,"","삭제")</f>
        <v>삭제</v>
      </c>
      <c r="B136" s="43"/>
      <c r="C136" s="43"/>
      <c r="D136" s="43"/>
      <c r="E136" s="37" t="str">
        <f>Calcu!E333</f>
        <v/>
      </c>
      <c r="F136" s="51" t="e">
        <f ca="1">IF(Calcu_ADJ!B333=FALSE,Calcu!AC333,Calcu_ADJ!AC333)</f>
        <v>#N/A</v>
      </c>
      <c r="G136" s="51">
        <f>Calcu!I$315</f>
        <v>0</v>
      </c>
      <c r="H136" s="51" t="e">
        <f ca="1">IF(Calcu_ADJ!B333=FALSE,Calcu!AF333,Calcu_ADJ!AF333)</f>
        <v>#N/A</v>
      </c>
      <c r="J136" s="37" t="e">
        <f ca="1">Calcu!AE333</f>
        <v>#N/A</v>
      </c>
      <c r="K136" s="37" t="e">
        <f ca="1">Calcu!AD333</f>
        <v>#N/A</v>
      </c>
      <c r="L136" s="37" t="str">
        <f>LEFT(Calcu!AG333,1)</f>
        <v/>
      </c>
      <c r="M136" s="37" t="str">
        <f>Calcu_ADJ!AE333</f>
        <v>-</v>
      </c>
      <c r="N136" s="37" t="str">
        <f>Calcu_ADJ!AD333</f>
        <v>-</v>
      </c>
      <c r="O136" s="37" t="str">
        <f>LEFT(Calcu_ADJ!AG333,1)</f>
        <v/>
      </c>
      <c r="Q136" s="37" t="e">
        <f ca="1">IF(Calcu_ADJ!B333=FALSE,Calcu!AH333,Calcu_ADJ!AH333)</f>
        <v>#N/A</v>
      </c>
    </row>
    <row r="137" spans="1:17" ht="15" customHeight="1">
      <c r="A137" s="44" t="str">
        <f>IF(Calcu!B334=TRUE,"","삭제")</f>
        <v>삭제</v>
      </c>
      <c r="B137" s="43"/>
      <c r="C137" s="43"/>
      <c r="D137" s="43"/>
      <c r="E137" s="37" t="str">
        <f>Calcu!E334</f>
        <v/>
      </c>
      <c r="F137" s="51" t="e">
        <f ca="1">IF(Calcu_ADJ!B334=FALSE,Calcu!AC334,Calcu_ADJ!AC334)</f>
        <v>#N/A</v>
      </c>
      <c r="G137" s="51">
        <f>Calcu!I$315</f>
        <v>0</v>
      </c>
      <c r="H137" s="51" t="e">
        <f ca="1">IF(Calcu_ADJ!B334=FALSE,Calcu!AF334,Calcu_ADJ!AF334)</f>
        <v>#N/A</v>
      </c>
      <c r="J137" s="37" t="e">
        <f ca="1">Calcu!AE334</f>
        <v>#N/A</v>
      </c>
      <c r="K137" s="37" t="e">
        <f ca="1">Calcu!AD334</f>
        <v>#N/A</v>
      </c>
      <c r="L137" s="37" t="str">
        <f>LEFT(Calcu!AG334,1)</f>
        <v/>
      </c>
      <c r="M137" s="37" t="str">
        <f>Calcu_ADJ!AE334</f>
        <v>-</v>
      </c>
      <c r="N137" s="37" t="str">
        <f>Calcu_ADJ!AD334</f>
        <v>-</v>
      </c>
      <c r="O137" s="37" t="str">
        <f>LEFT(Calcu_ADJ!AG334,1)</f>
        <v/>
      </c>
      <c r="Q137" s="37" t="e">
        <f ca="1">IF(Calcu_ADJ!B334=FALSE,Calcu!AH334,Calcu_ADJ!AH334)</f>
        <v>#N/A</v>
      </c>
    </row>
    <row r="138" spans="1:17" ht="15" customHeight="1">
      <c r="A138" s="44" t="str">
        <f>IF(Calcu!B335=TRUE,"","삭제")</f>
        <v>삭제</v>
      </c>
      <c r="B138" s="43"/>
      <c r="C138" s="43"/>
      <c r="D138" s="43"/>
      <c r="E138" s="37" t="str">
        <f>Calcu!E335</f>
        <v/>
      </c>
      <c r="F138" s="51" t="e">
        <f ca="1">IF(Calcu_ADJ!B335=FALSE,Calcu!AC335,Calcu_ADJ!AC335)</f>
        <v>#N/A</v>
      </c>
      <c r="G138" s="51">
        <f>Calcu!I$315</f>
        <v>0</v>
      </c>
      <c r="H138" s="51" t="e">
        <f ca="1">IF(Calcu_ADJ!B335=FALSE,Calcu!AF335,Calcu_ADJ!AF335)</f>
        <v>#N/A</v>
      </c>
      <c r="J138" s="37" t="e">
        <f ca="1">Calcu!AE335</f>
        <v>#N/A</v>
      </c>
      <c r="K138" s="37" t="e">
        <f ca="1">Calcu!AD335</f>
        <v>#N/A</v>
      </c>
      <c r="L138" s="37" t="str">
        <f>LEFT(Calcu!AG335,1)</f>
        <v/>
      </c>
      <c r="M138" s="37" t="str">
        <f>Calcu_ADJ!AE335</f>
        <v>-</v>
      </c>
      <c r="N138" s="37" t="str">
        <f>Calcu_ADJ!AD335</f>
        <v>-</v>
      </c>
      <c r="O138" s="37" t="str">
        <f>LEFT(Calcu_ADJ!AG335,1)</f>
        <v/>
      </c>
      <c r="Q138" s="37" t="e">
        <f ca="1">IF(Calcu_ADJ!B335=FALSE,Calcu!AH335,Calcu_ADJ!AH335)</f>
        <v>#N/A</v>
      </c>
    </row>
    <row r="139" spans="1:17" ht="15" customHeight="1">
      <c r="A139" s="44" t="str">
        <f>IF(Calcu!B336=TRUE,"","삭제")</f>
        <v>삭제</v>
      </c>
      <c r="B139" s="43"/>
      <c r="C139" s="43"/>
      <c r="D139" s="43"/>
      <c r="E139" s="37" t="str">
        <f>Calcu!E336</f>
        <v/>
      </c>
      <c r="F139" s="51" t="e">
        <f ca="1">IF(Calcu_ADJ!B336=FALSE,Calcu!AC336,Calcu_ADJ!AC336)</f>
        <v>#N/A</v>
      </c>
      <c r="G139" s="51">
        <f>Calcu!I$315</f>
        <v>0</v>
      </c>
      <c r="H139" s="51" t="e">
        <f ca="1">IF(Calcu_ADJ!B336=FALSE,Calcu!AF336,Calcu_ADJ!AF336)</f>
        <v>#N/A</v>
      </c>
      <c r="J139" s="37" t="e">
        <f ca="1">Calcu!AE336</f>
        <v>#N/A</v>
      </c>
      <c r="K139" s="37" t="e">
        <f ca="1">Calcu!AD336</f>
        <v>#N/A</v>
      </c>
      <c r="L139" s="37" t="str">
        <f>LEFT(Calcu!AG336,1)</f>
        <v/>
      </c>
      <c r="M139" s="37" t="str">
        <f>Calcu_ADJ!AE336</f>
        <v>-</v>
      </c>
      <c r="N139" s="37" t="str">
        <f>Calcu_ADJ!AD336</f>
        <v>-</v>
      </c>
      <c r="O139" s="37" t="str">
        <f>LEFT(Calcu_ADJ!AG336,1)</f>
        <v/>
      </c>
      <c r="Q139" s="37" t="e">
        <f ca="1">IF(Calcu_ADJ!B336=FALSE,Calcu!AH336,Calcu_ADJ!AH336)</f>
        <v>#N/A</v>
      </c>
    </row>
    <row r="140" spans="1:17" ht="15" customHeight="1">
      <c r="A140" s="44" t="str">
        <f>IF(Calcu!B337=TRUE,"","삭제")</f>
        <v>삭제</v>
      </c>
      <c r="B140" s="43"/>
      <c r="C140" s="43"/>
      <c r="D140" s="43"/>
      <c r="E140" s="37" t="str">
        <f>Calcu!E337</f>
        <v/>
      </c>
      <c r="F140" s="51" t="e">
        <f ca="1">IF(Calcu_ADJ!B337=FALSE,Calcu!AC337,Calcu_ADJ!AC337)</f>
        <v>#N/A</v>
      </c>
      <c r="G140" s="51">
        <f>Calcu!I$315</f>
        <v>0</v>
      </c>
      <c r="H140" s="51" t="e">
        <f ca="1">IF(Calcu_ADJ!B337=FALSE,Calcu!AF337,Calcu_ADJ!AF337)</f>
        <v>#N/A</v>
      </c>
      <c r="J140" s="37" t="e">
        <f ca="1">Calcu!AE337</f>
        <v>#N/A</v>
      </c>
      <c r="K140" s="37" t="e">
        <f ca="1">Calcu!AD337</f>
        <v>#N/A</v>
      </c>
      <c r="L140" s="37" t="str">
        <f>LEFT(Calcu!AG337,1)</f>
        <v/>
      </c>
      <c r="M140" s="37" t="str">
        <f>Calcu_ADJ!AE337</f>
        <v>-</v>
      </c>
      <c r="N140" s="37" t="str">
        <f>Calcu_ADJ!AD337</f>
        <v>-</v>
      </c>
      <c r="O140" s="37" t="str">
        <f>LEFT(Calcu_ADJ!AG337,1)</f>
        <v/>
      </c>
      <c r="Q140" s="37" t="e">
        <f ca="1">IF(Calcu_ADJ!B337=FALSE,Calcu!AH337,Calcu_ADJ!AH337)</f>
        <v>#N/A</v>
      </c>
    </row>
    <row r="141" spans="1:17" ht="15" customHeight="1">
      <c r="A141" s="44" t="str">
        <f>IF(Calcu!B338=TRUE,"","삭제")</f>
        <v>삭제</v>
      </c>
      <c r="B141" s="43"/>
      <c r="C141" s="43"/>
      <c r="D141" s="43"/>
      <c r="E141" s="37" t="str">
        <f>Calcu!E338</f>
        <v/>
      </c>
      <c r="F141" s="51" t="e">
        <f ca="1">IF(Calcu_ADJ!B338=FALSE,Calcu!AC338,Calcu_ADJ!AC338)</f>
        <v>#N/A</v>
      </c>
      <c r="G141" s="51">
        <f>Calcu!I$315</f>
        <v>0</v>
      </c>
      <c r="H141" s="51" t="e">
        <f ca="1">IF(Calcu_ADJ!B338=FALSE,Calcu!AF338,Calcu_ADJ!AF338)</f>
        <v>#N/A</v>
      </c>
      <c r="J141" s="37" t="e">
        <f ca="1">Calcu!AE338</f>
        <v>#N/A</v>
      </c>
      <c r="K141" s="37" t="e">
        <f ca="1">Calcu!AD338</f>
        <v>#N/A</v>
      </c>
      <c r="L141" s="37" t="str">
        <f>LEFT(Calcu!AG338,1)</f>
        <v/>
      </c>
      <c r="M141" s="37" t="str">
        <f>Calcu_ADJ!AE338</f>
        <v>-</v>
      </c>
      <c r="N141" s="37" t="str">
        <f>Calcu_ADJ!AD338</f>
        <v>-</v>
      </c>
      <c r="O141" s="37" t="str">
        <f>LEFT(Calcu_ADJ!AG338,1)</f>
        <v/>
      </c>
      <c r="Q141" s="37" t="e">
        <f ca="1">IF(Calcu_ADJ!B338=FALSE,Calcu!AH338,Calcu_ADJ!AH338)</f>
        <v>#N/A</v>
      </c>
    </row>
    <row r="142" spans="1:17" ht="15" customHeight="1">
      <c r="A142" s="44" t="str">
        <f>IF(Calcu!B339=TRUE,"","삭제")</f>
        <v>삭제</v>
      </c>
      <c r="B142" s="43"/>
      <c r="C142" s="43"/>
      <c r="D142" s="43"/>
      <c r="E142" s="37" t="str">
        <f>Calcu!E339</f>
        <v/>
      </c>
      <c r="F142" s="51" t="e">
        <f ca="1">IF(Calcu_ADJ!B339=FALSE,Calcu!AC339,Calcu_ADJ!AC339)</f>
        <v>#N/A</v>
      </c>
      <c r="G142" s="51">
        <f>Calcu!I$315</f>
        <v>0</v>
      </c>
      <c r="H142" s="51" t="e">
        <f ca="1">IF(Calcu_ADJ!B339=FALSE,Calcu!AF339,Calcu_ADJ!AF339)</f>
        <v>#N/A</v>
      </c>
      <c r="J142" s="37" t="e">
        <f ca="1">Calcu!AE339</f>
        <v>#N/A</v>
      </c>
      <c r="K142" s="37" t="e">
        <f ca="1">Calcu!AD339</f>
        <v>#N/A</v>
      </c>
      <c r="L142" s="37" t="str">
        <f>LEFT(Calcu!AG339,1)</f>
        <v/>
      </c>
      <c r="M142" s="37" t="str">
        <f>Calcu_ADJ!AE339</f>
        <v>-</v>
      </c>
      <c r="N142" s="37" t="str">
        <f>Calcu_ADJ!AD339</f>
        <v>-</v>
      </c>
      <c r="O142" s="37" t="str">
        <f>LEFT(Calcu_ADJ!AG339,1)</f>
        <v/>
      </c>
      <c r="Q142" s="37" t="e">
        <f ca="1">IF(Calcu_ADJ!B339=FALSE,Calcu!AH339,Calcu_ADJ!AH339)</f>
        <v>#N/A</v>
      </c>
    </row>
    <row r="143" spans="1:17" ht="15" customHeight="1">
      <c r="A143" s="44" t="str">
        <f>IF(Calcu!B340=TRUE,"","삭제")</f>
        <v>삭제</v>
      </c>
      <c r="B143" s="43"/>
      <c r="C143" s="43"/>
      <c r="D143" s="43"/>
      <c r="E143" s="37" t="str">
        <f>Calcu!E340</f>
        <v/>
      </c>
      <c r="F143" s="51" t="e">
        <f ca="1">IF(Calcu_ADJ!B340=FALSE,Calcu!AC340,Calcu_ADJ!AC340)</f>
        <v>#N/A</v>
      </c>
      <c r="G143" s="51">
        <f>Calcu!I$315</f>
        <v>0</v>
      </c>
      <c r="H143" s="51" t="e">
        <f ca="1">IF(Calcu_ADJ!B340=FALSE,Calcu!AF340,Calcu_ADJ!AF340)</f>
        <v>#N/A</v>
      </c>
      <c r="J143" s="37" t="e">
        <f ca="1">Calcu!AE340</f>
        <v>#N/A</v>
      </c>
      <c r="K143" s="37" t="e">
        <f ca="1">Calcu!AD340</f>
        <v>#N/A</v>
      </c>
      <c r="L143" s="37" t="str">
        <f>LEFT(Calcu!AG340,1)</f>
        <v/>
      </c>
      <c r="M143" s="37" t="str">
        <f>Calcu_ADJ!AE340</f>
        <v>-</v>
      </c>
      <c r="N143" s="37" t="str">
        <f>Calcu_ADJ!AD340</f>
        <v>-</v>
      </c>
      <c r="O143" s="37" t="str">
        <f>LEFT(Calcu_ADJ!AG340,1)</f>
        <v/>
      </c>
      <c r="Q143" s="37" t="e">
        <f ca="1">IF(Calcu_ADJ!B340=FALSE,Calcu!AH340,Calcu_ADJ!AH340)</f>
        <v>#N/A</v>
      </c>
    </row>
    <row r="144" spans="1:17" ht="15" customHeight="1">
      <c r="A144" s="257" t="str">
        <f>A124</f>
        <v>삭제</v>
      </c>
      <c r="G144" s="53" t="e">
        <f ca="1">IF(IF(Calcu_ADJ!B321=FALSE,Calcu!E367,Calcu_ADJ!E367)="사다리꼴","※ 신뢰수준 95 %,","※ 신뢰수준 약 95 %,")</f>
        <v>#N/A</v>
      </c>
      <c r="H144" s="202" t="e">
        <f ca="1">IF(Calcu_ADJ!B321=FALSE,Calcu!E368,Calcu_ADJ!E368)&amp;IF(IF(Calcu_ADJ!B321=FALSE,Calcu!E367,Calcu_ADJ!E367)="사다리꼴",", 사다리꼴 확률분포","")</f>
        <v>#N/A</v>
      </c>
      <c r="K144" s="50"/>
      <c r="Q144" s="53"/>
    </row>
    <row r="145" spans="2:17" ht="15" customHeight="1">
      <c r="B145" s="73"/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4"/>
    </row>
  </sheetData>
  <mergeCells count="13">
    <mergeCell ref="P12:P13"/>
    <mergeCell ref="Q12:Q13"/>
    <mergeCell ref="A1:Q2"/>
    <mergeCell ref="B12:B13"/>
    <mergeCell ref="C12:C13"/>
    <mergeCell ref="D12:D13"/>
    <mergeCell ref="E12:E13"/>
    <mergeCell ref="F12:F13"/>
    <mergeCell ref="G12:G13"/>
    <mergeCell ref="H12:H13"/>
    <mergeCell ref="I12:I13"/>
    <mergeCell ref="J12:L12"/>
    <mergeCell ref="M12:O12"/>
  </mergeCells>
  <phoneticPr fontId="4" type="noConversion"/>
  <printOptions horizontalCentered="1"/>
  <pageMargins left="0" right="0" top="0.35433070866141736" bottom="0.59055118110236227" header="0" footer="0"/>
  <pageSetup paperSize="9" scale="97" fitToHeight="0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176"/>
  <sheetViews>
    <sheetView showGridLines="0" showWhiteSpace="0" zoomScaleNormal="100" zoomScaleSheetLayoutView="100" workbookViewId="0">
      <selection sqref="A1:L2"/>
    </sheetView>
  </sheetViews>
  <sheetFormatPr defaultColWidth="10.77734375" defaultRowHeight="15" customHeight="1"/>
  <cols>
    <col min="1" max="3" width="4.77734375" style="37" customWidth="1"/>
    <col min="4" max="8" width="9.77734375" style="37" customWidth="1"/>
    <col min="9" max="11" width="4.77734375" style="37" customWidth="1"/>
    <col min="12" max="12" width="4.77734375" style="91" customWidth="1"/>
    <col min="13" max="13" width="6.77734375" style="106" customWidth="1"/>
    <col min="14" max="16384" width="10.77734375" style="91"/>
  </cols>
  <sheetData>
    <row r="1" spans="1:13" s="78" customFormat="1" ht="33" customHeight="1">
      <c r="A1" s="432" t="s">
        <v>74</v>
      </c>
      <c r="B1" s="432"/>
      <c r="C1" s="432"/>
      <c r="D1" s="432"/>
      <c r="E1" s="432"/>
      <c r="F1" s="432"/>
      <c r="G1" s="432"/>
      <c r="H1" s="432"/>
      <c r="I1" s="432"/>
      <c r="J1" s="432"/>
      <c r="K1" s="432"/>
      <c r="L1" s="432"/>
      <c r="M1" s="80"/>
    </row>
    <row r="2" spans="1:13" s="78" customFormat="1" ht="33" customHeight="1">
      <c r="A2" s="432"/>
      <c r="B2" s="432"/>
      <c r="C2" s="432"/>
      <c r="D2" s="432"/>
      <c r="E2" s="432"/>
      <c r="F2" s="432"/>
      <c r="G2" s="432"/>
      <c r="H2" s="432"/>
      <c r="I2" s="432"/>
      <c r="J2" s="432"/>
      <c r="K2" s="432"/>
      <c r="L2" s="432"/>
      <c r="M2" s="80"/>
    </row>
    <row r="3" spans="1:13" s="78" customFormat="1" ht="12.75" customHeight="1">
      <c r="A3" s="48"/>
      <c r="B3" s="48"/>
      <c r="C3" s="48"/>
      <c r="D3" s="22"/>
      <c r="E3" s="22"/>
      <c r="F3" s="22"/>
      <c r="G3" s="22"/>
      <c r="H3" s="22"/>
      <c r="I3" s="22"/>
      <c r="J3" s="22"/>
      <c r="K3" s="22"/>
      <c r="L3" s="79"/>
      <c r="M3" s="105"/>
    </row>
    <row r="4" spans="1:13" s="80" customFormat="1" ht="13.5" customHeight="1">
      <c r="A4" s="88"/>
      <c r="B4" s="88"/>
      <c r="C4" s="88"/>
      <c r="D4" s="89"/>
      <c r="E4" s="89"/>
      <c r="F4" s="97"/>
      <c r="G4" s="89"/>
      <c r="H4" s="89"/>
      <c r="I4" s="98"/>
      <c r="J4" s="90"/>
      <c r="K4" s="97"/>
      <c r="L4" s="88"/>
      <c r="M4" s="36"/>
    </row>
    <row r="5" spans="1:13" s="81" customFormat="1" ht="1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</row>
    <row r="6" spans="1:13" s="83" customFormat="1" ht="15" customHeight="1">
      <c r="A6" s="254" t="str">
        <f>IF(Calcu!B11=TRUE,"","삭제")</f>
        <v>삭제</v>
      </c>
      <c r="D6" s="38" t="s">
        <v>368</v>
      </c>
      <c r="F6" s="37"/>
      <c r="G6" s="52"/>
      <c r="H6" s="52"/>
      <c r="I6" s="52"/>
      <c r="J6" s="51"/>
      <c r="K6" s="37"/>
      <c r="L6" s="92"/>
    </row>
    <row r="7" spans="1:13" s="83" customFormat="1" ht="15" customHeight="1">
      <c r="A7" s="254" t="str">
        <f>A6</f>
        <v>삭제</v>
      </c>
      <c r="D7" s="431" t="s">
        <v>367</v>
      </c>
      <c r="E7" s="135" t="s">
        <v>119</v>
      </c>
      <c r="F7" s="135" t="s">
        <v>89</v>
      </c>
      <c r="G7" s="166" t="s">
        <v>88</v>
      </c>
      <c r="H7" s="431" t="s">
        <v>90</v>
      </c>
      <c r="I7" s="51"/>
    </row>
    <row r="8" spans="1:13" s="83" customFormat="1" ht="15" customHeight="1">
      <c r="A8" s="254" t="str">
        <f>A7</f>
        <v>삭제</v>
      </c>
      <c r="D8" s="433"/>
      <c r="E8" s="134" t="str">
        <f>"("&amp;Calcu!I5&amp;")"</f>
        <v>(0)</v>
      </c>
      <c r="F8" s="134" t="str">
        <f>E8</f>
        <v>(0)</v>
      </c>
      <c r="G8" s="134" t="str">
        <f>F8</f>
        <v>(0)</v>
      </c>
      <c r="H8" s="410"/>
      <c r="I8" s="51"/>
    </row>
    <row r="9" spans="1:13" s="83" customFormat="1" ht="15" customHeight="1">
      <c r="A9" s="43" t="str">
        <f>IF(Calcu!B11=TRUE,"","삭제")</f>
        <v>삭제</v>
      </c>
      <c r="D9" s="195" t="str">
        <f>Calcu!E11</f>
        <v/>
      </c>
      <c r="E9" s="195" t="e">
        <f ca="1">Calcu!AC11</f>
        <v>#N/A</v>
      </c>
      <c r="F9" s="195" t="e">
        <f ca="1">Calcu!AE11</f>
        <v>#N/A</v>
      </c>
      <c r="G9" s="195" t="e">
        <f ca="1">Calcu!AF11</f>
        <v>#N/A</v>
      </c>
      <c r="H9" s="195" t="str">
        <f>Calcu!AG11</f>
        <v/>
      </c>
      <c r="I9" s="51"/>
    </row>
    <row r="10" spans="1:13" s="83" customFormat="1" ht="15" customHeight="1">
      <c r="A10" s="43" t="str">
        <f>IF(Calcu!B12=TRUE,"","삭제")</f>
        <v>삭제</v>
      </c>
      <c r="D10" s="195" t="str">
        <f>Calcu!E12</f>
        <v/>
      </c>
      <c r="E10" s="195" t="e">
        <f ca="1">Calcu!AC12</f>
        <v>#N/A</v>
      </c>
      <c r="F10" s="195" t="e">
        <f ca="1">Calcu!AE12</f>
        <v>#N/A</v>
      </c>
      <c r="G10" s="195" t="e">
        <f ca="1">Calcu!AF12</f>
        <v>#N/A</v>
      </c>
      <c r="H10" s="195" t="str">
        <f>Calcu!AG12</f>
        <v/>
      </c>
      <c r="I10" s="51"/>
    </row>
    <row r="11" spans="1:13" s="83" customFormat="1" ht="15" customHeight="1">
      <c r="A11" s="43" t="str">
        <f>IF(Calcu!B13=TRUE,"","삭제")</f>
        <v>삭제</v>
      </c>
      <c r="D11" s="195" t="str">
        <f>Calcu!E13</f>
        <v/>
      </c>
      <c r="E11" s="195" t="e">
        <f ca="1">Calcu!AC13</f>
        <v>#N/A</v>
      </c>
      <c r="F11" s="195" t="e">
        <f ca="1">Calcu!AE13</f>
        <v>#N/A</v>
      </c>
      <c r="G11" s="195" t="e">
        <f ca="1">Calcu!AF13</f>
        <v>#N/A</v>
      </c>
      <c r="H11" s="195" t="str">
        <f>Calcu!AG13</f>
        <v/>
      </c>
      <c r="I11" s="51"/>
    </row>
    <row r="12" spans="1:13" s="83" customFormat="1" ht="15" customHeight="1">
      <c r="A12" s="43" t="str">
        <f>IF(Calcu!B14=TRUE,"","삭제")</f>
        <v>삭제</v>
      </c>
      <c r="D12" s="195" t="str">
        <f>Calcu!E14</f>
        <v/>
      </c>
      <c r="E12" s="195" t="e">
        <f ca="1">Calcu!AC14</f>
        <v>#N/A</v>
      </c>
      <c r="F12" s="195" t="e">
        <f ca="1">Calcu!AE14</f>
        <v>#N/A</v>
      </c>
      <c r="G12" s="195" t="e">
        <f ca="1">Calcu!AF14</f>
        <v>#N/A</v>
      </c>
      <c r="H12" s="195" t="str">
        <f>Calcu!AG14</f>
        <v/>
      </c>
      <c r="I12" s="51"/>
    </row>
    <row r="13" spans="1:13" s="83" customFormat="1" ht="15" customHeight="1">
      <c r="A13" s="43" t="str">
        <f>IF(Calcu!B15=TRUE,"","삭제")</f>
        <v>삭제</v>
      </c>
      <c r="D13" s="195" t="str">
        <f>Calcu!E15</f>
        <v/>
      </c>
      <c r="E13" s="195" t="e">
        <f ca="1">Calcu!AC15</f>
        <v>#N/A</v>
      </c>
      <c r="F13" s="195" t="e">
        <f ca="1">Calcu!AE15</f>
        <v>#N/A</v>
      </c>
      <c r="G13" s="195" t="e">
        <f ca="1">Calcu!AF15</f>
        <v>#N/A</v>
      </c>
      <c r="H13" s="195" t="str">
        <f>Calcu!AG15</f>
        <v/>
      </c>
      <c r="I13" s="51"/>
    </row>
    <row r="14" spans="1:13" s="83" customFormat="1" ht="15" customHeight="1">
      <c r="A14" s="43" t="str">
        <f>IF(Calcu!B16=TRUE,"","삭제")</f>
        <v>삭제</v>
      </c>
      <c r="D14" s="195" t="str">
        <f>Calcu!E16</f>
        <v/>
      </c>
      <c r="E14" s="195" t="e">
        <f ca="1">Calcu!AC16</f>
        <v>#N/A</v>
      </c>
      <c r="F14" s="195" t="e">
        <f ca="1">Calcu!AE16</f>
        <v>#N/A</v>
      </c>
      <c r="G14" s="195" t="e">
        <f ca="1">Calcu!AF16</f>
        <v>#N/A</v>
      </c>
      <c r="H14" s="195" t="str">
        <f>Calcu!AG16</f>
        <v/>
      </c>
      <c r="I14" s="51"/>
    </row>
    <row r="15" spans="1:13" s="83" customFormat="1" ht="15" customHeight="1">
      <c r="A15" s="43" t="str">
        <f>IF(Calcu!B17=TRUE,"","삭제")</f>
        <v>삭제</v>
      </c>
      <c r="D15" s="195" t="str">
        <f>Calcu!E17</f>
        <v/>
      </c>
      <c r="E15" s="195" t="e">
        <f ca="1">Calcu!AC17</f>
        <v>#N/A</v>
      </c>
      <c r="F15" s="195" t="e">
        <f ca="1">Calcu!AE17</f>
        <v>#N/A</v>
      </c>
      <c r="G15" s="195" t="e">
        <f ca="1">Calcu!AF17</f>
        <v>#N/A</v>
      </c>
      <c r="H15" s="195" t="str">
        <f>Calcu!AG17</f>
        <v/>
      </c>
      <c r="I15" s="51"/>
    </row>
    <row r="16" spans="1:13" s="83" customFormat="1" ht="15" customHeight="1">
      <c r="A16" s="43" t="str">
        <f>IF(Calcu!B18=TRUE,"","삭제")</f>
        <v>삭제</v>
      </c>
      <c r="D16" s="195" t="str">
        <f>Calcu!E18</f>
        <v/>
      </c>
      <c r="E16" s="195" t="e">
        <f ca="1">Calcu!AC18</f>
        <v>#N/A</v>
      </c>
      <c r="F16" s="195" t="e">
        <f ca="1">Calcu!AE18</f>
        <v>#N/A</v>
      </c>
      <c r="G16" s="195" t="e">
        <f ca="1">Calcu!AF18</f>
        <v>#N/A</v>
      </c>
      <c r="H16" s="195" t="str">
        <f>Calcu!AG18</f>
        <v/>
      </c>
      <c r="I16" s="51"/>
    </row>
    <row r="17" spans="1:9" s="83" customFormat="1" ht="15" customHeight="1">
      <c r="A17" s="43" t="str">
        <f>IF(Calcu!B19=TRUE,"","삭제")</f>
        <v>삭제</v>
      </c>
      <c r="D17" s="195" t="str">
        <f>Calcu!E19</f>
        <v/>
      </c>
      <c r="E17" s="195" t="e">
        <f ca="1">Calcu!AC19</f>
        <v>#N/A</v>
      </c>
      <c r="F17" s="195" t="e">
        <f ca="1">Calcu!AE19</f>
        <v>#N/A</v>
      </c>
      <c r="G17" s="195" t="e">
        <f ca="1">Calcu!AF19</f>
        <v>#N/A</v>
      </c>
      <c r="H17" s="195" t="str">
        <f>Calcu!AG19</f>
        <v/>
      </c>
      <c r="I17" s="51"/>
    </row>
    <row r="18" spans="1:9" s="83" customFormat="1" ht="15" customHeight="1">
      <c r="A18" s="43" t="str">
        <f>IF(Calcu!B20=TRUE,"","삭제")</f>
        <v>삭제</v>
      </c>
      <c r="D18" s="195" t="str">
        <f>Calcu!E20</f>
        <v/>
      </c>
      <c r="E18" s="195" t="e">
        <f ca="1">Calcu!AC20</f>
        <v>#N/A</v>
      </c>
      <c r="F18" s="195" t="e">
        <f ca="1">Calcu!AE20</f>
        <v>#N/A</v>
      </c>
      <c r="G18" s="195" t="e">
        <f ca="1">Calcu!AF20</f>
        <v>#N/A</v>
      </c>
      <c r="H18" s="195" t="str">
        <f>Calcu!AG20</f>
        <v/>
      </c>
      <c r="I18" s="51"/>
    </row>
    <row r="19" spans="1:9" s="83" customFormat="1" ht="15" customHeight="1">
      <c r="A19" s="43" t="str">
        <f>IF(Calcu!B21=TRUE,"","삭제")</f>
        <v>삭제</v>
      </c>
      <c r="D19" s="195" t="str">
        <f>Calcu!E21</f>
        <v/>
      </c>
      <c r="E19" s="195" t="e">
        <f ca="1">Calcu!AC21</f>
        <v>#N/A</v>
      </c>
      <c r="F19" s="195" t="e">
        <f ca="1">Calcu!AE21</f>
        <v>#N/A</v>
      </c>
      <c r="G19" s="195" t="e">
        <f ca="1">Calcu!AF21</f>
        <v>#N/A</v>
      </c>
      <c r="H19" s="195" t="str">
        <f>Calcu!AG21</f>
        <v/>
      </c>
      <c r="I19" s="51"/>
    </row>
    <row r="20" spans="1:9" s="83" customFormat="1" ht="15" customHeight="1">
      <c r="A20" s="43" t="str">
        <f>IF(Calcu!B22=TRUE,"","삭제")</f>
        <v>삭제</v>
      </c>
      <c r="D20" s="195" t="str">
        <f>Calcu!E22</f>
        <v/>
      </c>
      <c r="E20" s="195" t="e">
        <f ca="1">Calcu!AC22</f>
        <v>#N/A</v>
      </c>
      <c r="F20" s="195" t="e">
        <f ca="1">Calcu!AE22</f>
        <v>#N/A</v>
      </c>
      <c r="G20" s="195" t="e">
        <f ca="1">Calcu!AF22</f>
        <v>#N/A</v>
      </c>
      <c r="H20" s="195" t="str">
        <f>Calcu!AG22</f>
        <v/>
      </c>
      <c r="I20" s="51"/>
    </row>
    <row r="21" spans="1:9" s="83" customFormat="1" ht="15" customHeight="1">
      <c r="A21" s="43" t="str">
        <f>IF(Calcu!B23=TRUE,"","삭제")</f>
        <v>삭제</v>
      </c>
      <c r="D21" s="195" t="str">
        <f>Calcu!E23</f>
        <v/>
      </c>
      <c r="E21" s="195" t="e">
        <f ca="1">Calcu!AC23</f>
        <v>#N/A</v>
      </c>
      <c r="F21" s="195" t="e">
        <f ca="1">Calcu!AE23</f>
        <v>#N/A</v>
      </c>
      <c r="G21" s="195" t="e">
        <f ca="1">Calcu!AF23</f>
        <v>#N/A</v>
      </c>
      <c r="H21" s="195" t="str">
        <f>Calcu!AG23</f>
        <v/>
      </c>
      <c r="I21" s="51"/>
    </row>
    <row r="22" spans="1:9" s="83" customFormat="1" ht="15" customHeight="1">
      <c r="A22" s="43" t="str">
        <f>IF(Calcu!B24=TRUE,"","삭제")</f>
        <v>삭제</v>
      </c>
      <c r="D22" s="195" t="str">
        <f>Calcu!E24</f>
        <v/>
      </c>
      <c r="E22" s="195" t="e">
        <f ca="1">Calcu!AC24</f>
        <v>#N/A</v>
      </c>
      <c r="F22" s="195" t="e">
        <f ca="1">Calcu!AE24</f>
        <v>#N/A</v>
      </c>
      <c r="G22" s="195" t="e">
        <f ca="1">Calcu!AF24</f>
        <v>#N/A</v>
      </c>
      <c r="H22" s="195" t="str">
        <f>Calcu!AG24</f>
        <v/>
      </c>
      <c r="I22" s="51"/>
    </row>
    <row r="23" spans="1:9" s="83" customFormat="1" ht="15" customHeight="1">
      <c r="A23" s="43" t="str">
        <f>IF(Calcu!B25=TRUE,"","삭제")</f>
        <v>삭제</v>
      </c>
      <c r="D23" s="195" t="str">
        <f>Calcu!E25</f>
        <v/>
      </c>
      <c r="E23" s="195" t="e">
        <f ca="1">Calcu!AC25</f>
        <v>#N/A</v>
      </c>
      <c r="F23" s="195" t="e">
        <f ca="1">Calcu!AE25</f>
        <v>#N/A</v>
      </c>
      <c r="G23" s="195" t="e">
        <f ca="1">Calcu!AF25</f>
        <v>#N/A</v>
      </c>
      <c r="H23" s="195" t="str">
        <f>Calcu!AG25</f>
        <v/>
      </c>
      <c r="I23" s="51"/>
    </row>
    <row r="24" spans="1:9" s="83" customFormat="1" ht="15" customHeight="1">
      <c r="A24" s="43" t="str">
        <f>IF(Calcu!B26=TRUE,"","삭제")</f>
        <v>삭제</v>
      </c>
      <c r="D24" s="195" t="str">
        <f>Calcu!E26</f>
        <v/>
      </c>
      <c r="E24" s="195" t="e">
        <f ca="1">Calcu!AC26</f>
        <v>#N/A</v>
      </c>
      <c r="F24" s="195" t="e">
        <f ca="1">Calcu!AE26</f>
        <v>#N/A</v>
      </c>
      <c r="G24" s="195" t="e">
        <f ca="1">Calcu!AF26</f>
        <v>#N/A</v>
      </c>
      <c r="H24" s="195" t="str">
        <f>Calcu!AG26</f>
        <v/>
      </c>
      <c r="I24" s="51"/>
    </row>
    <row r="25" spans="1:9" s="83" customFormat="1" ht="15" customHeight="1">
      <c r="A25" s="43" t="str">
        <f>IF(Calcu!B27=TRUE,"","삭제")</f>
        <v>삭제</v>
      </c>
      <c r="D25" s="195" t="str">
        <f>Calcu!E27</f>
        <v/>
      </c>
      <c r="E25" s="195" t="e">
        <f ca="1">Calcu!AC27</f>
        <v>#N/A</v>
      </c>
      <c r="F25" s="195" t="e">
        <f ca="1">Calcu!AE27</f>
        <v>#N/A</v>
      </c>
      <c r="G25" s="195" t="e">
        <f ca="1">Calcu!AF27</f>
        <v>#N/A</v>
      </c>
      <c r="H25" s="195" t="str">
        <f>Calcu!AG27</f>
        <v/>
      </c>
      <c r="I25" s="51"/>
    </row>
    <row r="26" spans="1:9" s="83" customFormat="1" ht="15" customHeight="1">
      <c r="A26" s="43" t="str">
        <f>IF(Calcu!B28=TRUE,"","삭제")</f>
        <v>삭제</v>
      </c>
      <c r="D26" s="195" t="str">
        <f>Calcu!E28</f>
        <v/>
      </c>
      <c r="E26" s="195" t="e">
        <f ca="1">Calcu!AC28</f>
        <v>#N/A</v>
      </c>
      <c r="F26" s="195" t="e">
        <f ca="1">Calcu!AE28</f>
        <v>#N/A</v>
      </c>
      <c r="G26" s="195" t="e">
        <f ca="1">Calcu!AF28</f>
        <v>#N/A</v>
      </c>
      <c r="H26" s="195" t="str">
        <f>Calcu!AG28</f>
        <v/>
      </c>
      <c r="I26" s="51"/>
    </row>
    <row r="27" spans="1:9" s="83" customFormat="1" ht="15" customHeight="1">
      <c r="A27" s="43" t="str">
        <f>IF(Calcu!B29=TRUE,"","삭제")</f>
        <v>삭제</v>
      </c>
      <c r="D27" s="195" t="str">
        <f>Calcu!E29</f>
        <v/>
      </c>
      <c r="E27" s="195" t="e">
        <f ca="1">Calcu!AC29</f>
        <v>#N/A</v>
      </c>
      <c r="F27" s="195" t="e">
        <f ca="1">Calcu!AE29</f>
        <v>#N/A</v>
      </c>
      <c r="G27" s="195" t="e">
        <f ca="1">Calcu!AF29</f>
        <v>#N/A</v>
      </c>
      <c r="H27" s="195" t="str">
        <f>Calcu!AG29</f>
        <v/>
      </c>
      <c r="I27" s="51"/>
    </row>
    <row r="28" spans="1:9" s="83" customFormat="1" ht="15" customHeight="1">
      <c r="A28" s="43" t="str">
        <f>IF(Calcu!B30=TRUE,"","삭제")</f>
        <v>삭제</v>
      </c>
      <c r="D28" s="195" t="str">
        <f>Calcu!E30</f>
        <v/>
      </c>
      <c r="E28" s="195" t="e">
        <f ca="1">Calcu!AC30</f>
        <v>#N/A</v>
      </c>
      <c r="F28" s="195" t="e">
        <f ca="1">Calcu!AE30</f>
        <v>#N/A</v>
      </c>
      <c r="G28" s="195" t="e">
        <f ca="1">Calcu!AF30</f>
        <v>#N/A</v>
      </c>
      <c r="H28" s="195" t="str">
        <f>Calcu!AG30</f>
        <v/>
      </c>
    </row>
    <row r="29" spans="1:9" s="83" customFormat="1" ht="15" customHeight="1">
      <c r="A29" s="43" t="str">
        <f>IF(Calcu!B73=TRUE,"","삭제")</f>
        <v>삭제</v>
      </c>
      <c r="D29" s="195" t="str">
        <f>Calcu!E73</f>
        <v/>
      </c>
      <c r="E29" s="195" t="e">
        <f ca="1">Calcu!AC73</f>
        <v>#N/A</v>
      </c>
      <c r="F29" s="195" t="e">
        <f ca="1">Calcu!AE73</f>
        <v>#N/A</v>
      </c>
      <c r="G29" s="195" t="e">
        <f ca="1">Calcu!AF73</f>
        <v>#N/A</v>
      </c>
      <c r="H29" s="195" t="str">
        <f>Calcu!AG73</f>
        <v/>
      </c>
      <c r="I29" s="51"/>
    </row>
    <row r="30" spans="1:9" s="83" customFormat="1" ht="15" customHeight="1">
      <c r="A30" s="43" t="str">
        <f>IF(Calcu!B74=TRUE,"","삭제")</f>
        <v>삭제</v>
      </c>
      <c r="D30" s="195" t="str">
        <f>Calcu!E74</f>
        <v/>
      </c>
      <c r="E30" s="195" t="e">
        <f ca="1">Calcu!AC74</f>
        <v>#N/A</v>
      </c>
      <c r="F30" s="195" t="e">
        <f ca="1">Calcu!AE74</f>
        <v>#N/A</v>
      </c>
      <c r="G30" s="195" t="e">
        <f ca="1">Calcu!AF74</f>
        <v>#N/A</v>
      </c>
      <c r="H30" s="195" t="str">
        <f>Calcu!AG74</f>
        <v/>
      </c>
      <c r="I30" s="51"/>
    </row>
    <row r="31" spans="1:9" s="83" customFormat="1" ht="15" customHeight="1">
      <c r="A31" s="43" t="str">
        <f>IF(Calcu!B75=TRUE,"","삭제")</f>
        <v>삭제</v>
      </c>
      <c r="D31" s="195" t="str">
        <f>Calcu!E75</f>
        <v/>
      </c>
      <c r="E31" s="195" t="e">
        <f ca="1">Calcu!AC75</f>
        <v>#N/A</v>
      </c>
      <c r="F31" s="195" t="e">
        <f ca="1">Calcu!AE75</f>
        <v>#N/A</v>
      </c>
      <c r="G31" s="195" t="e">
        <f ca="1">Calcu!AF75</f>
        <v>#N/A</v>
      </c>
      <c r="H31" s="195" t="str">
        <f>Calcu!AG75</f>
        <v/>
      </c>
      <c r="I31" s="51"/>
    </row>
    <row r="32" spans="1:9" s="83" customFormat="1" ht="15" customHeight="1">
      <c r="A32" s="43" t="str">
        <f>IF(Calcu!B76=TRUE,"","삭제")</f>
        <v>삭제</v>
      </c>
      <c r="D32" s="195" t="str">
        <f>Calcu!E76</f>
        <v/>
      </c>
      <c r="E32" s="195" t="e">
        <f ca="1">Calcu!AC76</f>
        <v>#N/A</v>
      </c>
      <c r="F32" s="195" t="e">
        <f ca="1">Calcu!AE76</f>
        <v>#N/A</v>
      </c>
      <c r="G32" s="195" t="e">
        <f ca="1">Calcu!AF76</f>
        <v>#N/A</v>
      </c>
      <c r="H32" s="195" t="str">
        <f>Calcu!AG76</f>
        <v/>
      </c>
      <c r="I32" s="51"/>
    </row>
    <row r="33" spans="1:9" s="83" customFormat="1" ht="15" customHeight="1">
      <c r="A33" s="43" t="str">
        <f>IF(Calcu!B77=TRUE,"","삭제")</f>
        <v>삭제</v>
      </c>
      <c r="D33" s="195" t="str">
        <f>Calcu!E77</f>
        <v/>
      </c>
      <c r="E33" s="195" t="e">
        <f ca="1">Calcu!AC77</f>
        <v>#N/A</v>
      </c>
      <c r="F33" s="195" t="e">
        <f ca="1">Calcu!AE77</f>
        <v>#N/A</v>
      </c>
      <c r="G33" s="195" t="e">
        <f ca="1">Calcu!AF77</f>
        <v>#N/A</v>
      </c>
      <c r="H33" s="195" t="str">
        <f>Calcu!AG77</f>
        <v/>
      </c>
      <c r="I33" s="51"/>
    </row>
    <row r="34" spans="1:9" s="83" customFormat="1" ht="15" customHeight="1">
      <c r="A34" s="43" t="str">
        <f>IF(Calcu!B78=TRUE,"","삭제")</f>
        <v>삭제</v>
      </c>
      <c r="D34" s="195" t="str">
        <f>Calcu!E78</f>
        <v/>
      </c>
      <c r="E34" s="195" t="e">
        <f ca="1">Calcu!AC78</f>
        <v>#N/A</v>
      </c>
      <c r="F34" s="195" t="e">
        <f ca="1">Calcu!AE78</f>
        <v>#N/A</v>
      </c>
      <c r="G34" s="195" t="e">
        <f ca="1">Calcu!AF78</f>
        <v>#N/A</v>
      </c>
      <c r="H34" s="195" t="str">
        <f>Calcu!AG78</f>
        <v/>
      </c>
      <c r="I34" s="51"/>
    </row>
    <row r="35" spans="1:9" s="83" customFormat="1" ht="15" customHeight="1">
      <c r="A35" s="43" t="str">
        <f>IF(Calcu!B79=TRUE,"","삭제")</f>
        <v>삭제</v>
      </c>
      <c r="D35" s="195" t="str">
        <f>Calcu!E79</f>
        <v/>
      </c>
      <c r="E35" s="195" t="e">
        <f ca="1">Calcu!AC79</f>
        <v>#N/A</v>
      </c>
      <c r="F35" s="195" t="e">
        <f ca="1">Calcu!AE79</f>
        <v>#N/A</v>
      </c>
      <c r="G35" s="195" t="e">
        <f ca="1">Calcu!AF79</f>
        <v>#N/A</v>
      </c>
      <c r="H35" s="195" t="str">
        <f>Calcu!AG79</f>
        <v/>
      </c>
      <c r="I35" s="51"/>
    </row>
    <row r="36" spans="1:9" s="83" customFormat="1" ht="15" customHeight="1">
      <c r="A36" s="43" t="str">
        <f>IF(Calcu!B80=TRUE,"","삭제")</f>
        <v>삭제</v>
      </c>
      <c r="D36" s="195" t="str">
        <f>Calcu!E80</f>
        <v/>
      </c>
      <c r="E36" s="195" t="e">
        <f ca="1">Calcu!AC80</f>
        <v>#N/A</v>
      </c>
      <c r="F36" s="195" t="e">
        <f ca="1">Calcu!AE80</f>
        <v>#N/A</v>
      </c>
      <c r="G36" s="195" t="e">
        <f ca="1">Calcu!AF80</f>
        <v>#N/A</v>
      </c>
      <c r="H36" s="195" t="str">
        <f>Calcu!AG80</f>
        <v/>
      </c>
      <c r="I36" s="51"/>
    </row>
    <row r="37" spans="1:9" s="83" customFormat="1" ht="15" customHeight="1">
      <c r="A37" s="43" t="str">
        <f>IF(Calcu!B81=TRUE,"","삭제")</f>
        <v>삭제</v>
      </c>
      <c r="D37" s="195" t="str">
        <f>Calcu!E81</f>
        <v/>
      </c>
      <c r="E37" s="195" t="e">
        <f ca="1">Calcu!AC81</f>
        <v>#N/A</v>
      </c>
      <c r="F37" s="195" t="e">
        <f ca="1">Calcu!AE81</f>
        <v>#N/A</v>
      </c>
      <c r="G37" s="195" t="e">
        <f ca="1">Calcu!AF81</f>
        <v>#N/A</v>
      </c>
      <c r="H37" s="195" t="str">
        <f>Calcu!AG81</f>
        <v/>
      </c>
      <c r="I37" s="51"/>
    </row>
    <row r="38" spans="1:9" s="83" customFormat="1" ht="15" customHeight="1">
      <c r="A38" s="43" t="str">
        <f>IF(Calcu!B82=TRUE,"","삭제")</f>
        <v>삭제</v>
      </c>
      <c r="D38" s="195" t="str">
        <f>Calcu!E82</f>
        <v/>
      </c>
      <c r="E38" s="195" t="e">
        <f ca="1">Calcu!AC82</f>
        <v>#N/A</v>
      </c>
      <c r="F38" s="195" t="e">
        <f ca="1">Calcu!AE82</f>
        <v>#N/A</v>
      </c>
      <c r="G38" s="195" t="e">
        <f ca="1">Calcu!AF82</f>
        <v>#N/A</v>
      </c>
      <c r="H38" s="195" t="str">
        <f>Calcu!AG82</f>
        <v/>
      </c>
      <c r="I38" s="51"/>
    </row>
    <row r="39" spans="1:9" s="83" customFormat="1" ht="15" customHeight="1">
      <c r="A39" s="43" t="str">
        <f>IF(Calcu!B83=TRUE,"","삭제")</f>
        <v>삭제</v>
      </c>
      <c r="D39" s="195" t="str">
        <f>Calcu!E83</f>
        <v/>
      </c>
      <c r="E39" s="195" t="e">
        <f ca="1">Calcu!AC83</f>
        <v>#N/A</v>
      </c>
      <c r="F39" s="195" t="e">
        <f ca="1">Calcu!AE83</f>
        <v>#N/A</v>
      </c>
      <c r="G39" s="195" t="e">
        <f ca="1">Calcu!AF83</f>
        <v>#N/A</v>
      </c>
      <c r="H39" s="195" t="str">
        <f>Calcu!AG83</f>
        <v/>
      </c>
      <c r="I39" s="51"/>
    </row>
    <row r="40" spans="1:9" s="83" customFormat="1" ht="15" customHeight="1">
      <c r="A40" s="43" t="str">
        <f>IF(Calcu!B84=TRUE,"","삭제")</f>
        <v>삭제</v>
      </c>
      <c r="D40" s="195" t="str">
        <f>Calcu!E84</f>
        <v/>
      </c>
      <c r="E40" s="195" t="e">
        <f ca="1">Calcu!AC84</f>
        <v>#N/A</v>
      </c>
      <c r="F40" s="195" t="e">
        <f ca="1">Calcu!AE84</f>
        <v>#N/A</v>
      </c>
      <c r="G40" s="195" t="e">
        <f ca="1">Calcu!AF84</f>
        <v>#N/A</v>
      </c>
      <c r="H40" s="195" t="str">
        <f>Calcu!AG84</f>
        <v/>
      </c>
      <c r="I40" s="51"/>
    </row>
    <row r="41" spans="1:9" s="83" customFormat="1" ht="15" customHeight="1">
      <c r="A41" s="43" t="str">
        <f>IF(Calcu!B85=TRUE,"","삭제")</f>
        <v>삭제</v>
      </c>
      <c r="D41" s="195" t="str">
        <f>Calcu!E85</f>
        <v/>
      </c>
      <c r="E41" s="195" t="e">
        <f ca="1">Calcu!AC85</f>
        <v>#N/A</v>
      </c>
      <c r="F41" s="195" t="e">
        <f ca="1">Calcu!AE85</f>
        <v>#N/A</v>
      </c>
      <c r="G41" s="195" t="e">
        <f ca="1">Calcu!AF85</f>
        <v>#N/A</v>
      </c>
      <c r="H41" s="195" t="str">
        <f>Calcu!AG85</f>
        <v/>
      </c>
      <c r="I41" s="51"/>
    </row>
    <row r="42" spans="1:9" s="83" customFormat="1" ht="15" customHeight="1">
      <c r="A42" s="43" t="str">
        <f>IF(Calcu!B86=TRUE,"","삭제")</f>
        <v>삭제</v>
      </c>
      <c r="D42" s="195" t="str">
        <f>Calcu!E86</f>
        <v/>
      </c>
      <c r="E42" s="195" t="e">
        <f ca="1">Calcu!AC86</f>
        <v>#N/A</v>
      </c>
      <c r="F42" s="195" t="e">
        <f ca="1">Calcu!AE86</f>
        <v>#N/A</v>
      </c>
      <c r="G42" s="195" t="e">
        <f ca="1">Calcu!AF86</f>
        <v>#N/A</v>
      </c>
      <c r="H42" s="195" t="str">
        <f>Calcu!AG86</f>
        <v/>
      </c>
      <c r="I42" s="51"/>
    </row>
    <row r="43" spans="1:9" s="83" customFormat="1" ht="15" customHeight="1">
      <c r="A43" s="43" t="str">
        <f>IF(Calcu!B87=TRUE,"","삭제")</f>
        <v>삭제</v>
      </c>
      <c r="D43" s="195" t="str">
        <f>Calcu!E87</f>
        <v/>
      </c>
      <c r="E43" s="195" t="e">
        <f ca="1">Calcu!AC87</f>
        <v>#N/A</v>
      </c>
      <c r="F43" s="195" t="e">
        <f ca="1">Calcu!AE87</f>
        <v>#N/A</v>
      </c>
      <c r="G43" s="195" t="e">
        <f ca="1">Calcu!AF87</f>
        <v>#N/A</v>
      </c>
      <c r="H43" s="195" t="str">
        <f>Calcu!AG87</f>
        <v/>
      </c>
      <c r="I43" s="51"/>
    </row>
    <row r="44" spans="1:9" s="83" customFormat="1" ht="15" customHeight="1">
      <c r="A44" s="43" t="str">
        <f>IF(Calcu!B88=TRUE,"","삭제")</f>
        <v>삭제</v>
      </c>
      <c r="D44" s="195" t="str">
        <f>Calcu!E88</f>
        <v/>
      </c>
      <c r="E44" s="195" t="e">
        <f ca="1">Calcu!AC88</f>
        <v>#N/A</v>
      </c>
      <c r="F44" s="195" t="e">
        <f ca="1">Calcu!AE88</f>
        <v>#N/A</v>
      </c>
      <c r="G44" s="195" t="e">
        <f ca="1">Calcu!AF88</f>
        <v>#N/A</v>
      </c>
      <c r="H44" s="195" t="str">
        <f>Calcu!AG88</f>
        <v/>
      </c>
      <c r="I44" s="51"/>
    </row>
    <row r="45" spans="1:9" s="83" customFormat="1" ht="15" customHeight="1">
      <c r="A45" s="43" t="str">
        <f>IF(Calcu!B89=TRUE,"","삭제")</f>
        <v>삭제</v>
      </c>
      <c r="D45" s="195" t="str">
        <f>Calcu!E89</f>
        <v/>
      </c>
      <c r="E45" s="195" t="e">
        <f ca="1">Calcu!AC89</f>
        <v>#N/A</v>
      </c>
      <c r="F45" s="195" t="e">
        <f ca="1">Calcu!AE89</f>
        <v>#N/A</v>
      </c>
      <c r="G45" s="195" t="e">
        <f ca="1">Calcu!AF89</f>
        <v>#N/A</v>
      </c>
      <c r="H45" s="195" t="str">
        <f>Calcu!AG89</f>
        <v/>
      </c>
      <c r="I45" s="51"/>
    </row>
    <row r="46" spans="1:9" s="83" customFormat="1" ht="15" customHeight="1">
      <c r="A46" s="43" t="str">
        <f>IF(Calcu!B90=TRUE,"","삭제")</f>
        <v>삭제</v>
      </c>
      <c r="D46" s="195" t="str">
        <f>Calcu!E90</f>
        <v/>
      </c>
      <c r="E46" s="195" t="e">
        <f ca="1">Calcu!AC90</f>
        <v>#N/A</v>
      </c>
      <c r="F46" s="195" t="e">
        <f ca="1">Calcu!AE90</f>
        <v>#N/A</v>
      </c>
      <c r="G46" s="195" t="e">
        <f ca="1">Calcu!AF90</f>
        <v>#N/A</v>
      </c>
      <c r="H46" s="195" t="str">
        <f>Calcu!AG90</f>
        <v/>
      </c>
      <c r="I46" s="51"/>
    </row>
    <row r="47" spans="1:9" s="83" customFormat="1" ht="15" customHeight="1">
      <c r="A47" s="43" t="str">
        <f>IF(Calcu!B91=TRUE,"","삭제")</f>
        <v>삭제</v>
      </c>
      <c r="D47" s="195" t="str">
        <f>Calcu!E91</f>
        <v/>
      </c>
      <c r="E47" s="195" t="e">
        <f ca="1">Calcu!AC91</f>
        <v>#N/A</v>
      </c>
      <c r="F47" s="195" t="e">
        <f ca="1">Calcu!AE91</f>
        <v>#N/A</v>
      </c>
      <c r="G47" s="195" t="e">
        <f ca="1">Calcu!AF91</f>
        <v>#N/A</v>
      </c>
      <c r="H47" s="195" t="str">
        <f>Calcu!AG91</f>
        <v/>
      </c>
      <c r="I47" s="51"/>
    </row>
    <row r="48" spans="1:9" s="83" customFormat="1" ht="15" customHeight="1">
      <c r="A48" s="43" t="str">
        <f>IF(Calcu!B92=TRUE,"","삭제")</f>
        <v>삭제</v>
      </c>
      <c r="D48" s="195" t="str">
        <f>Calcu!E92</f>
        <v/>
      </c>
      <c r="E48" s="195" t="e">
        <f ca="1">Calcu!AC92</f>
        <v>#N/A</v>
      </c>
      <c r="F48" s="195" t="e">
        <f ca="1">Calcu!AE92</f>
        <v>#N/A</v>
      </c>
      <c r="G48" s="195" t="e">
        <f ca="1">Calcu!AF92</f>
        <v>#N/A</v>
      </c>
      <c r="H48" s="195" t="str">
        <f>Calcu!AG92</f>
        <v/>
      </c>
    </row>
    <row r="49" spans="1:9" s="83" customFormat="1" ht="15" customHeight="1">
      <c r="A49" s="43" t="str">
        <f>IF(Calcu!B135=TRUE,"","삭제")</f>
        <v>삭제</v>
      </c>
      <c r="D49" s="195" t="str">
        <f>Calcu!E135</f>
        <v/>
      </c>
      <c r="E49" s="195" t="e">
        <f ca="1">Calcu!AC135</f>
        <v>#N/A</v>
      </c>
      <c r="F49" s="195" t="e">
        <f ca="1">Calcu!AE135</f>
        <v>#N/A</v>
      </c>
      <c r="G49" s="195" t="e">
        <f ca="1">Calcu!AF135</f>
        <v>#N/A</v>
      </c>
      <c r="H49" s="195" t="str">
        <f>Calcu!AG135</f>
        <v/>
      </c>
      <c r="I49" s="51"/>
    </row>
    <row r="50" spans="1:9" s="83" customFormat="1" ht="15" customHeight="1">
      <c r="A50" s="43" t="str">
        <f>IF(Calcu!B136=TRUE,"","삭제")</f>
        <v>삭제</v>
      </c>
      <c r="D50" s="195" t="str">
        <f>Calcu!E136</f>
        <v/>
      </c>
      <c r="E50" s="195" t="e">
        <f ca="1">Calcu!AC136</f>
        <v>#N/A</v>
      </c>
      <c r="F50" s="195" t="e">
        <f ca="1">Calcu!AE136</f>
        <v>#N/A</v>
      </c>
      <c r="G50" s="195" t="e">
        <f ca="1">Calcu!AF136</f>
        <v>#N/A</v>
      </c>
      <c r="H50" s="195" t="str">
        <f>Calcu!AG136</f>
        <v/>
      </c>
      <c r="I50" s="51"/>
    </row>
    <row r="51" spans="1:9" s="83" customFormat="1" ht="15" customHeight="1">
      <c r="A51" s="43" t="str">
        <f>IF(Calcu!B137=TRUE,"","삭제")</f>
        <v>삭제</v>
      </c>
      <c r="D51" s="195" t="str">
        <f>Calcu!E137</f>
        <v/>
      </c>
      <c r="E51" s="195" t="e">
        <f ca="1">Calcu!AC137</f>
        <v>#N/A</v>
      </c>
      <c r="F51" s="195" t="e">
        <f ca="1">Calcu!AE137</f>
        <v>#N/A</v>
      </c>
      <c r="G51" s="195" t="e">
        <f ca="1">Calcu!AF137</f>
        <v>#N/A</v>
      </c>
      <c r="H51" s="195" t="str">
        <f>Calcu!AG137</f>
        <v/>
      </c>
      <c r="I51" s="51"/>
    </row>
    <row r="52" spans="1:9" s="83" customFormat="1" ht="15" customHeight="1">
      <c r="A52" s="43" t="str">
        <f>IF(Calcu!B138=TRUE,"","삭제")</f>
        <v>삭제</v>
      </c>
      <c r="D52" s="195" t="str">
        <f>Calcu!E138</f>
        <v/>
      </c>
      <c r="E52" s="195" t="e">
        <f ca="1">Calcu!AC138</f>
        <v>#N/A</v>
      </c>
      <c r="F52" s="195" t="e">
        <f ca="1">Calcu!AE138</f>
        <v>#N/A</v>
      </c>
      <c r="G52" s="195" t="e">
        <f ca="1">Calcu!AF138</f>
        <v>#N/A</v>
      </c>
      <c r="H52" s="195" t="str">
        <f>Calcu!AG138</f>
        <v/>
      </c>
      <c r="I52" s="51"/>
    </row>
    <row r="53" spans="1:9" s="83" customFormat="1" ht="15" customHeight="1">
      <c r="A53" s="43" t="str">
        <f>IF(Calcu!B139=TRUE,"","삭제")</f>
        <v>삭제</v>
      </c>
      <c r="D53" s="195" t="str">
        <f>Calcu!E139</f>
        <v/>
      </c>
      <c r="E53" s="195" t="e">
        <f ca="1">Calcu!AC139</f>
        <v>#N/A</v>
      </c>
      <c r="F53" s="195" t="e">
        <f ca="1">Calcu!AE139</f>
        <v>#N/A</v>
      </c>
      <c r="G53" s="195" t="e">
        <f ca="1">Calcu!AF139</f>
        <v>#N/A</v>
      </c>
      <c r="H53" s="195" t="str">
        <f>Calcu!AG139</f>
        <v/>
      </c>
      <c r="I53" s="51"/>
    </row>
    <row r="54" spans="1:9" s="83" customFormat="1" ht="15" customHeight="1">
      <c r="A54" s="43" t="str">
        <f>IF(Calcu!B140=TRUE,"","삭제")</f>
        <v>삭제</v>
      </c>
      <c r="D54" s="195" t="str">
        <f>Calcu!E140</f>
        <v/>
      </c>
      <c r="E54" s="195" t="e">
        <f ca="1">Calcu!AC140</f>
        <v>#N/A</v>
      </c>
      <c r="F54" s="195" t="e">
        <f ca="1">Calcu!AE140</f>
        <v>#N/A</v>
      </c>
      <c r="G54" s="195" t="e">
        <f ca="1">Calcu!AF140</f>
        <v>#N/A</v>
      </c>
      <c r="H54" s="195" t="str">
        <f>Calcu!AG140</f>
        <v/>
      </c>
      <c r="I54" s="51"/>
    </row>
    <row r="55" spans="1:9" s="83" customFormat="1" ht="15" customHeight="1">
      <c r="A55" s="43" t="str">
        <f>IF(Calcu!B141=TRUE,"","삭제")</f>
        <v>삭제</v>
      </c>
      <c r="D55" s="195" t="str">
        <f>Calcu!E141</f>
        <v/>
      </c>
      <c r="E55" s="195" t="e">
        <f ca="1">Calcu!AC141</f>
        <v>#N/A</v>
      </c>
      <c r="F55" s="195" t="e">
        <f ca="1">Calcu!AE141</f>
        <v>#N/A</v>
      </c>
      <c r="G55" s="195" t="e">
        <f ca="1">Calcu!AF141</f>
        <v>#N/A</v>
      </c>
      <c r="H55" s="195" t="str">
        <f>Calcu!AG141</f>
        <v/>
      </c>
      <c r="I55" s="51"/>
    </row>
    <row r="56" spans="1:9" s="83" customFormat="1" ht="15" customHeight="1">
      <c r="A56" s="43" t="str">
        <f>IF(Calcu!B142=TRUE,"","삭제")</f>
        <v>삭제</v>
      </c>
      <c r="D56" s="195" t="str">
        <f>Calcu!E142</f>
        <v/>
      </c>
      <c r="E56" s="195" t="e">
        <f ca="1">Calcu!AC142</f>
        <v>#N/A</v>
      </c>
      <c r="F56" s="195" t="e">
        <f ca="1">Calcu!AE142</f>
        <v>#N/A</v>
      </c>
      <c r="G56" s="195" t="e">
        <f ca="1">Calcu!AF142</f>
        <v>#N/A</v>
      </c>
      <c r="H56" s="195" t="str">
        <f>Calcu!AG142</f>
        <v/>
      </c>
      <c r="I56" s="51"/>
    </row>
    <row r="57" spans="1:9" s="83" customFormat="1" ht="15" customHeight="1">
      <c r="A57" s="43" t="str">
        <f>IF(Calcu!B143=TRUE,"","삭제")</f>
        <v>삭제</v>
      </c>
      <c r="D57" s="195" t="str">
        <f>Calcu!E143</f>
        <v/>
      </c>
      <c r="E57" s="195" t="e">
        <f ca="1">Calcu!AC143</f>
        <v>#N/A</v>
      </c>
      <c r="F57" s="195" t="e">
        <f ca="1">Calcu!AE143</f>
        <v>#N/A</v>
      </c>
      <c r="G57" s="195" t="e">
        <f ca="1">Calcu!AF143</f>
        <v>#N/A</v>
      </c>
      <c r="H57" s="195" t="str">
        <f>Calcu!AG143</f>
        <v/>
      </c>
      <c r="I57" s="51"/>
    </row>
    <row r="58" spans="1:9" s="83" customFormat="1" ht="15" customHeight="1">
      <c r="A58" s="43" t="str">
        <f>IF(Calcu!B144=TRUE,"","삭제")</f>
        <v>삭제</v>
      </c>
      <c r="D58" s="195" t="str">
        <f>Calcu!E144</f>
        <v/>
      </c>
      <c r="E58" s="195" t="e">
        <f ca="1">Calcu!AC144</f>
        <v>#N/A</v>
      </c>
      <c r="F58" s="195" t="e">
        <f ca="1">Calcu!AE144</f>
        <v>#N/A</v>
      </c>
      <c r="G58" s="195" t="e">
        <f ca="1">Calcu!AF144</f>
        <v>#N/A</v>
      </c>
      <c r="H58" s="195" t="str">
        <f>Calcu!AG144</f>
        <v/>
      </c>
      <c r="I58" s="51"/>
    </row>
    <row r="59" spans="1:9" s="83" customFormat="1" ht="15" customHeight="1">
      <c r="A59" s="43" t="str">
        <f>IF(Calcu!B145=TRUE,"","삭제")</f>
        <v>삭제</v>
      </c>
      <c r="D59" s="195" t="str">
        <f>Calcu!E145</f>
        <v/>
      </c>
      <c r="E59" s="195" t="e">
        <f ca="1">Calcu!AC145</f>
        <v>#N/A</v>
      </c>
      <c r="F59" s="195" t="e">
        <f ca="1">Calcu!AE145</f>
        <v>#N/A</v>
      </c>
      <c r="G59" s="195" t="e">
        <f ca="1">Calcu!AF145</f>
        <v>#N/A</v>
      </c>
      <c r="H59" s="195" t="str">
        <f>Calcu!AG145</f>
        <v/>
      </c>
      <c r="I59" s="51"/>
    </row>
    <row r="60" spans="1:9" s="83" customFormat="1" ht="15" customHeight="1">
      <c r="A60" s="43" t="str">
        <f>IF(Calcu!B146=TRUE,"","삭제")</f>
        <v>삭제</v>
      </c>
      <c r="D60" s="195" t="str">
        <f>Calcu!E146</f>
        <v/>
      </c>
      <c r="E60" s="195" t="e">
        <f ca="1">Calcu!AC146</f>
        <v>#N/A</v>
      </c>
      <c r="F60" s="195" t="e">
        <f ca="1">Calcu!AE146</f>
        <v>#N/A</v>
      </c>
      <c r="G60" s="195" t="e">
        <f ca="1">Calcu!AF146</f>
        <v>#N/A</v>
      </c>
      <c r="H60" s="195" t="str">
        <f>Calcu!AG146</f>
        <v/>
      </c>
      <c r="I60" s="51"/>
    </row>
    <row r="61" spans="1:9" s="83" customFormat="1" ht="15" customHeight="1">
      <c r="A61" s="43" t="str">
        <f>IF(Calcu!B147=TRUE,"","삭제")</f>
        <v>삭제</v>
      </c>
      <c r="D61" s="195" t="str">
        <f>Calcu!E147</f>
        <v/>
      </c>
      <c r="E61" s="195" t="e">
        <f ca="1">Calcu!AC147</f>
        <v>#N/A</v>
      </c>
      <c r="F61" s="195" t="e">
        <f ca="1">Calcu!AE147</f>
        <v>#N/A</v>
      </c>
      <c r="G61" s="195" t="e">
        <f ca="1">Calcu!AF147</f>
        <v>#N/A</v>
      </c>
      <c r="H61" s="195" t="str">
        <f>Calcu!AG147</f>
        <v/>
      </c>
      <c r="I61" s="51"/>
    </row>
    <row r="62" spans="1:9" s="83" customFormat="1" ht="15" customHeight="1">
      <c r="A62" s="43" t="str">
        <f>IF(Calcu!B148=TRUE,"","삭제")</f>
        <v>삭제</v>
      </c>
      <c r="D62" s="195" t="str">
        <f>Calcu!E148</f>
        <v/>
      </c>
      <c r="E62" s="195" t="e">
        <f ca="1">Calcu!AC148</f>
        <v>#N/A</v>
      </c>
      <c r="F62" s="195" t="e">
        <f ca="1">Calcu!AE148</f>
        <v>#N/A</v>
      </c>
      <c r="G62" s="195" t="e">
        <f ca="1">Calcu!AF148</f>
        <v>#N/A</v>
      </c>
      <c r="H62" s="195" t="str">
        <f>Calcu!AG148</f>
        <v/>
      </c>
      <c r="I62" s="51"/>
    </row>
    <row r="63" spans="1:9" s="83" customFormat="1" ht="15" customHeight="1">
      <c r="A63" s="43" t="str">
        <f>IF(Calcu!B149=TRUE,"","삭제")</f>
        <v>삭제</v>
      </c>
      <c r="D63" s="195" t="str">
        <f>Calcu!E149</f>
        <v/>
      </c>
      <c r="E63" s="195" t="e">
        <f ca="1">Calcu!AC149</f>
        <v>#N/A</v>
      </c>
      <c r="F63" s="195" t="e">
        <f ca="1">Calcu!AE149</f>
        <v>#N/A</v>
      </c>
      <c r="G63" s="195" t="e">
        <f ca="1">Calcu!AF149</f>
        <v>#N/A</v>
      </c>
      <c r="H63" s="195" t="str">
        <f>Calcu!AG149</f>
        <v/>
      </c>
      <c r="I63" s="51"/>
    </row>
    <row r="64" spans="1:9" s="83" customFormat="1" ht="15" customHeight="1">
      <c r="A64" s="43" t="str">
        <f>IF(Calcu!B150=TRUE,"","삭제")</f>
        <v>삭제</v>
      </c>
      <c r="D64" s="195" t="str">
        <f>Calcu!E150</f>
        <v/>
      </c>
      <c r="E64" s="195" t="e">
        <f ca="1">Calcu!AC150</f>
        <v>#N/A</v>
      </c>
      <c r="F64" s="195" t="e">
        <f ca="1">Calcu!AE150</f>
        <v>#N/A</v>
      </c>
      <c r="G64" s="195" t="e">
        <f ca="1">Calcu!AF150</f>
        <v>#N/A</v>
      </c>
      <c r="H64" s="195" t="str">
        <f>Calcu!AG150</f>
        <v/>
      </c>
      <c r="I64" s="51"/>
    </row>
    <row r="65" spans="1:9" s="83" customFormat="1" ht="15" customHeight="1">
      <c r="A65" s="43" t="str">
        <f>IF(Calcu!B151=TRUE,"","삭제")</f>
        <v>삭제</v>
      </c>
      <c r="D65" s="195" t="str">
        <f>Calcu!E151</f>
        <v/>
      </c>
      <c r="E65" s="195" t="e">
        <f ca="1">Calcu!AC151</f>
        <v>#N/A</v>
      </c>
      <c r="F65" s="195" t="e">
        <f ca="1">Calcu!AE151</f>
        <v>#N/A</v>
      </c>
      <c r="G65" s="195" t="e">
        <f ca="1">Calcu!AF151</f>
        <v>#N/A</v>
      </c>
      <c r="H65" s="195" t="str">
        <f>Calcu!AG151</f>
        <v/>
      </c>
      <c r="I65" s="51"/>
    </row>
    <row r="66" spans="1:9" s="83" customFormat="1" ht="15" customHeight="1">
      <c r="A66" s="43" t="str">
        <f>IF(Calcu!B152=TRUE,"","삭제")</f>
        <v>삭제</v>
      </c>
      <c r="D66" s="195" t="str">
        <f>Calcu!E152</f>
        <v/>
      </c>
      <c r="E66" s="195" t="e">
        <f ca="1">Calcu!AC152</f>
        <v>#N/A</v>
      </c>
      <c r="F66" s="195" t="e">
        <f ca="1">Calcu!AE152</f>
        <v>#N/A</v>
      </c>
      <c r="G66" s="195" t="e">
        <f ca="1">Calcu!AF152</f>
        <v>#N/A</v>
      </c>
      <c r="H66" s="195" t="str">
        <f>Calcu!AG152</f>
        <v/>
      </c>
      <c r="I66" s="51"/>
    </row>
    <row r="67" spans="1:9" s="83" customFormat="1" ht="15" customHeight="1">
      <c r="A67" s="43" t="str">
        <f>IF(Calcu!B153=TRUE,"","삭제")</f>
        <v>삭제</v>
      </c>
      <c r="D67" s="195" t="str">
        <f>Calcu!E153</f>
        <v/>
      </c>
      <c r="E67" s="195" t="e">
        <f ca="1">Calcu!AC153</f>
        <v>#N/A</v>
      </c>
      <c r="F67" s="195" t="e">
        <f ca="1">Calcu!AE153</f>
        <v>#N/A</v>
      </c>
      <c r="G67" s="195" t="e">
        <f ca="1">Calcu!AF153</f>
        <v>#N/A</v>
      </c>
      <c r="H67" s="195" t="str">
        <f>Calcu!AG153</f>
        <v/>
      </c>
      <c r="I67" s="51"/>
    </row>
    <row r="68" spans="1:9" s="83" customFormat="1" ht="15" customHeight="1">
      <c r="A68" s="43" t="str">
        <f>IF(Calcu!B154=TRUE,"","삭제")</f>
        <v>삭제</v>
      </c>
      <c r="D68" s="195" t="str">
        <f>Calcu!E154</f>
        <v/>
      </c>
      <c r="E68" s="195" t="e">
        <f ca="1">Calcu!AC154</f>
        <v>#N/A</v>
      </c>
      <c r="F68" s="195" t="e">
        <f ca="1">Calcu!AE154</f>
        <v>#N/A</v>
      </c>
      <c r="G68" s="195" t="e">
        <f ca="1">Calcu!AF154</f>
        <v>#N/A</v>
      </c>
      <c r="H68" s="195" t="str">
        <f>Calcu!AG154</f>
        <v/>
      </c>
    </row>
    <row r="69" spans="1:9" s="83" customFormat="1" ht="15" customHeight="1">
      <c r="A69" s="43" t="str">
        <f>IF(Calcu!B197=TRUE,"","삭제")</f>
        <v>삭제</v>
      </c>
      <c r="D69" s="195" t="str">
        <f>Calcu!E197</f>
        <v/>
      </c>
      <c r="E69" s="195" t="e">
        <f ca="1">Calcu!AC197</f>
        <v>#N/A</v>
      </c>
      <c r="F69" s="195" t="e">
        <f ca="1">Calcu!AE197</f>
        <v>#N/A</v>
      </c>
      <c r="G69" s="195" t="e">
        <f ca="1">Calcu!AF197</f>
        <v>#N/A</v>
      </c>
      <c r="H69" s="195" t="str">
        <f>Calcu!AG197</f>
        <v/>
      </c>
      <c r="I69" s="51"/>
    </row>
    <row r="70" spans="1:9" s="83" customFormat="1" ht="15" customHeight="1">
      <c r="A70" s="43" t="str">
        <f>IF(Calcu!B198=TRUE,"","삭제")</f>
        <v>삭제</v>
      </c>
      <c r="D70" s="195" t="str">
        <f>Calcu!E198</f>
        <v/>
      </c>
      <c r="E70" s="195" t="e">
        <f ca="1">Calcu!AC198</f>
        <v>#N/A</v>
      </c>
      <c r="F70" s="195" t="e">
        <f ca="1">Calcu!AE198</f>
        <v>#N/A</v>
      </c>
      <c r="G70" s="195" t="e">
        <f ca="1">Calcu!AF198</f>
        <v>#N/A</v>
      </c>
      <c r="H70" s="195" t="str">
        <f>Calcu!AG198</f>
        <v/>
      </c>
      <c r="I70" s="51"/>
    </row>
    <row r="71" spans="1:9" s="83" customFormat="1" ht="15" customHeight="1">
      <c r="A71" s="43" t="str">
        <f>IF(Calcu!B199=TRUE,"","삭제")</f>
        <v>삭제</v>
      </c>
      <c r="D71" s="195" t="str">
        <f>Calcu!E199</f>
        <v/>
      </c>
      <c r="E71" s="195" t="e">
        <f ca="1">Calcu!AC199</f>
        <v>#N/A</v>
      </c>
      <c r="F71" s="195" t="e">
        <f ca="1">Calcu!AE199</f>
        <v>#N/A</v>
      </c>
      <c r="G71" s="195" t="e">
        <f ca="1">Calcu!AF199</f>
        <v>#N/A</v>
      </c>
      <c r="H71" s="195" t="str">
        <f>Calcu!AG199</f>
        <v/>
      </c>
      <c r="I71" s="51"/>
    </row>
    <row r="72" spans="1:9" s="83" customFormat="1" ht="15" customHeight="1">
      <c r="A72" s="43" t="str">
        <f>IF(Calcu!B200=TRUE,"","삭제")</f>
        <v>삭제</v>
      </c>
      <c r="D72" s="195" t="str">
        <f>Calcu!E200</f>
        <v/>
      </c>
      <c r="E72" s="195" t="e">
        <f ca="1">Calcu!AC200</f>
        <v>#N/A</v>
      </c>
      <c r="F72" s="195" t="e">
        <f ca="1">Calcu!AE200</f>
        <v>#N/A</v>
      </c>
      <c r="G72" s="195" t="e">
        <f ca="1">Calcu!AF200</f>
        <v>#N/A</v>
      </c>
      <c r="H72" s="195" t="str">
        <f>Calcu!AG200</f>
        <v/>
      </c>
      <c r="I72" s="51"/>
    </row>
    <row r="73" spans="1:9" s="83" customFormat="1" ht="15" customHeight="1">
      <c r="A73" s="43" t="str">
        <f>IF(Calcu!B201=TRUE,"","삭제")</f>
        <v>삭제</v>
      </c>
      <c r="D73" s="195" t="str">
        <f>Calcu!E201</f>
        <v/>
      </c>
      <c r="E73" s="195" t="e">
        <f ca="1">Calcu!AC201</f>
        <v>#N/A</v>
      </c>
      <c r="F73" s="195" t="e">
        <f ca="1">Calcu!AE201</f>
        <v>#N/A</v>
      </c>
      <c r="G73" s="195" t="e">
        <f ca="1">Calcu!AF201</f>
        <v>#N/A</v>
      </c>
      <c r="H73" s="195" t="str">
        <f>Calcu!AG201</f>
        <v/>
      </c>
      <c r="I73" s="51"/>
    </row>
    <row r="74" spans="1:9" s="83" customFormat="1" ht="15" customHeight="1">
      <c r="A74" s="43" t="str">
        <f>IF(Calcu!B202=TRUE,"","삭제")</f>
        <v>삭제</v>
      </c>
      <c r="D74" s="195" t="str">
        <f>Calcu!E202</f>
        <v/>
      </c>
      <c r="E74" s="195" t="e">
        <f ca="1">Calcu!AC202</f>
        <v>#N/A</v>
      </c>
      <c r="F74" s="195" t="e">
        <f ca="1">Calcu!AE202</f>
        <v>#N/A</v>
      </c>
      <c r="G74" s="195" t="e">
        <f ca="1">Calcu!AF202</f>
        <v>#N/A</v>
      </c>
      <c r="H74" s="195" t="str">
        <f>Calcu!AG202</f>
        <v/>
      </c>
      <c r="I74" s="51"/>
    </row>
    <row r="75" spans="1:9" s="83" customFormat="1" ht="15" customHeight="1">
      <c r="A75" s="43" t="str">
        <f>IF(Calcu!B203=TRUE,"","삭제")</f>
        <v>삭제</v>
      </c>
      <c r="D75" s="195" t="str">
        <f>Calcu!E203</f>
        <v/>
      </c>
      <c r="E75" s="195" t="e">
        <f ca="1">Calcu!AC203</f>
        <v>#N/A</v>
      </c>
      <c r="F75" s="195" t="e">
        <f ca="1">Calcu!AE203</f>
        <v>#N/A</v>
      </c>
      <c r="G75" s="195" t="e">
        <f ca="1">Calcu!AF203</f>
        <v>#N/A</v>
      </c>
      <c r="H75" s="195" t="str">
        <f>Calcu!AG203</f>
        <v/>
      </c>
      <c r="I75" s="51"/>
    </row>
    <row r="76" spans="1:9" s="83" customFormat="1" ht="15" customHeight="1">
      <c r="A76" s="43" t="str">
        <f>IF(Calcu!B204=TRUE,"","삭제")</f>
        <v>삭제</v>
      </c>
      <c r="D76" s="195" t="str">
        <f>Calcu!E204</f>
        <v/>
      </c>
      <c r="E76" s="195" t="e">
        <f ca="1">Calcu!AC204</f>
        <v>#N/A</v>
      </c>
      <c r="F76" s="195" t="e">
        <f ca="1">Calcu!AE204</f>
        <v>#N/A</v>
      </c>
      <c r="G76" s="195" t="e">
        <f ca="1">Calcu!AF204</f>
        <v>#N/A</v>
      </c>
      <c r="H76" s="195" t="str">
        <f>Calcu!AG204</f>
        <v/>
      </c>
      <c r="I76" s="51"/>
    </row>
    <row r="77" spans="1:9" s="83" customFormat="1" ht="15" customHeight="1">
      <c r="A77" s="43" t="str">
        <f>IF(Calcu!B205=TRUE,"","삭제")</f>
        <v>삭제</v>
      </c>
      <c r="D77" s="195" t="str">
        <f>Calcu!E205</f>
        <v/>
      </c>
      <c r="E77" s="195" t="e">
        <f ca="1">Calcu!AC205</f>
        <v>#N/A</v>
      </c>
      <c r="F77" s="195" t="e">
        <f ca="1">Calcu!AE205</f>
        <v>#N/A</v>
      </c>
      <c r="G77" s="195" t="e">
        <f ca="1">Calcu!AF205</f>
        <v>#N/A</v>
      </c>
      <c r="H77" s="195" t="str">
        <f>Calcu!AG205</f>
        <v/>
      </c>
      <c r="I77" s="51"/>
    </row>
    <row r="78" spans="1:9" s="83" customFormat="1" ht="15" customHeight="1">
      <c r="A78" s="43" t="str">
        <f>IF(Calcu!B206=TRUE,"","삭제")</f>
        <v>삭제</v>
      </c>
      <c r="D78" s="195" t="str">
        <f>Calcu!E206</f>
        <v/>
      </c>
      <c r="E78" s="195" t="e">
        <f ca="1">Calcu!AC206</f>
        <v>#N/A</v>
      </c>
      <c r="F78" s="195" t="e">
        <f ca="1">Calcu!AE206</f>
        <v>#N/A</v>
      </c>
      <c r="G78" s="195" t="e">
        <f ca="1">Calcu!AF206</f>
        <v>#N/A</v>
      </c>
      <c r="H78" s="195" t="str">
        <f>Calcu!AG206</f>
        <v/>
      </c>
      <c r="I78" s="51"/>
    </row>
    <row r="79" spans="1:9" s="83" customFormat="1" ht="15" customHeight="1">
      <c r="A79" s="43" t="str">
        <f>IF(Calcu!B207=TRUE,"","삭제")</f>
        <v>삭제</v>
      </c>
      <c r="D79" s="195" t="str">
        <f>Calcu!E207</f>
        <v/>
      </c>
      <c r="E79" s="195" t="e">
        <f ca="1">Calcu!AC207</f>
        <v>#N/A</v>
      </c>
      <c r="F79" s="195" t="e">
        <f ca="1">Calcu!AE207</f>
        <v>#N/A</v>
      </c>
      <c r="G79" s="195" t="e">
        <f ca="1">Calcu!AF207</f>
        <v>#N/A</v>
      </c>
      <c r="H79" s="195" t="str">
        <f>Calcu!AG207</f>
        <v/>
      </c>
      <c r="I79" s="51"/>
    </row>
    <row r="80" spans="1:9" s="83" customFormat="1" ht="15" customHeight="1">
      <c r="A80" s="43" t="str">
        <f>IF(Calcu!B208=TRUE,"","삭제")</f>
        <v>삭제</v>
      </c>
      <c r="D80" s="195" t="str">
        <f>Calcu!E208</f>
        <v/>
      </c>
      <c r="E80" s="195" t="e">
        <f ca="1">Calcu!AC208</f>
        <v>#N/A</v>
      </c>
      <c r="F80" s="195" t="e">
        <f ca="1">Calcu!AE208</f>
        <v>#N/A</v>
      </c>
      <c r="G80" s="195" t="e">
        <f ca="1">Calcu!AF208</f>
        <v>#N/A</v>
      </c>
      <c r="H80" s="195" t="str">
        <f>Calcu!AG208</f>
        <v/>
      </c>
      <c r="I80" s="51"/>
    </row>
    <row r="81" spans="1:9" s="83" customFormat="1" ht="15" customHeight="1">
      <c r="A81" s="43" t="str">
        <f>IF(Calcu!B209=TRUE,"","삭제")</f>
        <v>삭제</v>
      </c>
      <c r="D81" s="195" t="str">
        <f>Calcu!E209</f>
        <v/>
      </c>
      <c r="E81" s="195" t="e">
        <f ca="1">Calcu!AC209</f>
        <v>#N/A</v>
      </c>
      <c r="F81" s="195" t="e">
        <f ca="1">Calcu!AE209</f>
        <v>#N/A</v>
      </c>
      <c r="G81" s="195" t="e">
        <f ca="1">Calcu!AF209</f>
        <v>#N/A</v>
      </c>
      <c r="H81" s="195" t="str">
        <f>Calcu!AG209</f>
        <v/>
      </c>
      <c r="I81" s="51"/>
    </row>
    <row r="82" spans="1:9" s="83" customFormat="1" ht="15" customHeight="1">
      <c r="A82" s="43" t="str">
        <f>IF(Calcu!B210=TRUE,"","삭제")</f>
        <v>삭제</v>
      </c>
      <c r="D82" s="195" t="str">
        <f>Calcu!E210</f>
        <v/>
      </c>
      <c r="E82" s="195" t="e">
        <f ca="1">Calcu!AC210</f>
        <v>#N/A</v>
      </c>
      <c r="F82" s="195" t="e">
        <f ca="1">Calcu!AE210</f>
        <v>#N/A</v>
      </c>
      <c r="G82" s="195" t="e">
        <f ca="1">Calcu!AF210</f>
        <v>#N/A</v>
      </c>
      <c r="H82" s="195" t="str">
        <f>Calcu!AG210</f>
        <v/>
      </c>
      <c r="I82" s="51"/>
    </row>
    <row r="83" spans="1:9" s="83" customFormat="1" ht="15" customHeight="1">
      <c r="A83" s="43" t="str">
        <f>IF(Calcu!B211=TRUE,"","삭제")</f>
        <v>삭제</v>
      </c>
      <c r="D83" s="195" t="str">
        <f>Calcu!E211</f>
        <v/>
      </c>
      <c r="E83" s="195" t="e">
        <f ca="1">Calcu!AC211</f>
        <v>#N/A</v>
      </c>
      <c r="F83" s="195" t="e">
        <f ca="1">Calcu!AE211</f>
        <v>#N/A</v>
      </c>
      <c r="G83" s="195" t="e">
        <f ca="1">Calcu!AF211</f>
        <v>#N/A</v>
      </c>
      <c r="H83" s="195" t="str">
        <f>Calcu!AG211</f>
        <v/>
      </c>
      <c r="I83" s="51"/>
    </row>
    <row r="84" spans="1:9" s="83" customFormat="1" ht="15" customHeight="1">
      <c r="A84" s="43" t="str">
        <f>IF(Calcu!B212=TRUE,"","삭제")</f>
        <v>삭제</v>
      </c>
      <c r="D84" s="195" t="str">
        <f>Calcu!E212</f>
        <v/>
      </c>
      <c r="E84" s="195" t="e">
        <f ca="1">Calcu!AC212</f>
        <v>#N/A</v>
      </c>
      <c r="F84" s="195" t="e">
        <f ca="1">Calcu!AE212</f>
        <v>#N/A</v>
      </c>
      <c r="G84" s="195" t="e">
        <f ca="1">Calcu!AF212</f>
        <v>#N/A</v>
      </c>
      <c r="H84" s="195" t="str">
        <f>Calcu!AG212</f>
        <v/>
      </c>
      <c r="I84" s="51"/>
    </row>
    <row r="85" spans="1:9" s="83" customFormat="1" ht="15" customHeight="1">
      <c r="A85" s="43" t="str">
        <f>IF(Calcu!B213=TRUE,"","삭제")</f>
        <v>삭제</v>
      </c>
      <c r="D85" s="195" t="str">
        <f>Calcu!E213</f>
        <v/>
      </c>
      <c r="E85" s="195" t="e">
        <f ca="1">Calcu!AC213</f>
        <v>#N/A</v>
      </c>
      <c r="F85" s="195" t="e">
        <f ca="1">Calcu!AE213</f>
        <v>#N/A</v>
      </c>
      <c r="G85" s="195" t="e">
        <f ca="1">Calcu!AF213</f>
        <v>#N/A</v>
      </c>
      <c r="H85" s="195" t="str">
        <f>Calcu!AG213</f>
        <v/>
      </c>
      <c r="I85" s="51"/>
    </row>
    <row r="86" spans="1:9" s="83" customFormat="1" ht="15" customHeight="1">
      <c r="A86" s="43" t="str">
        <f>IF(Calcu!B214=TRUE,"","삭제")</f>
        <v>삭제</v>
      </c>
      <c r="D86" s="195" t="str">
        <f>Calcu!E214</f>
        <v/>
      </c>
      <c r="E86" s="195" t="e">
        <f ca="1">Calcu!AC214</f>
        <v>#N/A</v>
      </c>
      <c r="F86" s="195" t="e">
        <f ca="1">Calcu!AE214</f>
        <v>#N/A</v>
      </c>
      <c r="G86" s="195" t="e">
        <f ca="1">Calcu!AF214</f>
        <v>#N/A</v>
      </c>
      <c r="H86" s="195" t="str">
        <f>Calcu!AG214</f>
        <v/>
      </c>
      <c r="I86" s="51"/>
    </row>
    <row r="87" spans="1:9" s="83" customFormat="1" ht="15" customHeight="1">
      <c r="A87" s="43" t="str">
        <f>IF(Calcu!B215=TRUE,"","삭제")</f>
        <v>삭제</v>
      </c>
      <c r="D87" s="195" t="str">
        <f>Calcu!E215</f>
        <v/>
      </c>
      <c r="E87" s="195" t="e">
        <f ca="1">Calcu!AC215</f>
        <v>#N/A</v>
      </c>
      <c r="F87" s="195" t="e">
        <f ca="1">Calcu!AE215</f>
        <v>#N/A</v>
      </c>
      <c r="G87" s="195" t="e">
        <f ca="1">Calcu!AF215</f>
        <v>#N/A</v>
      </c>
      <c r="H87" s="195" t="str">
        <f>Calcu!AG215</f>
        <v/>
      </c>
      <c r="I87" s="51"/>
    </row>
    <row r="88" spans="1:9" s="83" customFormat="1" ht="15" customHeight="1">
      <c r="A88" s="43" t="str">
        <f>IF(Calcu!B216=TRUE,"","삭제")</f>
        <v>삭제</v>
      </c>
      <c r="D88" s="195" t="str">
        <f>Calcu!E216</f>
        <v/>
      </c>
      <c r="E88" s="195" t="e">
        <f ca="1">Calcu!AC216</f>
        <v>#N/A</v>
      </c>
      <c r="F88" s="195" t="e">
        <f ca="1">Calcu!AE216</f>
        <v>#N/A</v>
      </c>
      <c r="G88" s="195" t="e">
        <f ca="1">Calcu!AF216</f>
        <v>#N/A</v>
      </c>
      <c r="H88" s="195" t="str">
        <f>Calcu!AG216</f>
        <v/>
      </c>
    </row>
    <row r="89" spans="1:9" s="83" customFormat="1" ht="15" customHeight="1">
      <c r="A89" s="43" t="str">
        <f>IF(Calcu!B259=TRUE,"","삭제")</f>
        <v>삭제</v>
      </c>
      <c r="D89" s="195" t="str">
        <f>Calcu!E259</f>
        <v/>
      </c>
      <c r="E89" s="195" t="e">
        <f ca="1">Calcu!AC259</f>
        <v>#N/A</v>
      </c>
      <c r="F89" s="195" t="e">
        <f ca="1">Calcu!AE259</f>
        <v>#N/A</v>
      </c>
      <c r="G89" s="195" t="e">
        <f ca="1">Calcu!AF259</f>
        <v>#N/A</v>
      </c>
      <c r="H89" s="195" t="str">
        <f>Calcu!AG259</f>
        <v/>
      </c>
      <c r="I89" s="51"/>
    </row>
    <row r="90" spans="1:9" s="83" customFormat="1" ht="15" customHeight="1">
      <c r="A90" s="43" t="str">
        <f>IF(Calcu!B260=TRUE,"","삭제")</f>
        <v>삭제</v>
      </c>
      <c r="D90" s="195" t="str">
        <f>Calcu!E260</f>
        <v/>
      </c>
      <c r="E90" s="195" t="e">
        <f ca="1">Calcu!AC260</f>
        <v>#N/A</v>
      </c>
      <c r="F90" s="195" t="e">
        <f ca="1">Calcu!AE260</f>
        <v>#N/A</v>
      </c>
      <c r="G90" s="195" t="e">
        <f ca="1">Calcu!AF260</f>
        <v>#N/A</v>
      </c>
      <c r="H90" s="195" t="str">
        <f>Calcu!AG260</f>
        <v/>
      </c>
      <c r="I90" s="51"/>
    </row>
    <row r="91" spans="1:9" s="83" customFormat="1" ht="15" customHeight="1">
      <c r="A91" s="43" t="str">
        <f>IF(Calcu!B261=TRUE,"","삭제")</f>
        <v>삭제</v>
      </c>
      <c r="D91" s="195" t="str">
        <f>Calcu!E261</f>
        <v/>
      </c>
      <c r="E91" s="195" t="e">
        <f ca="1">Calcu!AC261</f>
        <v>#N/A</v>
      </c>
      <c r="F91" s="195" t="e">
        <f ca="1">Calcu!AE261</f>
        <v>#N/A</v>
      </c>
      <c r="G91" s="195" t="e">
        <f ca="1">Calcu!AF261</f>
        <v>#N/A</v>
      </c>
      <c r="H91" s="195" t="str">
        <f>Calcu!AG261</f>
        <v/>
      </c>
      <c r="I91" s="51"/>
    </row>
    <row r="92" spans="1:9" s="83" customFormat="1" ht="15" customHeight="1">
      <c r="A92" s="43" t="str">
        <f>IF(Calcu!B262=TRUE,"","삭제")</f>
        <v>삭제</v>
      </c>
      <c r="D92" s="195" t="str">
        <f>Calcu!E262</f>
        <v/>
      </c>
      <c r="E92" s="195" t="e">
        <f ca="1">Calcu!AC262</f>
        <v>#N/A</v>
      </c>
      <c r="F92" s="195" t="e">
        <f ca="1">Calcu!AE262</f>
        <v>#N/A</v>
      </c>
      <c r="G92" s="195" t="e">
        <f ca="1">Calcu!AF262</f>
        <v>#N/A</v>
      </c>
      <c r="H92" s="195" t="str">
        <f>Calcu!AG262</f>
        <v/>
      </c>
      <c r="I92" s="51"/>
    </row>
    <row r="93" spans="1:9" s="83" customFormat="1" ht="15" customHeight="1">
      <c r="A93" s="43" t="str">
        <f>IF(Calcu!B263=TRUE,"","삭제")</f>
        <v>삭제</v>
      </c>
      <c r="D93" s="195" t="str">
        <f>Calcu!E263</f>
        <v/>
      </c>
      <c r="E93" s="195" t="e">
        <f ca="1">Calcu!AC263</f>
        <v>#N/A</v>
      </c>
      <c r="F93" s="195" t="e">
        <f ca="1">Calcu!AE263</f>
        <v>#N/A</v>
      </c>
      <c r="G93" s="195" t="e">
        <f ca="1">Calcu!AF263</f>
        <v>#N/A</v>
      </c>
      <c r="H93" s="195" t="str">
        <f>Calcu!AG263</f>
        <v/>
      </c>
      <c r="I93" s="51"/>
    </row>
    <row r="94" spans="1:9" s="83" customFormat="1" ht="15" customHeight="1">
      <c r="A94" s="43" t="str">
        <f>IF(Calcu!B264=TRUE,"","삭제")</f>
        <v>삭제</v>
      </c>
      <c r="D94" s="195" t="str">
        <f>Calcu!E264</f>
        <v/>
      </c>
      <c r="E94" s="195" t="e">
        <f ca="1">Calcu!AC264</f>
        <v>#N/A</v>
      </c>
      <c r="F94" s="195" t="e">
        <f ca="1">Calcu!AE264</f>
        <v>#N/A</v>
      </c>
      <c r="G94" s="195" t="e">
        <f ca="1">Calcu!AF264</f>
        <v>#N/A</v>
      </c>
      <c r="H94" s="195" t="str">
        <f>Calcu!AG264</f>
        <v/>
      </c>
      <c r="I94" s="51"/>
    </row>
    <row r="95" spans="1:9" s="83" customFormat="1" ht="15" customHeight="1">
      <c r="A95" s="43" t="str">
        <f>IF(Calcu!B265=TRUE,"","삭제")</f>
        <v>삭제</v>
      </c>
      <c r="D95" s="195" t="str">
        <f>Calcu!E265</f>
        <v/>
      </c>
      <c r="E95" s="195" t="e">
        <f ca="1">Calcu!AC265</f>
        <v>#N/A</v>
      </c>
      <c r="F95" s="195" t="e">
        <f ca="1">Calcu!AE265</f>
        <v>#N/A</v>
      </c>
      <c r="G95" s="195" t="e">
        <f ca="1">Calcu!AF265</f>
        <v>#N/A</v>
      </c>
      <c r="H95" s="195" t="str">
        <f>Calcu!AG265</f>
        <v/>
      </c>
      <c r="I95" s="51"/>
    </row>
    <row r="96" spans="1:9" s="83" customFormat="1" ht="15" customHeight="1">
      <c r="A96" s="43" t="str">
        <f>IF(Calcu!B266=TRUE,"","삭제")</f>
        <v>삭제</v>
      </c>
      <c r="D96" s="195" t="str">
        <f>Calcu!E266</f>
        <v/>
      </c>
      <c r="E96" s="195" t="e">
        <f ca="1">Calcu!AC266</f>
        <v>#N/A</v>
      </c>
      <c r="F96" s="195" t="e">
        <f ca="1">Calcu!AE266</f>
        <v>#N/A</v>
      </c>
      <c r="G96" s="195" t="e">
        <f ca="1">Calcu!AF266</f>
        <v>#N/A</v>
      </c>
      <c r="H96" s="195" t="str">
        <f>Calcu!AG266</f>
        <v/>
      </c>
      <c r="I96" s="51"/>
    </row>
    <row r="97" spans="1:9" s="83" customFormat="1" ht="15" customHeight="1">
      <c r="A97" s="43" t="str">
        <f>IF(Calcu!B267=TRUE,"","삭제")</f>
        <v>삭제</v>
      </c>
      <c r="D97" s="195" t="str">
        <f>Calcu!E267</f>
        <v/>
      </c>
      <c r="E97" s="195" t="e">
        <f ca="1">Calcu!AC267</f>
        <v>#N/A</v>
      </c>
      <c r="F97" s="195" t="e">
        <f ca="1">Calcu!AE267</f>
        <v>#N/A</v>
      </c>
      <c r="G97" s="195" t="e">
        <f ca="1">Calcu!AF267</f>
        <v>#N/A</v>
      </c>
      <c r="H97" s="195" t="str">
        <f>Calcu!AG267</f>
        <v/>
      </c>
      <c r="I97" s="51"/>
    </row>
    <row r="98" spans="1:9" s="83" customFormat="1" ht="15" customHeight="1">
      <c r="A98" s="43" t="str">
        <f>IF(Calcu!B268=TRUE,"","삭제")</f>
        <v>삭제</v>
      </c>
      <c r="D98" s="195" t="str">
        <f>Calcu!E268</f>
        <v/>
      </c>
      <c r="E98" s="195" t="e">
        <f ca="1">Calcu!AC268</f>
        <v>#N/A</v>
      </c>
      <c r="F98" s="195" t="e">
        <f ca="1">Calcu!AE268</f>
        <v>#N/A</v>
      </c>
      <c r="G98" s="195" t="e">
        <f ca="1">Calcu!AF268</f>
        <v>#N/A</v>
      </c>
      <c r="H98" s="195" t="str">
        <f>Calcu!AG268</f>
        <v/>
      </c>
      <c r="I98" s="51"/>
    </row>
    <row r="99" spans="1:9" s="83" customFormat="1" ht="15" customHeight="1">
      <c r="A99" s="43" t="str">
        <f>IF(Calcu!B269=TRUE,"","삭제")</f>
        <v>삭제</v>
      </c>
      <c r="D99" s="195" t="str">
        <f>Calcu!E269</f>
        <v/>
      </c>
      <c r="E99" s="195" t="e">
        <f ca="1">Calcu!AC269</f>
        <v>#N/A</v>
      </c>
      <c r="F99" s="195" t="e">
        <f ca="1">Calcu!AE269</f>
        <v>#N/A</v>
      </c>
      <c r="G99" s="195" t="e">
        <f ca="1">Calcu!AF269</f>
        <v>#N/A</v>
      </c>
      <c r="H99" s="195" t="str">
        <f>Calcu!AG269</f>
        <v/>
      </c>
      <c r="I99" s="51"/>
    </row>
    <row r="100" spans="1:9" s="83" customFormat="1" ht="15" customHeight="1">
      <c r="A100" s="43" t="str">
        <f>IF(Calcu!B270=TRUE,"","삭제")</f>
        <v>삭제</v>
      </c>
      <c r="D100" s="195" t="str">
        <f>Calcu!E270</f>
        <v/>
      </c>
      <c r="E100" s="195" t="e">
        <f ca="1">Calcu!AC270</f>
        <v>#N/A</v>
      </c>
      <c r="F100" s="195" t="e">
        <f ca="1">Calcu!AE270</f>
        <v>#N/A</v>
      </c>
      <c r="G100" s="195" t="e">
        <f ca="1">Calcu!AF270</f>
        <v>#N/A</v>
      </c>
      <c r="H100" s="195" t="str">
        <f>Calcu!AG270</f>
        <v/>
      </c>
      <c r="I100" s="51"/>
    </row>
    <row r="101" spans="1:9" s="83" customFormat="1" ht="15" customHeight="1">
      <c r="A101" s="43" t="str">
        <f>IF(Calcu!B271=TRUE,"","삭제")</f>
        <v>삭제</v>
      </c>
      <c r="D101" s="195" t="str">
        <f>Calcu!E271</f>
        <v/>
      </c>
      <c r="E101" s="195" t="e">
        <f ca="1">Calcu!AC271</f>
        <v>#N/A</v>
      </c>
      <c r="F101" s="195" t="e">
        <f ca="1">Calcu!AE271</f>
        <v>#N/A</v>
      </c>
      <c r="G101" s="195" t="e">
        <f ca="1">Calcu!AF271</f>
        <v>#N/A</v>
      </c>
      <c r="H101" s="195" t="str">
        <f>Calcu!AG271</f>
        <v/>
      </c>
      <c r="I101" s="51"/>
    </row>
    <row r="102" spans="1:9" s="83" customFormat="1" ht="15" customHeight="1">
      <c r="A102" s="43" t="str">
        <f>IF(Calcu!B272=TRUE,"","삭제")</f>
        <v>삭제</v>
      </c>
      <c r="D102" s="195" t="str">
        <f>Calcu!E272</f>
        <v/>
      </c>
      <c r="E102" s="195" t="e">
        <f ca="1">Calcu!AC272</f>
        <v>#N/A</v>
      </c>
      <c r="F102" s="195" t="e">
        <f ca="1">Calcu!AE272</f>
        <v>#N/A</v>
      </c>
      <c r="G102" s="195" t="e">
        <f ca="1">Calcu!AF272</f>
        <v>#N/A</v>
      </c>
      <c r="H102" s="195" t="str">
        <f>Calcu!AG272</f>
        <v/>
      </c>
      <c r="I102" s="51"/>
    </row>
    <row r="103" spans="1:9" s="83" customFormat="1" ht="15" customHeight="1">
      <c r="A103" s="43" t="str">
        <f>IF(Calcu!B273=TRUE,"","삭제")</f>
        <v>삭제</v>
      </c>
      <c r="D103" s="195" t="str">
        <f>Calcu!E273</f>
        <v/>
      </c>
      <c r="E103" s="195" t="e">
        <f ca="1">Calcu!AC273</f>
        <v>#N/A</v>
      </c>
      <c r="F103" s="195" t="e">
        <f ca="1">Calcu!AE273</f>
        <v>#N/A</v>
      </c>
      <c r="G103" s="195" t="e">
        <f ca="1">Calcu!AF273</f>
        <v>#N/A</v>
      </c>
      <c r="H103" s="195" t="str">
        <f>Calcu!AG273</f>
        <v/>
      </c>
      <c r="I103" s="51"/>
    </row>
    <row r="104" spans="1:9" s="83" customFormat="1" ht="15" customHeight="1">
      <c r="A104" s="43" t="str">
        <f>IF(Calcu!B274=TRUE,"","삭제")</f>
        <v>삭제</v>
      </c>
      <c r="D104" s="195" t="str">
        <f>Calcu!E274</f>
        <v/>
      </c>
      <c r="E104" s="195" t="e">
        <f ca="1">Calcu!AC274</f>
        <v>#N/A</v>
      </c>
      <c r="F104" s="195" t="e">
        <f ca="1">Calcu!AE274</f>
        <v>#N/A</v>
      </c>
      <c r="G104" s="195" t="e">
        <f ca="1">Calcu!AF274</f>
        <v>#N/A</v>
      </c>
      <c r="H104" s="195" t="str">
        <f>Calcu!AG274</f>
        <v/>
      </c>
      <c r="I104" s="51"/>
    </row>
    <row r="105" spans="1:9" s="83" customFormat="1" ht="15" customHeight="1">
      <c r="A105" s="43" t="str">
        <f>IF(Calcu!B275=TRUE,"","삭제")</f>
        <v>삭제</v>
      </c>
      <c r="D105" s="195" t="str">
        <f>Calcu!E275</f>
        <v/>
      </c>
      <c r="E105" s="195" t="e">
        <f ca="1">Calcu!AC275</f>
        <v>#N/A</v>
      </c>
      <c r="F105" s="195" t="e">
        <f ca="1">Calcu!AE275</f>
        <v>#N/A</v>
      </c>
      <c r="G105" s="195" t="e">
        <f ca="1">Calcu!AF275</f>
        <v>#N/A</v>
      </c>
      <c r="H105" s="195" t="str">
        <f>Calcu!AG275</f>
        <v/>
      </c>
      <c r="I105" s="51"/>
    </row>
    <row r="106" spans="1:9" s="83" customFormat="1" ht="15" customHeight="1">
      <c r="A106" s="43" t="str">
        <f>IF(Calcu!B276=TRUE,"","삭제")</f>
        <v>삭제</v>
      </c>
      <c r="D106" s="195" t="str">
        <f>Calcu!E276</f>
        <v/>
      </c>
      <c r="E106" s="195" t="e">
        <f ca="1">Calcu!AC276</f>
        <v>#N/A</v>
      </c>
      <c r="F106" s="195" t="e">
        <f ca="1">Calcu!AE276</f>
        <v>#N/A</v>
      </c>
      <c r="G106" s="195" t="e">
        <f ca="1">Calcu!AF276</f>
        <v>#N/A</v>
      </c>
      <c r="H106" s="195" t="str">
        <f>Calcu!AG276</f>
        <v/>
      </c>
      <c r="I106" s="51"/>
    </row>
    <row r="107" spans="1:9" s="83" customFormat="1" ht="15" customHeight="1">
      <c r="A107" s="43" t="str">
        <f>IF(Calcu!B277=TRUE,"","삭제")</f>
        <v>삭제</v>
      </c>
      <c r="D107" s="195" t="str">
        <f>Calcu!E277</f>
        <v/>
      </c>
      <c r="E107" s="195" t="e">
        <f ca="1">Calcu!AC277</f>
        <v>#N/A</v>
      </c>
      <c r="F107" s="195" t="e">
        <f ca="1">Calcu!AE277</f>
        <v>#N/A</v>
      </c>
      <c r="G107" s="195" t="e">
        <f ca="1">Calcu!AF277</f>
        <v>#N/A</v>
      </c>
      <c r="H107" s="195" t="str">
        <f>Calcu!AG277</f>
        <v/>
      </c>
      <c r="I107" s="51"/>
    </row>
    <row r="108" spans="1:9" s="83" customFormat="1" ht="15" customHeight="1">
      <c r="A108" s="43" t="str">
        <f>IF(Calcu!B278=TRUE,"","삭제")</f>
        <v>삭제</v>
      </c>
      <c r="D108" s="195" t="str">
        <f>Calcu!E278</f>
        <v/>
      </c>
      <c r="E108" s="195" t="e">
        <f ca="1">Calcu!AC278</f>
        <v>#N/A</v>
      </c>
      <c r="F108" s="195" t="e">
        <f ca="1">Calcu!AE278</f>
        <v>#N/A</v>
      </c>
      <c r="G108" s="195" t="e">
        <f ca="1">Calcu!AF278</f>
        <v>#N/A</v>
      </c>
      <c r="H108" s="195" t="str">
        <f>Calcu!AG278</f>
        <v/>
      </c>
    </row>
    <row r="109" spans="1:9" s="83" customFormat="1" ht="15" customHeight="1">
      <c r="A109" s="43" t="str">
        <f>IF(Calcu!B321=TRUE,"","삭제")</f>
        <v>삭제</v>
      </c>
      <c r="D109" s="195" t="str">
        <f>Calcu!E321</f>
        <v/>
      </c>
      <c r="E109" s="195" t="e">
        <f ca="1">Calcu!AC321</f>
        <v>#N/A</v>
      </c>
      <c r="F109" s="195" t="e">
        <f ca="1">Calcu!AE321</f>
        <v>#N/A</v>
      </c>
      <c r="G109" s="195" t="e">
        <f ca="1">Calcu!AF321</f>
        <v>#N/A</v>
      </c>
      <c r="H109" s="195" t="str">
        <f>Calcu!AG321</f>
        <v/>
      </c>
      <c r="I109" s="51"/>
    </row>
    <row r="110" spans="1:9" s="83" customFormat="1" ht="15" customHeight="1">
      <c r="A110" s="43" t="str">
        <f>IF(Calcu!B322=TRUE,"","삭제")</f>
        <v>삭제</v>
      </c>
      <c r="D110" s="195" t="str">
        <f>Calcu!E322</f>
        <v/>
      </c>
      <c r="E110" s="195" t="e">
        <f ca="1">Calcu!AC322</f>
        <v>#N/A</v>
      </c>
      <c r="F110" s="195" t="e">
        <f ca="1">Calcu!AE322</f>
        <v>#N/A</v>
      </c>
      <c r="G110" s="195" t="e">
        <f ca="1">Calcu!AF322</f>
        <v>#N/A</v>
      </c>
      <c r="H110" s="195" t="str">
        <f>Calcu!AG322</f>
        <v/>
      </c>
      <c r="I110" s="51"/>
    </row>
    <row r="111" spans="1:9" s="83" customFormat="1" ht="15" customHeight="1">
      <c r="A111" s="43" t="str">
        <f>IF(Calcu!B323=TRUE,"","삭제")</f>
        <v>삭제</v>
      </c>
      <c r="D111" s="195" t="str">
        <f>Calcu!E323</f>
        <v/>
      </c>
      <c r="E111" s="195" t="e">
        <f ca="1">Calcu!AC323</f>
        <v>#N/A</v>
      </c>
      <c r="F111" s="195" t="e">
        <f ca="1">Calcu!AE323</f>
        <v>#N/A</v>
      </c>
      <c r="G111" s="195" t="e">
        <f ca="1">Calcu!AF323</f>
        <v>#N/A</v>
      </c>
      <c r="H111" s="195" t="str">
        <f>Calcu!AG323</f>
        <v/>
      </c>
      <c r="I111" s="51"/>
    </row>
    <row r="112" spans="1:9" s="83" customFormat="1" ht="15" customHeight="1">
      <c r="A112" s="43" t="str">
        <f>IF(Calcu!B324=TRUE,"","삭제")</f>
        <v>삭제</v>
      </c>
      <c r="D112" s="195" t="str">
        <f>Calcu!E324</f>
        <v/>
      </c>
      <c r="E112" s="195" t="e">
        <f ca="1">Calcu!AC324</f>
        <v>#N/A</v>
      </c>
      <c r="F112" s="195" t="e">
        <f ca="1">Calcu!AE324</f>
        <v>#N/A</v>
      </c>
      <c r="G112" s="195" t="e">
        <f ca="1">Calcu!AF324</f>
        <v>#N/A</v>
      </c>
      <c r="H112" s="195" t="str">
        <f>Calcu!AG324</f>
        <v/>
      </c>
      <c r="I112" s="51"/>
    </row>
    <row r="113" spans="1:9" s="83" customFormat="1" ht="15" customHeight="1">
      <c r="A113" s="43" t="str">
        <f>IF(Calcu!B325=TRUE,"","삭제")</f>
        <v>삭제</v>
      </c>
      <c r="D113" s="195" t="str">
        <f>Calcu!E325</f>
        <v/>
      </c>
      <c r="E113" s="195" t="e">
        <f ca="1">Calcu!AC325</f>
        <v>#N/A</v>
      </c>
      <c r="F113" s="195" t="e">
        <f ca="1">Calcu!AE325</f>
        <v>#N/A</v>
      </c>
      <c r="G113" s="195" t="e">
        <f ca="1">Calcu!AF325</f>
        <v>#N/A</v>
      </c>
      <c r="H113" s="195" t="str">
        <f>Calcu!AG325</f>
        <v/>
      </c>
      <c r="I113" s="51"/>
    </row>
    <row r="114" spans="1:9" s="83" customFormat="1" ht="15" customHeight="1">
      <c r="A114" s="43" t="str">
        <f>IF(Calcu!B326=TRUE,"","삭제")</f>
        <v>삭제</v>
      </c>
      <c r="D114" s="195" t="str">
        <f>Calcu!E326</f>
        <v/>
      </c>
      <c r="E114" s="195" t="e">
        <f ca="1">Calcu!AC326</f>
        <v>#N/A</v>
      </c>
      <c r="F114" s="195" t="e">
        <f ca="1">Calcu!AE326</f>
        <v>#N/A</v>
      </c>
      <c r="G114" s="195" t="e">
        <f ca="1">Calcu!AF326</f>
        <v>#N/A</v>
      </c>
      <c r="H114" s="195" t="str">
        <f>Calcu!AG326</f>
        <v/>
      </c>
      <c r="I114" s="51"/>
    </row>
    <row r="115" spans="1:9" s="83" customFormat="1" ht="15" customHeight="1">
      <c r="A115" s="43" t="str">
        <f>IF(Calcu!B327=TRUE,"","삭제")</f>
        <v>삭제</v>
      </c>
      <c r="D115" s="195" t="str">
        <f>Calcu!E327</f>
        <v/>
      </c>
      <c r="E115" s="195" t="e">
        <f ca="1">Calcu!AC327</f>
        <v>#N/A</v>
      </c>
      <c r="F115" s="195" t="e">
        <f ca="1">Calcu!AE327</f>
        <v>#N/A</v>
      </c>
      <c r="G115" s="195" t="e">
        <f ca="1">Calcu!AF327</f>
        <v>#N/A</v>
      </c>
      <c r="H115" s="195" t="str">
        <f>Calcu!AG327</f>
        <v/>
      </c>
      <c r="I115" s="51"/>
    </row>
    <row r="116" spans="1:9" s="83" customFormat="1" ht="15" customHeight="1">
      <c r="A116" s="43" t="str">
        <f>IF(Calcu!B328=TRUE,"","삭제")</f>
        <v>삭제</v>
      </c>
      <c r="D116" s="195" t="str">
        <f>Calcu!E328</f>
        <v/>
      </c>
      <c r="E116" s="195" t="e">
        <f ca="1">Calcu!AC328</f>
        <v>#N/A</v>
      </c>
      <c r="F116" s="195" t="e">
        <f ca="1">Calcu!AE328</f>
        <v>#N/A</v>
      </c>
      <c r="G116" s="195" t="e">
        <f ca="1">Calcu!AF328</f>
        <v>#N/A</v>
      </c>
      <c r="H116" s="195" t="str">
        <f>Calcu!AG328</f>
        <v/>
      </c>
      <c r="I116" s="51"/>
    </row>
    <row r="117" spans="1:9" s="83" customFormat="1" ht="15" customHeight="1">
      <c r="A117" s="43" t="str">
        <f>IF(Calcu!B329=TRUE,"","삭제")</f>
        <v>삭제</v>
      </c>
      <c r="D117" s="195" t="str">
        <f>Calcu!E329</f>
        <v/>
      </c>
      <c r="E117" s="195" t="e">
        <f ca="1">Calcu!AC329</f>
        <v>#N/A</v>
      </c>
      <c r="F117" s="195" t="e">
        <f ca="1">Calcu!AE329</f>
        <v>#N/A</v>
      </c>
      <c r="G117" s="195" t="e">
        <f ca="1">Calcu!AF329</f>
        <v>#N/A</v>
      </c>
      <c r="H117" s="195" t="str">
        <f>Calcu!AG329</f>
        <v/>
      </c>
      <c r="I117" s="51"/>
    </row>
    <row r="118" spans="1:9" s="83" customFormat="1" ht="15" customHeight="1">
      <c r="A118" s="43" t="str">
        <f>IF(Calcu!B330=TRUE,"","삭제")</f>
        <v>삭제</v>
      </c>
      <c r="D118" s="195" t="str">
        <f>Calcu!E330</f>
        <v/>
      </c>
      <c r="E118" s="195" t="e">
        <f ca="1">Calcu!AC330</f>
        <v>#N/A</v>
      </c>
      <c r="F118" s="195" t="e">
        <f ca="1">Calcu!AE330</f>
        <v>#N/A</v>
      </c>
      <c r="G118" s="195" t="e">
        <f ca="1">Calcu!AF330</f>
        <v>#N/A</v>
      </c>
      <c r="H118" s="195" t="str">
        <f>Calcu!AG330</f>
        <v/>
      </c>
      <c r="I118" s="51"/>
    </row>
    <row r="119" spans="1:9" s="83" customFormat="1" ht="15" customHeight="1">
      <c r="A119" s="43" t="str">
        <f>IF(Calcu!B331=TRUE,"","삭제")</f>
        <v>삭제</v>
      </c>
      <c r="D119" s="195" t="str">
        <f>Calcu!E331</f>
        <v/>
      </c>
      <c r="E119" s="195" t="e">
        <f ca="1">Calcu!AC331</f>
        <v>#N/A</v>
      </c>
      <c r="F119" s="195" t="e">
        <f ca="1">Calcu!AE331</f>
        <v>#N/A</v>
      </c>
      <c r="G119" s="195" t="e">
        <f ca="1">Calcu!AF331</f>
        <v>#N/A</v>
      </c>
      <c r="H119" s="195" t="str">
        <f>Calcu!AG331</f>
        <v/>
      </c>
      <c r="I119" s="51"/>
    </row>
    <row r="120" spans="1:9" s="83" customFormat="1" ht="15" customHeight="1">
      <c r="A120" s="43" t="str">
        <f>IF(Calcu!B332=TRUE,"","삭제")</f>
        <v>삭제</v>
      </c>
      <c r="D120" s="195" t="str">
        <f>Calcu!E332</f>
        <v/>
      </c>
      <c r="E120" s="195" t="e">
        <f ca="1">Calcu!AC332</f>
        <v>#N/A</v>
      </c>
      <c r="F120" s="195" t="e">
        <f ca="1">Calcu!AE332</f>
        <v>#N/A</v>
      </c>
      <c r="G120" s="195" t="e">
        <f ca="1">Calcu!AF332</f>
        <v>#N/A</v>
      </c>
      <c r="H120" s="195" t="str">
        <f>Calcu!AG332</f>
        <v/>
      </c>
      <c r="I120" s="51"/>
    </row>
    <row r="121" spans="1:9" s="83" customFormat="1" ht="15" customHeight="1">
      <c r="A121" s="43" t="str">
        <f>IF(Calcu!B333=TRUE,"","삭제")</f>
        <v>삭제</v>
      </c>
      <c r="D121" s="195" t="str">
        <f>Calcu!E333</f>
        <v/>
      </c>
      <c r="E121" s="195" t="e">
        <f ca="1">Calcu!AC333</f>
        <v>#N/A</v>
      </c>
      <c r="F121" s="195" t="e">
        <f ca="1">Calcu!AE333</f>
        <v>#N/A</v>
      </c>
      <c r="G121" s="195" t="e">
        <f ca="1">Calcu!AF333</f>
        <v>#N/A</v>
      </c>
      <c r="H121" s="195" t="str">
        <f>Calcu!AG333</f>
        <v/>
      </c>
      <c r="I121" s="51"/>
    </row>
    <row r="122" spans="1:9" s="83" customFormat="1" ht="15" customHeight="1">
      <c r="A122" s="43" t="str">
        <f>IF(Calcu!B334=TRUE,"","삭제")</f>
        <v>삭제</v>
      </c>
      <c r="D122" s="195" t="str">
        <f>Calcu!E334</f>
        <v/>
      </c>
      <c r="E122" s="195" t="e">
        <f ca="1">Calcu!AC334</f>
        <v>#N/A</v>
      </c>
      <c r="F122" s="195" t="e">
        <f ca="1">Calcu!AE334</f>
        <v>#N/A</v>
      </c>
      <c r="G122" s="195" t="e">
        <f ca="1">Calcu!AF334</f>
        <v>#N/A</v>
      </c>
      <c r="H122" s="195" t="str">
        <f>Calcu!AG334</f>
        <v/>
      </c>
      <c r="I122" s="51"/>
    </row>
    <row r="123" spans="1:9" s="83" customFormat="1" ht="15" customHeight="1">
      <c r="A123" s="43" t="str">
        <f>IF(Calcu!B335=TRUE,"","삭제")</f>
        <v>삭제</v>
      </c>
      <c r="D123" s="195" t="str">
        <f>Calcu!E335</f>
        <v/>
      </c>
      <c r="E123" s="195" t="e">
        <f ca="1">Calcu!AC335</f>
        <v>#N/A</v>
      </c>
      <c r="F123" s="195" t="e">
        <f ca="1">Calcu!AE335</f>
        <v>#N/A</v>
      </c>
      <c r="G123" s="195" t="e">
        <f ca="1">Calcu!AF335</f>
        <v>#N/A</v>
      </c>
      <c r="H123" s="195" t="str">
        <f>Calcu!AG335</f>
        <v/>
      </c>
      <c r="I123" s="51"/>
    </row>
    <row r="124" spans="1:9" s="83" customFormat="1" ht="15" customHeight="1">
      <c r="A124" s="43" t="str">
        <f>IF(Calcu!B336=TRUE,"","삭제")</f>
        <v>삭제</v>
      </c>
      <c r="D124" s="195" t="str">
        <f>Calcu!E336</f>
        <v/>
      </c>
      <c r="E124" s="195" t="e">
        <f ca="1">Calcu!AC336</f>
        <v>#N/A</v>
      </c>
      <c r="F124" s="195" t="e">
        <f ca="1">Calcu!AE336</f>
        <v>#N/A</v>
      </c>
      <c r="G124" s="195" t="e">
        <f ca="1">Calcu!AF336</f>
        <v>#N/A</v>
      </c>
      <c r="H124" s="195" t="str">
        <f>Calcu!AG336</f>
        <v/>
      </c>
      <c r="I124" s="51"/>
    </row>
    <row r="125" spans="1:9" s="83" customFormat="1" ht="15" customHeight="1">
      <c r="A125" s="43" t="str">
        <f>IF(Calcu!B337=TRUE,"","삭제")</f>
        <v>삭제</v>
      </c>
      <c r="D125" s="195" t="str">
        <f>Calcu!E337</f>
        <v/>
      </c>
      <c r="E125" s="195" t="e">
        <f ca="1">Calcu!AC337</f>
        <v>#N/A</v>
      </c>
      <c r="F125" s="195" t="e">
        <f ca="1">Calcu!AE337</f>
        <v>#N/A</v>
      </c>
      <c r="G125" s="195" t="e">
        <f ca="1">Calcu!AF337</f>
        <v>#N/A</v>
      </c>
      <c r="H125" s="195" t="str">
        <f>Calcu!AG337</f>
        <v/>
      </c>
      <c r="I125" s="51"/>
    </row>
    <row r="126" spans="1:9" s="83" customFormat="1" ht="15" customHeight="1">
      <c r="A126" s="43" t="str">
        <f>IF(Calcu!B338=TRUE,"","삭제")</f>
        <v>삭제</v>
      </c>
      <c r="D126" s="195" t="str">
        <f>Calcu!E338</f>
        <v/>
      </c>
      <c r="E126" s="195" t="e">
        <f ca="1">Calcu!AC338</f>
        <v>#N/A</v>
      </c>
      <c r="F126" s="195" t="e">
        <f ca="1">Calcu!AE338</f>
        <v>#N/A</v>
      </c>
      <c r="G126" s="195" t="e">
        <f ca="1">Calcu!AF338</f>
        <v>#N/A</v>
      </c>
      <c r="H126" s="195" t="str">
        <f>Calcu!AG338</f>
        <v/>
      </c>
      <c r="I126" s="51"/>
    </row>
    <row r="127" spans="1:9" s="83" customFormat="1" ht="15" customHeight="1">
      <c r="A127" s="43" t="str">
        <f>IF(Calcu!B339=TRUE,"","삭제")</f>
        <v>삭제</v>
      </c>
      <c r="D127" s="195" t="str">
        <f>Calcu!E339</f>
        <v/>
      </c>
      <c r="E127" s="195" t="e">
        <f ca="1">Calcu!AC339</f>
        <v>#N/A</v>
      </c>
      <c r="F127" s="195" t="e">
        <f ca="1">Calcu!AE339</f>
        <v>#N/A</v>
      </c>
      <c r="G127" s="195" t="e">
        <f ca="1">Calcu!AF339</f>
        <v>#N/A</v>
      </c>
      <c r="H127" s="195" t="str">
        <f>Calcu!AG339</f>
        <v/>
      </c>
      <c r="I127" s="51"/>
    </row>
    <row r="128" spans="1:9" s="83" customFormat="1" ht="15" customHeight="1">
      <c r="A128" s="43" t="str">
        <f>IF(Calcu!B340=TRUE,"","삭제")</f>
        <v>삭제</v>
      </c>
      <c r="D128" s="195" t="str">
        <f>Calcu!E340</f>
        <v/>
      </c>
      <c r="E128" s="195" t="e">
        <f ca="1">Calcu!AC340</f>
        <v>#N/A</v>
      </c>
      <c r="F128" s="195" t="e">
        <f ca="1">Calcu!AE340</f>
        <v>#N/A</v>
      </c>
      <c r="G128" s="195" t="e">
        <f ca="1">Calcu!AF340</f>
        <v>#N/A</v>
      </c>
      <c r="H128" s="195" t="str">
        <f>Calcu!AG340</f>
        <v/>
      </c>
    </row>
    <row r="129" spans="1:13" s="81" customFormat="1" ht="15" customHeight="1">
      <c r="A129" s="37"/>
      <c r="B129" s="91"/>
      <c r="C129" s="91"/>
      <c r="D129" s="73"/>
      <c r="E129" s="107"/>
      <c r="F129" s="107"/>
      <c r="G129" s="107"/>
      <c r="H129" s="107"/>
      <c r="I129" s="73"/>
      <c r="J129" s="37"/>
      <c r="K129" s="106"/>
      <c r="L129" s="91"/>
      <c r="M129" s="91"/>
    </row>
    <row r="130" spans="1:13" s="83" customFormat="1" ht="15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91"/>
      <c r="K130" s="106"/>
      <c r="L130" s="91"/>
      <c r="M130" s="91"/>
    </row>
    <row r="131" spans="1:13" s="83" customFormat="1" ht="15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91"/>
      <c r="K131" s="106"/>
      <c r="L131" s="91"/>
      <c r="M131" s="91"/>
    </row>
    <row r="132" spans="1:13" s="83" customFormat="1" ht="15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91"/>
      <c r="M132" s="106"/>
    </row>
    <row r="133" spans="1:13" s="83" customFormat="1" ht="15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91"/>
      <c r="M133" s="106"/>
    </row>
    <row r="134" spans="1:13" s="83" customFormat="1" ht="15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91"/>
      <c r="M134" s="106"/>
    </row>
    <row r="135" spans="1:13" s="83" customFormat="1" ht="15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91"/>
      <c r="M135" s="106"/>
    </row>
    <row r="136" spans="1:13" s="83" customFormat="1" ht="15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91"/>
      <c r="M136" s="106"/>
    </row>
    <row r="137" spans="1:13" s="83" customFormat="1" ht="15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91"/>
      <c r="M137" s="106"/>
    </row>
    <row r="138" spans="1:13" s="83" customFormat="1" ht="15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91"/>
      <c r="M138" s="106"/>
    </row>
    <row r="139" spans="1:13" s="83" customFormat="1" ht="15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91"/>
      <c r="M139" s="106"/>
    </row>
    <row r="140" spans="1:13" s="83" customFormat="1" ht="15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91"/>
      <c r="M140" s="106"/>
    </row>
    <row r="141" spans="1:13" s="83" customFormat="1" ht="15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91"/>
      <c r="M141" s="106"/>
    </row>
    <row r="142" spans="1:13" s="83" customFormat="1" ht="15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91"/>
      <c r="M142" s="106"/>
    </row>
    <row r="143" spans="1:13" s="83" customFormat="1" ht="15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91"/>
      <c r="M143" s="106"/>
    </row>
    <row r="144" spans="1:13" s="83" customFormat="1" ht="15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91"/>
      <c r="M144" s="106"/>
    </row>
    <row r="145" spans="1:13" s="83" customFormat="1" ht="15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91"/>
      <c r="M145" s="106"/>
    </row>
    <row r="146" spans="1:13" s="83" customFormat="1" ht="15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91"/>
      <c r="M146" s="106"/>
    </row>
    <row r="147" spans="1:13" s="83" customFormat="1" ht="15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91"/>
      <c r="M147" s="106"/>
    </row>
    <row r="148" spans="1:13" s="83" customFormat="1" ht="15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91"/>
      <c r="M148" s="106"/>
    </row>
    <row r="149" spans="1:13" s="83" customFormat="1" ht="15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91"/>
      <c r="M149" s="106"/>
    </row>
    <row r="150" spans="1:13" s="83" customFormat="1" ht="15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91"/>
      <c r="M150" s="106"/>
    </row>
    <row r="151" spans="1:13" s="83" customFormat="1" ht="15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91"/>
      <c r="M151" s="106"/>
    </row>
    <row r="152" spans="1:13" s="83" customFormat="1" ht="15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91"/>
      <c r="M152" s="106"/>
    </row>
    <row r="153" spans="1:13" s="81" customFormat="1" ht="15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91"/>
      <c r="M153" s="106"/>
    </row>
    <row r="154" spans="1:13" s="83" customFormat="1" ht="15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91"/>
      <c r="M154" s="106"/>
    </row>
    <row r="155" spans="1:13" s="83" customFormat="1" ht="15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91"/>
      <c r="M155" s="106"/>
    </row>
    <row r="156" spans="1:13" s="83" customFormat="1" ht="15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91"/>
      <c r="M156" s="106"/>
    </row>
    <row r="157" spans="1:13" s="83" customFormat="1" ht="15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91"/>
      <c r="M157" s="106"/>
    </row>
    <row r="158" spans="1:13" s="83" customFormat="1" ht="15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91"/>
      <c r="M158" s="106"/>
    </row>
    <row r="159" spans="1:13" s="83" customFormat="1" ht="15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91"/>
      <c r="M159" s="106"/>
    </row>
    <row r="160" spans="1:13" s="83" customFormat="1" ht="15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91"/>
      <c r="M160" s="106"/>
    </row>
    <row r="161" spans="1:13" s="83" customFormat="1" ht="15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91"/>
      <c r="M161" s="106"/>
    </row>
    <row r="162" spans="1:13" s="83" customFormat="1" ht="15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91"/>
      <c r="M162" s="106"/>
    </row>
    <row r="163" spans="1:13" s="83" customFormat="1" ht="15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91"/>
      <c r="M163" s="106"/>
    </row>
    <row r="164" spans="1:13" s="83" customFormat="1" ht="15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91"/>
      <c r="M164" s="106"/>
    </row>
    <row r="165" spans="1:13" s="83" customFormat="1" ht="15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91"/>
      <c r="M165" s="106"/>
    </row>
    <row r="166" spans="1:13" s="83" customFormat="1" ht="15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91"/>
      <c r="M166" s="106"/>
    </row>
    <row r="167" spans="1:13" s="83" customFormat="1" ht="15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91"/>
      <c r="M167" s="106"/>
    </row>
    <row r="168" spans="1:13" s="83" customFormat="1" ht="15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91"/>
      <c r="M168" s="106"/>
    </row>
    <row r="169" spans="1:13" s="83" customFormat="1" ht="15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91"/>
      <c r="M169" s="106"/>
    </row>
    <row r="170" spans="1:13" s="83" customFormat="1" ht="15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91"/>
      <c r="M170" s="106"/>
    </row>
    <row r="171" spans="1:13" s="83" customFormat="1" ht="15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91"/>
      <c r="M171" s="106"/>
    </row>
    <row r="172" spans="1:13" s="83" customFormat="1" ht="15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91"/>
      <c r="M172" s="106"/>
    </row>
    <row r="173" spans="1:13" s="83" customFormat="1" ht="15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91"/>
      <c r="M173" s="106"/>
    </row>
    <row r="174" spans="1:13" s="83" customFormat="1" ht="15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91"/>
      <c r="M174" s="106"/>
    </row>
    <row r="175" spans="1:13" s="83" customFormat="1" ht="15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91"/>
      <c r="M175" s="106"/>
    </row>
    <row r="176" spans="1:13" s="83" customFormat="1" ht="15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91"/>
      <c r="M176" s="106"/>
    </row>
  </sheetData>
  <mergeCells count="3">
    <mergeCell ref="H7:H8"/>
    <mergeCell ref="A1:L2"/>
    <mergeCell ref="D7:D8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1"/>
  <sheetViews>
    <sheetView showGridLines="0" showWhiteSpace="0" zoomScaleSheetLayoutView="100" workbookViewId="0">
      <selection sqref="A1:L2"/>
    </sheetView>
  </sheetViews>
  <sheetFormatPr defaultColWidth="10.77734375" defaultRowHeight="15" customHeight="1"/>
  <cols>
    <col min="1" max="2" width="5" style="37" customWidth="1"/>
    <col min="3" max="10" width="7.5546875" style="37" customWidth="1"/>
    <col min="11" max="11" width="5" style="37" customWidth="1"/>
    <col min="12" max="12" width="5" style="91" customWidth="1"/>
    <col min="13" max="16384" width="10.77734375" style="83"/>
  </cols>
  <sheetData>
    <row r="1" spans="1:12" s="78" customFormat="1" ht="33" customHeight="1">
      <c r="A1" s="432" t="s">
        <v>59</v>
      </c>
      <c r="B1" s="432"/>
      <c r="C1" s="432"/>
      <c r="D1" s="432"/>
      <c r="E1" s="432"/>
      <c r="F1" s="432"/>
      <c r="G1" s="432"/>
      <c r="H1" s="432"/>
      <c r="I1" s="432"/>
      <c r="J1" s="432"/>
      <c r="K1" s="432"/>
      <c r="L1" s="432"/>
    </row>
    <row r="2" spans="1:12" s="78" customFormat="1" ht="33" customHeight="1">
      <c r="A2" s="432"/>
      <c r="B2" s="432"/>
      <c r="C2" s="432"/>
      <c r="D2" s="432"/>
      <c r="E2" s="432"/>
      <c r="F2" s="432"/>
      <c r="G2" s="432"/>
      <c r="H2" s="432"/>
      <c r="I2" s="432"/>
      <c r="J2" s="432"/>
      <c r="K2" s="432"/>
      <c r="L2" s="432"/>
    </row>
    <row r="3" spans="1:12" s="78" customFormat="1" ht="12.75" customHeight="1">
      <c r="A3" s="48"/>
      <c r="B3" s="48"/>
      <c r="C3" s="22"/>
      <c r="D3" s="22"/>
      <c r="E3" s="22"/>
      <c r="F3" s="22"/>
      <c r="G3" s="22"/>
      <c r="H3" s="22"/>
      <c r="I3" s="22"/>
      <c r="J3" s="22"/>
      <c r="K3" s="22"/>
      <c r="L3" s="79"/>
    </row>
    <row r="4" spans="1:12" s="80" customFormat="1" ht="13.5" customHeight="1">
      <c r="A4" s="88"/>
      <c r="B4" s="88"/>
      <c r="C4" s="89"/>
      <c r="D4" s="89"/>
      <c r="E4" s="97"/>
      <c r="F4" s="89"/>
      <c r="G4" s="89"/>
      <c r="H4" s="98"/>
      <c r="I4" s="90"/>
      <c r="J4" s="97"/>
      <c r="K4" s="97"/>
      <c r="L4" s="88"/>
    </row>
    <row r="5" spans="1:12" s="82" customFormat="1" ht="1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81"/>
    </row>
    <row r="6" spans="1:12" s="37" customFormat="1" ht="15" customHeight="1">
      <c r="C6" s="54" t="str">
        <f>"○ 품명 : "&amp;기본정보!C$5</f>
        <v xml:space="preserve">○ 품명 : </v>
      </c>
      <c r="L6" s="91"/>
    </row>
    <row r="7" spans="1:12" s="37" customFormat="1" ht="15" customHeight="1">
      <c r="C7" s="54" t="str">
        <f>"○ 제작회사 : "&amp;기본정보!C$6</f>
        <v xml:space="preserve">○ 제작회사 : </v>
      </c>
      <c r="L7" s="91"/>
    </row>
    <row r="8" spans="1:12" s="37" customFormat="1" ht="15" customHeight="1">
      <c r="C8" s="54" t="str">
        <f>"○ 형식 : "&amp;기본정보!C$7</f>
        <v xml:space="preserve">○ 형식 : </v>
      </c>
      <c r="L8" s="91"/>
    </row>
    <row r="9" spans="1:12" s="37" customFormat="1" ht="15" customHeight="1">
      <c r="C9" s="54" t="str">
        <f>"○ 기기번호 : "&amp;기본정보!C$8</f>
        <v xml:space="preserve">○ 기기번호 : </v>
      </c>
      <c r="L9" s="91"/>
    </row>
    <row r="10" spans="1:12" s="37" customFormat="1" ht="15" customHeight="1">
      <c r="L10" s="91"/>
    </row>
    <row r="11" spans="1:12" ht="15" customHeight="1">
      <c r="B11" s="73"/>
      <c r="C11" s="107"/>
      <c r="D11" s="107"/>
      <c r="E11" s="107"/>
      <c r="F11" s="107"/>
      <c r="G11" s="107"/>
      <c r="H11" s="108"/>
      <c r="I11" s="108"/>
      <c r="J11" s="107"/>
      <c r="K11" s="73"/>
    </row>
  </sheetData>
  <mergeCells count="1">
    <mergeCell ref="A1:L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D184"/>
  <sheetViews>
    <sheetView showGridLines="0" zoomScaleNormal="100" workbookViewId="0"/>
  </sheetViews>
  <sheetFormatPr defaultColWidth="8.77734375" defaultRowHeight="13.5" customHeight="1"/>
  <cols>
    <col min="1" max="1" width="3.77734375" style="30" customWidth="1"/>
    <col min="2" max="2" width="8.77734375" style="30"/>
    <col min="3" max="4" width="8.77734375" style="31"/>
    <col min="5" max="5" width="8.77734375" style="26"/>
    <col min="6" max="8" width="8.77734375" style="27"/>
    <col min="9" max="9" width="3.77734375" style="27" customWidth="1"/>
    <col min="10" max="15" width="8.77734375" style="45"/>
    <col min="16" max="16" width="8.77734375" style="45" customWidth="1"/>
    <col min="17" max="17" width="3.77734375" style="45" customWidth="1"/>
    <col min="18" max="19" width="8.77734375" style="45"/>
    <col min="20" max="16384" width="8.77734375" style="29"/>
  </cols>
  <sheetData>
    <row r="1" spans="1:30" s="66" customFormat="1" ht="25.5">
      <c r="A1" s="62" t="s">
        <v>61</v>
      </c>
      <c r="B1" s="31"/>
      <c r="C1" s="31"/>
      <c r="D1" s="31"/>
      <c r="E1" s="63"/>
      <c r="F1" s="27"/>
      <c r="G1" s="27"/>
      <c r="H1" s="27"/>
      <c r="I1" s="27"/>
      <c r="J1" s="27"/>
      <c r="K1" s="64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</row>
    <row r="2" spans="1:30" s="28" customFormat="1" ht="15" customHeight="1">
      <c r="A2" s="25"/>
      <c r="B2" s="25"/>
      <c r="C2" s="25"/>
      <c r="D2" s="25"/>
      <c r="E2" s="25"/>
      <c r="F2" s="25"/>
      <c r="G2" s="25"/>
      <c r="H2" s="25"/>
      <c r="I2" s="25"/>
    </row>
    <row r="3" spans="1:30" s="28" customFormat="1" ht="15" customHeight="1">
      <c r="A3" s="46"/>
      <c r="B3" s="99" t="s">
        <v>2</v>
      </c>
      <c r="C3" s="100">
        <f>기본정보!C3</f>
        <v>0</v>
      </c>
      <c r="D3" s="99" t="s">
        <v>84</v>
      </c>
      <c r="E3" s="441">
        <f>기본정보!H3</f>
        <v>0</v>
      </c>
      <c r="F3" s="442"/>
      <c r="G3" s="99" t="s">
        <v>87</v>
      </c>
      <c r="H3" s="102">
        <f>기본정보!H8</f>
        <v>0</v>
      </c>
      <c r="I3" s="25"/>
    </row>
    <row r="4" spans="1:30" s="28" customFormat="1" ht="15" customHeight="1">
      <c r="A4" s="46"/>
      <c r="B4" s="99" t="s">
        <v>32</v>
      </c>
      <c r="C4" s="101">
        <f>기본정보!C8</f>
        <v>0</v>
      </c>
      <c r="D4" s="99" t="s">
        <v>85</v>
      </c>
      <c r="E4" s="439">
        <f>기본정보!H4</f>
        <v>0</v>
      </c>
      <c r="F4" s="440"/>
      <c r="G4" s="99" t="s">
        <v>14</v>
      </c>
      <c r="H4" s="102">
        <f>기본정보!H9</f>
        <v>0</v>
      </c>
      <c r="I4" s="25"/>
    </row>
    <row r="5" spans="1:30" s="28" customFormat="1" ht="15" customHeight="1">
      <c r="A5" s="46"/>
      <c r="D5" s="25"/>
      <c r="E5" s="25"/>
      <c r="F5" s="25"/>
      <c r="G5" s="25"/>
      <c r="H5" s="25"/>
      <c r="I5" s="25"/>
    </row>
    <row r="6" spans="1:30" s="28" customFormat="1" ht="15" customHeight="1">
      <c r="A6" s="46"/>
      <c r="B6" s="46" t="s">
        <v>522</v>
      </c>
      <c r="D6" s="25"/>
      <c r="E6" s="25"/>
      <c r="F6" s="25"/>
      <c r="G6" s="25"/>
      <c r="H6" s="25"/>
      <c r="I6" s="25"/>
      <c r="J6" s="46" t="s">
        <v>552</v>
      </c>
      <c r="L6" s="25"/>
      <c r="M6" s="25"/>
      <c r="N6" s="25"/>
      <c r="O6" s="25"/>
      <c r="P6" s="25"/>
    </row>
    <row r="7" spans="1:30" s="28" customFormat="1" ht="15" customHeight="1">
      <c r="A7" s="46"/>
      <c r="B7" s="99" t="s">
        <v>108</v>
      </c>
      <c r="C7" s="99" t="s">
        <v>62</v>
      </c>
      <c r="D7" s="99" t="s">
        <v>60</v>
      </c>
      <c r="E7" s="25"/>
      <c r="F7" s="25"/>
      <c r="G7" s="25"/>
      <c r="H7" s="25"/>
      <c r="I7" s="25"/>
      <c r="J7" s="99" t="s">
        <v>108</v>
      </c>
      <c r="K7" s="99" t="s">
        <v>62</v>
      </c>
      <c r="L7" s="99" t="s">
        <v>60</v>
      </c>
      <c r="M7" s="25"/>
      <c r="N7" s="25"/>
      <c r="O7" s="25"/>
      <c r="P7" s="25"/>
    </row>
    <row r="8" spans="1:30" s="28" customFormat="1" ht="15" customHeight="1">
      <c r="A8" s="46"/>
      <c r="B8" s="100">
        <f>Calcu!E5</f>
        <v>0</v>
      </c>
      <c r="C8" s="100">
        <f>Calcu!F5</f>
        <v>0</v>
      </c>
      <c r="D8" s="100">
        <f>Calcu!I5</f>
        <v>0</v>
      </c>
      <c r="E8" s="25"/>
      <c r="F8" s="25"/>
      <c r="G8" s="25"/>
      <c r="H8" s="25"/>
      <c r="I8" s="25"/>
      <c r="J8" s="100">
        <f>Calcu_ADJ!E5</f>
        <v>0</v>
      </c>
      <c r="K8" s="100">
        <f>Calcu_ADJ!F5</f>
        <v>0</v>
      </c>
      <c r="L8" s="100">
        <f>Calcu_ADJ!H5</f>
        <v>0</v>
      </c>
      <c r="M8" s="25"/>
      <c r="N8" s="25"/>
      <c r="O8" s="25"/>
      <c r="P8" s="25"/>
    </row>
    <row r="9" spans="1:30" s="28" customFormat="1" ht="15" customHeight="1">
      <c r="A9" s="46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</row>
    <row r="10" spans="1:30" s="28" customFormat="1" ht="15" customHeight="1">
      <c r="A10" s="46"/>
      <c r="B10" s="103" t="s">
        <v>86</v>
      </c>
      <c r="C10" s="25"/>
      <c r="D10" s="25"/>
      <c r="E10" s="25"/>
      <c r="F10" s="25"/>
      <c r="G10" s="25"/>
      <c r="H10" s="25"/>
      <c r="I10" s="25"/>
      <c r="J10" s="103" t="s">
        <v>86</v>
      </c>
      <c r="K10" s="25"/>
      <c r="L10" s="25"/>
      <c r="M10" s="25"/>
      <c r="N10" s="25"/>
      <c r="O10" s="25"/>
      <c r="P10" s="25"/>
    </row>
    <row r="11" spans="1:30" ht="13.5" customHeight="1">
      <c r="A11" s="29"/>
      <c r="B11" s="104" t="s">
        <v>120</v>
      </c>
      <c r="F11" s="25"/>
      <c r="G11" s="25"/>
      <c r="H11" s="25"/>
      <c r="I11" s="25"/>
      <c r="J11" s="104" t="s">
        <v>120</v>
      </c>
      <c r="K11" s="31"/>
      <c r="L11" s="31"/>
      <c r="M11" s="26"/>
      <c r="N11" s="25"/>
      <c r="O11" s="25"/>
      <c r="P11" s="25"/>
      <c r="Q11" s="29"/>
    </row>
    <row r="12" spans="1:30" ht="13.5" customHeight="1">
      <c r="A12" s="29"/>
      <c r="B12" s="434" t="s">
        <v>527</v>
      </c>
      <c r="C12" s="434" t="s">
        <v>123</v>
      </c>
      <c r="D12" s="436" t="str">
        <f>Calcu!F8</f>
        <v>측정현미경 지시값</v>
      </c>
      <c r="E12" s="437"/>
      <c r="F12" s="437"/>
      <c r="G12" s="437"/>
      <c r="H12" s="438"/>
      <c r="I12" s="25"/>
      <c r="J12" s="434" t="s">
        <v>385</v>
      </c>
      <c r="K12" s="434" t="s">
        <v>92</v>
      </c>
      <c r="L12" s="436" t="str">
        <f>Calcu_ADJ!F8</f>
        <v>측정현미경 지시값</v>
      </c>
      <c r="M12" s="437"/>
      <c r="N12" s="437"/>
      <c r="O12" s="437"/>
      <c r="P12" s="438"/>
      <c r="Q12" s="29"/>
    </row>
    <row r="13" spans="1:30" ht="13.5" customHeight="1">
      <c r="A13" s="29"/>
      <c r="B13" s="435"/>
      <c r="C13" s="435"/>
      <c r="D13" s="99" t="s">
        <v>81</v>
      </c>
      <c r="E13" s="99" t="s">
        <v>77</v>
      </c>
      <c r="F13" s="99" t="s">
        <v>78</v>
      </c>
      <c r="G13" s="99" t="s">
        <v>121</v>
      </c>
      <c r="H13" s="99" t="s">
        <v>122</v>
      </c>
      <c r="I13" s="25"/>
      <c r="J13" s="435"/>
      <c r="K13" s="435"/>
      <c r="L13" s="99" t="s">
        <v>81</v>
      </c>
      <c r="M13" s="99" t="s">
        <v>77</v>
      </c>
      <c r="N13" s="99" t="s">
        <v>78</v>
      </c>
      <c r="O13" s="99" t="s">
        <v>121</v>
      </c>
      <c r="P13" s="99" t="s">
        <v>122</v>
      </c>
      <c r="Q13" s="29"/>
    </row>
    <row r="14" spans="1:30" ht="13.5" customHeight="1">
      <c r="A14" s="29"/>
      <c r="B14" s="99"/>
      <c r="C14" s="99">
        <f>D8</f>
        <v>0</v>
      </c>
      <c r="D14" s="99">
        <f t="shared" ref="D14:H14" si="0">C14</f>
        <v>0</v>
      </c>
      <c r="E14" s="99">
        <f t="shared" si="0"/>
        <v>0</v>
      </c>
      <c r="F14" s="99">
        <f t="shared" si="0"/>
        <v>0</v>
      </c>
      <c r="G14" s="99">
        <f t="shared" si="0"/>
        <v>0</v>
      </c>
      <c r="H14" s="99">
        <f t="shared" si="0"/>
        <v>0</v>
      </c>
      <c r="I14" s="25"/>
      <c r="J14" s="99"/>
      <c r="K14" s="99">
        <f>L8</f>
        <v>0</v>
      </c>
      <c r="L14" s="99">
        <f>K14</f>
        <v>0</v>
      </c>
      <c r="M14" s="99">
        <f>L14</f>
        <v>0</v>
      </c>
      <c r="N14" s="99">
        <f>M14</f>
        <v>0</v>
      </c>
      <c r="O14" s="99">
        <f>N14</f>
        <v>0</v>
      </c>
      <c r="P14" s="99">
        <f>O14</f>
        <v>0</v>
      </c>
      <c r="Q14" s="29"/>
    </row>
    <row r="15" spans="1:30" ht="13.5" customHeight="1">
      <c r="A15" s="29"/>
      <c r="B15" s="100" t="str">
        <f>Calcu!E11</f>
        <v/>
      </c>
      <c r="C15" s="100" t="str">
        <f>Calcu!C11</f>
        <v/>
      </c>
      <c r="D15" s="100" t="str">
        <f>IF(Calcu!$B11=FALSE,"",TEXT(Calcu!F11,Calcu!$Q$47))</f>
        <v/>
      </c>
      <c r="E15" s="100" t="str">
        <f>IF(Calcu!$B11=FALSE,"",TEXT(Calcu!G11,Calcu!$Q$47))</f>
        <v/>
      </c>
      <c r="F15" s="100" t="str">
        <f>IF(Calcu!$B11=FALSE,"",TEXT(Calcu!H11,Calcu!$Q$47))</f>
        <v/>
      </c>
      <c r="G15" s="100" t="str">
        <f>IF(Calcu!$B11=FALSE,"",TEXT(Calcu!I11,Calcu!$Q$47))</f>
        <v/>
      </c>
      <c r="H15" s="100" t="str">
        <f>IF(Calcu!$B11=FALSE,"",TEXT(Calcu!J11,Calcu!$Q$47))</f>
        <v/>
      </c>
      <c r="I15" s="25"/>
      <c r="J15" s="100" t="str">
        <f>Calcu_ADJ!E11</f>
        <v/>
      </c>
      <c r="K15" s="100" t="str">
        <f>Calcu_ADJ!C11</f>
        <v/>
      </c>
      <c r="L15" s="100" t="str">
        <f>IF(Calcu_ADJ!$B11=FALSE,"",TEXT(Calcu_ADJ!F11,Calcu_ADJ!$Q$47))</f>
        <v/>
      </c>
      <c r="M15" s="100" t="str">
        <f>IF(Calcu_ADJ!$B11=FALSE,"",TEXT(Calcu_ADJ!G11,Calcu_ADJ!$Q$47))</f>
        <v/>
      </c>
      <c r="N15" s="100" t="str">
        <f>IF(Calcu_ADJ!$B11=FALSE,"",TEXT(Calcu_ADJ!H11,Calcu_ADJ!$Q$47))</f>
        <v/>
      </c>
      <c r="O15" s="100" t="str">
        <f>IF(Calcu_ADJ!$B11=FALSE,"",TEXT(Calcu_ADJ!I11,Calcu_ADJ!$Q$47))</f>
        <v/>
      </c>
      <c r="P15" s="100" t="str">
        <f>IF(Calcu_ADJ!$B11=FALSE,"",TEXT(Calcu_ADJ!J11,Calcu_ADJ!$Q$47))</f>
        <v/>
      </c>
      <c r="Q15" s="29"/>
    </row>
    <row r="16" spans="1:30" ht="13.5" customHeight="1">
      <c r="A16" s="29"/>
      <c r="B16" s="100" t="str">
        <f>Calcu!E12</f>
        <v/>
      </c>
      <c r="C16" s="100" t="str">
        <f>Calcu!C12</f>
        <v/>
      </c>
      <c r="D16" s="100" t="str">
        <f>IF(Calcu!$B12=FALSE,"",TEXT(Calcu!F12,Calcu!$Q$47))</f>
        <v/>
      </c>
      <c r="E16" s="100" t="str">
        <f>IF(Calcu!$B12=FALSE,"",TEXT(Calcu!G12,Calcu!$Q$47))</f>
        <v/>
      </c>
      <c r="F16" s="100" t="str">
        <f>IF(Calcu!$B12=FALSE,"",TEXT(Calcu!H12,Calcu!$Q$47))</f>
        <v/>
      </c>
      <c r="G16" s="100" t="str">
        <f>IF(Calcu!$B12=FALSE,"",TEXT(Calcu!I12,Calcu!$Q$47))</f>
        <v/>
      </c>
      <c r="H16" s="100" t="str">
        <f>IF(Calcu!$B12=FALSE,"",TEXT(Calcu!J12,Calcu!$Q$47))</f>
        <v/>
      </c>
      <c r="I16" s="25"/>
      <c r="J16" s="100" t="str">
        <f>Calcu_ADJ!E12</f>
        <v/>
      </c>
      <c r="K16" s="100" t="str">
        <f>Calcu_ADJ!C12</f>
        <v/>
      </c>
      <c r="L16" s="100" t="str">
        <f>IF(Calcu_ADJ!$B12=FALSE,"",TEXT(Calcu_ADJ!F12,Calcu_ADJ!$Q$47))</f>
        <v/>
      </c>
      <c r="M16" s="100" t="str">
        <f>IF(Calcu_ADJ!$B12=FALSE,"",TEXT(Calcu_ADJ!G12,Calcu_ADJ!$Q$47))</f>
        <v/>
      </c>
      <c r="N16" s="100" t="str">
        <f>IF(Calcu_ADJ!$B12=FALSE,"",TEXT(Calcu_ADJ!H12,Calcu_ADJ!$Q$47))</f>
        <v/>
      </c>
      <c r="O16" s="100" t="str">
        <f>IF(Calcu_ADJ!$B12=FALSE,"",TEXT(Calcu_ADJ!I12,Calcu_ADJ!$Q$47))</f>
        <v/>
      </c>
      <c r="P16" s="100" t="str">
        <f>IF(Calcu_ADJ!$B12=FALSE,"",TEXT(Calcu_ADJ!J12,Calcu_ADJ!$Q$47))</f>
        <v/>
      </c>
      <c r="Q16" s="29"/>
    </row>
    <row r="17" spans="1:17" ht="13.5" customHeight="1">
      <c r="A17" s="29"/>
      <c r="B17" s="100" t="str">
        <f>Calcu!E13</f>
        <v/>
      </c>
      <c r="C17" s="100" t="str">
        <f>Calcu!C13</f>
        <v/>
      </c>
      <c r="D17" s="100" t="str">
        <f>IF(Calcu!$B13=FALSE,"",TEXT(Calcu!F13,Calcu!$Q$47))</f>
        <v/>
      </c>
      <c r="E17" s="100" t="str">
        <f>IF(Calcu!$B13=FALSE,"",TEXT(Calcu!G13,Calcu!$Q$47))</f>
        <v/>
      </c>
      <c r="F17" s="100" t="str">
        <f>IF(Calcu!$B13=FALSE,"",TEXT(Calcu!H13,Calcu!$Q$47))</f>
        <v/>
      </c>
      <c r="G17" s="100" t="str">
        <f>IF(Calcu!$B13=FALSE,"",TEXT(Calcu!I13,Calcu!$Q$47))</f>
        <v/>
      </c>
      <c r="H17" s="100" t="str">
        <f>IF(Calcu!$B13=FALSE,"",TEXT(Calcu!J13,Calcu!$Q$47))</f>
        <v/>
      </c>
      <c r="I17" s="25"/>
      <c r="J17" s="100" t="str">
        <f>Calcu_ADJ!E13</f>
        <v/>
      </c>
      <c r="K17" s="100" t="str">
        <f>Calcu_ADJ!C13</f>
        <v/>
      </c>
      <c r="L17" s="100" t="str">
        <f>IF(Calcu_ADJ!$B13=FALSE,"",TEXT(Calcu_ADJ!F13,Calcu_ADJ!$Q$47))</f>
        <v/>
      </c>
      <c r="M17" s="100" t="str">
        <f>IF(Calcu_ADJ!$B13=FALSE,"",TEXT(Calcu_ADJ!G13,Calcu_ADJ!$Q$47))</f>
        <v/>
      </c>
      <c r="N17" s="100" t="str">
        <f>IF(Calcu_ADJ!$B13=FALSE,"",TEXT(Calcu_ADJ!H13,Calcu_ADJ!$Q$47))</f>
        <v/>
      </c>
      <c r="O17" s="100" t="str">
        <f>IF(Calcu_ADJ!$B13=FALSE,"",TEXT(Calcu_ADJ!I13,Calcu_ADJ!$Q$47))</f>
        <v/>
      </c>
      <c r="P17" s="100" t="str">
        <f>IF(Calcu_ADJ!$B13=FALSE,"",TEXT(Calcu_ADJ!J13,Calcu_ADJ!$Q$47))</f>
        <v/>
      </c>
      <c r="Q17" s="29"/>
    </row>
    <row r="18" spans="1:17" ht="13.5" customHeight="1">
      <c r="A18" s="29"/>
      <c r="B18" s="100" t="str">
        <f>Calcu!E14</f>
        <v/>
      </c>
      <c r="C18" s="100" t="str">
        <f>Calcu!C14</f>
        <v/>
      </c>
      <c r="D18" s="100" t="str">
        <f>IF(Calcu!$B14=FALSE,"",TEXT(Calcu!F14,Calcu!$Q$47))</f>
        <v/>
      </c>
      <c r="E18" s="100" t="str">
        <f>IF(Calcu!$B14=FALSE,"",TEXT(Calcu!G14,Calcu!$Q$47))</f>
        <v/>
      </c>
      <c r="F18" s="100" t="str">
        <f>IF(Calcu!$B14=FALSE,"",TEXT(Calcu!H14,Calcu!$Q$47))</f>
        <v/>
      </c>
      <c r="G18" s="100" t="str">
        <f>IF(Calcu!$B14=FALSE,"",TEXT(Calcu!I14,Calcu!$Q$47))</f>
        <v/>
      </c>
      <c r="H18" s="100" t="str">
        <f>IF(Calcu!$B14=FALSE,"",TEXT(Calcu!J14,Calcu!$Q$47))</f>
        <v/>
      </c>
      <c r="I18" s="25"/>
      <c r="J18" s="100" t="str">
        <f>Calcu_ADJ!E14</f>
        <v/>
      </c>
      <c r="K18" s="100" t="str">
        <f>Calcu_ADJ!C14</f>
        <v/>
      </c>
      <c r="L18" s="100" t="str">
        <f>IF(Calcu_ADJ!$B14=FALSE,"",TEXT(Calcu_ADJ!F14,Calcu_ADJ!$Q$47))</f>
        <v/>
      </c>
      <c r="M18" s="100" t="str">
        <f>IF(Calcu_ADJ!$B14=FALSE,"",TEXT(Calcu_ADJ!G14,Calcu_ADJ!$Q$47))</f>
        <v/>
      </c>
      <c r="N18" s="100" t="str">
        <f>IF(Calcu_ADJ!$B14=FALSE,"",TEXT(Calcu_ADJ!H14,Calcu_ADJ!$Q$47))</f>
        <v/>
      </c>
      <c r="O18" s="100" t="str">
        <f>IF(Calcu_ADJ!$B14=FALSE,"",TEXT(Calcu_ADJ!I14,Calcu_ADJ!$Q$47))</f>
        <v/>
      </c>
      <c r="P18" s="100" t="str">
        <f>IF(Calcu_ADJ!$B14=FALSE,"",TEXT(Calcu_ADJ!J14,Calcu_ADJ!$Q$47))</f>
        <v/>
      </c>
      <c r="Q18" s="29"/>
    </row>
    <row r="19" spans="1:17" ht="13.5" customHeight="1">
      <c r="A19" s="29"/>
      <c r="B19" s="100" t="str">
        <f>Calcu!E15</f>
        <v/>
      </c>
      <c r="C19" s="100" t="str">
        <f>Calcu!C15</f>
        <v/>
      </c>
      <c r="D19" s="100" t="str">
        <f>IF(Calcu!$B15=FALSE,"",TEXT(Calcu!F15,Calcu!$Q$47))</f>
        <v/>
      </c>
      <c r="E19" s="100" t="str">
        <f>IF(Calcu!$B15=FALSE,"",TEXT(Calcu!G15,Calcu!$Q$47))</f>
        <v/>
      </c>
      <c r="F19" s="100" t="str">
        <f>IF(Calcu!$B15=FALSE,"",TEXT(Calcu!H15,Calcu!$Q$47))</f>
        <v/>
      </c>
      <c r="G19" s="100" t="str">
        <f>IF(Calcu!$B15=FALSE,"",TEXT(Calcu!I15,Calcu!$Q$47))</f>
        <v/>
      </c>
      <c r="H19" s="100" t="str">
        <f>IF(Calcu!$B15=FALSE,"",TEXT(Calcu!J15,Calcu!$Q$47))</f>
        <v/>
      </c>
      <c r="I19" s="25"/>
      <c r="J19" s="100" t="str">
        <f>Calcu_ADJ!E15</f>
        <v/>
      </c>
      <c r="K19" s="100" t="str">
        <f>Calcu_ADJ!C15</f>
        <v/>
      </c>
      <c r="L19" s="100" t="str">
        <f>IF(Calcu_ADJ!$B15=FALSE,"",TEXT(Calcu_ADJ!F15,Calcu_ADJ!$Q$47))</f>
        <v/>
      </c>
      <c r="M19" s="100" t="str">
        <f>IF(Calcu_ADJ!$B15=FALSE,"",TEXT(Calcu_ADJ!G15,Calcu_ADJ!$Q$47))</f>
        <v/>
      </c>
      <c r="N19" s="100" t="str">
        <f>IF(Calcu_ADJ!$B15=FALSE,"",TEXT(Calcu_ADJ!H15,Calcu_ADJ!$Q$47))</f>
        <v/>
      </c>
      <c r="O19" s="100" t="str">
        <f>IF(Calcu_ADJ!$B15=FALSE,"",TEXT(Calcu_ADJ!I15,Calcu_ADJ!$Q$47))</f>
        <v/>
      </c>
      <c r="P19" s="100" t="str">
        <f>IF(Calcu_ADJ!$B15=FALSE,"",TEXT(Calcu_ADJ!J15,Calcu_ADJ!$Q$47))</f>
        <v/>
      </c>
      <c r="Q19" s="29"/>
    </row>
    <row r="20" spans="1:17" ht="13.5" customHeight="1">
      <c r="A20" s="29"/>
      <c r="B20" s="100" t="str">
        <f>Calcu!E16</f>
        <v/>
      </c>
      <c r="C20" s="100" t="str">
        <f>Calcu!C16</f>
        <v/>
      </c>
      <c r="D20" s="100" t="str">
        <f>IF(Calcu!$B16=FALSE,"",TEXT(Calcu!F16,Calcu!$Q$47))</f>
        <v/>
      </c>
      <c r="E20" s="100" t="str">
        <f>IF(Calcu!$B16=FALSE,"",TEXT(Calcu!G16,Calcu!$Q$47))</f>
        <v/>
      </c>
      <c r="F20" s="100" t="str">
        <f>IF(Calcu!$B16=FALSE,"",TEXT(Calcu!H16,Calcu!$Q$47))</f>
        <v/>
      </c>
      <c r="G20" s="100" t="str">
        <f>IF(Calcu!$B16=FALSE,"",TEXT(Calcu!I16,Calcu!$Q$47))</f>
        <v/>
      </c>
      <c r="H20" s="100" t="str">
        <f>IF(Calcu!$B16=FALSE,"",TEXT(Calcu!J16,Calcu!$Q$47))</f>
        <v/>
      </c>
      <c r="I20" s="25"/>
      <c r="J20" s="100" t="str">
        <f>Calcu_ADJ!E16</f>
        <v/>
      </c>
      <c r="K20" s="100" t="str">
        <f>Calcu_ADJ!C16</f>
        <v/>
      </c>
      <c r="L20" s="100" t="str">
        <f>IF(Calcu_ADJ!$B16=FALSE,"",TEXT(Calcu_ADJ!F16,Calcu_ADJ!$Q$47))</f>
        <v/>
      </c>
      <c r="M20" s="100" t="str">
        <f>IF(Calcu_ADJ!$B16=FALSE,"",TEXT(Calcu_ADJ!G16,Calcu_ADJ!$Q$47))</f>
        <v/>
      </c>
      <c r="N20" s="100" t="str">
        <f>IF(Calcu_ADJ!$B16=FALSE,"",TEXT(Calcu_ADJ!H16,Calcu_ADJ!$Q$47))</f>
        <v/>
      </c>
      <c r="O20" s="100" t="str">
        <f>IF(Calcu_ADJ!$B16=FALSE,"",TEXT(Calcu_ADJ!I16,Calcu_ADJ!$Q$47))</f>
        <v/>
      </c>
      <c r="P20" s="100" t="str">
        <f>IF(Calcu_ADJ!$B16=FALSE,"",TEXT(Calcu_ADJ!J16,Calcu_ADJ!$Q$47))</f>
        <v/>
      </c>
      <c r="Q20" s="29"/>
    </row>
    <row r="21" spans="1:17" ht="13.5" customHeight="1">
      <c r="A21" s="29"/>
      <c r="B21" s="100" t="str">
        <f>Calcu!E17</f>
        <v/>
      </c>
      <c r="C21" s="100" t="str">
        <f>Calcu!C17</f>
        <v/>
      </c>
      <c r="D21" s="100" t="str">
        <f>IF(Calcu!$B17=FALSE,"",TEXT(Calcu!F17,Calcu!$Q$47))</f>
        <v/>
      </c>
      <c r="E21" s="100" t="str">
        <f>IF(Calcu!$B17=FALSE,"",TEXT(Calcu!G17,Calcu!$Q$47))</f>
        <v/>
      </c>
      <c r="F21" s="100" t="str">
        <f>IF(Calcu!$B17=FALSE,"",TEXT(Calcu!H17,Calcu!$Q$47))</f>
        <v/>
      </c>
      <c r="G21" s="100" t="str">
        <f>IF(Calcu!$B17=FALSE,"",TEXT(Calcu!I17,Calcu!$Q$47))</f>
        <v/>
      </c>
      <c r="H21" s="100" t="str">
        <f>IF(Calcu!$B17=FALSE,"",TEXT(Calcu!J17,Calcu!$Q$47))</f>
        <v/>
      </c>
      <c r="J21" s="100" t="str">
        <f>Calcu_ADJ!E17</f>
        <v/>
      </c>
      <c r="K21" s="100" t="str">
        <f>Calcu_ADJ!C17</f>
        <v/>
      </c>
      <c r="L21" s="100" t="str">
        <f>IF(Calcu_ADJ!$B17=FALSE,"",TEXT(Calcu_ADJ!F17,Calcu_ADJ!$Q$47))</f>
        <v/>
      </c>
      <c r="M21" s="100" t="str">
        <f>IF(Calcu_ADJ!$B17=FALSE,"",TEXT(Calcu_ADJ!G17,Calcu_ADJ!$Q$47))</f>
        <v/>
      </c>
      <c r="N21" s="100" t="str">
        <f>IF(Calcu_ADJ!$B17=FALSE,"",TEXT(Calcu_ADJ!H17,Calcu_ADJ!$Q$47))</f>
        <v/>
      </c>
      <c r="O21" s="100" t="str">
        <f>IF(Calcu_ADJ!$B17=FALSE,"",TEXT(Calcu_ADJ!I17,Calcu_ADJ!$Q$47))</f>
        <v/>
      </c>
      <c r="P21" s="100" t="str">
        <f>IF(Calcu_ADJ!$B17=FALSE,"",TEXT(Calcu_ADJ!J17,Calcu_ADJ!$Q$47))</f>
        <v/>
      </c>
      <c r="Q21" s="29"/>
    </row>
    <row r="22" spans="1:17" ht="13.5" customHeight="1">
      <c r="A22" s="29"/>
      <c r="B22" s="100" t="str">
        <f>Calcu!E18</f>
        <v/>
      </c>
      <c r="C22" s="100" t="str">
        <f>Calcu!C18</f>
        <v/>
      </c>
      <c r="D22" s="100" t="str">
        <f>IF(Calcu!$B18=FALSE,"",TEXT(Calcu!F18,Calcu!$Q$47))</f>
        <v/>
      </c>
      <c r="E22" s="100" t="str">
        <f>IF(Calcu!$B18=FALSE,"",TEXT(Calcu!G18,Calcu!$Q$47))</f>
        <v/>
      </c>
      <c r="F22" s="100" t="str">
        <f>IF(Calcu!$B18=FALSE,"",TEXT(Calcu!H18,Calcu!$Q$47))</f>
        <v/>
      </c>
      <c r="G22" s="100" t="str">
        <f>IF(Calcu!$B18=FALSE,"",TEXT(Calcu!I18,Calcu!$Q$47))</f>
        <v/>
      </c>
      <c r="H22" s="100" t="str">
        <f>IF(Calcu!$B18=FALSE,"",TEXT(Calcu!J18,Calcu!$Q$47))</f>
        <v/>
      </c>
      <c r="J22" s="100" t="str">
        <f>Calcu_ADJ!E18</f>
        <v/>
      </c>
      <c r="K22" s="100" t="str">
        <f>Calcu_ADJ!C18</f>
        <v/>
      </c>
      <c r="L22" s="100" t="str">
        <f>IF(Calcu_ADJ!$B18=FALSE,"",TEXT(Calcu_ADJ!F18,Calcu_ADJ!$Q$47))</f>
        <v/>
      </c>
      <c r="M22" s="100" t="str">
        <f>IF(Calcu_ADJ!$B18=FALSE,"",TEXT(Calcu_ADJ!G18,Calcu_ADJ!$Q$47))</f>
        <v/>
      </c>
      <c r="N22" s="100" t="str">
        <f>IF(Calcu_ADJ!$B18=FALSE,"",TEXT(Calcu_ADJ!H18,Calcu_ADJ!$Q$47))</f>
        <v/>
      </c>
      <c r="O22" s="100" t="str">
        <f>IF(Calcu_ADJ!$B18=FALSE,"",TEXT(Calcu_ADJ!I18,Calcu_ADJ!$Q$47))</f>
        <v/>
      </c>
      <c r="P22" s="100" t="str">
        <f>IF(Calcu_ADJ!$B18=FALSE,"",TEXT(Calcu_ADJ!J18,Calcu_ADJ!$Q$47))</f>
        <v/>
      </c>
      <c r="Q22" s="29"/>
    </row>
    <row r="23" spans="1:17" ht="13.5" customHeight="1">
      <c r="A23" s="29"/>
      <c r="B23" s="100" t="str">
        <f>Calcu!E19</f>
        <v/>
      </c>
      <c r="C23" s="100" t="str">
        <f>Calcu!C19</f>
        <v/>
      </c>
      <c r="D23" s="100" t="str">
        <f>IF(Calcu!$B19=FALSE,"",TEXT(Calcu!F19,Calcu!$Q$47))</f>
        <v/>
      </c>
      <c r="E23" s="100" t="str">
        <f>IF(Calcu!$B19=FALSE,"",TEXT(Calcu!G19,Calcu!$Q$47))</f>
        <v/>
      </c>
      <c r="F23" s="100" t="str">
        <f>IF(Calcu!$B19=FALSE,"",TEXT(Calcu!H19,Calcu!$Q$47))</f>
        <v/>
      </c>
      <c r="G23" s="100" t="str">
        <f>IF(Calcu!$B19=FALSE,"",TEXT(Calcu!I19,Calcu!$Q$47))</f>
        <v/>
      </c>
      <c r="H23" s="100" t="str">
        <f>IF(Calcu!$B19=FALSE,"",TEXT(Calcu!J19,Calcu!$Q$47))</f>
        <v/>
      </c>
      <c r="J23" s="100" t="str">
        <f>Calcu_ADJ!E19</f>
        <v/>
      </c>
      <c r="K23" s="100" t="str">
        <f>Calcu_ADJ!C19</f>
        <v/>
      </c>
      <c r="L23" s="100" t="str">
        <f>IF(Calcu_ADJ!$B19=FALSE,"",TEXT(Calcu_ADJ!F19,Calcu_ADJ!$Q$47))</f>
        <v/>
      </c>
      <c r="M23" s="100" t="str">
        <f>IF(Calcu_ADJ!$B19=FALSE,"",TEXT(Calcu_ADJ!G19,Calcu_ADJ!$Q$47))</f>
        <v/>
      </c>
      <c r="N23" s="100" t="str">
        <f>IF(Calcu_ADJ!$B19=FALSE,"",TEXT(Calcu_ADJ!H19,Calcu_ADJ!$Q$47))</f>
        <v/>
      </c>
      <c r="O23" s="100" t="str">
        <f>IF(Calcu_ADJ!$B19=FALSE,"",TEXT(Calcu_ADJ!I19,Calcu_ADJ!$Q$47))</f>
        <v/>
      </c>
      <c r="P23" s="100" t="str">
        <f>IF(Calcu_ADJ!$B19=FALSE,"",TEXT(Calcu_ADJ!J19,Calcu_ADJ!$Q$47))</f>
        <v/>
      </c>
      <c r="Q23" s="29"/>
    </row>
    <row r="24" spans="1:17" ht="13.5" customHeight="1">
      <c r="A24" s="29"/>
      <c r="B24" s="100" t="str">
        <f>Calcu!E20</f>
        <v/>
      </c>
      <c r="C24" s="100" t="str">
        <f>Calcu!C20</f>
        <v/>
      </c>
      <c r="D24" s="100" t="str">
        <f>IF(Calcu!$B20=FALSE,"",TEXT(Calcu!F20,Calcu!$Q$47))</f>
        <v/>
      </c>
      <c r="E24" s="100" t="str">
        <f>IF(Calcu!$B20=FALSE,"",TEXT(Calcu!G20,Calcu!$Q$47))</f>
        <v/>
      </c>
      <c r="F24" s="100" t="str">
        <f>IF(Calcu!$B20=FALSE,"",TEXT(Calcu!H20,Calcu!$Q$47))</f>
        <v/>
      </c>
      <c r="G24" s="100" t="str">
        <f>IF(Calcu!$B20=FALSE,"",TEXT(Calcu!I20,Calcu!$Q$47))</f>
        <v/>
      </c>
      <c r="H24" s="100" t="str">
        <f>IF(Calcu!$B20=FALSE,"",TEXT(Calcu!J20,Calcu!$Q$47))</f>
        <v/>
      </c>
      <c r="J24" s="100" t="str">
        <f>Calcu_ADJ!E20</f>
        <v/>
      </c>
      <c r="K24" s="100" t="str">
        <f>Calcu_ADJ!C20</f>
        <v/>
      </c>
      <c r="L24" s="100" t="str">
        <f>IF(Calcu_ADJ!$B20=FALSE,"",TEXT(Calcu_ADJ!F20,Calcu_ADJ!$Q$47))</f>
        <v/>
      </c>
      <c r="M24" s="100" t="str">
        <f>IF(Calcu_ADJ!$B20=FALSE,"",TEXT(Calcu_ADJ!G20,Calcu_ADJ!$Q$47))</f>
        <v/>
      </c>
      <c r="N24" s="100" t="str">
        <f>IF(Calcu_ADJ!$B20=FALSE,"",TEXT(Calcu_ADJ!H20,Calcu_ADJ!$Q$47))</f>
        <v/>
      </c>
      <c r="O24" s="100" t="str">
        <f>IF(Calcu_ADJ!$B20=FALSE,"",TEXT(Calcu_ADJ!I20,Calcu_ADJ!$Q$47))</f>
        <v/>
      </c>
      <c r="P24" s="100" t="str">
        <f>IF(Calcu_ADJ!$B20=FALSE,"",TEXT(Calcu_ADJ!J20,Calcu_ADJ!$Q$47))</f>
        <v/>
      </c>
      <c r="Q24" s="29"/>
    </row>
    <row r="25" spans="1:17" ht="13.5" customHeight="1">
      <c r="A25" s="29"/>
      <c r="B25" s="100" t="str">
        <f>Calcu!E21</f>
        <v/>
      </c>
      <c r="C25" s="100" t="str">
        <f>Calcu!C21</f>
        <v/>
      </c>
      <c r="D25" s="100" t="str">
        <f>IF(Calcu!$B21=FALSE,"",TEXT(Calcu!F21,Calcu!$Q$47))</f>
        <v/>
      </c>
      <c r="E25" s="100" t="str">
        <f>IF(Calcu!$B21=FALSE,"",TEXT(Calcu!G21,Calcu!$Q$47))</f>
        <v/>
      </c>
      <c r="F25" s="100" t="str">
        <f>IF(Calcu!$B21=FALSE,"",TEXT(Calcu!H21,Calcu!$Q$47))</f>
        <v/>
      </c>
      <c r="G25" s="100" t="str">
        <f>IF(Calcu!$B21=FALSE,"",TEXT(Calcu!I21,Calcu!$Q$47))</f>
        <v/>
      </c>
      <c r="H25" s="100" t="str">
        <f>IF(Calcu!$B21=FALSE,"",TEXT(Calcu!J21,Calcu!$Q$47))</f>
        <v/>
      </c>
      <c r="J25" s="100" t="str">
        <f>Calcu_ADJ!E21</f>
        <v/>
      </c>
      <c r="K25" s="100" t="str">
        <f>Calcu_ADJ!C21</f>
        <v/>
      </c>
      <c r="L25" s="100" t="str">
        <f>IF(Calcu_ADJ!$B21=FALSE,"",TEXT(Calcu_ADJ!F21,Calcu_ADJ!$Q$47))</f>
        <v/>
      </c>
      <c r="M25" s="100" t="str">
        <f>IF(Calcu_ADJ!$B21=FALSE,"",TEXT(Calcu_ADJ!G21,Calcu_ADJ!$Q$47))</f>
        <v/>
      </c>
      <c r="N25" s="100" t="str">
        <f>IF(Calcu_ADJ!$B21=FALSE,"",TEXT(Calcu_ADJ!H21,Calcu_ADJ!$Q$47))</f>
        <v/>
      </c>
      <c r="O25" s="100" t="str">
        <f>IF(Calcu_ADJ!$B21=FALSE,"",TEXT(Calcu_ADJ!I21,Calcu_ADJ!$Q$47))</f>
        <v/>
      </c>
      <c r="P25" s="100" t="str">
        <f>IF(Calcu_ADJ!$B21=FALSE,"",TEXT(Calcu_ADJ!J21,Calcu_ADJ!$Q$47))</f>
        <v/>
      </c>
      <c r="Q25" s="29"/>
    </row>
    <row r="26" spans="1:17" ht="13.5" customHeight="1">
      <c r="A26" s="29"/>
      <c r="B26" s="100" t="str">
        <f>Calcu!E22</f>
        <v/>
      </c>
      <c r="C26" s="100" t="str">
        <f>Calcu!C22</f>
        <v/>
      </c>
      <c r="D26" s="100" t="str">
        <f>IF(Calcu!$B22=FALSE,"",TEXT(Calcu!F22,Calcu!$Q$47))</f>
        <v/>
      </c>
      <c r="E26" s="100" t="str">
        <f>IF(Calcu!$B22=FALSE,"",TEXT(Calcu!G22,Calcu!$Q$47))</f>
        <v/>
      </c>
      <c r="F26" s="100" t="str">
        <f>IF(Calcu!$B22=FALSE,"",TEXT(Calcu!H22,Calcu!$Q$47))</f>
        <v/>
      </c>
      <c r="G26" s="100" t="str">
        <f>IF(Calcu!$B22=FALSE,"",TEXT(Calcu!I22,Calcu!$Q$47))</f>
        <v/>
      </c>
      <c r="H26" s="100" t="str">
        <f>IF(Calcu!$B22=FALSE,"",TEXT(Calcu!J22,Calcu!$Q$47))</f>
        <v/>
      </c>
      <c r="J26" s="100" t="str">
        <f>Calcu_ADJ!E22</f>
        <v/>
      </c>
      <c r="K26" s="100" t="str">
        <f>Calcu_ADJ!C22</f>
        <v/>
      </c>
      <c r="L26" s="100" t="str">
        <f>IF(Calcu_ADJ!$B22=FALSE,"",TEXT(Calcu_ADJ!F22,Calcu_ADJ!$Q$47))</f>
        <v/>
      </c>
      <c r="M26" s="100" t="str">
        <f>IF(Calcu_ADJ!$B22=FALSE,"",TEXT(Calcu_ADJ!G22,Calcu_ADJ!$Q$47))</f>
        <v/>
      </c>
      <c r="N26" s="100" t="str">
        <f>IF(Calcu_ADJ!$B22=FALSE,"",TEXT(Calcu_ADJ!H22,Calcu_ADJ!$Q$47))</f>
        <v/>
      </c>
      <c r="O26" s="100" t="str">
        <f>IF(Calcu_ADJ!$B22=FALSE,"",TEXT(Calcu_ADJ!I22,Calcu_ADJ!$Q$47))</f>
        <v/>
      </c>
      <c r="P26" s="100" t="str">
        <f>IF(Calcu_ADJ!$B22=FALSE,"",TEXT(Calcu_ADJ!J22,Calcu_ADJ!$Q$47))</f>
        <v/>
      </c>
      <c r="Q26" s="29"/>
    </row>
    <row r="27" spans="1:17" ht="13.5" customHeight="1">
      <c r="A27" s="29"/>
      <c r="B27" s="100" t="str">
        <f>Calcu!E23</f>
        <v/>
      </c>
      <c r="C27" s="100" t="str">
        <f>Calcu!C23</f>
        <v/>
      </c>
      <c r="D27" s="100" t="str">
        <f>IF(Calcu!$B23=FALSE,"",TEXT(Calcu!F23,Calcu!$Q$47))</f>
        <v/>
      </c>
      <c r="E27" s="100" t="str">
        <f>IF(Calcu!$B23=FALSE,"",TEXT(Calcu!G23,Calcu!$Q$47))</f>
        <v/>
      </c>
      <c r="F27" s="100" t="str">
        <f>IF(Calcu!$B23=FALSE,"",TEXT(Calcu!H23,Calcu!$Q$47))</f>
        <v/>
      </c>
      <c r="G27" s="100" t="str">
        <f>IF(Calcu!$B23=FALSE,"",TEXT(Calcu!I23,Calcu!$Q$47))</f>
        <v/>
      </c>
      <c r="H27" s="100" t="str">
        <f>IF(Calcu!$B23=FALSE,"",TEXT(Calcu!J23,Calcu!$Q$47))</f>
        <v/>
      </c>
      <c r="J27" s="100" t="str">
        <f>Calcu_ADJ!E23</f>
        <v/>
      </c>
      <c r="K27" s="100" t="str">
        <f>Calcu_ADJ!C23</f>
        <v/>
      </c>
      <c r="L27" s="100" t="str">
        <f>IF(Calcu_ADJ!$B23=FALSE,"",TEXT(Calcu_ADJ!F23,Calcu_ADJ!$Q$47))</f>
        <v/>
      </c>
      <c r="M27" s="100" t="str">
        <f>IF(Calcu_ADJ!$B23=FALSE,"",TEXT(Calcu_ADJ!G23,Calcu_ADJ!$Q$47))</f>
        <v/>
      </c>
      <c r="N27" s="100" t="str">
        <f>IF(Calcu_ADJ!$B23=FALSE,"",TEXT(Calcu_ADJ!H23,Calcu_ADJ!$Q$47))</f>
        <v/>
      </c>
      <c r="O27" s="100" t="str">
        <f>IF(Calcu_ADJ!$B23=FALSE,"",TEXT(Calcu_ADJ!I23,Calcu_ADJ!$Q$47))</f>
        <v/>
      </c>
      <c r="P27" s="100" t="str">
        <f>IF(Calcu_ADJ!$B23=FALSE,"",TEXT(Calcu_ADJ!J23,Calcu_ADJ!$Q$47))</f>
        <v/>
      </c>
      <c r="Q27" s="29"/>
    </row>
    <row r="28" spans="1:17" ht="13.5" customHeight="1">
      <c r="A28" s="29"/>
      <c r="B28" s="100" t="str">
        <f>Calcu!E24</f>
        <v/>
      </c>
      <c r="C28" s="100" t="str">
        <f>Calcu!C24</f>
        <v/>
      </c>
      <c r="D28" s="100" t="str">
        <f>IF(Calcu!$B24=FALSE,"",TEXT(Calcu!F24,Calcu!$Q$47))</f>
        <v/>
      </c>
      <c r="E28" s="100" t="str">
        <f>IF(Calcu!$B24=FALSE,"",TEXT(Calcu!G24,Calcu!$Q$47))</f>
        <v/>
      </c>
      <c r="F28" s="100" t="str">
        <f>IF(Calcu!$B24=FALSE,"",TEXT(Calcu!H24,Calcu!$Q$47))</f>
        <v/>
      </c>
      <c r="G28" s="100" t="str">
        <f>IF(Calcu!$B24=FALSE,"",TEXT(Calcu!I24,Calcu!$Q$47))</f>
        <v/>
      </c>
      <c r="H28" s="100" t="str">
        <f>IF(Calcu!$B24=FALSE,"",TEXT(Calcu!J24,Calcu!$Q$47))</f>
        <v/>
      </c>
      <c r="J28" s="100" t="str">
        <f>Calcu_ADJ!E24</f>
        <v/>
      </c>
      <c r="K28" s="100" t="str">
        <f>Calcu_ADJ!C24</f>
        <v/>
      </c>
      <c r="L28" s="100" t="str">
        <f>IF(Calcu_ADJ!$B24=FALSE,"",TEXT(Calcu_ADJ!F24,Calcu_ADJ!$Q$47))</f>
        <v/>
      </c>
      <c r="M28" s="100" t="str">
        <f>IF(Calcu_ADJ!$B24=FALSE,"",TEXT(Calcu_ADJ!G24,Calcu_ADJ!$Q$47))</f>
        <v/>
      </c>
      <c r="N28" s="100" t="str">
        <f>IF(Calcu_ADJ!$B24=FALSE,"",TEXT(Calcu_ADJ!H24,Calcu_ADJ!$Q$47))</f>
        <v/>
      </c>
      <c r="O28" s="100" t="str">
        <f>IF(Calcu_ADJ!$B24=FALSE,"",TEXT(Calcu_ADJ!I24,Calcu_ADJ!$Q$47))</f>
        <v/>
      </c>
      <c r="P28" s="100" t="str">
        <f>IF(Calcu_ADJ!$B24=FALSE,"",TEXT(Calcu_ADJ!J24,Calcu_ADJ!$Q$47))</f>
        <v/>
      </c>
      <c r="Q28" s="29"/>
    </row>
    <row r="29" spans="1:17" ht="13.5" customHeight="1">
      <c r="A29" s="29"/>
      <c r="B29" s="100" t="str">
        <f>Calcu!E25</f>
        <v/>
      </c>
      <c r="C29" s="100" t="str">
        <f>Calcu!C25</f>
        <v/>
      </c>
      <c r="D29" s="100" t="str">
        <f>IF(Calcu!$B25=FALSE,"",TEXT(Calcu!F25,Calcu!$Q$47))</f>
        <v/>
      </c>
      <c r="E29" s="100" t="str">
        <f>IF(Calcu!$B25=FALSE,"",TEXT(Calcu!G25,Calcu!$Q$47))</f>
        <v/>
      </c>
      <c r="F29" s="100" t="str">
        <f>IF(Calcu!$B25=FALSE,"",TEXT(Calcu!H25,Calcu!$Q$47))</f>
        <v/>
      </c>
      <c r="G29" s="100" t="str">
        <f>IF(Calcu!$B25=FALSE,"",TEXT(Calcu!I25,Calcu!$Q$47))</f>
        <v/>
      </c>
      <c r="H29" s="100" t="str">
        <f>IF(Calcu!$B25=FALSE,"",TEXT(Calcu!J25,Calcu!$Q$47))</f>
        <v/>
      </c>
      <c r="J29" s="100" t="str">
        <f>Calcu_ADJ!E25</f>
        <v/>
      </c>
      <c r="K29" s="100" t="str">
        <f>Calcu_ADJ!C25</f>
        <v/>
      </c>
      <c r="L29" s="100" t="str">
        <f>IF(Calcu_ADJ!$B25=FALSE,"",TEXT(Calcu_ADJ!F25,Calcu_ADJ!$Q$47))</f>
        <v/>
      </c>
      <c r="M29" s="100" t="str">
        <f>IF(Calcu_ADJ!$B25=FALSE,"",TEXT(Calcu_ADJ!G25,Calcu_ADJ!$Q$47))</f>
        <v/>
      </c>
      <c r="N29" s="100" t="str">
        <f>IF(Calcu_ADJ!$B25=FALSE,"",TEXT(Calcu_ADJ!H25,Calcu_ADJ!$Q$47))</f>
        <v/>
      </c>
      <c r="O29" s="100" t="str">
        <f>IF(Calcu_ADJ!$B25=FALSE,"",TEXT(Calcu_ADJ!I25,Calcu_ADJ!$Q$47))</f>
        <v/>
      </c>
      <c r="P29" s="100" t="str">
        <f>IF(Calcu_ADJ!$B25=FALSE,"",TEXT(Calcu_ADJ!J25,Calcu_ADJ!$Q$47))</f>
        <v/>
      </c>
      <c r="Q29" s="29"/>
    </row>
    <row r="30" spans="1:17" ht="13.5" customHeight="1">
      <c r="A30" s="29"/>
      <c r="B30" s="100" t="str">
        <f>Calcu!E26</f>
        <v/>
      </c>
      <c r="C30" s="100" t="str">
        <f>Calcu!C26</f>
        <v/>
      </c>
      <c r="D30" s="100" t="str">
        <f>IF(Calcu!$B26=FALSE,"",TEXT(Calcu!F26,Calcu!$Q$47))</f>
        <v/>
      </c>
      <c r="E30" s="100" t="str">
        <f>IF(Calcu!$B26=FALSE,"",TEXT(Calcu!G26,Calcu!$Q$47))</f>
        <v/>
      </c>
      <c r="F30" s="100" t="str">
        <f>IF(Calcu!$B26=FALSE,"",TEXT(Calcu!H26,Calcu!$Q$47))</f>
        <v/>
      </c>
      <c r="G30" s="100" t="str">
        <f>IF(Calcu!$B26=FALSE,"",TEXT(Calcu!I26,Calcu!$Q$47))</f>
        <v/>
      </c>
      <c r="H30" s="100" t="str">
        <f>IF(Calcu!$B26=FALSE,"",TEXT(Calcu!J26,Calcu!$Q$47))</f>
        <v/>
      </c>
      <c r="J30" s="100" t="str">
        <f>Calcu_ADJ!E26</f>
        <v/>
      </c>
      <c r="K30" s="100" t="str">
        <f>Calcu_ADJ!C26</f>
        <v/>
      </c>
      <c r="L30" s="100" t="str">
        <f>IF(Calcu_ADJ!$B26=FALSE,"",TEXT(Calcu_ADJ!F26,Calcu_ADJ!$Q$47))</f>
        <v/>
      </c>
      <c r="M30" s="100" t="str">
        <f>IF(Calcu_ADJ!$B26=FALSE,"",TEXT(Calcu_ADJ!G26,Calcu_ADJ!$Q$47))</f>
        <v/>
      </c>
      <c r="N30" s="100" t="str">
        <f>IF(Calcu_ADJ!$B26=FALSE,"",TEXT(Calcu_ADJ!H26,Calcu_ADJ!$Q$47))</f>
        <v/>
      </c>
      <c r="O30" s="100" t="str">
        <f>IF(Calcu_ADJ!$B26=FALSE,"",TEXT(Calcu_ADJ!I26,Calcu_ADJ!$Q$47))</f>
        <v/>
      </c>
      <c r="P30" s="100" t="str">
        <f>IF(Calcu_ADJ!$B26=FALSE,"",TEXT(Calcu_ADJ!J26,Calcu_ADJ!$Q$47))</f>
        <v/>
      </c>
      <c r="Q30" s="29"/>
    </row>
    <row r="31" spans="1:17" ht="13.5" customHeight="1">
      <c r="A31" s="29"/>
      <c r="B31" s="100" t="str">
        <f>Calcu!E27</f>
        <v/>
      </c>
      <c r="C31" s="100" t="str">
        <f>Calcu!C27</f>
        <v/>
      </c>
      <c r="D31" s="100" t="str">
        <f>IF(Calcu!$B27=FALSE,"",TEXT(Calcu!F27,Calcu!$Q$47))</f>
        <v/>
      </c>
      <c r="E31" s="100" t="str">
        <f>IF(Calcu!$B27=FALSE,"",TEXT(Calcu!G27,Calcu!$Q$47))</f>
        <v/>
      </c>
      <c r="F31" s="100" t="str">
        <f>IF(Calcu!$B27=FALSE,"",TEXT(Calcu!H27,Calcu!$Q$47))</f>
        <v/>
      </c>
      <c r="G31" s="100" t="str">
        <f>IF(Calcu!$B27=FALSE,"",TEXT(Calcu!I27,Calcu!$Q$47))</f>
        <v/>
      </c>
      <c r="H31" s="100" t="str">
        <f>IF(Calcu!$B27=FALSE,"",TEXT(Calcu!J27,Calcu!$Q$47))</f>
        <v/>
      </c>
      <c r="J31" s="100" t="str">
        <f>Calcu_ADJ!E27</f>
        <v/>
      </c>
      <c r="K31" s="100" t="str">
        <f>Calcu_ADJ!C27</f>
        <v/>
      </c>
      <c r="L31" s="100" t="str">
        <f>IF(Calcu_ADJ!$B27=FALSE,"",TEXT(Calcu_ADJ!F27,Calcu_ADJ!$Q$47))</f>
        <v/>
      </c>
      <c r="M31" s="100" t="str">
        <f>IF(Calcu_ADJ!$B27=FALSE,"",TEXT(Calcu_ADJ!G27,Calcu_ADJ!$Q$47))</f>
        <v/>
      </c>
      <c r="N31" s="100" t="str">
        <f>IF(Calcu_ADJ!$B27=FALSE,"",TEXT(Calcu_ADJ!H27,Calcu_ADJ!$Q$47))</f>
        <v/>
      </c>
      <c r="O31" s="100" t="str">
        <f>IF(Calcu_ADJ!$B27=FALSE,"",TEXT(Calcu_ADJ!I27,Calcu_ADJ!$Q$47))</f>
        <v/>
      </c>
      <c r="P31" s="100" t="str">
        <f>IF(Calcu_ADJ!$B27=FALSE,"",TEXT(Calcu_ADJ!J27,Calcu_ADJ!$Q$47))</f>
        <v/>
      </c>
      <c r="Q31" s="29"/>
    </row>
    <row r="32" spans="1:17" ht="13.5" customHeight="1">
      <c r="A32" s="29"/>
      <c r="B32" s="100" t="str">
        <f>Calcu!E28</f>
        <v/>
      </c>
      <c r="C32" s="100" t="str">
        <f>Calcu!C28</f>
        <v/>
      </c>
      <c r="D32" s="100" t="str">
        <f>IF(Calcu!$B28=FALSE,"",TEXT(Calcu!F28,Calcu!$Q$47))</f>
        <v/>
      </c>
      <c r="E32" s="100" t="str">
        <f>IF(Calcu!$B28=FALSE,"",TEXT(Calcu!G28,Calcu!$Q$47))</f>
        <v/>
      </c>
      <c r="F32" s="100" t="str">
        <f>IF(Calcu!$B28=FALSE,"",TEXT(Calcu!H28,Calcu!$Q$47))</f>
        <v/>
      </c>
      <c r="G32" s="100" t="str">
        <f>IF(Calcu!$B28=FALSE,"",TEXT(Calcu!I28,Calcu!$Q$47))</f>
        <v/>
      </c>
      <c r="H32" s="100" t="str">
        <f>IF(Calcu!$B28=FALSE,"",TEXT(Calcu!J28,Calcu!$Q$47))</f>
        <v/>
      </c>
      <c r="J32" s="100" t="str">
        <f>Calcu_ADJ!E28</f>
        <v/>
      </c>
      <c r="K32" s="100" t="str">
        <f>Calcu_ADJ!C28</f>
        <v/>
      </c>
      <c r="L32" s="100" t="str">
        <f>IF(Calcu_ADJ!$B28=FALSE,"",TEXT(Calcu_ADJ!F28,Calcu_ADJ!$Q$47))</f>
        <v/>
      </c>
      <c r="M32" s="100" t="str">
        <f>IF(Calcu_ADJ!$B28=FALSE,"",TEXT(Calcu_ADJ!G28,Calcu_ADJ!$Q$47))</f>
        <v/>
      </c>
      <c r="N32" s="100" t="str">
        <f>IF(Calcu_ADJ!$B28=FALSE,"",TEXT(Calcu_ADJ!H28,Calcu_ADJ!$Q$47))</f>
        <v/>
      </c>
      <c r="O32" s="100" t="str">
        <f>IF(Calcu_ADJ!$B28=FALSE,"",TEXT(Calcu_ADJ!I28,Calcu_ADJ!$Q$47))</f>
        <v/>
      </c>
      <c r="P32" s="100" t="str">
        <f>IF(Calcu_ADJ!$B28=FALSE,"",TEXT(Calcu_ADJ!J28,Calcu_ADJ!$Q$47))</f>
        <v/>
      </c>
      <c r="Q32" s="29"/>
    </row>
    <row r="33" spans="1:19" ht="13.5" customHeight="1">
      <c r="A33" s="29"/>
      <c r="B33" s="100" t="str">
        <f>Calcu!E29</f>
        <v/>
      </c>
      <c r="C33" s="100" t="str">
        <f>Calcu!C29</f>
        <v/>
      </c>
      <c r="D33" s="100" t="str">
        <f>IF(Calcu!$B29=FALSE,"",TEXT(Calcu!F29,Calcu!$Q$47))</f>
        <v/>
      </c>
      <c r="E33" s="100" t="str">
        <f>IF(Calcu!$B29=FALSE,"",TEXT(Calcu!G29,Calcu!$Q$47))</f>
        <v/>
      </c>
      <c r="F33" s="100" t="str">
        <f>IF(Calcu!$B29=FALSE,"",TEXT(Calcu!H29,Calcu!$Q$47))</f>
        <v/>
      </c>
      <c r="G33" s="100" t="str">
        <f>IF(Calcu!$B29=FALSE,"",TEXT(Calcu!I29,Calcu!$Q$47))</f>
        <v/>
      </c>
      <c r="H33" s="100" t="str">
        <f>IF(Calcu!$B29=FALSE,"",TEXT(Calcu!J29,Calcu!$Q$47))</f>
        <v/>
      </c>
      <c r="J33" s="100" t="str">
        <f>Calcu_ADJ!E29</f>
        <v/>
      </c>
      <c r="K33" s="100" t="str">
        <f>Calcu_ADJ!C29</f>
        <v/>
      </c>
      <c r="L33" s="100" t="str">
        <f>IF(Calcu_ADJ!$B29=FALSE,"",TEXT(Calcu_ADJ!F29,Calcu_ADJ!$Q$47))</f>
        <v/>
      </c>
      <c r="M33" s="100" t="str">
        <f>IF(Calcu_ADJ!$B29=FALSE,"",TEXT(Calcu_ADJ!G29,Calcu_ADJ!$Q$47))</f>
        <v/>
      </c>
      <c r="N33" s="100" t="str">
        <f>IF(Calcu_ADJ!$B29=FALSE,"",TEXT(Calcu_ADJ!H29,Calcu_ADJ!$Q$47))</f>
        <v/>
      </c>
      <c r="O33" s="100" t="str">
        <f>IF(Calcu_ADJ!$B29=FALSE,"",TEXT(Calcu_ADJ!I29,Calcu_ADJ!$Q$47))</f>
        <v/>
      </c>
      <c r="P33" s="100" t="str">
        <f>IF(Calcu_ADJ!$B29=FALSE,"",TEXT(Calcu_ADJ!J29,Calcu_ADJ!$Q$47))</f>
        <v/>
      </c>
      <c r="Q33" s="29"/>
    </row>
    <row r="34" spans="1:19" ht="13.5" customHeight="1">
      <c r="A34" s="29"/>
      <c r="B34" s="100" t="str">
        <f>Calcu!E30</f>
        <v/>
      </c>
      <c r="C34" s="100" t="str">
        <f>Calcu!C30</f>
        <v/>
      </c>
      <c r="D34" s="100" t="str">
        <f>IF(Calcu!$B30=FALSE,"",TEXT(Calcu!F30,Calcu!$Q$47))</f>
        <v/>
      </c>
      <c r="E34" s="100" t="str">
        <f>IF(Calcu!$B30=FALSE,"",TEXT(Calcu!G30,Calcu!$Q$47))</f>
        <v/>
      </c>
      <c r="F34" s="100" t="str">
        <f>IF(Calcu!$B30=FALSE,"",TEXT(Calcu!H30,Calcu!$Q$47))</f>
        <v/>
      </c>
      <c r="G34" s="100" t="str">
        <f>IF(Calcu!$B30=FALSE,"",TEXT(Calcu!I30,Calcu!$Q$47))</f>
        <v/>
      </c>
      <c r="H34" s="100" t="str">
        <f>IF(Calcu!$B30=FALSE,"",TEXT(Calcu!J30,Calcu!$Q$47))</f>
        <v/>
      </c>
      <c r="J34" s="100" t="str">
        <f>Calcu_ADJ!E30</f>
        <v/>
      </c>
      <c r="K34" s="100" t="str">
        <f>Calcu_ADJ!C30</f>
        <v/>
      </c>
      <c r="L34" s="100" t="str">
        <f>IF(Calcu_ADJ!$B30=FALSE,"",TEXT(Calcu_ADJ!F30,Calcu_ADJ!$Q$47))</f>
        <v/>
      </c>
      <c r="M34" s="100" t="str">
        <f>IF(Calcu_ADJ!$B30=FALSE,"",TEXT(Calcu_ADJ!G30,Calcu_ADJ!$Q$47))</f>
        <v/>
      </c>
      <c r="N34" s="100" t="str">
        <f>IF(Calcu_ADJ!$B30=FALSE,"",TEXT(Calcu_ADJ!H30,Calcu_ADJ!$Q$47))</f>
        <v/>
      </c>
      <c r="O34" s="100" t="str">
        <f>IF(Calcu_ADJ!$B30=FALSE,"",TEXT(Calcu_ADJ!I30,Calcu_ADJ!$Q$47))</f>
        <v/>
      </c>
      <c r="P34" s="100" t="str">
        <f>IF(Calcu_ADJ!$B30=FALSE,"",TEXT(Calcu_ADJ!J30,Calcu_ADJ!$Q$47))</f>
        <v/>
      </c>
      <c r="Q34" s="29"/>
    </row>
    <row r="35" spans="1:19" ht="13.5" customHeight="1">
      <c r="J35" s="30"/>
      <c r="K35" s="31"/>
      <c r="L35" s="31"/>
      <c r="M35" s="26"/>
      <c r="N35" s="27"/>
      <c r="O35" s="27"/>
      <c r="P35" s="27"/>
      <c r="Q35" s="29"/>
      <c r="R35" s="29"/>
      <c r="S35" s="29"/>
    </row>
    <row r="36" spans="1:19" ht="13.5" customHeight="1">
      <c r="B36" s="46" t="s">
        <v>523</v>
      </c>
      <c r="C36" s="28"/>
      <c r="D36" s="25"/>
      <c r="E36" s="25"/>
      <c r="F36" s="25"/>
      <c r="G36" s="25"/>
      <c r="H36" s="28"/>
      <c r="J36" s="46" t="s">
        <v>553</v>
      </c>
      <c r="K36" s="28"/>
      <c r="L36" s="25"/>
      <c r="M36" s="25"/>
      <c r="N36" s="25"/>
      <c r="O36" s="25"/>
      <c r="P36" s="28"/>
      <c r="Q36" s="29"/>
      <c r="R36" s="29"/>
      <c r="S36" s="29"/>
    </row>
    <row r="37" spans="1:19" ht="13.5" customHeight="1">
      <c r="B37" s="99" t="s">
        <v>108</v>
      </c>
      <c r="C37" s="99" t="s">
        <v>62</v>
      </c>
      <c r="D37" s="99" t="s">
        <v>60</v>
      </c>
      <c r="E37" s="25"/>
      <c r="F37" s="25"/>
      <c r="G37" s="25"/>
      <c r="H37" s="28"/>
      <c r="J37" s="99" t="s">
        <v>108</v>
      </c>
      <c r="K37" s="99" t="s">
        <v>62</v>
      </c>
      <c r="L37" s="99" t="s">
        <v>60</v>
      </c>
      <c r="M37" s="25"/>
      <c r="N37" s="25"/>
      <c r="O37" s="25"/>
      <c r="P37" s="28"/>
      <c r="Q37" s="29"/>
      <c r="R37" s="29"/>
      <c r="S37" s="29"/>
    </row>
    <row r="38" spans="1:19" ht="13.5" customHeight="1">
      <c r="B38" s="100">
        <f>Calcu!E67</f>
        <v>0</v>
      </c>
      <c r="C38" s="100">
        <f>Calcu!F67</f>
        <v>0</v>
      </c>
      <c r="D38" s="100">
        <f>Calcu!I67</f>
        <v>0</v>
      </c>
      <c r="E38" s="25"/>
      <c r="F38" s="25"/>
      <c r="G38" s="25"/>
      <c r="H38" s="28"/>
      <c r="J38" s="100">
        <f>Calcu_ADJ!E67</f>
        <v>0</v>
      </c>
      <c r="K38" s="100">
        <f>Calcu_ADJ!F67</f>
        <v>0</v>
      </c>
      <c r="L38" s="100">
        <f>Calcu_ADJ!H67</f>
        <v>0</v>
      </c>
      <c r="M38" s="25"/>
      <c r="N38" s="25"/>
      <c r="O38" s="25"/>
      <c r="P38" s="28"/>
      <c r="Q38" s="29"/>
      <c r="R38" s="29"/>
      <c r="S38" s="29"/>
    </row>
    <row r="39" spans="1:19" ht="13.5" customHeight="1">
      <c r="B39" s="25"/>
      <c r="C39" s="25"/>
      <c r="D39" s="25"/>
      <c r="E39" s="25"/>
      <c r="F39" s="25"/>
      <c r="G39" s="25"/>
      <c r="H39" s="28"/>
      <c r="J39" s="25"/>
      <c r="K39" s="25"/>
      <c r="L39" s="25"/>
      <c r="M39" s="25"/>
      <c r="N39" s="25"/>
      <c r="O39" s="25"/>
      <c r="P39" s="28"/>
      <c r="Q39" s="29"/>
      <c r="R39" s="29"/>
      <c r="S39" s="29"/>
    </row>
    <row r="40" spans="1:19" ht="13.5" customHeight="1">
      <c r="B40" s="103" t="s">
        <v>86</v>
      </c>
      <c r="C40" s="25"/>
      <c r="D40" s="25"/>
      <c r="E40" s="25"/>
      <c r="F40" s="25"/>
      <c r="G40" s="25"/>
      <c r="H40" s="28"/>
      <c r="J40" s="103" t="s">
        <v>86</v>
      </c>
      <c r="K40" s="25"/>
      <c r="L40" s="25"/>
      <c r="M40" s="25"/>
      <c r="N40" s="25"/>
      <c r="O40" s="25"/>
      <c r="P40" s="28"/>
      <c r="Q40" s="29"/>
      <c r="R40" s="29"/>
      <c r="S40" s="29"/>
    </row>
    <row r="41" spans="1:19" ht="13.5" customHeight="1">
      <c r="B41" s="104" t="s">
        <v>120</v>
      </c>
      <c r="F41" s="25"/>
      <c r="G41" s="25"/>
      <c r="H41" s="29"/>
      <c r="J41" s="104" t="s">
        <v>120</v>
      </c>
      <c r="K41" s="31"/>
      <c r="L41" s="31"/>
      <c r="M41" s="26"/>
      <c r="N41" s="25"/>
      <c r="O41" s="25"/>
      <c r="P41" s="29"/>
      <c r="Q41" s="29"/>
      <c r="R41" s="29"/>
      <c r="S41" s="29"/>
    </row>
    <row r="42" spans="1:19" ht="13.5" customHeight="1">
      <c r="B42" s="434" t="s">
        <v>527</v>
      </c>
      <c r="C42" s="434" t="s">
        <v>123</v>
      </c>
      <c r="D42" s="436" t="str">
        <f>Calcu!F70</f>
        <v>측정현미경 지시값</v>
      </c>
      <c r="E42" s="437"/>
      <c r="F42" s="437"/>
      <c r="G42" s="437"/>
      <c r="H42" s="438"/>
      <c r="J42" s="434" t="s">
        <v>385</v>
      </c>
      <c r="K42" s="434" t="s">
        <v>92</v>
      </c>
      <c r="L42" s="436" t="str">
        <f>Calcu_ADJ!F70</f>
        <v>측정현미경 지시값</v>
      </c>
      <c r="M42" s="437"/>
      <c r="N42" s="437"/>
      <c r="O42" s="437"/>
      <c r="P42" s="438"/>
      <c r="Q42" s="29"/>
      <c r="R42" s="29"/>
      <c r="S42" s="29"/>
    </row>
    <row r="43" spans="1:19" ht="13.5" customHeight="1">
      <c r="B43" s="435"/>
      <c r="C43" s="435"/>
      <c r="D43" s="99" t="s">
        <v>81</v>
      </c>
      <c r="E43" s="99" t="s">
        <v>77</v>
      </c>
      <c r="F43" s="99" t="s">
        <v>78</v>
      </c>
      <c r="G43" s="99" t="s">
        <v>121</v>
      </c>
      <c r="H43" s="99" t="s">
        <v>122</v>
      </c>
      <c r="J43" s="435"/>
      <c r="K43" s="435"/>
      <c r="L43" s="99" t="s">
        <v>81</v>
      </c>
      <c r="M43" s="99" t="s">
        <v>77</v>
      </c>
      <c r="N43" s="99" t="s">
        <v>78</v>
      </c>
      <c r="O43" s="99" t="s">
        <v>121</v>
      </c>
      <c r="P43" s="99" t="s">
        <v>122</v>
      </c>
      <c r="Q43" s="29"/>
      <c r="R43" s="29"/>
      <c r="S43" s="29"/>
    </row>
    <row r="44" spans="1:19" ht="13.5" customHeight="1">
      <c r="B44" s="99"/>
      <c r="C44" s="99">
        <f>D38</f>
        <v>0</v>
      </c>
      <c r="D44" s="99">
        <f>C44</f>
        <v>0</v>
      </c>
      <c r="E44" s="99">
        <f>D44</f>
        <v>0</v>
      </c>
      <c r="F44" s="99">
        <f>E44</f>
        <v>0</v>
      </c>
      <c r="G44" s="99">
        <f>F44</f>
        <v>0</v>
      </c>
      <c r="H44" s="99">
        <f>G44</f>
        <v>0</v>
      </c>
      <c r="J44" s="99"/>
      <c r="K44" s="99">
        <f>L38</f>
        <v>0</v>
      </c>
      <c r="L44" s="99">
        <f>K44</f>
        <v>0</v>
      </c>
      <c r="M44" s="99">
        <f>L44</f>
        <v>0</v>
      </c>
      <c r="N44" s="99">
        <f>M44</f>
        <v>0</v>
      </c>
      <c r="O44" s="99">
        <f>N44</f>
        <v>0</v>
      </c>
      <c r="P44" s="99">
        <f>O44</f>
        <v>0</v>
      </c>
      <c r="Q44" s="29"/>
      <c r="R44" s="29"/>
      <c r="S44" s="29"/>
    </row>
    <row r="45" spans="1:19" ht="13.5" customHeight="1">
      <c r="B45" s="100" t="str">
        <f>Calcu!E73</f>
        <v/>
      </c>
      <c r="C45" s="100" t="str">
        <f>Calcu!C73</f>
        <v/>
      </c>
      <c r="D45" s="100" t="str">
        <f>IF(Calcu!$B73=FALSE,"",TEXT(Calcu!F73,Calcu!$Q$109))</f>
        <v/>
      </c>
      <c r="E45" s="100" t="str">
        <f>IF(Calcu!$B73=FALSE,"",TEXT(Calcu!G73,Calcu!$Q$109))</f>
        <v/>
      </c>
      <c r="F45" s="100" t="str">
        <f>IF(Calcu!$B73=FALSE,"",TEXT(Calcu!H73,Calcu!$Q$109))</f>
        <v/>
      </c>
      <c r="G45" s="100" t="str">
        <f>IF(Calcu!$B73=FALSE,"",TEXT(Calcu!I73,Calcu!$Q$109))</f>
        <v/>
      </c>
      <c r="H45" s="100" t="str">
        <f>IF(Calcu!$B73=FALSE,"",TEXT(Calcu!J73,Calcu!$Q$109))</f>
        <v/>
      </c>
      <c r="J45" s="100" t="str">
        <f>Calcu_ADJ!E73</f>
        <v/>
      </c>
      <c r="K45" s="100" t="str">
        <f>Calcu_ADJ!C73</f>
        <v/>
      </c>
      <c r="L45" s="100" t="str">
        <f>IF(Calcu_ADJ!$B73=FALSE,"",TEXT(Calcu_ADJ!F73,Calcu_ADJ!$Q$109))</f>
        <v/>
      </c>
      <c r="M45" s="100" t="str">
        <f>IF(Calcu_ADJ!$B73=FALSE,"",TEXT(Calcu_ADJ!G73,Calcu_ADJ!$Q$109))</f>
        <v/>
      </c>
      <c r="N45" s="100" t="str">
        <f>IF(Calcu_ADJ!$B73=FALSE,"",TEXT(Calcu_ADJ!H73,Calcu_ADJ!$Q$109))</f>
        <v/>
      </c>
      <c r="O45" s="100" t="str">
        <f>IF(Calcu_ADJ!$B73=FALSE,"",TEXT(Calcu_ADJ!I73,Calcu_ADJ!$Q$109))</f>
        <v/>
      </c>
      <c r="P45" s="100" t="str">
        <f>IF(Calcu_ADJ!$B73=FALSE,"",TEXT(Calcu_ADJ!J73,Calcu_ADJ!$Q$109))</f>
        <v/>
      </c>
      <c r="Q45" s="29"/>
      <c r="R45" s="29"/>
      <c r="S45" s="29"/>
    </row>
    <row r="46" spans="1:19" ht="13.5" customHeight="1">
      <c r="B46" s="100" t="str">
        <f>Calcu!E74</f>
        <v/>
      </c>
      <c r="C46" s="100" t="str">
        <f>Calcu!C74</f>
        <v/>
      </c>
      <c r="D46" s="100" t="str">
        <f>IF(Calcu!$B74=FALSE,"",TEXT(Calcu!F74,Calcu!$Q$109))</f>
        <v/>
      </c>
      <c r="E46" s="100" t="str">
        <f>IF(Calcu!$B74=FALSE,"",TEXT(Calcu!G74,Calcu!$Q$109))</f>
        <v/>
      </c>
      <c r="F46" s="100" t="str">
        <f>IF(Calcu!$B74=FALSE,"",TEXT(Calcu!H74,Calcu!$Q$109))</f>
        <v/>
      </c>
      <c r="G46" s="100" t="str">
        <f>IF(Calcu!$B74=FALSE,"",TEXT(Calcu!I74,Calcu!$Q$109))</f>
        <v/>
      </c>
      <c r="H46" s="100" t="str">
        <f>IF(Calcu!$B74=FALSE,"",TEXT(Calcu!J74,Calcu!$Q$109))</f>
        <v/>
      </c>
      <c r="J46" s="100" t="str">
        <f>Calcu_ADJ!E74</f>
        <v/>
      </c>
      <c r="K46" s="100" t="str">
        <f>Calcu_ADJ!C74</f>
        <v/>
      </c>
      <c r="L46" s="100" t="str">
        <f>IF(Calcu_ADJ!$B74=FALSE,"",TEXT(Calcu_ADJ!F74,Calcu_ADJ!$Q$109))</f>
        <v/>
      </c>
      <c r="M46" s="100" t="str">
        <f>IF(Calcu_ADJ!$B74=FALSE,"",TEXT(Calcu_ADJ!G74,Calcu_ADJ!$Q$109))</f>
        <v/>
      </c>
      <c r="N46" s="100" t="str">
        <f>IF(Calcu_ADJ!$B74=FALSE,"",TEXT(Calcu_ADJ!H74,Calcu_ADJ!$Q$109))</f>
        <v/>
      </c>
      <c r="O46" s="100" t="str">
        <f>IF(Calcu_ADJ!$B74=FALSE,"",TEXT(Calcu_ADJ!I74,Calcu_ADJ!$Q$109))</f>
        <v/>
      </c>
      <c r="P46" s="100" t="str">
        <f>IF(Calcu_ADJ!$B74=FALSE,"",TEXT(Calcu_ADJ!J74,Calcu_ADJ!$Q$109))</f>
        <v/>
      </c>
      <c r="Q46" s="29"/>
      <c r="R46" s="29"/>
      <c r="S46" s="29"/>
    </row>
    <row r="47" spans="1:19" ht="13.5" customHeight="1">
      <c r="B47" s="100" t="str">
        <f>Calcu!E75</f>
        <v/>
      </c>
      <c r="C47" s="100" t="str">
        <f>Calcu!C75</f>
        <v/>
      </c>
      <c r="D47" s="100" t="str">
        <f>IF(Calcu!$B75=FALSE,"",TEXT(Calcu!F75,Calcu!$Q$109))</f>
        <v/>
      </c>
      <c r="E47" s="100" t="str">
        <f>IF(Calcu!$B75=FALSE,"",TEXT(Calcu!G75,Calcu!$Q$109))</f>
        <v/>
      </c>
      <c r="F47" s="100" t="str">
        <f>IF(Calcu!$B75=FALSE,"",TEXT(Calcu!H75,Calcu!$Q$109))</f>
        <v/>
      </c>
      <c r="G47" s="100" t="str">
        <f>IF(Calcu!$B75=FALSE,"",TEXT(Calcu!I75,Calcu!$Q$109))</f>
        <v/>
      </c>
      <c r="H47" s="100" t="str">
        <f>IF(Calcu!$B75=FALSE,"",TEXT(Calcu!J75,Calcu!$Q$109))</f>
        <v/>
      </c>
      <c r="J47" s="100" t="str">
        <f>Calcu_ADJ!E75</f>
        <v/>
      </c>
      <c r="K47" s="100" t="str">
        <f>Calcu_ADJ!C75</f>
        <v/>
      </c>
      <c r="L47" s="100" t="str">
        <f>IF(Calcu_ADJ!$B75=FALSE,"",TEXT(Calcu_ADJ!F75,Calcu_ADJ!$Q$109))</f>
        <v/>
      </c>
      <c r="M47" s="100" t="str">
        <f>IF(Calcu_ADJ!$B75=FALSE,"",TEXT(Calcu_ADJ!G75,Calcu_ADJ!$Q$109))</f>
        <v/>
      </c>
      <c r="N47" s="100" t="str">
        <f>IF(Calcu_ADJ!$B75=FALSE,"",TEXT(Calcu_ADJ!H75,Calcu_ADJ!$Q$109))</f>
        <v/>
      </c>
      <c r="O47" s="100" t="str">
        <f>IF(Calcu_ADJ!$B75=FALSE,"",TEXT(Calcu_ADJ!I75,Calcu_ADJ!$Q$109))</f>
        <v/>
      </c>
      <c r="P47" s="100" t="str">
        <f>IF(Calcu_ADJ!$B75=FALSE,"",TEXT(Calcu_ADJ!J75,Calcu_ADJ!$Q$109))</f>
        <v/>
      </c>
      <c r="Q47" s="29"/>
      <c r="R47" s="29"/>
      <c r="S47" s="29"/>
    </row>
    <row r="48" spans="1:19" ht="13.5" customHeight="1">
      <c r="B48" s="100" t="str">
        <f>Calcu!E76</f>
        <v/>
      </c>
      <c r="C48" s="100" t="str">
        <f>Calcu!C76</f>
        <v/>
      </c>
      <c r="D48" s="100" t="str">
        <f>IF(Calcu!$B76=FALSE,"",TEXT(Calcu!F76,Calcu!$Q$109))</f>
        <v/>
      </c>
      <c r="E48" s="100" t="str">
        <f>IF(Calcu!$B76=FALSE,"",TEXT(Calcu!G76,Calcu!$Q$109))</f>
        <v/>
      </c>
      <c r="F48" s="100" t="str">
        <f>IF(Calcu!$B76=FALSE,"",TEXT(Calcu!H76,Calcu!$Q$109))</f>
        <v/>
      </c>
      <c r="G48" s="100" t="str">
        <f>IF(Calcu!$B76=FALSE,"",TEXT(Calcu!I76,Calcu!$Q$109))</f>
        <v/>
      </c>
      <c r="H48" s="100" t="str">
        <f>IF(Calcu!$B76=FALSE,"",TEXT(Calcu!J76,Calcu!$Q$109))</f>
        <v/>
      </c>
      <c r="J48" s="100" t="str">
        <f>Calcu_ADJ!E76</f>
        <v/>
      </c>
      <c r="K48" s="100" t="str">
        <f>Calcu_ADJ!C76</f>
        <v/>
      </c>
      <c r="L48" s="100" t="str">
        <f>IF(Calcu_ADJ!$B76=FALSE,"",TEXT(Calcu_ADJ!F76,Calcu_ADJ!$Q$109))</f>
        <v/>
      </c>
      <c r="M48" s="100" t="str">
        <f>IF(Calcu_ADJ!$B76=FALSE,"",TEXT(Calcu_ADJ!G76,Calcu_ADJ!$Q$109))</f>
        <v/>
      </c>
      <c r="N48" s="100" t="str">
        <f>IF(Calcu_ADJ!$B76=FALSE,"",TEXT(Calcu_ADJ!H76,Calcu_ADJ!$Q$109))</f>
        <v/>
      </c>
      <c r="O48" s="100" t="str">
        <f>IF(Calcu_ADJ!$B76=FALSE,"",TEXT(Calcu_ADJ!I76,Calcu_ADJ!$Q$109))</f>
        <v/>
      </c>
      <c r="P48" s="100" t="str">
        <f>IF(Calcu_ADJ!$B76=FALSE,"",TEXT(Calcu_ADJ!J76,Calcu_ADJ!$Q$109))</f>
        <v/>
      </c>
      <c r="Q48" s="29"/>
      <c r="R48" s="29"/>
      <c r="S48" s="29"/>
    </row>
    <row r="49" spans="2:19" ht="13.5" customHeight="1">
      <c r="B49" s="100" t="str">
        <f>Calcu!E77</f>
        <v/>
      </c>
      <c r="C49" s="100" t="str">
        <f>Calcu!C77</f>
        <v/>
      </c>
      <c r="D49" s="100" t="str">
        <f>IF(Calcu!$B77=FALSE,"",TEXT(Calcu!F77,Calcu!$Q$109))</f>
        <v/>
      </c>
      <c r="E49" s="100" t="str">
        <f>IF(Calcu!$B77=FALSE,"",TEXT(Calcu!G77,Calcu!$Q$109))</f>
        <v/>
      </c>
      <c r="F49" s="100" t="str">
        <f>IF(Calcu!$B77=FALSE,"",TEXT(Calcu!H77,Calcu!$Q$109))</f>
        <v/>
      </c>
      <c r="G49" s="100" t="str">
        <f>IF(Calcu!$B77=FALSE,"",TEXT(Calcu!I77,Calcu!$Q$109))</f>
        <v/>
      </c>
      <c r="H49" s="100" t="str">
        <f>IF(Calcu!$B77=FALSE,"",TEXT(Calcu!J77,Calcu!$Q$109))</f>
        <v/>
      </c>
      <c r="J49" s="100" t="str">
        <f>Calcu_ADJ!E77</f>
        <v/>
      </c>
      <c r="K49" s="100" t="str">
        <f>Calcu_ADJ!C77</f>
        <v/>
      </c>
      <c r="L49" s="100" t="str">
        <f>IF(Calcu_ADJ!$B77=FALSE,"",TEXT(Calcu_ADJ!F77,Calcu_ADJ!$Q$109))</f>
        <v/>
      </c>
      <c r="M49" s="100" t="str">
        <f>IF(Calcu_ADJ!$B77=FALSE,"",TEXT(Calcu_ADJ!G77,Calcu_ADJ!$Q$109))</f>
        <v/>
      </c>
      <c r="N49" s="100" t="str">
        <f>IF(Calcu_ADJ!$B77=FALSE,"",TEXT(Calcu_ADJ!H77,Calcu_ADJ!$Q$109))</f>
        <v/>
      </c>
      <c r="O49" s="100" t="str">
        <f>IF(Calcu_ADJ!$B77=FALSE,"",TEXT(Calcu_ADJ!I77,Calcu_ADJ!$Q$109))</f>
        <v/>
      </c>
      <c r="P49" s="100" t="str">
        <f>IF(Calcu_ADJ!$B77=FALSE,"",TEXT(Calcu_ADJ!J77,Calcu_ADJ!$Q$109))</f>
        <v/>
      </c>
      <c r="Q49" s="29"/>
      <c r="R49" s="29"/>
      <c r="S49" s="29"/>
    </row>
    <row r="50" spans="2:19" ht="13.5" customHeight="1">
      <c r="B50" s="100" t="str">
        <f>Calcu!E78</f>
        <v/>
      </c>
      <c r="C50" s="100" t="str">
        <f>Calcu!C78</f>
        <v/>
      </c>
      <c r="D50" s="100" t="str">
        <f>IF(Calcu!$B78=FALSE,"",TEXT(Calcu!F78,Calcu!$Q$109))</f>
        <v/>
      </c>
      <c r="E50" s="100" t="str">
        <f>IF(Calcu!$B78=FALSE,"",TEXT(Calcu!G78,Calcu!$Q$109))</f>
        <v/>
      </c>
      <c r="F50" s="100" t="str">
        <f>IF(Calcu!$B78=FALSE,"",TEXT(Calcu!H78,Calcu!$Q$109))</f>
        <v/>
      </c>
      <c r="G50" s="100" t="str">
        <f>IF(Calcu!$B78=FALSE,"",TEXT(Calcu!I78,Calcu!$Q$109))</f>
        <v/>
      </c>
      <c r="H50" s="100" t="str">
        <f>IF(Calcu!$B78=FALSE,"",TEXT(Calcu!J78,Calcu!$Q$109))</f>
        <v/>
      </c>
      <c r="J50" s="100" t="str">
        <f>Calcu_ADJ!E78</f>
        <v/>
      </c>
      <c r="K50" s="100" t="str">
        <f>Calcu_ADJ!C78</f>
        <v/>
      </c>
      <c r="L50" s="100" t="str">
        <f>IF(Calcu_ADJ!$B78=FALSE,"",TEXT(Calcu_ADJ!F78,Calcu_ADJ!$Q$109))</f>
        <v/>
      </c>
      <c r="M50" s="100" t="str">
        <f>IF(Calcu_ADJ!$B78=FALSE,"",TEXT(Calcu_ADJ!G78,Calcu_ADJ!$Q$109))</f>
        <v/>
      </c>
      <c r="N50" s="100" t="str">
        <f>IF(Calcu_ADJ!$B78=FALSE,"",TEXT(Calcu_ADJ!H78,Calcu_ADJ!$Q$109))</f>
        <v/>
      </c>
      <c r="O50" s="100" t="str">
        <f>IF(Calcu_ADJ!$B78=FALSE,"",TEXT(Calcu_ADJ!I78,Calcu_ADJ!$Q$109))</f>
        <v/>
      </c>
      <c r="P50" s="100" t="str">
        <f>IF(Calcu_ADJ!$B78=FALSE,"",TEXT(Calcu_ADJ!J78,Calcu_ADJ!$Q$109))</f>
        <v/>
      </c>
      <c r="Q50" s="29"/>
      <c r="R50" s="29"/>
      <c r="S50" s="29"/>
    </row>
    <row r="51" spans="2:19" ht="13.5" customHeight="1">
      <c r="B51" s="100" t="str">
        <f>Calcu!E79</f>
        <v/>
      </c>
      <c r="C51" s="100" t="str">
        <f>Calcu!C79</f>
        <v/>
      </c>
      <c r="D51" s="100" t="str">
        <f>IF(Calcu!$B79=FALSE,"",TEXT(Calcu!F79,Calcu!$Q$109))</f>
        <v/>
      </c>
      <c r="E51" s="100" t="str">
        <f>IF(Calcu!$B79=FALSE,"",TEXT(Calcu!G79,Calcu!$Q$109))</f>
        <v/>
      </c>
      <c r="F51" s="100" t="str">
        <f>IF(Calcu!$B79=FALSE,"",TEXT(Calcu!H79,Calcu!$Q$109))</f>
        <v/>
      </c>
      <c r="G51" s="100" t="str">
        <f>IF(Calcu!$B79=FALSE,"",TEXT(Calcu!I79,Calcu!$Q$109))</f>
        <v/>
      </c>
      <c r="H51" s="100" t="str">
        <f>IF(Calcu!$B79=FALSE,"",TEXT(Calcu!J79,Calcu!$Q$109))</f>
        <v/>
      </c>
      <c r="J51" s="100" t="str">
        <f>Calcu_ADJ!E79</f>
        <v/>
      </c>
      <c r="K51" s="100" t="str">
        <f>Calcu_ADJ!C79</f>
        <v/>
      </c>
      <c r="L51" s="100" t="str">
        <f>IF(Calcu_ADJ!$B79=FALSE,"",TEXT(Calcu_ADJ!F79,Calcu_ADJ!$Q$109))</f>
        <v/>
      </c>
      <c r="M51" s="100" t="str">
        <f>IF(Calcu_ADJ!$B79=FALSE,"",TEXT(Calcu_ADJ!G79,Calcu_ADJ!$Q$109))</f>
        <v/>
      </c>
      <c r="N51" s="100" t="str">
        <f>IF(Calcu_ADJ!$B79=FALSE,"",TEXT(Calcu_ADJ!H79,Calcu_ADJ!$Q$109))</f>
        <v/>
      </c>
      <c r="O51" s="100" t="str">
        <f>IF(Calcu_ADJ!$B79=FALSE,"",TEXT(Calcu_ADJ!I79,Calcu_ADJ!$Q$109))</f>
        <v/>
      </c>
      <c r="P51" s="100" t="str">
        <f>IF(Calcu_ADJ!$B79=FALSE,"",TEXT(Calcu_ADJ!J79,Calcu_ADJ!$Q$109))</f>
        <v/>
      </c>
      <c r="Q51" s="29"/>
      <c r="R51" s="29"/>
      <c r="S51" s="29"/>
    </row>
    <row r="52" spans="2:19" ht="13.5" customHeight="1">
      <c r="B52" s="100" t="str">
        <f>Calcu!E80</f>
        <v/>
      </c>
      <c r="C52" s="100" t="str">
        <f>Calcu!C80</f>
        <v/>
      </c>
      <c r="D52" s="100" t="str">
        <f>IF(Calcu!$B80=FALSE,"",TEXT(Calcu!F80,Calcu!$Q$109))</f>
        <v/>
      </c>
      <c r="E52" s="100" t="str">
        <f>IF(Calcu!$B80=FALSE,"",TEXT(Calcu!G80,Calcu!$Q$109))</f>
        <v/>
      </c>
      <c r="F52" s="100" t="str">
        <f>IF(Calcu!$B80=FALSE,"",TEXT(Calcu!H80,Calcu!$Q$109))</f>
        <v/>
      </c>
      <c r="G52" s="100" t="str">
        <f>IF(Calcu!$B80=FALSE,"",TEXT(Calcu!I80,Calcu!$Q$109))</f>
        <v/>
      </c>
      <c r="H52" s="100" t="str">
        <f>IF(Calcu!$B80=FALSE,"",TEXT(Calcu!J80,Calcu!$Q$109))</f>
        <v/>
      </c>
      <c r="J52" s="100" t="str">
        <f>Calcu_ADJ!E80</f>
        <v/>
      </c>
      <c r="K52" s="100" t="str">
        <f>Calcu_ADJ!C80</f>
        <v/>
      </c>
      <c r="L52" s="100" t="str">
        <f>IF(Calcu_ADJ!$B80=FALSE,"",TEXT(Calcu_ADJ!F80,Calcu_ADJ!$Q$109))</f>
        <v/>
      </c>
      <c r="M52" s="100" t="str">
        <f>IF(Calcu_ADJ!$B80=FALSE,"",TEXT(Calcu_ADJ!G80,Calcu_ADJ!$Q$109))</f>
        <v/>
      </c>
      <c r="N52" s="100" t="str">
        <f>IF(Calcu_ADJ!$B80=FALSE,"",TEXT(Calcu_ADJ!H80,Calcu_ADJ!$Q$109))</f>
        <v/>
      </c>
      <c r="O52" s="100" t="str">
        <f>IF(Calcu_ADJ!$B80=FALSE,"",TEXT(Calcu_ADJ!I80,Calcu_ADJ!$Q$109))</f>
        <v/>
      </c>
      <c r="P52" s="100" t="str">
        <f>IF(Calcu_ADJ!$B80=FALSE,"",TEXT(Calcu_ADJ!J80,Calcu_ADJ!$Q$109))</f>
        <v/>
      </c>
      <c r="Q52" s="29"/>
      <c r="R52" s="29"/>
      <c r="S52" s="29"/>
    </row>
    <row r="53" spans="2:19" ht="13.5" customHeight="1">
      <c r="B53" s="100" t="str">
        <f>Calcu!E81</f>
        <v/>
      </c>
      <c r="C53" s="100" t="str">
        <f>Calcu!C81</f>
        <v/>
      </c>
      <c r="D53" s="100" t="str">
        <f>IF(Calcu!$B81=FALSE,"",TEXT(Calcu!F81,Calcu!$Q$109))</f>
        <v/>
      </c>
      <c r="E53" s="100" t="str">
        <f>IF(Calcu!$B81=FALSE,"",TEXT(Calcu!G81,Calcu!$Q$109))</f>
        <v/>
      </c>
      <c r="F53" s="100" t="str">
        <f>IF(Calcu!$B81=FALSE,"",TEXT(Calcu!H81,Calcu!$Q$109))</f>
        <v/>
      </c>
      <c r="G53" s="100" t="str">
        <f>IF(Calcu!$B81=FALSE,"",TEXT(Calcu!I81,Calcu!$Q$109))</f>
        <v/>
      </c>
      <c r="H53" s="100" t="str">
        <f>IF(Calcu!$B81=FALSE,"",TEXT(Calcu!J81,Calcu!$Q$109))</f>
        <v/>
      </c>
      <c r="J53" s="100" t="str">
        <f>Calcu_ADJ!E81</f>
        <v/>
      </c>
      <c r="K53" s="100" t="str">
        <f>Calcu_ADJ!C81</f>
        <v/>
      </c>
      <c r="L53" s="100" t="str">
        <f>IF(Calcu_ADJ!$B81=FALSE,"",TEXT(Calcu_ADJ!F81,Calcu_ADJ!$Q$109))</f>
        <v/>
      </c>
      <c r="M53" s="100" t="str">
        <f>IF(Calcu_ADJ!$B81=FALSE,"",TEXT(Calcu_ADJ!G81,Calcu_ADJ!$Q$109))</f>
        <v/>
      </c>
      <c r="N53" s="100" t="str">
        <f>IF(Calcu_ADJ!$B81=FALSE,"",TEXT(Calcu_ADJ!H81,Calcu_ADJ!$Q$109))</f>
        <v/>
      </c>
      <c r="O53" s="100" t="str">
        <f>IF(Calcu_ADJ!$B81=FALSE,"",TEXT(Calcu_ADJ!I81,Calcu_ADJ!$Q$109))</f>
        <v/>
      </c>
      <c r="P53" s="100" t="str">
        <f>IF(Calcu_ADJ!$B81=FALSE,"",TEXT(Calcu_ADJ!J81,Calcu_ADJ!$Q$109))</f>
        <v/>
      </c>
      <c r="Q53" s="29"/>
      <c r="R53" s="29"/>
      <c r="S53" s="29"/>
    </row>
    <row r="54" spans="2:19" ht="13.5" customHeight="1">
      <c r="B54" s="100" t="str">
        <f>Calcu!E82</f>
        <v/>
      </c>
      <c r="C54" s="100" t="str">
        <f>Calcu!C82</f>
        <v/>
      </c>
      <c r="D54" s="100" t="str">
        <f>IF(Calcu!$B82=FALSE,"",TEXT(Calcu!F82,Calcu!$Q$109))</f>
        <v/>
      </c>
      <c r="E54" s="100" t="str">
        <f>IF(Calcu!$B82=FALSE,"",TEXT(Calcu!G82,Calcu!$Q$109))</f>
        <v/>
      </c>
      <c r="F54" s="100" t="str">
        <f>IF(Calcu!$B82=FALSE,"",TEXT(Calcu!H82,Calcu!$Q$109))</f>
        <v/>
      </c>
      <c r="G54" s="100" t="str">
        <f>IF(Calcu!$B82=FALSE,"",TEXT(Calcu!I82,Calcu!$Q$109))</f>
        <v/>
      </c>
      <c r="H54" s="100" t="str">
        <f>IF(Calcu!$B82=FALSE,"",TEXT(Calcu!J82,Calcu!$Q$109))</f>
        <v/>
      </c>
      <c r="J54" s="100" t="str">
        <f>Calcu_ADJ!E82</f>
        <v/>
      </c>
      <c r="K54" s="100" t="str">
        <f>Calcu_ADJ!C82</f>
        <v/>
      </c>
      <c r="L54" s="100" t="str">
        <f>IF(Calcu_ADJ!$B82=FALSE,"",TEXT(Calcu_ADJ!F82,Calcu_ADJ!$Q$109))</f>
        <v/>
      </c>
      <c r="M54" s="100" t="str">
        <f>IF(Calcu_ADJ!$B82=FALSE,"",TEXT(Calcu_ADJ!G82,Calcu_ADJ!$Q$109))</f>
        <v/>
      </c>
      <c r="N54" s="100" t="str">
        <f>IF(Calcu_ADJ!$B82=FALSE,"",TEXT(Calcu_ADJ!H82,Calcu_ADJ!$Q$109))</f>
        <v/>
      </c>
      <c r="O54" s="100" t="str">
        <f>IF(Calcu_ADJ!$B82=FALSE,"",TEXT(Calcu_ADJ!I82,Calcu_ADJ!$Q$109))</f>
        <v/>
      </c>
      <c r="P54" s="100" t="str">
        <f>IF(Calcu_ADJ!$B82=FALSE,"",TEXT(Calcu_ADJ!J82,Calcu_ADJ!$Q$109))</f>
        <v/>
      </c>
      <c r="Q54" s="29"/>
      <c r="R54" s="29"/>
      <c r="S54" s="29"/>
    </row>
    <row r="55" spans="2:19" ht="13.5" customHeight="1">
      <c r="B55" s="100" t="str">
        <f>Calcu!E83</f>
        <v/>
      </c>
      <c r="C55" s="100" t="str">
        <f>Calcu!C83</f>
        <v/>
      </c>
      <c r="D55" s="100" t="str">
        <f>IF(Calcu!$B83=FALSE,"",TEXT(Calcu!F83,Calcu!$Q$109))</f>
        <v/>
      </c>
      <c r="E55" s="100" t="str">
        <f>IF(Calcu!$B83=FALSE,"",TEXT(Calcu!G83,Calcu!$Q$109))</f>
        <v/>
      </c>
      <c r="F55" s="100" t="str">
        <f>IF(Calcu!$B83=FALSE,"",TEXT(Calcu!H83,Calcu!$Q$109))</f>
        <v/>
      </c>
      <c r="G55" s="100" t="str">
        <f>IF(Calcu!$B83=FALSE,"",TEXT(Calcu!I83,Calcu!$Q$109))</f>
        <v/>
      </c>
      <c r="H55" s="100" t="str">
        <f>IF(Calcu!$B83=FALSE,"",TEXT(Calcu!J83,Calcu!$Q$109))</f>
        <v/>
      </c>
      <c r="J55" s="100" t="str">
        <f>Calcu_ADJ!E83</f>
        <v/>
      </c>
      <c r="K55" s="100" t="str">
        <f>Calcu_ADJ!C83</f>
        <v/>
      </c>
      <c r="L55" s="100" t="str">
        <f>IF(Calcu_ADJ!$B83=FALSE,"",TEXT(Calcu_ADJ!F83,Calcu_ADJ!$Q$109))</f>
        <v/>
      </c>
      <c r="M55" s="100" t="str">
        <f>IF(Calcu_ADJ!$B83=FALSE,"",TEXT(Calcu_ADJ!G83,Calcu_ADJ!$Q$109))</f>
        <v/>
      </c>
      <c r="N55" s="100" t="str">
        <f>IF(Calcu_ADJ!$B83=FALSE,"",TEXT(Calcu_ADJ!H83,Calcu_ADJ!$Q$109))</f>
        <v/>
      </c>
      <c r="O55" s="100" t="str">
        <f>IF(Calcu_ADJ!$B83=FALSE,"",TEXT(Calcu_ADJ!I83,Calcu_ADJ!$Q$109))</f>
        <v/>
      </c>
      <c r="P55" s="100" t="str">
        <f>IF(Calcu_ADJ!$B83=FALSE,"",TEXT(Calcu_ADJ!J83,Calcu_ADJ!$Q$109))</f>
        <v/>
      </c>
      <c r="Q55" s="29"/>
      <c r="R55" s="29"/>
      <c r="S55" s="29"/>
    </row>
    <row r="56" spans="2:19" ht="13.5" customHeight="1">
      <c r="B56" s="100" t="str">
        <f>Calcu!E84</f>
        <v/>
      </c>
      <c r="C56" s="100" t="str">
        <f>Calcu!C84</f>
        <v/>
      </c>
      <c r="D56" s="100" t="str">
        <f>IF(Calcu!$B84=FALSE,"",TEXT(Calcu!F84,Calcu!$Q$109))</f>
        <v/>
      </c>
      <c r="E56" s="100" t="str">
        <f>IF(Calcu!$B84=FALSE,"",TEXT(Calcu!G84,Calcu!$Q$109))</f>
        <v/>
      </c>
      <c r="F56" s="100" t="str">
        <f>IF(Calcu!$B84=FALSE,"",TEXT(Calcu!H84,Calcu!$Q$109))</f>
        <v/>
      </c>
      <c r="G56" s="100" t="str">
        <f>IF(Calcu!$B84=FALSE,"",TEXT(Calcu!I84,Calcu!$Q$109))</f>
        <v/>
      </c>
      <c r="H56" s="100" t="str">
        <f>IF(Calcu!$B84=FALSE,"",TEXT(Calcu!J84,Calcu!$Q$109))</f>
        <v/>
      </c>
      <c r="J56" s="100" t="str">
        <f>Calcu_ADJ!E84</f>
        <v/>
      </c>
      <c r="K56" s="100" t="str">
        <f>Calcu_ADJ!C84</f>
        <v/>
      </c>
      <c r="L56" s="100" t="str">
        <f>IF(Calcu_ADJ!$B84=FALSE,"",TEXT(Calcu_ADJ!F84,Calcu_ADJ!$Q$109))</f>
        <v/>
      </c>
      <c r="M56" s="100" t="str">
        <f>IF(Calcu_ADJ!$B84=FALSE,"",TEXT(Calcu_ADJ!G84,Calcu_ADJ!$Q$109))</f>
        <v/>
      </c>
      <c r="N56" s="100" t="str">
        <f>IF(Calcu_ADJ!$B84=FALSE,"",TEXT(Calcu_ADJ!H84,Calcu_ADJ!$Q$109))</f>
        <v/>
      </c>
      <c r="O56" s="100" t="str">
        <f>IF(Calcu_ADJ!$B84=FALSE,"",TEXT(Calcu_ADJ!I84,Calcu_ADJ!$Q$109))</f>
        <v/>
      </c>
      <c r="P56" s="100" t="str">
        <f>IF(Calcu_ADJ!$B84=FALSE,"",TEXT(Calcu_ADJ!J84,Calcu_ADJ!$Q$109))</f>
        <v/>
      </c>
      <c r="Q56" s="29"/>
      <c r="R56" s="29"/>
      <c r="S56" s="29"/>
    </row>
    <row r="57" spans="2:19" ht="13.5" customHeight="1">
      <c r="B57" s="100" t="str">
        <f>Calcu!E85</f>
        <v/>
      </c>
      <c r="C57" s="100" t="str">
        <f>Calcu!C85</f>
        <v/>
      </c>
      <c r="D57" s="100" t="str">
        <f>IF(Calcu!$B85=FALSE,"",TEXT(Calcu!F85,Calcu!$Q$109))</f>
        <v/>
      </c>
      <c r="E57" s="100" t="str">
        <f>IF(Calcu!$B85=FALSE,"",TEXT(Calcu!G85,Calcu!$Q$109))</f>
        <v/>
      </c>
      <c r="F57" s="100" t="str">
        <f>IF(Calcu!$B85=FALSE,"",TEXT(Calcu!H85,Calcu!$Q$109))</f>
        <v/>
      </c>
      <c r="G57" s="100" t="str">
        <f>IF(Calcu!$B85=FALSE,"",TEXT(Calcu!I85,Calcu!$Q$109))</f>
        <v/>
      </c>
      <c r="H57" s="100" t="str">
        <f>IF(Calcu!$B85=FALSE,"",TEXT(Calcu!J85,Calcu!$Q$109))</f>
        <v/>
      </c>
      <c r="J57" s="100" t="str">
        <f>Calcu_ADJ!E85</f>
        <v/>
      </c>
      <c r="K57" s="100" t="str">
        <f>Calcu_ADJ!C85</f>
        <v/>
      </c>
      <c r="L57" s="100" t="str">
        <f>IF(Calcu_ADJ!$B85=FALSE,"",TEXT(Calcu_ADJ!F85,Calcu_ADJ!$Q$109))</f>
        <v/>
      </c>
      <c r="M57" s="100" t="str">
        <f>IF(Calcu_ADJ!$B85=FALSE,"",TEXT(Calcu_ADJ!G85,Calcu_ADJ!$Q$109))</f>
        <v/>
      </c>
      <c r="N57" s="100" t="str">
        <f>IF(Calcu_ADJ!$B85=FALSE,"",TEXT(Calcu_ADJ!H85,Calcu_ADJ!$Q$109))</f>
        <v/>
      </c>
      <c r="O57" s="100" t="str">
        <f>IF(Calcu_ADJ!$B85=FALSE,"",TEXT(Calcu_ADJ!I85,Calcu_ADJ!$Q$109))</f>
        <v/>
      </c>
      <c r="P57" s="100" t="str">
        <f>IF(Calcu_ADJ!$B85=FALSE,"",TEXT(Calcu_ADJ!J85,Calcu_ADJ!$Q$109))</f>
        <v/>
      </c>
      <c r="Q57" s="29"/>
      <c r="R57" s="29"/>
      <c r="S57" s="29"/>
    </row>
    <row r="58" spans="2:19" ht="13.5" customHeight="1">
      <c r="B58" s="100" t="str">
        <f>Calcu!E86</f>
        <v/>
      </c>
      <c r="C58" s="100" t="str">
        <f>Calcu!C86</f>
        <v/>
      </c>
      <c r="D58" s="100" t="str">
        <f>IF(Calcu!$B86=FALSE,"",TEXT(Calcu!F86,Calcu!$Q$109))</f>
        <v/>
      </c>
      <c r="E58" s="100" t="str">
        <f>IF(Calcu!$B86=FALSE,"",TEXT(Calcu!G86,Calcu!$Q$109))</f>
        <v/>
      </c>
      <c r="F58" s="100" t="str">
        <f>IF(Calcu!$B86=FALSE,"",TEXT(Calcu!H86,Calcu!$Q$109))</f>
        <v/>
      </c>
      <c r="G58" s="100" t="str">
        <f>IF(Calcu!$B86=FALSE,"",TEXT(Calcu!I86,Calcu!$Q$109))</f>
        <v/>
      </c>
      <c r="H58" s="100" t="str">
        <f>IF(Calcu!$B86=FALSE,"",TEXT(Calcu!J86,Calcu!$Q$109))</f>
        <v/>
      </c>
      <c r="J58" s="100" t="str">
        <f>Calcu_ADJ!E86</f>
        <v/>
      </c>
      <c r="K58" s="100" t="str">
        <f>Calcu_ADJ!C86</f>
        <v/>
      </c>
      <c r="L58" s="100" t="str">
        <f>IF(Calcu_ADJ!$B86=FALSE,"",TEXT(Calcu_ADJ!F86,Calcu_ADJ!$Q$109))</f>
        <v/>
      </c>
      <c r="M58" s="100" t="str">
        <f>IF(Calcu_ADJ!$B86=FALSE,"",TEXT(Calcu_ADJ!G86,Calcu_ADJ!$Q$109))</f>
        <v/>
      </c>
      <c r="N58" s="100" t="str">
        <f>IF(Calcu_ADJ!$B86=FALSE,"",TEXT(Calcu_ADJ!H86,Calcu_ADJ!$Q$109))</f>
        <v/>
      </c>
      <c r="O58" s="100" t="str">
        <f>IF(Calcu_ADJ!$B86=FALSE,"",TEXT(Calcu_ADJ!I86,Calcu_ADJ!$Q$109))</f>
        <v/>
      </c>
      <c r="P58" s="100" t="str">
        <f>IF(Calcu_ADJ!$B86=FALSE,"",TEXT(Calcu_ADJ!J86,Calcu_ADJ!$Q$109))</f>
        <v/>
      </c>
      <c r="Q58" s="29"/>
      <c r="R58" s="29"/>
      <c r="S58" s="29"/>
    </row>
    <row r="59" spans="2:19" ht="13.5" customHeight="1">
      <c r="B59" s="100" t="str">
        <f>Calcu!E87</f>
        <v/>
      </c>
      <c r="C59" s="100" t="str">
        <f>Calcu!C87</f>
        <v/>
      </c>
      <c r="D59" s="100" t="str">
        <f>IF(Calcu!$B87=FALSE,"",TEXT(Calcu!F87,Calcu!$Q$109))</f>
        <v/>
      </c>
      <c r="E59" s="100" t="str">
        <f>IF(Calcu!$B87=FALSE,"",TEXT(Calcu!G87,Calcu!$Q$109))</f>
        <v/>
      </c>
      <c r="F59" s="100" t="str">
        <f>IF(Calcu!$B87=FALSE,"",TEXT(Calcu!H87,Calcu!$Q$109))</f>
        <v/>
      </c>
      <c r="G59" s="100" t="str">
        <f>IF(Calcu!$B87=FALSE,"",TEXT(Calcu!I87,Calcu!$Q$109))</f>
        <v/>
      </c>
      <c r="H59" s="100" t="str">
        <f>IF(Calcu!$B87=FALSE,"",TEXT(Calcu!J87,Calcu!$Q$109))</f>
        <v/>
      </c>
      <c r="J59" s="100" t="str">
        <f>Calcu_ADJ!E87</f>
        <v/>
      </c>
      <c r="K59" s="100" t="str">
        <f>Calcu_ADJ!C87</f>
        <v/>
      </c>
      <c r="L59" s="100" t="str">
        <f>IF(Calcu_ADJ!$B87=FALSE,"",TEXT(Calcu_ADJ!F87,Calcu_ADJ!$Q$109))</f>
        <v/>
      </c>
      <c r="M59" s="100" t="str">
        <f>IF(Calcu_ADJ!$B87=FALSE,"",TEXT(Calcu_ADJ!G87,Calcu_ADJ!$Q$109))</f>
        <v/>
      </c>
      <c r="N59" s="100" t="str">
        <f>IF(Calcu_ADJ!$B87=FALSE,"",TEXT(Calcu_ADJ!H87,Calcu_ADJ!$Q$109))</f>
        <v/>
      </c>
      <c r="O59" s="100" t="str">
        <f>IF(Calcu_ADJ!$B87=FALSE,"",TEXT(Calcu_ADJ!I87,Calcu_ADJ!$Q$109))</f>
        <v/>
      </c>
      <c r="P59" s="100" t="str">
        <f>IF(Calcu_ADJ!$B87=FALSE,"",TEXT(Calcu_ADJ!J87,Calcu_ADJ!$Q$109))</f>
        <v/>
      </c>
      <c r="Q59" s="29"/>
      <c r="R59" s="29"/>
      <c r="S59" s="29"/>
    </row>
    <row r="60" spans="2:19" ht="13.5" customHeight="1">
      <c r="B60" s="100" t="str">
        <f>Calcu!E88</f>
        <v/>
      </c>
      <c r="C60" s="100" t="str">
        <f>Calcu!C88</f>
        <v/>
      </c>
      <c r="D60" s="100" t="str">
        <f>IF(Calcu!$B88=FALSE,"",TEXT(Calcu!F88,Calcu!$Q$109))</f>
        <v/>
      </c>
      <c r="E60" s="100" t="str">
        <f>IF(Calcu!$B88=FALSE,"",TEXT(Calcu!G88,Calcu!$Q$109))</f>
        <v/>
      </c>
      <c r="F60" s="100" t="str">
        <f>IF(Calcu!$B88=FALSE,"",TEXT(Calcu!H88,Calcu!$Q$109))</f>
        <v/>
      </c>
      <c r="G60" s="100" t="str">
        <f>IF(Calcu!$B88=FALSE,"",TEXT(Calcu!I88,Calcu!$Q$109))</f>
        <v/>
      </c>
      <c r="H60" s="100" t="str">
        <f>IF(Calcu!$B88=FALSE,"",TEXT(Calcu!J88,Calcu!$Q$109))</f>
        <v/>
      </c>
      <c r="J60" s="100" t="str">
        <f>Calcu_ADJ!E88</f>
        <v/>
      </c>
      <c r="K60" s="100" t="str">
        <f>Calcu_ADJ!C88</f>
        <v/>
      </c>
      <c r="L60" s="100" t="str">
        <f>IF(Calcu_ADJ!$B88=FALSE,"",TEXT(Calcu_ADJ!F88,Calcu_ADJ!$Q$109))</f>
        <v/>
      </c>
      <c r="M60" s="100" t="str">
        <f>IF(Calcu_ADJ!$B88=FALSE,"",TEXT(Calcu_ADJ!G88,Calcu_ADJ!$Q$109))</f>
        <v/>
      </c>
      <c r="N60" s="100" t="str">
        <f>IF(Calcu_ADJ!$B88=FALSE,"",TEXT(Calcu_ADJ!H88,Calcu_ADJ!$Q$109))</f>
        <v/>
      </c>
      <c r="O60" s="100" t="str">
        <f>IF(Calcu_ADJ!$B88=FALSE,"",TEXT(Calcu_ADJ!I88,Calcu_ADJ!$Q$109))</f>
        <v/>
      </c>
      <c r="P60" s="100" t="str">
        <f>IF(Calcu_ADJ!$B88=FALSE,"",TEXT(Calcu_ADJ!J88,Calcu_ADJ!$Q$109))</f>
        <v/>
      </c>
      <c r="Q60" s="29"/>
      <c r="R60" s="29"/>
      <c r="S60" s="29"/>
    </row>
    <row r="61" spans="2:19" ht="13.5" customHeight="1">
      <c r="B61" s="100" t="str">
        <f>Calcu!E89</f>
        <v/>
      </c>
      <c r="C61" s="100" t="str">
        <f>Calcu!C89</f>
        <v/>
      </c>
      <c r="D61" s="100" t="str">
        <f>IF(Calcu!$B89=FALSE,"",TEXT(Calcu!F89,Calcu!$Q$109))</f>
        <v/>
      </c>
      <c r="E61" s="100" t="str">
        <f>IF(Calcu!$B89=FALSE,"",TEXT(Calcu!G89,Calcu!$Q$109))</f>
        <v/>
      </c>
      <c r="F61" s="100" t="str">
        <f>IF(Calcu!$B89=FALSE,"",TEXT(Calcu!H89,Calcu!$Q$109))</f>
        <v/>
      </c>
      <c r="G61" s="100" t="str">
        <f>IF(Calcu!$B89=FALSE,"",TEXT(Calcu!I89,Calcu!$Q$109))</f>
        <v/>
      </c>
      <c r="H61" s="100" t="str">
        <f>IF(Calcu!$B89=FALSE,"",TEXT(Calcu!J89,Calcu!$Q$109))</f>
        <v/>
      </c>
      <c r="J61" s="100" t="str">
        <f>Calcu_ADJ!E89</f>
        <v/>
      </c>
      <c r="K61" s="100" t="str">
        <f>Calcu_ADJ!C89</f>
        <v/>
      </c>
      <c r="L61" s="100" t="str">
        <f>IF(Calcu_ADJ!$B89=FALSE,"",TEXT(Calcu_ADJ!F89,Calcu_ADJ!$Q$109))</f>
        <v/>
      </c>
      <c r="M61" s="100" t="str">
        <f>IF(Calcu_ADJ!$B89=FALSE,"",TEXT(Calcu_ADJ!G89,Calcu_ADJ!$Q$109))</f>
        <v/>
      </c>
      <c r="N61" s="100" t="str">
        <f>IF(Calcu_ADJ!$B89=FALSE,"",TEXT(Calcu_ADJ!H89,Calcu_ADJ!$Q$109))</f>
        <v/>
      </c>
      <c r="O61" s="100" t="str">
        <f>IF(Calcu_ADJ!$B89=FALSE,"",TEXT(Calcu_ADJ!I89,Calcu_ADJ!$Q$109))</f>
        <v/>
      </c>
      <c r="P61" s="100" t="str">
        <f>IF(Calcu_ADJ!$B89=FALSE,"",TEXT(Calcu_ADJ!J89,Calcu_ADJ!$Q$109))</f>
        <v/>
      </c>
      <c r="Q61" s="29"/>
      <c r="R61" s="29"/>
      <c r="S61" s="29"/>
    </row>
    <row r="62" spans="2:19" ht="13.5" customHeight="1">
      <c r="B62" s="100" t="str">
        <f>Calcu!E90</f>
        <v/>
      </c>
      <c r="C62" s="100" t="str">
        <f>Calcu!C90</f>
        <v/>
      </c>
      <c r="D62" s="100" t="str">
        <f>IF(Calcu!$B90=FALSE,"",TEXT(Calcu!F90,Calcu!$Q$109))</f>
        <v/>
      </c>
      <c r="E62" s="100" t="str">
        <f>IF(Calcu!$B90=FALSE,"",TEXT(Calcu!G90,Calcu!$Q$109))</f>
        <v/>
      </c>
      <c r="F62" s="100" t="str">
        <f>IF(Calcu!$B90=FALSE,"",TEXT(Calcu!H90,Calcu!$Q$109))</f>
        <v/>
      </c>
      <c r="G62" s="100" t="str">
        <f>IF(Calcu!$B90=FALSE,"",TEXT(Calcu!I90,Calcu!$Q$109))</f>
        <v/>
      </c>
      <c r="H62" s="100" t="str">
        <f>IF(Calcu!$B90=FALSE,"",TEXT(Calcu!J90,Calcu!$Q$109))</f>
        <v/>
      </c>
      <c r="J62" s="100" t="str">
        <f>Calcu_ADJ!E90</f>
        <v/>
      </c>
      <c r="K62" s="100" t="str">
        <f>Calcu_ADJ!C90</f>
        <v/>
      </c>
      <c r="L62" s="100" t="str">
        <f>IF(Calcu_ADJ!$B90=FALSE,"",TEXT(Calcu_ADJ!F90,Calcu_ADJ!$Q$109))</f>
        <v/>
      </c>
      <c r="M62" s="100" t="str">
        <f>IF(Calcu_ADJ!$B90=FALSE,"",TEXT(Calcu_ADJ!G90,Calcu_ADJ!$Q$109))</f>
        <v/>
      </c>
      <c r="N62" s="100" t="str">
        <f>IF(Calcu_ADJ!$B90=FALSE,"",TEXT(Calcu_ADJ!H90,Calcu_ADJ!$Q$109))</f>
        <v/>
      </c>
      <c r="O62" s="100" t="str">
        <f>IF(Calcu_ADJ!$B90=FALSE,"",TEXT(Calcu_ADJ!I90,Calcu_ADJ!$Q$109))</f>
        <v/>
      </c>
      <c r="P62" s="100" t="str">
        <f>IF(Calcu_ADJ!$B90=FALSE,"",TEXT(Calcu_ADJ!J90,Calcu_ADJ!$Q$109))</f>
        <v/>
      </c>
      <c r="Q62" s="29"/>
      <c r="R62" s="29"/>
      <c r="S62" s="29"/>
    </row>
    <row r="63" spans="2:19" ht="13.5" customHeight="1">
      <c r="B63" s="100" t="str">
        <f>Calcu!E91</f>
        <v/>
      </c>
      <c r="C63" s="100" t="str">
        <f>Calcu!C91</f>
        <v/>
      </c>
      <c r="D63" s="100" t="str">
        <f>IF(Calcu!$B91=FALSE,"",TEXT(Calcu!F91,Calcu!$Q$109))</f>
        <v/>
      </c>
      <c r="E63" s="100" t="str">
        <f>IF(Calcu!$B91=FALSE,"",TEXT(Calcu!G91,Calcu!$Q$109))</f>
        <v/>
      </c>
      <c r="F63" s="100" t="str">
        <f>IF(Calcu!$B91=FALSE,"",TEXT(Calcu!H91,Calcu!$Q$109))</f>
        <v/>
      </c>
      <c r="G63" s="100" t="str">
        <f>IF(Calcu!$B91=FALSE,"",TEXT(Calcu!I91,Calcu!$Q$109))</f>
        <v/>
      </c>
      <c r="H63" s="100" t="str">
        <f>IF(Calcu!$B91=FALSE,"",TEXT(Calcu!J91,Calcu!$Q$109))</f>
        <v/>
      </c>
      <c r="J63" s="100" t="str">
        <f>Calcu_ADJ!E91</f>
        <v/>
      </c>
      <c r="K63" s="100" t="str">
        <f>Calcu_ADJ!C91</f>
        <v/>
      </c>
      <c r="L63" s="100" t="str">
        <f>IF(Calcu_ADJ!$B91=FALSE,"",TEXT(Calcu_ADJ!F91,Calcu_ADJ!$Q$109))</f>
        <v/>
      </c>
      <c r="M63" s="100" t="str">
        <f>IF(Calcu_ADJ!$B91=FALSE,"",TEXT(Calcu_ADJ!G91,Calcu_ADJ!$Q$109))</f>
        <v/>
      </c>
      <c r="N63" s="100" t="str">
        <f>IF(Calcu_ADJ!$B91=FALSE,"",TEXT(Calcu_ADJ!H91,Calcu_ADJ!$Q$109))</f>
        <v/>
      </c>
      <c r="O63" s="100" t="str">
        <f>IF(Calcu_ADJ!$B91=FALSE,"",TEXT(Calcu_ADJ!I91,Calcu_ADJ!$Q$109))</f>
        <v/>
      </c>
      <c r="P63" s="100" t="str">
        <f>IF(Calcu_ADJ!$B91=FALSE,"",TEXT(Calcu_ADJ!J91,Calcu_ADJ!$Q$109))</f>
        <v/>
      </c>
      <c r="Q63" s="29"/>
      <c r="R63" s="29"/>
      <c r="S63" s="29"/>
    </row>
    <row r="64" spans="2:19" ht="13.5" customHeight="1">
      <c r="B64" s="100" t="str">
        <f>Calcu!E92</f>
        <v/>
      </c>
      <c r="C64" s="100" t="str">
        <f>Calcu!C92</f>
        <v/>
      </c>
      <c r="D64" s="100" t="str">
        <f>IF(Calcu!$B92=FALSE,"",TEXT(Calcu!F92,Calcu!$Q$109))</f>
        <v/>
      </c>
      <c r="E64" s="100" t="str">
        <f>IF(Calcu!$B92=FALSE,"",TEXT(Calcu!G92,Calcu!$Q$109))</f>
        <v/>
      </c>
      <c r="F64" s="100" t="str">
        <f>IF(Calcu!$B92=FALSE,"",TEXT(Calcu!H92,Calcu!$Q$109))</f>
        <v/>
      </c>
      <c r="G64" s="100" t="str">
        <f>IF(Calcu!$B92=FALSE,"",TEXT(Calcu!I92,Calcu!$Q$109))</f>
        <v/>
      </c>
      <c r="H64" s="100" t="str">
        <f>IF(Calcu!$B92=FALSE,"",TEXT(Calcu!J92,Calcu!$Q$109))</f>
        <v/>
      </c>
      <c r="J64" s="100" t="str">
        <f>Calcu_ADJ!E92</f>
        <v/>
      </c>
      <c r="K64" s="100" t="str">
        <f>Calcu_ADJ!C92</f>
        <v/>
      </c>
      <c r="L64" s="100" t="str">
        <f>IF(Calcu_ADJ!$B92=FALSE,"",TEXT(Calcu_ADJ!F92,Calcu_ADJ!$Q$109))</f>
        <v/>
      </c>
      <c r="M64" s="100" t="str">
        <f>IF(Calcu_ADJ!$B92=FALSE,"",TEXT(Calcu_ADJ!G92,Calcu_ADJ!$Q$109))</f>
        <v/>
      </c>
      <c r="N64" s="100" t="str">
        <f>IF(Calcu_ADJ!$B92=FALSE,"",TEXT(Calcu_ADJ!H92,Calcu_ADJ!$Q$109))</f>
        <v/>
      </c>
      <c r="O64" s="100" t="str">
        <f>IF(Calcu_ADJ!$B92=FALSE,"",TEXT(Calcu_ADJ!I92,Calcu_ADJ!$Q$109))</f>
        <v/>
      </c>
      <c r="P64" s="100" t="str">
        <f>IF(Calcu_ADJ!$B92=FALSE,"",TEXT(Calcu_ADJ!J92,Calcu_ADJ!$Q$109))</f>
        <v/>
      </c>
      <c r="Q64" s="29"/>
      <c r="R64" s="29"/>
      <c r="S64" s="29"/>
    </row>
    <row r="65" spans="2:19" ht="13.5" customHeight="1">
      <c r="J65" s="30"/>
      <c r="K65" s="31"/>
      <c r="L65" s="31"/>
      <c r="M65" s="26"/>
      <c r="N65" s="27"/>
      <c r="O65" s="27"/>
      <c r="P65" s="27"/>
      <c r="Q65" s="29"/>
      <c r="R65" s="29"/>
      <c r="S65" s="29"/>
    </row>
    <row r="66" spans="2:19" ht="13.5" customHeight="1">
      <c r="B66" s="46" t="s">
        <v>529</v>
      </c>
      <c r="C66" s="28"/>
      <c r="D66" s="25"/>
      <c r="E66" s="25"/>
      <c r="F66" s="25"/>
      <c r="G66" s="25"/>
      <c r="H66" s="25"/>
      <c r="J66" s="46" t="s">
        <v>554</v>
      </c>
      <c r="K66" s="28"/>
      <c r="L66" s="25"/>
      <c r="M66" s="25"/>
      <c r="N66" s="25"/>
      <c r="O66" s="25"/>
      <c r="P66" s="25"/>
      <c r="Q66" s="29"/>
      <c r="R66" s="29"/>
      <c r="S66" s="29"/>
    </row>
    <row r="67" spans="2:19" ht="13.5" customHeight="1">
      <c r="B67" s="99" t="s">
        <v>108</v>
      </c>
      <c r="C67" s="99" t="s">
        <v>62</v>
      </c>
      <c r="D67" s="99" t="s">
        <v>60</v>
      </c>
      <c r="E67" s="25"/>
      <c r="F67" s="25"/>
      <c r="G67" s="25"/>
      <c r="H67" s="25"/>
      <c r="J67" s="99" t="s">
        <v>108</v>
      </c>
      <c r="K67" s="99" t="s">
        <v>62</v>
      </c>
      <c r="L67" s="99" t="s">
        <v>60</v>
      </c>
      <c r="M67" s="25"/>
      <c r="N67" s="25"/>
      <c r="O67" s="25"/>
      <c r="P67" s="25"/>
      <c r="Q67" s="29"/>
      <c r="R67" s="29"/>
      <c r="S67" s="29"/>
    </row>
    <row r="68" spans="2:19" ht="13.5" customHeight="1">
      <c r="B68" s="100">
        <f>Calcu!E129</f>
        <v>0</v>
      </c>
      <c r="C68" s="100">
        <f>Calcu!F129</f>
        <v>0</v>
      </c>
      <c r="D68" s="100">
        <f>Calcu!I129</f>
        <v>0</v>
      </c>
      <c r="E68" s="25"/>
      <c r="F68" s="25"/>
      <c r="G68" s="25"/>
      <c r="H68" s="25"/>
      <c r="J68" s="100">
        <f>Calcu_ADJ!E129</f>
        <v>0</v>
      </c>
      <c r="K68" s="100">
        <f>Calcu_ADJ!F129</f>
        <v>0</v>
      </c>
      <c r="L68" s="100">
        <f>Calcu_ADJ!H129</f>
        <v>0</v>
      </c>
      <c r="M68" s="25"/>
      <c r="N68" s="25"/>
      <c r="O68" s="25"/>
      <c r="P68" s="25"/>
      <c r="Q68" s="29"/>
      <c r="R68" s="29"/>
      <c r="S68" s="29"/>
    </row>
    <row r="69" spans="2:19" ht="13.5" customHeight="1">
      <c r="B69" s="25"/>
      <c r="C69" s="25"/>
      <c r="D69" s="25"/>
      <c r="E69" s="25"/>
      <c r="F69" s="25"/>
      <c r="G69" s="25"/>
      <c r="H69" s="25"/>
      <c r="J69" s="25"/>
      <c r="K69" s="25"/>
      <c r="L69" s="25"/>
      <c r="M69" s="25"/>
      <c r="N69" s="25"/>
      <c r="O69" s="25"/>
      <c r="P69" s="25"/>
      <c r="Q69" s="29"/>
      <c r="R69" s="29"/>
      <c r="S69" s="29"/>
    </row>
    <row r="70" spans="2:19" ht="13.5" customHeight="1">
      <c r="B70" s="103" t="s">
        <v>86</v>
      </c>
      <c r="C70" s="25"/>
      <c r="D70" s="25"/>
      <c r="E70" s="25"/>
      <c r="F70" s="25"/>
      <c r="G70" s="25"/>
      <c r="H70" s="25"/>
      <c r="J70" s="103" t="s">
        <v>86</v>
      </c>
      <c r="K70" s="25"/>
      <c r="L70" s="25"/>
      <c r="M70" s="25"/>
      <c r="N70" s="25"/>
      <c r="O70" s="25"/>
      <c r="P70" s="25"/>
      <c r="Q70" s="29"/>
      <c r="R70" s="29"/>
      <c r="S70" s="29"/>
    </row>
    <row r="71" spans="2:19" ht="13.5" customHeight="1">
      <c r="B71" s="104" t="s">
        <v>120</v>
      </c>
      <c r="F71" s="25"/>
      <c r="G71" s="25"/>
      <c r="H71" s="25"/>
      <c r="J71" s="104" t="s">
        <v>120</v>
      </c>
      <c r="K71" s="31"/>
      <c r="L71" s="31"/>
      <c r="M71" s="26"/>
      <c r="N71" s="25"/>
      <c r="O71" s="25"/>
      <c r="P71" s="25"/>
      <c r="Q71" s="29"/>
      <c r="R71" s="29"/>
      <c r="S71" s="29"/>
    </row>
    <row r="72" spans="2:19" ht="13.5" customHeight="1">
      <c r="B72" s="434" t="s">
        <v>527</v>
      </c>
      <c r="C72" s="434" t="s">
        <v>92</v>
      </c>
      <c r="D72" s="436" t="str">
        <f>Calcu!F132</f>
        <v>측정현미경 지시값</v>
      </c>
      <c r="E72" s="437"/>
      <c r="F72" s="437"/>
      <c r="G72" s="437"/>
      <c r="H72" s="438"/>
      <c r="J72" s="434" t="s">
        <v>385</v>
      </c>
      <c r="K72" s="434" t="s">
        <v>92</v>
      </c>
      <c r="L72" s="436" t="str">
        <f>Calcu_ADJ!F132</f>
        <v>측정현미경 지시값</v>
      </c>
      <c r="M72" s="437"/>
      <c r="N72" s="437"/>
      <c r="O72" s="437"/>
      <c r="P72" s="438"/>
      <c r="Q72" s="29"/>
      <c r="R72" s="29"/>
      <c r="S72" s="29"/>
    </row>
    <row r="73" spans="2:19" ht="13.5" customHeight="1">
      <c r="B73" s="435"/>
      <c r="C73" s="435"/>
      <c r="D73" s="99" t="s">
        <v>81</v>
      </c>
      <c r="E73" s="99" t="s">
        <v>77</v>
      </c>
      <c r="F73" s="99" t="s">
        <v>78</v>
      </c>
      <c r="G73" s="99" t="s">
        <v>121</v>
      </c>
      <c r="H73" s="99" t="s">
        <v>122</v>
      </c>
      <c r="J73" s="435"/>
      <c r="K73" s="435"/>
      <c r="L73" s="99" t="s">
        <v>81</v>
      </c>
      <c r="M73" s="99" t="s">
        <v>77</v>
      </c>
      <c r="N73" s="99" t="s">
        <v>78</v>
      </c>
      <c r="O73" s="99" t="s">
        <v>121</v>
      </c>
      <c r="P73" s="99" t="s">
        <v>122</v>
      </c>
      <c r="Q73" s="29"/>
      <c r="R73" s="29"/>
      <c r="S73" s="29"/>
    </row>
    <row r="74" spans="2:19" ht="13.5" customHeight="1">
      <c r="B74" s="99"/>
      <c r="C74" s="99">
        <f>D68</f>
        <v>0</v>
      </c>
      <c r="D74" s="99">
        <f>C74</f>
        <v>0</v>
      </c>
      <c r="E74" s="99">
        <f>D74</f>
        <v>0</v>
      </c>
      <c r="F74" s="99">
        <f>E74</f>
        <v>0</v>
      </c>
      <c r="G74" s="99">
        <f>F74</f>
        <v>0</v>
      </c>
      <c r="H74" s="99">
        <f>G74</f>
        <v>0</v>
      </c>
      <c r="J74" s="99"/>
      <c r="K74" s="99">
        <f>L68</f>
        <v>0</v>
      </c>
      <c r="L74" s="99">
        <f>K74</f>
        <v>0</v>
      </c>
      <c r="M74" s="99">
        <f>L74</f>
        <v>0</v>
      </c>
      <c r="N74" s="99">
        <f>M74</f>
        <v>0</v>
      </c>
      <c r="O74" s="99">
        <f>N74</f>
        <v>0</v>
      </c>
      <c r="P74" s="99">
        <f>O74</f>
        <v>0</v>
      </c>
      <c r="Q74" s="29"/>
      <c r="R74" s="29"/>
      <c r="S74" s="29"/>
    </row>
    <row r="75" spans="2:19" ht="13.5" customHeight="1">
      <c r="B75" s="100" t="str">
        <f>Calcu!E135</f>
        <v/>
      </c>
      <c r="C75" s="100" t="str">
        <f>Calcu!C135</f>
        <v/>
      </c>
      <c r="D75" s="100" t="str">
        <f>IF(Calcu!$B135=FALSE,"",TEXT(Calcu!F135,Calcu!$Q$171))</f>
        <v/>
      </c>
      <c r="E75" s="100" t="str">
        <f>IF(Calcu!$B135=FALSE,"",TEXT(Calcu!G135,Calcu!$Q$171))</f>
        <v/>
      </c>
      <c r="F75" s="100" t="str">
        <f>IF(Calcu!$B135=FALSE,"",TEXT(Calcu!H135,Calcu!$Q$171))</f>
        <v/>
      </c>
      <c r="G75" s="100" t="str">
        <f>IF(Calcu!$B135=FALSE,"",TEXT(Calcu!I135,Calcu!$Q$171))</f>
        <v/>
      </c>
      <c r="H75" s="100" t="str">
        <f>IF(Calcu!$B135=FALSE,"",TEXT(Calcu!J135,Calcu!$Q$171))</f>
        <v/>
      </c>
      <c r="J75" s="100" t="str">
        <f>Calcu_ADJ!E135</f>
        <v/>
      </c>
      <c r="K75" s="100" t="str">
        <f>Calcu_ADJ!C135</f>
        <v/>
      </c>
      <c r="L75" s="100" t="str">
        <f>IF(Calcu_ADJ!$B135=FALSE,"",TEXT(Calcu_ADJ!F135,Calcu_ADJ!$Q$171))</f>
        <v/>
      </c>
      <c r="M75" s="100" t="str">
        <f>IF(Calcu_ADJ!$B135=FALSE,"",TEXT(Calcu_ADJ!G135,Calcu_ADJ!$Q$171))</f>
        <v/>
      </c>
      <c r="N75" s="100" t="str">
        <f>IF(Calcu_ADJ!$B135=FALSE,"",TEXT(Calcu_ADJ!H135,Calcu_ADJ!$Q$171))</f>
        <v/>
      </c>
      <c r="O75" s="100" t="str">
        <f>IF(Calcu_ADJ!$B135=FALSE,"",TEXT(Calcu_ADJ!I135,Calcu_ADJ!$Q$171))</f>
        <v/>
      </c>
      <c r="P75" s="100" t="str">
        <f>IF(Calcu_ADJ!$B135=FALSE,"",TEXT(Calcu_ADJ!J135,Calcu_ADJ!$Q$171))</f>
        <v/>
      </c>
      <c r="Q75" s="29"/>
      <c r="R75" s="29"/>
      <c r="S75" s="29"/>
    </row>
    <row r="76" spans="2:19" ht="13.5" customHeight="1">
      <c r="B76" s="100" t="str">
        <f>Calcu!E136</f>
        <v/>
      </c>
      <c r="C76" s="100" t="str">
        <f>Calcu!C136</f>
        <v/>
      </c>
      <c r="D76" s="100" t="str">
        <f>IF(Calcu!$B136=FALSE,"",TEXT(Calcu!F136,Calcu!$Q$171))</f>
        <v/>
      </c>
      <c r="E76" s="100" t="str">
        <f>IF(Calcu!$B136=FALSE,"",TEXT(Calcu!G136,Calcu!$Q$171))</f>
        <v/>
      </c>
      <c r="F76" s="100" t="str">
        <f>IF(Calcu!$B136=FALSE,"",TEXT(Calcu!H136,Calcu!$Q$171))</f>
        <v/>
      </c>
      <c r="G76" s="100" t="str">
        <f>IF(Calcu!$B136=FALSE,"",TEXT(Calcu!I136,Calcu!$Q$171))</f>
        <v/>
      </c>
      <c r="H76" s="100" t="str">
        <f>IF(Calcu!$B136=FALSE,"",TEXT(Calcu!J136,Calcu!$Q$171))</f>
        <v/>
      </c>
      <c r="J76" s="100" t="str">
        <f>Calcu_ADJ!E136</f>
        <v/>
      </c>
      <c r="K76" s="100" t="str">
        <f>Calcu_ADJ!C136</f>
        <v/>
      </c>
      <c r="L76" s="100" t="str">
        <f>IF(Calcu_ADJ!$B136=FALSE,"",TEXT(Calcu_ADJ!F136,Calcu_ADJ!$Q$171))</f>
        <v/>
      </c>
      <c r="M76" s="100" t="str">
        <f>IF(Calcu_ADJ!$B136=FALSE,"",TEXT(Calcu_ADJ!G136,Calcu_ADJ!$Q$171))</f>
        <v/>
      </c>
      <c r="N76" s="100" t="str">
        <f>IF(Calcu_ADJ!$B136=FALSE,"",TEXT(Calcu_ADJ!H136,Calcu_ADJ!$Q$171))</f>
        <v/>
      </c>
      <c r="O76" s="100" t="str">
        <f>IF(Calcu_ADJ!$B136=FALSE,"",TEXT(Calcu_ADJ!I136,Calcu_ADJ!$Q$171))</f>
        <v/>
      </c>
      <c r="P76" s="100" t="str">
        <f>IF(Calcu_ADJ!$B136=FALSE,"",TEXT(Calcu_ADJ!J136,Calcu_ADJ!$Q$171))</f>
        <v/>
      </c>
      <c r="Q76" s="29"/>
      <c r="R76" s="29"/>
      <c r="S76" s="29"/>
    </row>
    <row r="77" spans="2:19" ht="13.5" customHeight="1">
      <c r="B77" s="100" t="str">
        <f>Calcu!E137</f>
        <v/>
      </c>
      <c r="C77" s="100" t="str">
        <f>Calcu!C137</f>
        <v/>
      </c>
      <c r="D77" s="100" t="str">
        <f>IF(Calcu!$B137=FALSE,"",TEXT(Calcu!F137,Calcu!$Q$171))</f>
        <v/>
      </c>
      <c r="E77" s="100" t="str">
        <f>IF(Calcu!$B137=FALSE,"",TEXT(Calcu!G137,Calcu!$Q$171))</f>
        <v/>
      </c>
      <c r="F77" s="100" t="str">
        <f>IF(Calcu!$B137=FALSE,"",TEXT(Calcu!H137,Calcu!$Q$171))</f>
        <v/>
      </c>
      <c r="G77" s="100" t="str">
        <f>IF(Calcu!$B137=FALSE,"",TEXT(Calcu!I137,Calcu!$Q$171))</f>
        <v/>
      </c>
      <c r="H77" s="100" t="str">
        <f>IF(Calcu!$B137=FALSE,"",TEXT(Calcu!J137,Calcu!$Q$171))</f>
        <v/>
      </c>
      <c r="J77" s="100" t="str">
        <f>Calcu_ADJ!E137</f>
        <v/>
      </c>
      <c r="K77" s="100" t="str">
        <f>Calcu_ADJ!C137</f>
        <v/>
      </c>
      <c r="L77" s="100" t="str">
        <f>IF(Calcu_ADJ!$B137=FALSE,"",TEXT(Calcu_ADJ!F137,Calcu_ADJ!$Q$171))</f>
        <v/>
      </c>
      <c r="M77" s="100" t="str">
        <f>IF(Calcu_ADJ!$B137=FALSE,"",TEXT(Calcu_ADJ!G137,Calcu_ADJ!$Q$171))</f>
        <v/>
      </c>
      <c r="N77" s="100" t="str">
        <f>IF(Calcu_ADJ!$B137=FALSE,"",TEXT(Calcu_ADJ!H137,Calcu_ADJ!$Q$171))</f>
        <v/>
      </c>
      <c r="O77" s="100" t="str">
        <f>IF(Calcu_ADJ!$B137=FALSE,"",TEXT(Calcu_ADJ!I137,Calcu_ADJ!$Q$171))</f>
        <v/>
      </c>
      <c r="P77" s="100" t="str">
        <f>IF(Calcu_ADJ!$B137=FALSE,"",TEXT(Calcu_ADJ!J137,Calcu_ADJ!$Q$171))</f>
        <v/>
      </c>
      <c r="Q77" s="29"/>
      <c r="R77" s="29"/>
      <c r="S77" s="29"/>
    </row>
    <row r="78" spans="2:19" ht="13.5" customHeight="1">
      <c r="B78" s="100" t="str">
        <f>Calcu!E138</f>
        <v/>
      </c>
      <c r="C78" s="100" t="str">
        <f>Calcu!C138</f>
        <v/>
      </c>
      <c r="D78" s="100" t="str">
        <f>IF(Calcu!$B138=FALSE,"",TEXT(Calcu!F138,Calcu!$Q$171))</f>
        <v/>
      </c>
      <c r="E78" s="100" t="str">
        <f>IF(Calcu!$B138=FALSE,"",TEXT(Calcu!G138,Calcu!$Q$171))</f>
        <v/>
      </c>
      <c r="F78" s="100" t="str">
        <f>IF(Calcu!$B138=FALSE,"",TEXT(Calcu!H138,Calcu!$Q$171))</f>
        <v/>
      </c>
      <c r="G78" s="100" t="str">
        <f>IF(Calcu!$B138=FALSE,"",TEXT(Calcu!I138,Calcu!$Q$171))</f>
        <v/>
      </c>
      <c r="H78" s="100" t="str">
        <f>IF(Calcu!$B138=FALSE,"",TEXT(Calcu!J138,Calcu!$Q$171))</f>
        <v/>
      </c>
      <c r="J78" s="100" t="str">
        <f>Calcu_ADJ!E138</f>
        <v/>
      </c>
      <c r="K78" s="100" t="str">
        <f>Calcu_ADJ!C138</f>
        <v/>
      </c>
      <c r="L78" s="100" t="str">
        <f>IF(Calcu_ADJ!$B138=FALSE,"",TEXT(Calcu_ADJ!F138,Calcu_ADJ!$Q$171))</f>
        <v/>
      </c>
      <c r="M78" s="100" t="str">
        <f>IF(Calcu_ADJ!$B138=FALSE,"",TEXT(Calcu_ADJ!G138,Calcu_ADJ!$Q$171))</f>
        <v/>
      </c>
      <c r="N78" s="100" t="str">
        <f>IF(Calcu_ADJ!$B138=FALSE,"",TEXT(Calcu_ADJ!H138,Calcu_ADJ!$Q$171))</f>
        <v/>
      </c>
      <c r="O78" s="100" t="str">
        <f>IF(Calcu_ADJ!$B138=FALSE,"",TEXT(Calcu_ADJ!I138,Calcu_ADJ!$Q$171))</f>
        <v/>
      </c>
      <c r="P78" s="100" t="str">
        <f>IF(Calcu_ADJ!$B138=FALSE,"",TEXT(Calcu_ADJ!J138,Calcu_ADJ!$Q$171))</f>
        <v/>
      </c>
      <c r="Q78" s="29"/>
      <c r="R78" s="29"/>
      <c r="S78" s="29"/>
    </row>
    <row r="79" spans="2:19" ht="13.5" customHeight="1">
      <c r="B79" s="100" t="str">
        <f>Calcu!E139</f>
        <v/>
      </c>
      <c r="C79" s="100" t="str">
        <f>Calcu!C139</f>
        <v/>
      </c>
      <c r="D79" s="100" t="str">
        <f>IF(Calcu!$B139=FALSE,"",TEXT(Calcu!F139,Calcu!$Q$171))</f>
        <v/>
      </c>
      <c r="E79" s="100" t="str">
        <f>IF(Calcu!$B139=FALSE,"",TEXT(Calcu!G139,Calcu!$Q$171))</f>
        <v/>
      </c>
      <c r="F79" s="100" t="str">
        <f>IF(Calcu!$B139=FALSE,"",TEXT(Calcu!H139,Calcu!$Q$171))</f>
        <v/>
      </c>
      <c r="G79" s="100" t="str">
        <f>IF(Calcu!$B139=FALSE,"",TEXT(Calcu!I139,Calcu!$Q$171))</f>
        <v/>
      </c>
      <c r="H79" s="100" t="str">
        <f>IF(Calcu!$B139=FALSE,"",TEXT(Calcu!J139,Calcu!$Q$171))</f>
        <v/>
      </c>
      <c r="J79" s="100" t="str">
        <f>Calcu_ADJ!E139</f>
        <v/>
      </c>
      <c r="K79" s="100" t="str">
        <f>Calcu_ADJ!C139</f>
        <v/>
      </c>
      <c r="L79" s="100" t="str">
        <f>IF(Calcu_ADJ!$B139=FALSE,"",TEXT(Calcu_ADJ!F139,Calcu_ADJ!$Q$171))</f>
        <v/>
      </c>
      <c r="M79" s="100" t="str">
        <f>IF(Calcu_ADJ!$B139=FALSE,"",TEXT(Calcu_ADJ!G139,Calcu_ADJ!$Q$171))</f>
        <v/>
      </c>
      <c r="N79" s="100" t="str">
        <f>IF(Calcu_ADJ!$B139=FALSE,"",TEXT(Calcu_ADJ!H139,Calcu_ADJ!$Q$171))</f>
        <v/>
      </c>
      <c r="O79" s="100" t="str">
        <f>IF(Calcu_ADJ!$B139=FALSE,"",TEXT(Calcu_ADJ!I139,Calcu_ADJ!$Q$171))</f>
        <v/>
      </c>
      <c r="P79" s="100" t="str">
        <f>IF(Calcu_ADJ!$B139=FALSE,"",TEXT(Calcu_ADJ!J139,Calcu_ADJ!$Q$171))</f>
        <v/>
      </c>
      <c r="Q79" s="29"/>
      <c r="R79" s="29"/>
      <c r="S79" s="29"/>
    </row>
    <row r="80" spans="2:19" ht="13.5" customHeight="1">
      <c r="B80" s="100" t="str">
        <f>Calcu!E140</f>
        <v/>
      </c>
      <c r="C80" s="100" t="str">
        <f>Calcu!C140</f>
        <v/>
      </c>
      <c r="D80" s="100" t="str">
        <f>IF(Calcu!$B140=FALSE,"",TEXT(Calcu!F140,Calcu!$Q$171))</f>
        <v/>
      </c>
      <c r="E80" s="100" t="str">
        <f>IF(Calcu!$B140=FALSE,"",TEXT(Calcu!G140,Calcu!$Q$171))</f>
        <v/>
      </c>
      <c r="F80" s="100" t="str">
        <f>IF(Calcu!$B140=FALSE,"",TEXT(Calcu!H140,Calcu!$Q$171))</f>
        <v/>
      </c>
      <c r="G80" s="100" t="str">
        <f>IF(Calcu!$B140=FALSE,"",TEXT(Calcu!I140,Calcu!$Q$171))</f>
        <v/>
      </c>
      <c r="H80" s="100" t="str">
        <f>IF(Calcu!$B140=FALSE,"",TEXT(Calcu!J140,Calcu!$Q$171))</f>
        <v/>
      </c>
      <c r="J80" s="100" t="str">
        <f>Calcu_ADJ!E140</f>
        <v/>
      </c>
      <c r="K80" s="100" t="str">
        <f>Calcu_ADJ!C140</f>
        <v/>
      </c>
      <c r="L80" s="100" t="str">
        <f>IF(Calcu_ADJ!$B140=FALSE,"",TEXT(Calcu_ADJ!F140,Calcu_ADJ!$Q$171))</f>
        <v/>
      </c>
      <c r="M80" s="100" t="str">
        <f>IF(Calcu_ADJ!$B140=FALSE,"",TEXT(Calcu_ADJ!G140,Calcu_ADJ!$Q$171))</f>
        <v/>
      </c>
      <c r="N80" s="100" t="str">
        <f>IF(Calcu_ADJ!$B140=FALSE,"",TEXT(Calcu_ADJ!H140,Calcu_ADJ!$Q$171))</f>
        <v/>
      </c>
      <c r="O80" s="100" t="str">
        <f>IF(Calcu_ADJ!$B140=FALSE,"",TEXT(Calcu_ADJ!I140,Calcu_ADJ!$Q$171))</f>
        <v/>
      </c>
      <c r="P80" s="100" t="str">
        <f>IF(Calcu_ADJ!$B140=FALSE,"",TEXT(Calcu_ADJ!J140,Calcu_ADJ!$Q$171))</f>
        <v/>
      </c>
      <c r="Q80" s="29"/>
      <c r="R80" s="29"/>
      <c r="S80" s="29"/>
    </row>
    <row r="81" spans="2:19" ht="13.5" customHeight="1">
      <c r="B81" s="100" t="str">
        <f>Calcu!E141</f>
        <v/>
      </c>
      <c r="C81" s="100" t="str">
        <f>Calcu!C141</f>
        <v/>
      </c>
      <c r="D81" s="100" t="str">
        <f>IF(Calcu!$B141=FALSE,"",TEXT(Calcu!F141,Calcu!$Q$171))</f>
        <v/>
      </c>
      <c r="E81" s="100" t="str">
        <f>IF(Calcu!$B141=FALSE,"",TEXT(Calcu!G141,Calcu!$Q$171))</f>
        <v/>
      </c>
      <c r="F81" s="100" t="str">
        <f>IF(Calcu!$B141=FALSE,"",TEXT(Calcu!H141,Calcu!$Q$171))</f>
        <v/>
      </c>
      <c r="G81" s="100" t="str">
        <f>IF(Calcu!$B141=FALSE,"",TEXT(Calcu!I141,Calcu!$Q$171))</f>
        <v/>
      </c>
      <c r="H81" s="100" t="str">
        <f>IF(Calcu!$B141=FALSE,"",TEXT(Calcu!J141,Calcu!$Q$171))</f>
        <v/>
      </c>
      <c r="J81" s="100" t="str">
        <f>Calcu_ADJ!E141</f>
        <v/>
      </c>
      <c r="K81" s="100" t="str">
        <f>Calcu_ADJ!C141</f>
        <v/>
      </c>
      <c r="L81" s="100" t="str">
        <f>IF(Calcu_ADJ!$B141=FALSE,"",TEXT(Calcu_ADJ!F141,Calcu_ADJ!$Q$171))</f>
        <v/>
      </c>
      <c r="M81" s="100" t="str">
        <f>IF(Calcu_ADJ!$B141=FALSE,"",TEXT(Calcu_ADJ!G141,Calcu_ADJ!$Q$171))</f>
        <v/>
      </c>
      <c r="N81" s="100" t="str">
        <f>IF(Calcu_ADJ!$B141=FALSE,"",TEXT(Calcu_ADJ!H141,Calcu_ADJ!$Q$171))</f>
        <v/>
      </c>
      <c r="O81" s="100" t="str">
        <f>IF(Calcu_ADJ!$B141=FALSE,"",TEXT(Calcu_ADJ!I141,Calcu_ADJ!$Q$171))</f>
        <v/>
      </c>
      <c r="P81" s="100" t="str">
        <f>IF(Calcu_ADJ!$B141=FALSE,"",TEXT(Calcu_ADJ!J141,Calcu_ADJ!$Q$171))</f>
        <v/>
      </c>
      <c r="Q81" s="29"/>
      <c r="R81" s="29"/>
      <c r="S81" s="29"/>
    </row>
    <row r="82" spans="2:19" ht="13.5" customHeight="1">
      <c r="B82" s="100" t="str">
        <f>Calcu!E142</f>
        <v/>
      </c>
      <c r="C82" s="100" t="str">
        <f>Calcu!C142</f>
        <v/>
      </c>
      <c r="D82" s="100" t="str">
        <f>IF(Calcu!$B142=FALSE,"",TEXT(Calcu!F142,Calcu!$Q$171))</f>
        <v/>
      </c>
      <c r="E82" s="100" t="str">
        <f>IF(Calcu!$B142=FALSE,"",TEXT(Calcu!G142,Calcu!$Q$171))</f>
        <v/>
      </c>
      <c r="F82" s="100" t="str">
        <f>IF(Calcu!$B142=FALSE,"",TEXT(Calcu!H142,Calcu!$Q$171))</f>
        <v/>
      </c>
      <c r="G82" s="100" t="str">
        <f>IF(Calcu!$B142=FALSE,"",TEXT(Calcu!I142,Calcu!$Q$171))</f>
        <v/>
      </c>
      <c r="H82" s="100" t="str">
        <f>IF(Calcu!$B142=FALSE,"",TEXT(Calcu!J142,Calcu!$Q$171))</f>
        <v/>
      </c>
      <c r="J82" s="100" t="str">
        <f>Calcu_ADJ!E142</f>
        <v/>
      </c>
      <c r="K82" s="100" t="str">
        <f>Calcu_ADJ!C142</f>
        <v/>
      </c>
      <c r="L82" s="100" t="str">
        <f>IF(Calcu_ADJ!$B142=FALSE,"",TEXT(Calcu_ADJ!F142,Calcu_ADJ!$Q$171))</f>
        <v/>
      </c>
      <c r="M82" s="100" t="str">
        <f>IF(Calcu_ADJ!$B142=FALSE,"",TEXT(Calcu_ADJ!G142,Calcu_ADJ!$Q$171))</f>
        <v/>
      </c>
      <c r="N82" s="100" t="str">
        <f>IF(Calcu_ADJ!$B142=FALSE,"",TEXT(Calcu_ADJ!H142,Calcu_ADJ!$Q$171))</f>
        <v/>
      </c>
      <c r="O82" s="100" t="str">
        <f>IF(Calcu_ADJ!$B142=FALSE,"",TEXT(Calcu_ADJ!I142,Calcu_ADJ!$Q$171))</f>
        <v/>
      </c>
      <c r="P82" s="100" t="str">
        <f>IF(Calcu_ADJ!$B142=FALSE,"",TEXT(Calcu_ADJ!J142,Calcu_ADJ!$Q$171))</f>
        <v/>
      </c>
      <c r="Q82" s="29"/>
      <c r="R82" s="29"/>
      <c r="S82" s="29"/>
    </row>
    <row r="83" spans="2:19" ht="13.5" customHeight="1">
      <c r="B83" s="100" t="str">
        <f>Calcu!E143</f>
        <v/>
      </c>
      <c r="C83" s="100" t="str">
        <f>Calcu!C143</f>
        <v/>
      </c>
      <c r="D83" s="100" t="str">
        <f>IF(Calcu!$B143=FALSE,"",TEXT(Calcu!F143,Calcu!$Q$171))</f>
        <v/>
      </c>
      <c r="E83" s="100" t="str">
        <f>IF(Calcu!$B143=FALSE,"",TEXT(Calcu!G143,Calcu!$Q$171))</f>
        <v/>
      </c>
      <c r="F83" s="100" t="str">
        <f>IF(Calcu!$B143=FALSE,"",TEXT(Calcu!H143,Calcu!$Q$171))</f>
        <v/>
      </c>
      <c r="G83" s="100" t="str">
        <f>IF(Calcu!$B143=FALSE,"",TEXT(Calcu!I143,Calcu!$Q$171))</f>
        <v/>
      </c>
      <c r="H83" s="100" t="str">
        <f>IF(Calcu!$B143=FALSE,"",TEXT(Calcu!J143,Calcu!$Q$171))</f>
        <v/>
      </c>
      <c r="J83" s="100" t="str">
        <f>Calcu_ADJ!E143</f>
        <v/>
      </c>
      <c r="K83" s="100" t="str">
        <f>Calcu_ADJ!C143</f>
        <v/>
      </c>
      <c r="L83" s="100" t="str">
        <f>IF(Calcu_ADJ!$B143=FALSE,"",TEXT(Calcu_ADJ!F143,Calcu_ADJ!$Q$171))</f>
        <v/>
      </c>
      <c r="M83" s="100" t="str">
        <f>IF(Calcu_ADJ!$B143=FALSE,"",TEXT(Calcu_ADJ!G143,Calcu_ADJ!$Q$171))</f>
        <v/>
      </c>
      <c r="N83" s="100" t="str">
        <f>IF(Calcu_ADJ!$B143=FALSE,"",TEXT(Calcu_ADJ!H143,Calcu_ADJ!$Q$171))</f>
        <v/>
      </c>
      <c r="O83" s="100" t="str">
        <f>IF(Calcu_ADJ!$B143=FALSE,"",TEXT(Calcu_ADJ!I143,Calcu_ADJ!$Q$171))</f>
        <v/>
      </c>
      <c r="P83" s="100" t="str">
        <f>IF(Calcu_ADJ!$B143=FALSE,"",TEXT(Calcu_ADJ!J143,Calcu_ADJ!$Q$171))</f>
        <v/>
      </c>
      <c r="Q83" s="29"/>
      <c r="R83" s="29"/>
      <c r="S83" s="29"/>
    </row>
    <row r="84" spans="2:19" ht="13.5" customHeight="1">
      <c r="B84" s="100" t="str">
        <f>Calcu!E144</f>
        <v/>
      </c>
      <c r="C84" s="100" t="str">
        <f>Calcu!C144</f>
        <v/>
      </c>
      <c r="D84" s="100" t="str">
        <f>IF(Calcu!$B144=FALSE,"",TEXT(Calcu!F144,Calcu!$Q$171))</f>
        <v/>
      </c>
      <c r="E84" s="100" t="str">
        <f>IF(Calcu!$B144=FALSE,"",TEXT(Calcu!G144,Calcu!$Q$171))</f>
        <v/>
      </c>
      <c r="F84" s="100" t="str">
        <f>IF(Calcu!$B144=FALSE,"",TEXT(Calcu!H144,Calcu!$Q$171))</f>
        <v/>
      </c>
      <c r="G84" s="100" t="str">
        <f>IF(Calcu!$B144=FALSE,"",TEXT(Calcu!I144,Calcu!$Q$171))</f>
        <v/>
      </c>
      <c r="H84" s="100" t="str">
        <f>IF(Calcu!$B144=FALSE,"",TEXT(Calcu!J144,Calcu!$Q$171))</f>
        <v/>
      </c>
      <c r="J84" s="100" t="str">
        <f>Calcu_ADJ!E144</f>
        <v/>
      </c>
      <c r="K84" s="100" t="str">
        <f>Calcu_ADJ!C144</f>
        <v/>
      </c>
      <c r="L84" s="100" t="str">
        <f>IF(Calcu_ADJ!$B144=FALSE,"",TEXT(Calcu_ADJ!F144,Calcu_ADJ!$Q$171))</f>
        <v/>
      </c>
      <c r="M84" s="100" t="str">
        <f>IF(Calcu_ADJ!$B144=FALSE,"",TEXT(Calcu_ADJ!G144,Calcu_ADJ!$Q$171))</f>
        <v/>
      </c>
      <c r="N84" s="100" t="str">
        <f>IF(Calcu_ADJ!$B144=FALSE,"",TEXT(Calcu_ADJ!H144,Calcu_ADJ!$Q$171))</f>
        <v/>
      </c>
      <c r="O84" s="100" t="str">
        <f>IF(Calcu_ADJ!$B144=FALSE,"",TEXT(Calcu_ADJ!I144,Calcu_ADJ!$Q$171))</f>
        <v/>
      </c>
      <c r="P84" s="100" t="str">
        <f>IF(Calcu_ADJ!$B144=FALSE,"",TEXT(Calcu_ADJ!J144,Calcu_ADJ!$Q$171))</f>
        <v/>
      </c>
      <c r="Q84" s="29"/>
      <c r="R84" s="29"/>
      <c r="S84" s="29"/>
    </row>
    <row r="85" spans="2:19" ht="13.5" customHeight="1">
      <c r="B85" s="100" t="str">
        <f>Calcu!E145</f>
        <v/>
      </c>
      <c r="C85" s="100" t="str">
        <f>Calcu!C145</f>
        <v/>
      </c>
      <c r="D85" s="100" t="str">
        <f>IF(Calcu!$B145=FALSE,"",TEXT(Calcu!F145,Calcu!$Q$171))</f>
        <v/>
      </c>
      <c r="E85" s="100" t="str">
        <f>IF(Calcu!$B145=FALSE,"",TEXT(Calcu!G145,Calcu!$Q$171))</f>
        <v/>
      </c>
      <c r="F85" s="100" t="str">
        <f>IF(Calcu!$B145=FALSE,"",TEXT(Calcu!H145,Calcu!$Q$171))</f>
        <v/>
      </c>
      <c r="G85" s="100" t="str">
        <f>IF(Calcu!$B145=FALSE,"",TEXT(Calcu!I145,Calcu!$Q$171))</f>
        <v/>
      </c>
      <c r="H85" s="100" t="str">
        <f>IF(Calcu!$B145=FALSE,"",TEXT(Calcu!J145,Calcu!$Q$171))</f>
        <v/>
      </c>
      <c r="J85" s="100" t="str">
        <f>Calcu_ADJ!E145</f>
        <v/>
      </c>
      <c r="K85" s="100" t="str">
        <f>Calcu_ADJ!C145</f>
        <v/>
      </c>
      <c r="L85" s="100" t="str">
        <f>IF(Calcu_ADJ!$B145=FALSE,"",TEXT(Calcu_ADJ!F145,Calcu_ADJ!$Q$171))</f>
        <v/>
      </c>
      <c r="M85" s="100" t="str">
        <f>IF(Calcu_ADJ!$B145=FALSE,"",TEXT(Calcu_ADJ!G145,Calcu_ADJ!$Q$171))</f>
        <v/>
      </c>
      <c r="N85" s="100" t="str">
        <f>IF(Calcu_ADJ!$B145=FALSE,"",TEXT(Calcu_ADJ!H145,Calcu_ADJ!$Q$171))</f>
        <v/>
      </c>
      <c r="O85" s="100" t="str">
        <f>IF(Calcu_ADJ!$B145=FALSE,"",TEXT(Calcu_ADJ!I145,Calcu_ADJ!$Q$171))</f>
        <v/>
      </c>
      <c r="P85" s="100" t="str">
        <f>IF(Calcu_ADJ!$B145=FALSE,"",TEXT(Calcu_ADJ!J145,Calcu_ADJ!$Q$171))</f>
        <v/>
      </c>
      <c r="Q85" s="29"/>
      <c r="R85" s="29"/>
      <c r="S85" s="29"/>
    </row>
    <row r="86" spans="2:19" ht="13.5" customHeight="1">
      <c r="B86" s="100" t="str">
        <f>Calcu!E146</f>
        <v/>
      </c>
      <c r="C86" s="100" t="str">
        <f>Calcu!C146</f>
        <v/>
      </c>
      <c r="D86" s="100" t="str">
        <f>IF(Calcu!$B146=FALSE,"",TEXT(Calcu!F146,Calcu!$Q$171))</f>
        <v/>
      </c>
      <c r="E86" s="100" t="str">
        <f>IF(Calcu!$B146=FALSE,"",TEXT(Calcu!G146,Calcu!$Q$171))</f>
        <v/>
      </c>
      <c r="F86" s="100" t="str">
        <f>IF(Calcu!$B146=FALSE,"",TEXT(Calcu!H146,Calcu!$Q$171))</f>
        <v/>
      </c>
      <c r="G86" s="100" t="str">
        <f>IF(Calcu!$B146=FALSE,"",TEXT(Calcu!I146,Calcu!$Q$171))</f>
        <v/>
      </c>
      <c r="H86" s="100" t="str">
        <f>IF(Calcu!$B146=FALSE,"",TEXT(Calcu!J146,Calcu!$Q$171))</f>
        <v/>
      </c>
      <c r="J86" s="100" t="str">
        <f>Calcu_ADJ!E146</f>
        <v/>
      </c>
      <c r="K86" s="100" t="str">
        <f>Calcu_ADJ!C146</f>
        <v/>
      </c>
      <c r="L86" s="100" t="str">
        <f>IF(Calcu_ADJ!$B146=FALSE,"",TEXT(Calcu_ADJ!F146,Calcu_ADJ!$Q$171))</f>
        <v/>
      </c>
      <c r="M86" s="100" t="str">
        <f>IF(Calcu_ADJ!$B146=FALSE,"",TEXT(Calcu_ADJ!G146,Calcu_ADJ!$Q$171))</f>
        <v/>
      </c>
      <c r="N86" s="100" t="str">
        <f>IF(Calcu_ADJ!$B146=FALSE,"",TEXT(Calcu_ADJ!H146,Calcu_ADJ!$Q$171))</f>
        <v/>
      </c>
      <c r="O86" s="100" t="str">
        <f>IF(Calcu_ADJ!$B146=FALSE,"",TEXT(Calcu_ADJ!I146,Calcu_ADJ!$Q$171))</f>
        <v/>
      </c>
      <c r="P86" s="100" t="str">
        <f>IF(Calcu_ADJ!$B146=FALSE,"",TEXT(Calcu_ADJ!J146,Calcu_ADJ!$Q$171))</f>
        <v/>
      </c>
      <c r="Q86" s="29"/>
      <c r="R86" s="29"/>
      <c r="S86" s="29"/>
    </row>
    <row r="87" spans="2:19" ht="13.5" customHeight="1">
      <c r="B87" s="100" t="str">
        <f>Calcu!E147</f>
        <v/>
      </c>
      <c r="C87" s="100" t="str">
        <f>Calcu!C147</f>
        <v/>
      </c>
      <c r="D87" s="100" t="str">
        <f>IF(Calcu!$B147=FALSE,"",TEXT(Calcu!F147,Calcu!$Q$171))</f>
        <v/>
      </c>
      <c r="E87" s="100" t="str">
        <f>IF(Calcu!$B147=FALSE,"",TEXT(Calcu!G147,Calcu!$Q$171))</f>
        <v/>
      </c>
      <c r="F87" s="100" t="str">
        <f>IF(Calcu!$B147=FALSE,"",TEXT(Calcu!H147,Calcu!$Q$171))</f>
        <v/>
      </c>
      <c r="G87" s="100" t="str">
        <f>IF(Calcu!$B147=FALSE,"",TEXT(Calcu!I147,Calcu!$Q$171))</f>
        <v/>
      </c>
      <c r="H87" s="100" t="str">
        <f>IF(Calcu!$B147=FALSE,"",TEXT(Calcu!J147,Calcu!$Q$171))</f>
        <v/>
      </c>
      <c r="J87" s="100" t="str">
        <f>Calcu_ADJ!E147</f>
        <v/>
      </c>
      <c r="K87" s="100" t="str">
        <f>Calcu_ADJ!C147</f>
        <v/>
      </c>
      <c r="L87" s="100" t="str">
        <f>IF(Calcu_ADJ!$B147=FALSE,"",TEXT(Calcu_ADJ!F147,Calcu_ADJ!$Q$171))</f>
        <v/>
      </c>
      <c r="M87" s="100" t="str">
        <f>IF(Calcu_ADJ!$B147=FALSE,"",TEXT(Calcu_ADJ!G147,Calcu_ADJ!$Q$171))</f>
        <v/>
      </c>
      <c r="N87" s="100" t="str">
        <f>IF(Calcu_ADJ!$B147=FALSE,"",TEXT(Calcu_ADJ!H147,Calcu_ADJ!$Q$171))</f>
        <v/>
      </c>
      <c r="O87" s="100" t="str">
        <f>IF(Calcu_ADJ!$B147=FALSE,"",TEXT(Calcu_ADJ!I147,Calcu_ADJ!$Q$171))</f>
        <v/>
      </c>
      <c r="P87" s="100" t="str">
        <f>IF(Calcu_ADJ!$B147=FALSE,"",TEXT(Calcu_ADJ!J147,Calcu_ADJ!$Q$171))</f>
        <v/>
      </c>
      <c r="Q87" s="29"/>
      <c r="R87" s="29"/>
      <c r="S87" s="29"/>
    </row>
    <row r="88" spans="2:19" ht="13.5" customHeight="1">
      <c r="B88" s="100" t="str">
        <f>Calcu!E148</f>
        <v/>
      </c>
      <c r="C88" s="100" t="str">
        <f>Calcu!C148</f>
        <v/>
      </c>
      <c r="D88" s="100" t="str">
        <f>IF(Calcu!$B148=FALSE,"",TEXT(Calcu!F148,Calcu!$Q$171))</f>
        <v/>
      </c>
      <c r="E88" s="100" t="str">
        <f>IF(Calcu!$B148=FALSE,"",TEXT(Calcu!G148,Calcu!$Q$171))</f>
        <v/>
      </c>
      <c r="F88" s="100" t="str">
        <f>IF(Calcu!$B148=FALSE,"",TEXT(Calcu!H148,Calcu!$Q$171))</f>
        <v/>
      </c>
      <c r="G88" s="100" t="str">
        <f>IF(Calcu!$B148=FALSE,"",TEXT(Calcu!I148,Calcu!$Q$171))</f>
        <v/>
      </c>
      <c r="H88" s="100" t="str">
        <f>IF(Calcu!$B148=FALSE,"",TEXT(Calcu!J148,Calcu!$Q$171))</f>
        <v/>
      </c>
      <c r="J88" s="100" t="str">
        <f>Calcu_ADJ!E148</f>
        <v/>
      </c>
      <c r="K88" s="100" t="str">
        <f>Calcu_ADJ!C148</f>
        <v/>
      </c>
      <c r="L88" s="100" t="str">
        <f>IF(Calcu_ADJ!$B148=FALSE,"",TEXT(Calcu_ADJ!F148,Calcu_ADJ!$Q$171))</f>
        <v/>
      </c>
      <c r="M88" s="100" t="str">
        <f>IF(Calcu_ADJ!$B148=FALSE,"",TEXT(Calcu_ADJ!G148,Calcu_ADJ!$Q$171))</f>
        <v/>
      </c>
      <c r="N88" s="100" t="str">
        <f>IF(Calcu_ADJ!$B148=FALSE,"",TEXT(Calcu_ADJ!H148,Calcu_ADJ!$Q$171))</f>
        <v/>
      </c>
      <c r="O88" s="100" t="str">
        <f>IF(Calcu_ADJ!$B148=FALSE,"",TEXT(Calcu_ADJ!I148,Calcu_ADJ!$Q$171))</f>
        <v/>
      </c>
      <c r="P88" s="100" t="str">
        <f>IF(Calcu_ADJ!$B148=FALSE,"",TEXT(Calcu_ADJ!J148,Calcu_ADJ!$Q$171))</f>
        <v/>
      </c>
      <c r="Q88" s="29"/>
      <c r="R88" s="29"/>
      <c r="S88" s="29"/>
    </row>
    <row r="89" spans="2:19" ht="13.5" customHeight="1">
      <c r="B89" s="100" t="str">
        <f>Calcu!E149</f>
        <v/>
      </c>
      <c r="C89" s="100" t="str">
        <f>Calcu!C149</f>
        <v/>
      </c>
      <c r="D89" s="100" t="str">
        <f>IF(Calcu!$B149=FALSE,"",TEXT(Calcu!F149,Calcu!$Q$171))</f>
        <v/>
      </c>
      <c r="E89" s="100" t="str">
        <f>IF(Calcu!$B149=FALSE,"",TEXT(Calcu!G149,Calcu!$Q$171))</f>
        <v/>
      </c>
      <c r="F89" s="100" t="str">
        <f>IF(Calcu!$B149=FALSE,"",TEXT(Calcu!H149,Calcu!$Q$171))</f>
        <v/>
      </c>
      <c r="G89" s="100" t="str">
        <f>IF(Calcu!$B149=FALSE,"",TEXT(Calcu!I149,Calcu!$Q$171))</f>
        <v/>
      </c>
      <c r="H89" s="100" t="str">
        <f>IF(Calcu!$B149=FALSE,"",TEXT(Calcu!J149,Calcu!$Q$171))</f>
        <v/>
      </c>
      <c r="J89" s="100" t="str">
        <f>Calcu_ADJ!E149</f>
        <v/>
      </c>
      <c r="K89" s="100" t="str">
        <f>Calcu_ADJ!C149</f>
        <v/>
      </c>
      <c r="L89" s="100" t="str">
        <f>IF(Calcu_ADJ!$B149=FALSE,"",TEXT(Calcu_ADJ!F149,Calcu_ADJ!$Q$171))</f>
        <v/>
      </c>
      <c r="M89" s="100" t="str">
        <f>IF(Calcu_ADJ!$B149=FALSE,"",TEXT(Calcu_ADJ!G149,Calcu_ADJ!$Q$171))</f>
        <v/>
      </c>
      <c r="N89" s="100" t="str">
        <f>IF(Calcu_ADJ!$B149=FALSE,"",TEXT(Calcu_ADJ!H149,Calcu_ADJ!$Q$171))</f>
        <v/>
      </c>
      <c r="O89" s="100" t="str">
        <f>IF(Calcu_ADJ!$B149=FALSE,"",TEXT(Calcu_ADJ!I149,Calcu_ADJ!$Q$171))</f>
        <v/>
      </c>
      <c r="P89" s="100" t="str">
        <f>IF(Calcu_ADJ!$B149=FALSE,"",TEXT(Calcu_ADJ!J149,Calcu_ADJ!$Q$171))</f>
        <v/>
      </c>
      <c r="Q89" s="29"/>
      <c r="R89" s="29"/>
      <c r="S89" s="29"/>
    </row>
    <row r="90" spans="2:19" ht="13.5" customHeight="1">
      <c r="B90" s="100" t="str">
        <f>Calcu!E150</f>
        <v/>
      </c>
      <c r="C90" s="100" t="str">
        <f>Calcu!C150</f>
        <v/>
      </c>
      <c r="D90" s="100" t="str">
        <f>IF(Calcu!$B150=FALSE,"",TEXT(Calcu!F150,Calcu!$Q$171))</f>
        <v/>
      </c>
      <c r="E90" s="100" t="str">
        <f>IF(Calcu!$B150=FALSE,"",TEXT(Calcu!G150,Calcu!$Q$171))</f>
        <v/>
      </c>
      <c r="F90" s="100" t="str">
        <f>IF(Calcu!$B150=FALSE,"",TEXT(Calcu!H150,Calcu!$Q$171))</f>
        <v/>
      </c>
      <c r="G90" s="100" t="str">
        <f>IF(Calcu!$B150=FALSE,"",TEXT(Calcu!I150,Calcu!$Q$171))</f>
        <v/>
      </c>
      <c r="H90" s="100" t="str">
        <f>IF(Calcu!$B150=FALSE,"",TEXT(Calcu!J150,Calcu!$Q$171))</f>
        <v/>
      </c>
      <c r="J90" s="100" t="str">
        <f>Calcu_ADJ!E150</f>
        <v/>
      </c>
      <c r="K90" s="100" t="str">
        <f>Calcu_ADJ!C150</f>
        <v/>
      </c>
      <c r="L90" s="100" t="str">
        <f>IF(Calcu_ADJ!$B150=FALSE,"",TEXT(Calcu_ADJ!F150,Calcu_ADJ!$Q$171))</f>
        <v/>
      </c>
      <c r="M90" s="100" t="str">
        <f>IF(Calcu_ADJ!$B150=FALSE,"",TEXT(Calcu_ADJ!G150,Calcu_ADJ!$Q$171))</f>
        <v/>
      </c>
      <c r="N90" s="100" t="str">
        <f>IF(Calcu_ADJ!$B150=FALSE,"",TEXT(Calcu_ADJ!H150,Calcu_ADJ!$Q$171))</f>
        <v/>
      </c>
      <c r="O90" s="100" t="str">
        <f>IF(Calcu_ADJ!$B150=FALSE,"",TEXT(Calcu_ADJ!I150,Calcu_ADJ!$Q$171))</f>
        <v/>
      </c>
      <c r="P90" s="100" t="str">
        <f>IF(Calcu_ADJ!$B150=FALSE,"",TEXT(Calcu_ADJ!J150,Calcu_ADJ!$Q$171))</f>
        <v/>
      </c>
      <c r="Q90" s="29"/>
      <c r="R90" s="29"/>
      <c r="S90" s="29"/>
    </row>
    <row r="91" spans="2:19" ht="13.5" customHeight="1">
      <c r="B91" s="100" t="str">
        <f>Calcu!E151</f>
        <v/>
      </c>
      <c r="C91" s="100" t="str">
        <f>Calcu!C151</f>
        <v/>
      </c>
      <c r="D91" s="100" t="str">
        <f>IF(Calcu!$B151=FALSE,"",TEXT(Calcu!F151,Calcu!$Q$171))</f>
        <v/>
      </c>
      <c r="E91" s="100" t="str">
        <f>IF(Calcu!$B151=FALSE,"",TEXT(Calcu!G151,Calcu!$Q$171))</f>
        <v/>
      </c>
      <c r="F91" s="100" t="str">
        <f>IF(Calcu!$B151=FALSE,"",TEXT(Calcu!H151,Calcu!$Q$171))</f>
        <v/>
      </c>
      <c r="G91" s="100" t="str">
        <f>IF(Calcu!$B151=FALSE,"",TEXT(Calcu!I151,Calcu!$Q$171))</f>
        <v/>
      </c>
      <c r="H91" s="100" t="str">
        <f>IF(Calcu!$B151=FALSE,"",TEXT(Calcu!J151,Calcu!$Q$171))</f>
        <v/>
      </c>
      <c r="J91" s="100" t="str">
        <f>Calcu_ADJ!E151</f>
        <v/>
      </c>
      <c r="K91" s="100" t="str">
        <f>Calcu_ADJ!C151</f>
        <v/>
      </c>
      <c r="L91" s="100" t="str">
        <f>IF(Calcu_ADJ!$B151=FALSE,"",TEXT(Calcu_ADJ!F151,Calcu_ADJ!$Q$171))</f>
        <v/>
      </c>
      <c r="M91" s="100" t="str">
        <f>IF(Calcu_ADJ!$B151=FALSE,"",TEXT(Calcu_ADJ!G151,Calcu_ADJ!$Q$171))</f>
        <v/>
      </c>
      <c r="N91" s="100" t="str">
        <f>IF(Calcu_ADJ!$B151=FALSE,"",TEXT(Calcu_ADJ!H151,Calcu_ADJ!$Q$171))</f>
        <v/>
      </c>
      <c r="O91" s="100" t="str">
        <f>IF(Calcu_ADJ!$B151=FALSE,"",TEXT(Calcu_ADJ!I151,Calcu_ADJ!$Q$171))</f>
        <v/>
      </c>
      <c r="P91" s="100" t="str">
        <f>IF(Calcu_ADJ!$B151=FALSE,"",TEXT(Calcu_ADJ!J151,Calcu_ADJ!$Q$171))</f>
        <v/>
      </c>
      <c r="Q91" s="29"/>
      <c r="R91" s="29"/>
      <c r="S91" s="29"/>
    </row>
    <row r="92" spans="2:19" ht="13.5" customHeight="1">
      <c r="B92" s="100" t="str">
        <f>Calcu!E152</f>
        <v/>
      </c>
      <c r="C92" s="100" t="str">
        <f>Calcu!C152</f>
        <v/>
      </c>
      <c r="D92" s="100" t="str">
        <f>IF(Calcu!$B152=FALSE,"",TEXT(Calcu!F152,Calcu!$Q$171))</f>
        <v/>
      </c>
      <c r="E92" s="100" t="str">
        <f>IF(Calcu!$B152=FALSE,"",TEXT(Calcu!G152,Calcu!$Q$171))</f>
        <v/>
      </c>
      <c r="F92" s="100" t="str">
        <f>IF(Calcu!$B152=FALSE,"",TEXT(Calcu!H152,Calcu!$Q$171))</f>
        <v/>
      </c>
      <c r="G92" s="100" t="str">
        <f>IF(Calcu!$B152=FALSE,"",TEXT(Calcu!I152,Calcu!$Q$171))</f>
        <v/>
      </c>
      <c r="H92" s="100" t="str">
        <f>IF(Calcu!$B152=FALSE,"",TEXT(Calcu!J152,Calcu!$Q$171))</f>
        <v/>
      </c>
      <c r="J92" s="100" t="str">
        <f>Calcu_ADJ!E152</f>
        <v/>
      </c>
      <c r="K92" s="100" t="str">
        <f>Calcu_ADJ!C152</f>
        <v/>
      </c>
      <c r="L92" s="100" t="str">
        <f>IF(Calcu_ADJ!$B152=FALSE,"",TEXT(Calcu_ADJ!F152,Calcu_ADJ!$Q$171))</f>
        <v/>
      </c>
      <c r="M92" s="100" t="str">
        <f>IF(Calcu_ADJ!$B152=FALSE,"",TEXT(Calcu_ADJ!G152,Calcu_ADJ!$Q$171))</f>
        <v/>
      </c>
      <c r="N92" s="100" t="str">
        <f>IF(Calcu_ADJ!$B152=FALSE,"",TEXT(Calcu_ADJ!H152,Calcu_ADJ!$Q$171))</f>
        <v/>
      </c>
      <c r="O92" s="100" t="str">
        <f>IF(Calcu_ADJ!$B152=FALSE,"",TEXT(Calcu_ADJ!I152,Calcu_ADJ!$Q$171))</f>
        <v/>
      </c>
      <c r="P92" s="100" t="str">
        <f>IF(Calcu_ADJ!$B152=FALSE,"",TEXT(Calcu_ADJ!J152,Calcu_ADJ!$Q$171))</f>
        <v/>
      </c>
      <c r="Q92" s="29"/>
      <c r="R92" s="29"/>
      <c r="S92" s="29"/>
    </row>
    <row r="93" spans="2:19" ht="13.5" customHeight="1">
      <c r="B93" s="100" t="str">
        <f>Calcu!E153</f>
        <v/>
      </c>
      <c r="C93" s="100" t="str">
        <f>Calcu!C153</f>
        <v/>
      </c>
      <c r="D93" s="100" t="str">
        <f>IF(Calcu!$B153=FALSE,"",TEXT(Calcu!F153,Calcu!$Q$171))</f>
        <v/>
      </c>
      <c r="E93" s="100" t="str">
        <f>IF(Calcu!$B153=FALSE,"",TEXT(Calcu!G153,Calcu!$Q$171))</f>
        <v/>
      </c>
      <c r="F93" s="100" t="str">
        <f>IF(Calcu!$B153=FALSE,"",TEXT(Calcu!H153,Calcu!$Q$171))</f>
        <v/>
      </c>
      <c r="G93" s="100" t="str">
        <f>IF(Calcu!$B153=FALSE,"",TEXT(Calcu!I153,Calcu!$Q$171))</f>
        <v/>
      </c>
      <c r="H93" s="100" t="str">
        <f>IF(Calcu!$B153=FALSE,"",TEXT(Calcu!J153,Calcu!$Q$171))</f>
        <v/>
      </c>
      <c r="J93" s="100" t="str">
        <f>Calcu_ADJ!E153</f>
        <v/>
      </c>
      <c r="K93" s="100" t="str">
        <f>Calcu_ADJ!C153</f>
        <v/>
      </c>
      <c r="L93" s="100" t="str">
        <f>IF(Calcu_ADJ!$B153=FALSE,"",TEXT(Calcu_ADJ!F153,Calcu_ADJ!$Q$171))</f>
        <v/>
      </c>
      <c r="M93" s="100" t="str">
        <f>IF(Calcu_ADJ!$B153=FALSE,"",TEXT(Calcu_ADJ!G153,Calcu_ADJ!$Q$171))</f>
        <v/>
      </c>
      <c r="N93" s="100" t="str">
        <f>IF(Calcu_ADJ!$B153=FALSE,"",TEXT(Calcu_ADJ!H153,Calcu_ADJ!$Q$171))</f>
        <v/>
      </c>
      <c r="O93" s="100" t="str">
        <f>IF(Calcu_ADJ!$B153=FALSE,"",TEXT(Calcu_ADJ!I153,Calcu_ADJ!$Q$171))</f>
        <v/>
      </c>
      <c r="P93" s="100" t="str">
        <f>IF(Calcu_ADJ!$B153=FALSE,"",TEXT(Calcu_ADJ!J153,Calcu_ADJ!$Q$171))</f>
        <v/>
      </c>
      <c r="Q93" s="29"/>
      <c r="R93" s="29"/>
      <c r="S93" s="29"/>
    </row>
    <row r="94" spans="2:19" ht="13.5" customHeight="1">
      <c r="B94" s="100" t="str">
        <f>Calcu!E154</f>
        <v/>
      </c>
      <c r="C94" s="100" t="str">
        <f>Calcu!C154</f>
        <v/>
      </c>
      <c r="D94" s="100" t="str">
        <f>IF(Calcu!$B154=FALSE,"",TEXT(Calcu!F154,Calcu!$Q$171))</f>
        <v/>
      </c>
      <c r="E94" s="100" t="str">
        <f>IF(Calcu!$B154=FALSE,"",TEXT(Calcu!G154,Calcu!$Q$171))</f>
        <v/>
      </c>
      <c r="F94" s="100" t="str">
        <f>IF(Calcu!$B154=FALSE,"",TEXT(Calcu!H154,Calcu!$Q$171))</f>
        <v/>
      </c>
      <c r="G94" s="100" t="str">
        <f>IF(Calcu!$B154=FALSE,"",TEXT(Calcu!I154,Calcu!$Q$171))</f>
        <v/>
      </c>
      <c r="H94" s="100" t="str">
        <f>IF(Calcu!$B154=FALSE,"",TEXT(Calcu!J154,Calcu!$Q$171))</f>
        <v/>
      </c>
      <c r="J94" s="100" t="str">
        <f>Calcu_ADJ!E154</f>
        <v/>
      </c>
      <c r="K94" s="100" t="str">
        <f>Calcu_ADJ!C154</f>
        <v/>
      </c>
      <c r="L94" s="100" t="str">
        <f>IF(Calcu_ADJ!$B154=FALSE,"",TEXT(Calcu_ADJ!F154,Calcu_ADJ!$Q$171))</f>
        <v/>
      </c>
      <c r="M94" s="100" t="str">
        <f>IF(Calcu_ADJ!$B154=FALSE,"",TEXT(Calcu_ADJ!G154,Calcu_ADJ!$Q$171))</f>
        <v/>
      </c>
      <c r="N94" s="100" t="str">
        <f>IF(Calcu_ADJ!$B154=FALSE,"",TEXT(Calcu_ADJ!H154,Calcu_ADJ!$Q$171))</f>
        <v/>
      </c>
      <c r="O94" s="100" t="str">
        <f>IF(Calcu_ADJ!$B154=FALSE,"",TEXT(Calcu_ADJ!I154,Calcu_ADJ!$Q$171))</f>
        <v/>
      </c>
      <c r="P94" s="100" t="str">
        <f>IF(Calcu_ADJ!$B154=FALSE,"",TEXT(Calcu_ADJ!J154,Calcu_ADJ!$Q$171))</f>
        <v/>
      </c>
      <c r="Q94" s="29"/>
      <c r="R94" s="29"/>
      <c r="S94" s="29"/>
    </row>
    <row r="95" spans="2:19" ht="13.5" customHeight="1">
      <c r="J95" s="30"/>
      <c r="K95" s="31"/>
      <c r="L95" s="31"/>
      <c r="M95" s="26"/>
      <c r="N95" s="27"/>
      <c r="O95" s="27"/>
      <c r="P95" s="27"/>
      <c r="Q95" s="29"/>
      <c r="R95" s="29"/>
      <c r="S95" s="29"/>
    </row>
    <row r="96" spans="2:19" ht="13.5" customHeight="1">
      <c r="B96" s="46" t="s">
        <v>530</v>
      </c>
      <c r="C96" s="28"/>
      <c r="D96" s="25"/>
      <c r="E96" s="25"/>
      <c r="F96" s="25"/>
      <c r="G96" s="25"/>
      <c r="H96" s="28"/>
      <c r="I96" s="25"/>
      <c r="J96" s="46" t="s">
        <v>555</v>
      </c>
      <c r="K96" s="28"/>
      <c r="L96" s="25"/>
      <c r="M96" s="25"/>
      <c r="N96" s="25"/>
      <c r="O96" s="25"/>
      <c r="P96" s="28"/>
      <c r="Q96" s="25"/>
      <c r="R96" s="29"/>
      <c r="S96" s="29"/>
    </row>
    <row r="97" spans="2:19" ht="13.5" customHeight="1">
      <c r="B97" s="99" t="s">
        <v>108</v>
      </c>
      <c r="C97" s="99" t="s">
        <v>62</v>
      </c>
      <c r="D97" s="99" t="s">
        <v>60</v>
      </c>
      <c r="E97" s="25"/>
      <c r="F97" s="25"/>
      <c r="G97" s="25"/>
      <c r="H97" s="28"/>
      <c r="I97" s="25"/>
      <c r="J97" s="99" t="s">
        <v>108</v>
      </c>
      <c r="K97" s="99" t="s">
        <v>62</v>
      </c>
      <c r="L97" s="99" t="s">
        <v>60</v>
      </c>
      <c r="M97" s="25"/>
      <c r="N97" s="25"/>
      <c r="O97" s="25"/>
      <c r="P97" s="28"/>
      <c r="Q97" s="25"/>
      <c r="R97" s="29"/>
      <c r="S97" s="29"/>
    </row>
    <row r="98" spans="2:19" ht="13.5" customHeight="1">
      <c r="B98" s="100">
        <f>Calcu!E191</f>
        <v>0</v>
      </c>
      <c r="C98" s="100">
        <f>Calcu!F191</f>
        <v>0</v>
      </c>
      <c r="D98" s="100">
        <f>Calcu!I191</f>
        <v>0</v>
      </c>
      <c r="E98" s="25"/>
      <c r="F98" s="25"/>
      <c r="G98" s="25"/>
      <c r="H98" s="28"/>
      <c r="I98" s="25"/>
      <c r="J98" s="100">
        <f>Calcu_ADJ!E191</f>
        <v>0</v>
      </c>
      <c r="K98" s="100">
        <f>Calcu_ADJ!F191</f>
        <v>0</v>
      </c>
      <c r="L98" s="100">
        <f>Calcu_ADJ!H191</f>
        <v>0</v>
      </c>
      <c r="M98" s="25"/>
      <c r="N98" s="25"/>
      <c r="O98" s="25"/>
      <c r="P98" s="28"/>
      <c r="Q98" s="25"/>
      <c r="R98" s="29"/>
      <c r="S98" s="29"/>
    </row>
    <row r="99" spans="2:19" ht="13.5" customHeight="1">
      <c r="B99" s="25"/>
      <c r="C99" s="25"/>
      <c r="D99" s="25"/>
      <c r="E99" s="25"/>
      <c r="F99" s="25"/>
      <c r="G99" s="25"/>
      <c r="H99" s="28"/>
      <c r="I99" s="25"/>
      <c r="J99" s="25"/>
      <c r="K99" s="25"/>
      <c r="L99" s="25"/>
      <c r="M99" s="25"/>
      <c r="N99" s="25"/>
      <c r="O99" s="25"/>
      <c r="P99" s="28"/>
      <c r="Q99" s="25"/>
      <c r="R99" s="29"/>
      <c r="S99" s="29"/>
    </row>
    <row r="100" spans="2:19" ht="13.5" customHeight="1">
      <c r="B100" s="103" t="s">
        <v>86</v>
      </c>
      <c r="C100" s="25"/>
      <c r="D100" s="25"/>
      <c r="E100" s="25"/>
      <c r="F100" s="25"/>
      <c r="G100" s="25"/>
      <c r="H100" s="28"/>
      <c r="I100" s="25"/>
      <c r="J100" s="103" t="s">
        <v>86</v>
      </c>
      <c r="K100" s="25"/>
      <c r="L100" s="25"/>
      <c r="M100" s="25"/>
      <c r="N100" s="25"/>
      <c r="O100" s="25"/>
      <c r="P100" s="28"/>
      <c r="Q100" s="25"/>
      <c r="R100" s="29"/>
      <c r="S100" s="29"/>
    </row>
    <row r="101" spans="2:19" ht="13.5" customHeight="1">
      <c r="B101" s="104" t="s">
        <v>120</v>
      </c>
      <c r="F101" s="25"/>
      <c r="G101" s="25"/>
      <c r="H101" s="29"/>
      <c r="I101" s="25"/>
      <c r="J101" s="104" t="s">
        <v>120</v>
      </c>
      <c r="K101" s="31"/>
      <c r="L101" s="31"/>
      <c r="M101" s="26"/>
      <c r="N101" s="25"/>
      <c r="O101" s="25"/>
      <c r="P101" s="29"/>
      <c r="Q101" s="25"/>
      <c r="R101" s="29"/>
      <c r="S101" s="29"/>
    </row>
    <row r="102" spans="2:19" ht="13.5" customHeight="1">
      <c r="B102" s="434" t="s">
        <v>527</v>
      </c>
      <c r="C102" s="434" t="s">
        <v>92</v>
      </c>
      <c r="D102" s="436" t="str">
        <f>Calcu!F194</f>
        <v>측정현미경 지시값</v>
      </c>
      <c r="E102" s="437"/>
      <c r="F102" s="437"/>
      <c r="G102" s="437"/>
      <c r="H102" s="438"/>
      <c r="I102" s="25"/>
      <c r="J102" s="434" t="s">
        <v>385</v>
      </c>
      <c r="K102" s="434" t="s">
        <v>92</v>
      </c>
      <c r="L102" s="436" t="str">
        <f>Calcu_ADJ!F194</f>
        <v>측정현미경 지시값</v>
      </c>
      <c r="M102" s="437"/>
      <c r="N102" s="437"/>
      <c r="O102" s="437"/>
      <c r="P102" s="438"/>
      <c r="Q102" s="25"/>
      <c r="R102" s="29"/>
      <c r="S102" s="29"/>
    </row>
    <row r="103" spans="2:19" ht="13.5" customHeight="1">
      <c r="B103" s="435"/>
      <c r="C103" s="435"/>
      <c r="D103" s="99" t="s">
        <v>81</v>
      </c>
      <c r="E103" s="99" t="s">
        <v>77</v>
      </c>
      <c r="F103" s="99" t="s">
        <v>78</v>
      </c>
      <c r="G103" s="99" t="s">
        <v>121</v>
      </c>
      <c r="H103" s="99" t="s">
        <v>122</v>
      </c>
      <c r="I103" s="25"/>
      <c r="J103" s="435"/>
      <c r="K103" s="435"/>
      <c r="L103" s="99" t="s">
        <v>81</v>
      </c>
      <c r="M103" s="99" t="s">
        <v>77</v>
      </c>
      <c r="N103" s="99" t="s">
        <v>78</v>
      </c>
      <c r="O103" s="99" t="s">
        <v>121</v>
      </c>
      <c r="P103" s="99" t="s">
        <v>122</v>
      </c>
      <c r="Q103" s="25"/>
      <c r="R103" s="29"/>
      <c r="S103" s="29"/>
    </row>
    <row r="104" spans="2:19" ht="13.5" customHeight="1">
      <c r="B104" s="99"/>
      <c r="C104" s="99">
        <f>D98</f>
        <v>0</v>
      </c>
      <c r="D104" s="99">
        <f>C104</f>
        <v>0</v>
      </c>
      <c r="E104" s="99">
        <f>D104</f>
        <v>0</v>
      </c>
      <c r="F104" s="99">
        <f>E104</f>
        <v>0</v>
      </c>
      <c r="G104" s="99">
        <f>F104</f>
        <v>0</v>
      </c>
      <c r="H104" s="99">
        <f>G104</f>
        <v>0</v>
      </c>
      <c r="I104" s="25"/>
      <c r="J104" s="99"/>
      <c r="K104" s="99">
        <f>L98</f>
        <v>0</v>
      </c>
      <c r="L104" s="99">
        <f>K104</f>
        <v>0</v>
      </c>
      <c r="M104" s="99">
        <f>L104</f>
        <v>0</v>
      </c>
      <c r="N104" s="99">
        <f>M104</f>
        <v>0</v>
      </c>
      <c r="O104" s="99">
        <f>N104</f>
        <v>0</v>
      </c>
      <c r="P104" s="99">
        <f>O104</f>
        <v>0</v>
      </c>
      <c r="Q104" s="25"/>
      <c r="R104" s="29"/>
      <c r="S104" s="29"/>
    </row>
    <row r="105" spans="2:19" ht="13.5" customHeight="1">
      <c r="B105" s="100" t="str">
        <f>Calcu!E197</f>
        <v/>
      </c>
      <c r="C105" s="100" t="str">
        <f>Calcu!C197</f>
        <v/>
      </c>
      <c r="D105" s="100" t="str">
        <f>IF(Calcu!$B197=FALSE,"",TEXT(Calcu!F197,Calcu!$Q$233))</f>
        <v/>
      </c>
      <c r="E105" s="100" t="str">
        <f>IF(Calcu!$B197=FALSE,"",TEXT(Calcu!G197,Calcu!$Q$233))</f>
        <v/>
      </c>
      <c r="F105" s="100" t="str">
        <f>IF(Calcu!$B197=FALSE,"",TEXT(Calcu!H197,Calcu!$Q$233))</f>
        <v/>
      </c>
      <c r="G105" s="100" t="str">
        <f>IF(Calcu!$B197=FALSE,"",TEXT(Calcu!I197,Calcu!$Q$233))</f>
        <v/>
      </c>
      <c r="H105" s="100" t="str">
        <f>IF(Calcu!$B197=FALSE,"",TEXT(Calcu!J197,Calcu!$Q$233))</f>
        <v/>
      </c>
      <c r="I105" s="25"/>
      <c r="J105" s="100" t="str">
        <f>Calcu_ADJ!E197</f>
        <v/>
      </c>
      <c r="K105" s="100" t="str">
        <f>Calcu_ADJ!C197</f>
        <v/>
      </c>
      <c r="L105" s="100" t="str">
        <f>IF(Calcu_ADJ!$B197=FALSE,"",TEXT(Calcu_ADJ!F197,Calcu_ADJ!$Q$233))</f>
        <v/>
      </c>
      <c r="M105" s="100" t="str">
        <f>IF(Calcu_ADJ!$B197=FALSE,"",TEXT(Calcu_ADJ!G197,Calcu_ADJ!$Q$233))</f>
        <v/>
      </c>
      <c r="N105" s="100" t="str">
        <f>IF(Calcu_ADJ!$B197=FALSE,"",TEXT(Calcu_ADJ!H197,Calcu_ADJ!$Q$233))</f>
        <v/>
      </c>
      <c r="O105" s="100" t="str">
        <f>IF(Calcu_ADJ!$B197=FALSE,"",TEXT(Calcu_ADJ!I197,Calcu_ADJ!$Q$233))</f>
        <v/>
      </c>
      <c r="P105" s="100" t="str">
        <f>IF(Calcu_ADJ!$B197=FALSE,"",TEXT(Calcu_ADJ!J197,Calcu_ADJ!$Q$233))</f>
        <v/>
      </c>
      <c r="Q105" s="25"/>
      <c r="R105" s="29"/>
      <c r="S105" s="29"/>
    </row>
    <row r="106" spans="2:19" ht="13.5" customHeight="1">
      <c r="B106" s="100" t="str">
        <f>Calcu!E198</f>
        <v/>
      </c>
      <c r="C106" s="100" t="str">
        <f>Calcu!C198</f>
        <v/>
      </c>
      <c r="D106" s="100" t="str">
        <f>IF(Calcu!$B198=FALSE,"",TEXT(Calcu!F198,Calcu!$Q$233))</f>
        <v/>
      </c>
      <c r="E106" s="100" t="str">
        <f>IF(Calcu!$B198=FALSE,"",TEXT(Calcu!G198,Calcu!$Q$233))</f>
        <v/>
      </c>
      <c r="F106" s="100" t="str">
        <f>IF(Calcu!$B198=FALSE,"",TEXT(Calcu!H198,Calcu!$Q$233))</f>
        <v/>
      </c>
      <c r="G106" s="100" t="str">
        <f>IF(Calcu!$B198=FALSE,"",TEXT(Calcu!I198,Calcu!$Q$233))</f>
        <v/>
      </c>
      <c r="H106" s="100" t="str">
        <f>IF(Calcu!$B198=FALSE,"",TEXT(Calcu!J198,Calcu!$Q$233))</f>
        <v/>
      </c>
      <c r="I106" s="25"/>
      <c r="J106" s="100" t="str">
        <f>Calcu_ADJ!E198</f>
        <v/>
      </c>
      <c r="K106" s="100" t="str">
        <f>Calcu_ADJ!C198</f>
        <v/>
      </c>
      <c r="L106" s="100" t="str">
        <f>IF(Calcu_ADJ!$B198=FALSE,"",TEXT(Calcu_ADJ!F198,Calcu_ADJ!$Q$233))</f>
        <v/>
      </c>
      <c r="M106" s="100" t="str">
        <f>IF(Calcu_ADJ!$B198=FALSE,"",TEXT(Calcu_ADJ!G198,Calcu_ADJ!$Q$233))</f>
        <v/>
      </c>
      <c r="N106" s="100" t="str">
        <f>IF(Calcu_ADJ!$B198=FALSE,"",TEXT(Calcu_ADJ!H198,Calcu_ADJ!$Q$233))</f>
        <v/>
      </c>
      <c r="O106" s="100" t="str">
        <f>IF(Calcu_ADJ!$B198=FALSE,"",TEXT(Calcu_ADJ!I198,Calcu_ADJ!$Q$233))</f>
        <v/>
      </c>
      <c r="P106" s="100" t="str">
        <f>IF(Calcu_ADJ!$B198=FALSE,"",TEXT(Calcu_ADJ!J198,Calcu_ADJ!$Q$233))</f>
        <v/>
      </c>
      <c r="Q106" s="25"/>
      <c r="R106" s="29"/>
      <c r="S106" s="29"/>
    </row>
    <row r="107" spans="2:19" ht="13.5" customHeight="1">
      <c r="B107" s="100" t="str">
        <f>Calcu!E199</f>
        <v/>
      </c>
      <c r="C107" s="100" t="str">
        <f>Calcu!C199</f>
        <v/>
      </c>
      <c r="D107" s="100" t="str">
        <f>IF(Calcu!$B199=FALSE,"",TEXT(Calcu!F199,Calcu!$Q$233))</f>
        <v/>
      </c>
      <c r="E107" s="100" t="str">
        <f>IF(Calcu!$B199=FALSE,"",TEXT(Calcu!G199,Calcu!$Q$233))</f>
        <v/>
      </c>
      <c r="F107" s="100" t="str">
        <f>IF(Calcu!$B199=FALSE,"",TEXT(Calcu!H199,Calcu!$Q$233))</f>
        <v/>
      </c>
      <c r="G107" s="100" t="str">
        <f>IF(Calcu!$B199=FALSE,"",TEXT(Calcu!I199,Calcu!$Q$233))</f>
        <v/>
      </c>
      <c r="H107" s="100" t="str">
        <f>IF(Calcu!$B199=FALSE,"",TEXT(Calcu!J199,Calcu!$Q$233))</f>
        <v/>
      </c>
      <c r="I107" s="25"/>
      <c r="J107" s="100" t="str">
        <f>Calcu_ADJ!E199</f>
        <v/>
      </c>
      <c r="K107" s="100" t="str">
        <f>Calcu_ADJ!C199</f>
        <v/>
      </c>
      <c r="L107" s="100" t="str">
        <f>IF(Calcu_ADJ!$B199=FALSE,"",TEXT(Calcu_ADJ!F199,Calcu_ADJ!$Q$233))</f>
        <v/>
      </c>
      <c r="M107" s="100" t="str">
        <f>IF(Calcu_ADJ!$B199=FALSE,"",TEXT(Calcu_ADJ!G199,Calcu_ADJ!$Q$233))</f>
        <v/>
      </c>
      <c r="N107" s="100" t="str">
        <f>IF(Calcu_ADJ!$B199=FALSE,"",TEXT(Calcu_ADJ!H199,Calcu_ADJ!$Q$233))</f>
        <v/>
      </c>
      <c r="O107" s="100" t="str">
        <f>IF(Calcu_ADJ!$B199=FALSE,"",TEXT(Calcu_ADJ!I199,Calcu_ADJ!$Q$233))</f>
        <v/>
      </c>
      <c r="P107" s="100" t="str">
        <f>IF(Calcu_ADJ!$B199=FALSE,"",TEXT(Calcu_ADJ!J199,Calcu_ADJ!$Q$233))</f>
        <v/>
      </c>
      <c r="Q107" s="25"/>
      <c r="R107" s="29"/>
      <c r="S107" s="29"/>
    </row>
    <row r="108" spans="2:19" ht="13.5" customHeight="1">
      <c r="B108" s="100" t="str">
        <f>Calcu!E200</f>
        <v/>
      </c>
      <c r="C108" s="100" t="str">
        <f>Calcu!C200</f>
        <v/>
      </c>
      <c r="D108" s="100" t="str">
        <f>IF(Calcu!$B200=FALSE,"",TEXT(Calcu!F200,Calcu!$Q$233))</f>
        <v/>
      </c>
      <c r="E108" s="100" t="str">
        <f>IF(Calcu!$B200=FALSE,"",TEXT(Calcu!G200,Calcu!$Q$233))</f>
        <v/>
      </c>
      <c r="F108" s="100" t="str">
        <f>IF(Calcu!$B200=FALSE,"",TEXT(Calcu!H200,Calcu!$Q$233))</f>
        <v/>
      </c>
      <c r="G108" s="100" t="str">
        <f>IF(Calcu!$B200=FALSE,"",TEXT(Calcu!I200,Calcu!$Q$233))</f>
        <v/>
      </c>
      <c r="H108" s="100" t="str">
        <f>IF(Calcu!$B200=FALSE,"",TEXT(Calcu!J200,Calcu!$Q$233))</f>
        <v/>
      </c>
      <c r="I108" s="25"/>
      <c r="J108" s="100" t="str">
        <f>Calcu_ADJ!E200</f>
        <v/>
      </c>
      <c r="K108" s="100" t="str">
        <f>Calcu_ADJ!C200</f>
        <v/>
      </c>
      <c r="L108" s="100" t="str">
        <f>IF(Calcu_ADJ!$B200=FALSE,"",TEXT(Calcu_ADJ!F200,Calcu_ADJ!$Q$233))</f>
        <v/>
      </c>
      <c r="M108" s="100" t="str">
        <f>IF(Calcu_ADJ!$B200=FALSE,"",TEXT(Calcu_ADJ!G200,Calcu_ADJ!$Q$233))</f>
        <v/>
      </c>
      <c r="N108" s="100" t="str">
        <f>IF(Calcu_ADJ!$B200=FALSE,"",TEXT(Calcu_ADJ!H200,Calcu_ADJ!$Q$233))</f>
        <v/>
      </c>
      <c r="O108" s="100" t="str">
        <f>IF(Calcu_ADJ!$B200=FALSE,"",TEXT(Calcu_ADJ!I200,Calcu_ADJ!$Q$233))</f>
        <v/>
      </c>
      <c r="P108" s="100" t="str">
        <f>IF(Calcu_ADJ!$B200=FALSE,"",TEXT(Calcu_ADJ!J200,Calcu_ADJ!$Q$233))</f>
        <v/>
      </c>
      <c r="Q108" s="25"/>
      <c r="R108" s="29"/>
      <c r="S108" s="29"/>
    </row>
    <row r="109" spans="2:19" ht="13.5" customHeight="1">
      <c r="B109" s="100" t="str">
        <f>Calcu!E201</f>
        <v/>
      </c>
      <c r="C109" s="100" t="str">
        <f>Calcu!C201</f>
        <v/>
      </c>
      <c r="D109" s="100" t="str">
        <f>IF(Calcu!$B201=FALSE,"",TEXT(Calcu!F201,Calcu!$Q$233))</f>
        <v/>
      </c>
      <c r="E109" s="100" t="str">
        <f>IF(Calcu!$B201=FALSE,"",TEXT(Calcu!G201,Calcu!$Q$233))</f>
        <v/>
      </c>
      <c r="F109" s="100" t="str">
        <f>IF(Calcu!$B201=FALSE,"",TEXT(Calcu!H201,Calcu!$Q$233))</f>
        <v/>
      </c>
      <c r="G109" s="100" t="str">
        <f>IF(Calcu!$B201=FALSE,"",TEXT(Calcu!I201,Calcu!$Q$233))</f>
        <v/>
      </c>
      <c r="H109" s="100" t="str">
        <f>IF(Calcu!$B201=FALSE,"",TEXT(Calcu!J201,Calcu!$Q$233))</f>
        <v/>
      </c>
      <c r="I109" s="25"/>
      <c r="J109" s="100" t="str">
        <f>Calcu_ADJ!E201</f>
        <v/>
      </c>
      <c r="K109" s="100" t="str">
        <f>Calcu_ADJ!C201</f>
        <v/>
      </c>
      <c r="L109" s="100" t="str">
        <f>IF(Calcu_ADJ!$B201=FALSE,"",TEXT(Calcu_ADJ!F201,Calcu_ADJ!$Q$233))</f>
        <v/>
      </c>
      <c r="M109" s="100" t="str">
        <f>IF(Calcu_ADJ!$B201=FALSE,"",TEXT(Calcu_ADJ!G201,Calcu_ADJ!$Q$233))</f>
        <v/>
      </c>
      <c r="N109" s="100" t="str">
        <f>IF(Calcu_ADJ!$B201=FALSE,"",TEXT(Calcu_ADJ!H201,Calcu_ADJ!$Q$233))</f>
        <v/>
      </c>
      <c r="O109" s="100" t="str">
        <f>IF(Calcu_ADJ!$B201=FALSE,"",TEXT(Calcu_ADJ!I201,Calcu_ADJ!$Q$233))</f>
        <v/>
      </c>
      <c r="P109" s="100" t="str">
        <f>IF(Calcu_ADJ!$B201=FALSE,"",TEXT(Calcu_ADJ!J201,Calcu_ADJ!$Q$233))</f>
        <v/>
      </c>
      <c r="Q109" s="25"/>
      <c r="R109" s="29"/>
      <c r="S109" s="29"/>
    </row>
    <row r="110" spans="2:19" ht="13.5" customHeight="1">
      <c r="B110" s="100" t="str">
        <f>Calcu!E202</f>
        <v/>
      </c>
      <c r="C110" s="100" t="str">
        <f>Calcu!C202</f>
        <v/>
      </c>
      <c r="D110" s="100" t="str">
        <f>IF(Calcu!$B202=FALSE,"",TEXT(Calcu!F202,Calcu!$Q$233))</f>
        <v/>
      </c>
      <c r="E110" s="100" t="str">
        <f>IF(Calcu!$B202=FALSE,"",TEXT(Calcu!G202,Calcu!$Q$233))</f>
        <v/>
      </c>
      <c r="F110" s="100" t="str">
        <f>IF(Calcu!$B202=FALSE,"",TEXT(Calcu!H202,Calcu!$Q$233))</f>
        <v/>
      </c>
      <c r="G110" s="100" t="str">
        <f>IF(Calcu!$B202=FALSE,"",TEXT(Calcu!I202,Calcu!$Q$233))</f>
        <v/>
      </c>
      <c r="H110" s="100" t="str">
        <f>IF(Calcu!$B202=FALSE,"",TEXT(Calcu!J202,Calcu!$Q$233))</f>
        <v/>
      </c>
      <c r="I110" s="25"/>
      <c r="J110" s="100" t="str">
        <f>Calcu_ADJ!E202</f>
        <v/>
      </c>
      <c r="K110" s="100" t="str">
        <f>Calcu_ADJ!C202</f>
        <v/>
      </c>
      <c r="L110" s="100" t="str">
        <f>IF(Calcu_ADJ!$B202=FALSE,"",TEXT(Calcu_ADJ!F202,Calcu_ADJ!$Q$233))</f>
        <v/>
      </c>
      <c r="M110" s="100" t="str">
        <f>IF(Calcu_ADJ!$B202=FALSE,"",TEXT(Calcu_ADJ!G202,Calcu_ADJ!$Q$233))</f>
        <v/>
      </c>
      <c r="N110" s="100" t="str">
        <f>IF(Calcu_ADJ!$B202=FALSE,"",TEXT(Calcu_ADJ!H202,Calcu_ADJ!$Q$233))</f>
        <v/>
      </c>
      <c r="O110" s="100" t="str">
        <f>IF(Calcu_ADJ!$B202=FALSE,"",TEXT(Calcu_ADJ!I202,Calcu_ADJ!$Q$233))</f>
        <v/>
      </c>
      <c r="P110" s="100" t="str">
        <f>IF(Calcu_ADJ!$B202=FALSE,"",TEXT(Calcu_ADJ!J202,Calcu_ADJ!$Q$233))</f>
        <v/>
      </c>
      <c r="Q110" s="25"/>
      <c r="R110" s="29"/>
      <c r="S110" s="29"/>
    </row>
    <row r="111" spans="2:19" ht="13.5" customHeight="1">
      <c r="B111" s="100" t="str">
        <f>Calcu!E203</f>
        <v/>
      </c>
      <c r="C111" s="100" t="str">
        <f>Calcu!C203</f>
        <v/>
      </c>
      <c r="D111" s="100" t="str">
        <f>IF(Calcu!$B203=FALSE,"",TEXT(Calcu!F203,Calcu!$Q$233))</f>
        <v/>
      </c>
      <c r="E111" s="100" t="str">
        <f>IF(Calcu!$B203=FALSE,"",TEXT(Calcu!G203,Calcu!$Q$233))</f>
        <v/>
      </c>
      <c r="F111" s="100" t="str">
        <f>IF(Calcu!$B203=FALSE,"",TEXT(Calcu!H203,Calcu!$Q$233))</f>
        <v/>
      </c>
      <c r="G111" s="100" t="str">
        <f>IF(Calcu!$B203=FALSE,"",TEXT(Calcu!I203,Calcu!$Q$233))</f>
        <v/>
      </c>
      <c r="H111" s="100" t="str">
        <f>IF(Calcu!$B203=FALSE,"",TEXT(Calcu!J203,Calcu!$Q$233))</f>
        <v/>
      </c>
      <c r="J111" s="100" t="str">
        <f>Calcu_ADJ!E203</f>
        <v/>
      </c>
      <c r="K111" s="100" t="str">
        <f>Calcu_ADJ!C203</f>
        <v/>
      </c>
      <c r="L111" s="100" t="str">
        <f>IF(Calcu_ADJ!$B203=FALSE,"",TEXT(Calcu_ADJ!F203,Calcu_ADJ!$Q$233))</f>
        <v/>
      </c>
      <c r="M111" s="100" t="str">
        <f>IF(Calcu_ADJ!$B203=FALSE,"",TEXT(Calcu_ADJ!G203,Calcu_ADJ!$Q$233))</f>
        <v/>
      </c>
      <c r="N111" s="100" t="str">
        <f>IF(Calcu_ADJ!$B203=FALSE,"",TEXT(Calcu_ADJ!H203,Calcu_ADJ!$Q$233))</f>
        <v/>
      </c>
      <c r="O111" s="100" t="str">
        <f>IF(Calcu_ADJ!$B203=FALSE,"",TEXT(Calcu_ADJ!I203,Calcu_ADJ!$Q$233))</f>
        <v/>
      </c>
      <c r="P111" s="100" t="str">
        <f>IF(Calcu_ADJ!$B203=FALSE,"",TEXT(Calcu_ADJ!J203,Calcu_ADJ!$Q$233))</f>
        <v/>
      </c>
      <c r="Q111" s="27"/>
      <c r="R111" s="29"/>
      <c r="S111" s="29"/>
    </row>
    <row r="112" spans="2:19" ht="13.5" customHeight="1">
      <c r="B112" s="100" t="str">
        <f>Calcu!E204</f>
        <v/>
      </c>
      <c r="C112" s="100" t="str">
        <f>Calcu!C204</f>
        <v/>
      </c>
      <c r="D112" s="100" t="str">
        <f>IF(Calcu!$B204=FALSE,"",TEXT(Calcu!F204,Calcu!$Q$233))</f>
        <v/>
      </c>
      <c r="E112" s="100" t="str">
        <f>IF(Calcu!$B204=FALSE,"",TEXT(Calcu!G204,Calcu!$Q$233))</f>
        <v/>
      </c>
      <c r="F112" s="100" t="str">
        <f>IF(Calcu!$B204=FALSE,"",TEXT(Calcu!H204,Calcu!$Q$233))</f>
        <v/>
      </c>
      <c r="G112" s="100" t="str">
        <f>IF(Calcu!$B204=FALSE,"",TEXT(Calcu!I204,Calcu!$Q$233))</f>
        <v/>
      </c>
      <c r="H112" s="100" t="str">
        <f>IF(Calcu!$B204=FALSE,"",TEXT(Calcu!J204,Calcu!$Q$233))</f>
        <v/>
      </c>
      <c r="J112" s="100" t="str">
        <f>Calcu_ADJ!E204</f>
        <v/>
      </c>
      <c r="K112" s="100" t="str">
        <f>Calcu_ADJ!C204</f>
        <v/>
      </c>
      <c r="L112" s="100" t="str">
        <f>IF(Calcu_ADJ!$B204=FALSE,"",TEXT(Calcu_ADJ!F204,Calcu_ADJ!$Q$233))</f>
        <v/>
      </c>
      <c r="M112" s="100" t="str">
        <f>IF(Calcu_ADJ!$B204=FALSE,"",TEXT(Calcu_ADJ!G204,Calcu_ADJ!$Q$233))</f>
        <v/>
      </c>
      <c r="N112" s="100" t="str">
        <f>IF(Calcu_ADJ!$B204=FALSE,"",TEXT(Calcu_ADJ!H204,Calcu_ADJ!$Q$233))</f>
        <v/>
      </c>
      <c r="O112" s="100" t="str">
        <f>IF(Calcu_ADJ!$B204=FALSE,"",TEXT(Calcu_ADJ!I204,Calcu_ADJ!$Q$233))</f>
        <v/>
      </c>
      <c r="P112" s="100" t="str">
        <f>IF(Calcu_ADJ!$B204=FALSE,"",TEXT(Calcu_ADJ!J204,Calcu_ADJ!$Q$233))</f>
        <v/>
      </c>
      <c r="Q112" s="27"/>
      <c r="R112" s="29"/>
      <c r="S112" s="29"/>
    </row>
    <row r="113" spans="2:19" ht="13.5" customHeight="1">
      <c r="B113" s="100" t="str">
        <f>Calcu!E205</f>
        <v/>
      </c>
      <c r="C113" s="100" t="str">
        <f>Calcu!C205</f>
        <v/>
      </c>
      <c r="D113" s="100" t="str">
        <f>IF(Calcu!$B205=FALSE,"",TEXT(Calcu!F205,Calcu!$Q$233))</f>
        <v/>
      </c>
      <c r="E113" s="100" t="str">
        <f>IF(Calcu!$B205=FALSE,"",TEXT(Calcu!G205,Calcu!$Q$233))</f>
        <v/>
      </c>
      <c r="F113" s="100" t="str">
        <f>IF(Calcu!$B205=FALSE,"",TEXT(Calcu!H205,Calcu!$Q$233))</f>
        <v/>
      </c>
      <c r="G113" s="100" t="str">
        <f>IF(Calcu!$B205=FALSE,"",TEXT(Calcu!I205,Calcu!$Q$233))</f>
        <v/>
      </c>
      <c r="H113" s="100" t="str">
        <f>IF(Calcu!$B205=FALSE,"",TEXT(Calcu!J205,Calcu!$Q$233))</f>
        <v/>
      </c>
      <c r="J113" s="100" t="str">
        <f>Calcu_ADJ!E205</f>
        <v/>
      </c>
      <c r="K113" s="100" t="str">
        <f>Calcu_ADJ!C205</f>
        <v/>
      </c>
      <c r="L113" s="100" t="str">
        <f>IF(Calcu_ADJ!$B205=FALSE,"",TEXT(Calcu_ADJ!F205,Calcu_ADJ!$Q$233))</f>
        <v/>
      </c>
      <c r="M113" s="100" t="str">
        <f>IF(Calcu_ADJ!$B205=FALSE,"",TEXT(Calcu_ADJ!G205,Calcu_ADJ!$Q$233))</f>
        <v/>
      </c>
      <c r="N113" s="100" t="str">
        <f>IF(Calcu_ADJ!$B205=FALSE,"",TEXT(Calcu_ADJ!H205,Calcu_ADJ!$Q$233))</f>
        <v/>
      </c>
      <c r="O113" s="100" t="str">
        <f>IF(Calcu_ADJ!$B205=FALSE,"",TEXT(Calcu_ADJ!I205,Calcu_ADJ!$Q$233))</f>
        <v/>
      </c>
      <c r="P113" s="100" t="str">
        <f>IF(Calcu_ADJ!$B205=FALSE,"",TEXT(Calcu_ADJ!J205,Calcu_ADJ!$Q$233))</f>
        <v/>
      </c>
      <c r="Q113" s="27"/>
      <c r="R113" s="29"/>
      <c r="S113" s="29"/>
    </row>
    <row r="114" spans="2:19" ht="13.5" customHeight="1">
      <c r="B114" s="100" t="str">
        <f>Calcu!E206</f>
        <v/>
      </c>
      <c r="C114" s="100" t="str">
        <f>Calcu!C206</f>
        <v/>
      </c>
      <c r="D114" s="100" t="str">
        <f>IF(Calcu!$B206=FALSE,"",TEXT(Calcu!F206,Calcu!$Q$233))</f>
        <v/>
      </c>
      <c r="E114" s="100" t="str">
        <f>IF(Calcu!$B206=FALSE,"",TEXT(Calcu!G206,Calcu!$Q$233))</f>
        <v/>
      </c>
      <c r="F114" s="100" t="str">
        <f>IF(Calcu!$B206=FALSE,"",TEXT(Calcu!H206,Calcu!$Q$233))</f>
        <v/>
      </c>
      <c r="G114" s="100" t="str">
        <f>IF(Calcu!$B206=FALSE,"",TEXT(Calcu!I206,Calcu!$Q$233))</f>
        <v/>
      </c>
      <c r="H114" s="100" t="str">
        <f>IF(Calcu!$B206=FALSE,"",TEXT(Calcu!J206,Calcu!$Q$233))</f>
        <v/>
      </c>
      <c r="J114" s="100" t="str">
        <f>Calcu_ADJ!E206</f>
        <v/>
      </c>
      <c r="K114" s="100" t="str">
        <f>Calcu_ADJ!C206</f>
        <v/>
      </c>
      <c r="L114" s="100" t="str">
        <f>IF(Calcu_ADJ!$B206=FALSE,"",TEXT(Calcu_ADJ!F206,Calcu_ADJ!$Q$233))</f>
        <v/>
      </c>
      <c r="M114" s="100" t="str">
        <f>IF(Calcu_ADJ!$B206=FALSE,"",TEXT(Calcu_ADJ!G206,Calcu_ADJ!$Q$233))</f>
        <v/>
      </c>
      <c r="N114" s="100" t="str">
        <f>IF(Calcu_ADJ!$B206=FALSE,"",TEXT(Calcu_ADJ!H206,Calcu_ADJ!$Q$233))</f>
        <v/>
      </c>
      <c r="O114" s="100" t="str">
        <f>IF(Calcu_ADJ!$B206=FALSE,"",TEXT(Calcu_ADJ!I206,Calcu_ADJ!$Q$233))</f>
        <v/>
      </c>
      <c r="P114" s="100" t="str">
        <f>IF(Calcu_ADJ!$B206=FALSE,"",TEXT(Calcu_ADJ!J206,Calcu_ADJ!$Q$233))</f>
        <v/>
      </c>
      <c r="Q114" s="27"/>
      <c r="R114" s="29"/>
      <c r="S114" s="29"/>
    </row>
    <row r="115" spans="2:19" ht="13.5" customHeight="1">
      <c r="B115" s="100" t="str">
        <f>Calcu!E207</f>
        <v/>
      </c>
      <c r="C115" s="100" t="str">
        <f>Calcu!C207</f>
        <v/>
      </c>
      <c r="D115" s="100" t="str">
        <f>IF(Calcu!$B207=FALSE,"",TEXT(Calcu!F207,Calcu!$Q$233))</f>
        <v/>
      </c>
      <c r="E115" s="100" t="str">
        <f>IF(Calcu!$B207=FALSE,"",TEXT(Calcu!G207,Calcu!$Q$233))</f>
        <v/>
      </c>
      <c r="F115" s="100" t="str">
        <f>IF(Calcu!$B207=FALSE,"",TEXT(Calcu!H207,Calcu!$Q$233))</f>
        <v/>
      </c>
      <c r="G115" s="100" t="str">
        <f>IF(Calcu!$B207=FALSE,"",TEXT(Calcu!I207,Calcu!$Q$233))</f>
        <v/>
      </c>
      <c r="H115" s="100" t="str">
        <f>IF(Calcu!$B207=FALSE,"",TEXT(Calcu!J207,Calcu!$Q$233))</f>
        <v/>
      </c>
      <c r="J115" s="100" t="str">
        <f>Calcu_ADJ!E207</f>
        <v/>
      </c>
      <c r="K115" s="100" t="str">
        <f>Calcu_ADJ!C207</f>
        <v/>
      </c>
      <c r="L115" s="100" t="str">
        <f>IF(Calcu_ADJ!$B207=FALSE,"",TEXT(Calcu_ADJ!F207,Calcu_ADJ!$Q$233))</f>
        <v/>
      </c>
      <c r="M115" s="100" t="str">
        <f>IF(Calcu_ADJ!$B207=FALSE,"",TEXT(Calcu_ADJ!G207,Calcu_ADJ!$Q$233))</f>
        <v/>
      </c>
      <c r="N115" s="100" t="str">
        <f>IF(Calcu_ADJ!$B207=FALSE,"",TEXT(Calcu_ADJ!H207,Calcu_ADJ!$Q$233))</f>
        <v/>
      </c>
      <c r="O115" s="100" t="str">
        <f>IF(Calcu_ADJ!$B207=FALSE,"",TEXT(Calcu_ADJ!I207,Calcu_ADJ!$Q$233))</f>
        <v/>
      </c>
      <c r="P115" s="100" t="str">
        <f>IF(Calcu_ADJ!$B207=FALSE,"",TEXT(Calcu_ADJ!J207,Calcu_ADJ!$Q$233))</f>
        <v/>
      </c>
      <c r="Q115" s="27"/>
      <c r="R115" s="29"/>
      <c r="S115" s="29"/>
    </row>
    <row r="116" spans="2:19" ht="13.5" customHeight="1">
      <c r="B116" s="100" t="str">
        <f>Calcu!E208</f>
        <v/>
      </c>
      <c r="C116" s="100" t="str">
        <f>Calcu!C208</f>
        <v/>
      </c>
      <c r="D116" s="100" t="str">
        <f>IF(Calcu!$B208=FALSE,"",TEXT(Calcu!F208,Calcu!$Q$233))</f>
        <v/>
      </c>
      <c r="E116" s="100" t="str">
        <f>IF(Calcu!$B208=FALSE,"",TEXT(Calcu!G208,Calcu!$Q$233))</f>
        <v/>
      </c>
      <c r="F116" s="100" t="str">
        <f>IF(Calcu!$B208=FALSE,"",TEXT(Calcu!H208,Calcu!$Q$233))</f>
        <v/>
      </c>
      <c r="G116" s="100" t="str">
        <f>IF(Calcu!$B208=FALSE,"",TEXT(Calcu!I208,Calcu!$Q$233))</f>
        <v/>
      </c>
      <c r="H116" s="100" t="str">
        <f>IF(Calcu!$B208=FALSE,"",TEXT(Calcu!J208,Calcu!$Q$233))</f>
        <v/>
      </c>
      <c r="J116" s="100" t="str">
        <f>Calcu_ADJ!E208</f>
        <v/>
      </c>
      <c r="K116" s="100" t="str">
        <f>Calcu_ADJ!C208</f>
        <v/>
      </c>
      <c r="L116" s="100" t="str">
        <f>IF(Calcu_ADJ!$B208=FALSE,"",TEXT(Calcu_ADJ!F208,Calcu_ADJ!$Q$233))</f>
        <v/>
      </c>
      <c r="M116" s="100" t="str">
        <f>IF(Calcu_ADJ!$B208=FALSE,"",TEXT(Calcu_ADJ!G208,Calcu_ADJ!$Q$233))</f>
        <v/>
      </c>
      <c r="N116" s="100" t="str">
        <f>IF(Calcu_ADJ!$B208=FALSE,"",TEXT(Calcu_ADJ!H208,Calcu_ADJ!$Q$233))</f>
        <v/>
      </c>
      <c r="O116" s="100" t="str">
        <f>IF(Calcu_ADJ!$B208=FALSE,"",TEXT(Calcu_ADJ!I208,Calcu_ADJ!$Q$233))</f>
        <v/>
      </c>
      <c r="P116" s="100" t="str">
        <f>IF(Calcu_ADJ!$B208=FALSE,"",TEXT(Calcu_ADJ!J208,Calcu_ADJ!$Q$233))</f>
        <v/>
      </c>
      <c r="Q116" s="27"/>
      <c r="R116" s="29"/>
      <c r="S116" s="29"/>
    </row>
    <row r="117" spans="2:19" ht="13.5" customHeight="1">
      <c r="B117" s="100" t="str">
        <f>Calcu!E209</f>
        <v/>
      </c>
      <c r="C117" s="100" t="str">
        <f>Calcu!C209</f>
        <v/>
      </c>
      <c r="D117" s="100" t="str">
        <f>IF(Calcu!$B209=FALSE,"",TEXT(Calcu!F209,Calcu!$Q$233))</f>
        <v/>
      </c>
      <c r="E117" s="100" t="str">
        <f>IF(Calcu!$B209=FALSE,"",TEXT(Calcu!G209,Calcu!$Q$233))</f>
        <v/>
      </c>
      <c r="F117" s="100" t="str">
        <f>IF(Calcu!$B209=FALSE,"",TEXT(Calcu!H209,Calcu!$Q$233))</f>
        <v/>
      </c>
      <c r="G117" s="100" t="str">
        <f>IF(Calcu!$B209=FALSE,"",TEXT(Calcu!I209,Calcu!$Q$233))</f>
        <v/>
      </c>
      <c r="H117" s="100" t="str">
        <f>IF(Calcu!$B209=FALSE,"",TEXT(Calcu!J209,Calcu!$Q$233))</f>
        <v/>
      </c>
      <c r="J117" s="100" t="str">
        <f>Calcu_ADJ!E209</f>
        <v/>
      </c>
      <c r="K117" s="100" t="str">
        <f>Calcu_ADJ!C209</f>
        <v/>
      </c>
      <c r="L117" s="100" t="str">
        <f>IF(Calcu_ADJ!$B209=FALSE,"",TEXT(Calcu_ADJ!F209,Calcu_ADJ!$Q$233))</f>
        <v/>
      </c>
      <c r="M117" s="100" t="str">
        <f>IF(Calcu_ADJ!$B209=FALSE,"",TEXT(Calcu_ADJ!G209,Calcu_ADJ!$Q$233))</f>
        <v/>
      </c>
      <c r="N117" s="100" t="str">
        <f>IF(Calcu_ADJ!$B209=FALSE,"",TEXT(Calcu_ADJ!H209,Calcu_ADJ!$Q$233))</f>
        <v/>
      </c>
      <c r="O117" s="100" t="str">
        <f>IF(Calcu_ADJ!$B209=FALSE,"",TEXT(Calcu_ADJ!I209,Calcu_ADJ!$Q$233))</f>
        <v/>
      </c>
      <c r="P117" s="100" t="str">
        <f>IF(Calcu_ADJ!$B209=FALSE,"",TEXT(Calcu_ADJ!J209,Calcu_ADJ!$Q$233))</f>
        <v/>
      </c>
      <c r="Q117" s="27"/>
      <c r="R117" s="29"/>
      <c r="S117" s="29"/>
    </row>
    <row r="118" spans="2:19" ht="13.5" customHeight="1">
      <c r="B118" s="100" t="str">
        <f>Calcu!E210</f>
        <v/>
      </c>
      <c r="C118" s="100" t="str">
        <f>Calcu!C210</f>
        <v/>
      </c>
      <c r="D118" s="100" t="str">
        <f>IF(Calcu!$B210=FALSE,"",TEXT(Calcu!F210,Calcu!$Q$233))</f>
        <v/>
      </c>
      <c r="E118" s="100" t="str">
        <f>IF(Calcu!$B210=FALSE,"",TEXT(Calcu!G210,Calcu!$Q$233))</f>
        <v/>
      </c>
      <c r="F118" s="100" t="str">
        <f>IF(Calcu!$B210=FALSE,"",TEXT(Calcu!H210,Calcu!$Q$233))</f>
        <v/>
      </c>
      <c r="G118" s="100" t="str">
        <f>IF(Calcu!$B210=FALSE,"",TEXT(Calcu!I210,Calcu!$Q$233))</f>
        <v/>
      </c>
      <c r="H118" s="100" t="str">
        <f>IF(Calcu!$B210=FALSE,"",TEXT(Calcu!J210,Calcu!$Q$233))</f>
        <v/>
      </c>
      <c r="J118" s="100" t="str">
        <f>Calcu_ADJ!E210</f>
        <v/>
      </c>
      <c r="K118" s="100" t="str">
        <f>Calcu_ADJ!C210</f>
        <v/>
      </c>
      <c r="L118" s="100" t="str">
        <f>IF(Calcu_ADJ!$B210=FALSE,"",TEXT(Calcu_ADJ!F210,Calcu_ADJ!$Q$233))</f>
        <v/>
      </c>
      <c r="M118" s="100" t="str">
        <f>IF(Calcu_ADJ!$B210=FALSE,"",TEXT(Calcu_ADJ!G210,Calcu_ADJ!$Q$233))</f>
        <v/>
      </c>
      <c r="N118" s="100" t="str">
        <f>IF(Calcu_ADJ!$B210=FALSE,"",TEXT(Calcu_ADJ!H210,Calcu_ADJ!$Q$233))</f>
        <v/>
      </c>
      <c r="O118" s="100" t="str">
        <f>IF(Calcu_ADJ!$B210=FALSE,"",TEXT(Calcu_ADJ!I210,Calcu_ADJ!$Q$233))</f>
        <v/>
      </c>
      <c r="P118" s="100" t="str">
        <f>IF(Calcu_ADJ!$B210=FALSE,"",TEXT(Calcu_ADJ!J210,Calcu_ADJ!$Q$233))</f>
        <v/>
      </c>
      <c r="Q118" s="27"/>
      <c r="R118" s="29"/>
      <c r="S118" s="29"/>
    </row>
    <row r="119" spans="2:19" ht="13.5" customHeight="1">
      <c r="B119" s="100" t="str">
        <f>Calcu!E211</f>
        <v/>
      </c>
      <c r="C119" s="100" t="str">
        <f>Calcu!C211</f>
        <v/>
      </c>
      <c r="D119" s="100" t="str">
        <f>IF(Calcu!$B211=FALSE,"",TEXT(Calcu!F211,Calcu!$Q$233))</f>
        <v/>
      </c>
      <c r="E119" s="100" t="str">
        <f>IF(Calcu!$B211=FALSE,"",TEXT(Calcu!G211,Calcu!$Q$233))</f>
        <v/>
      </c>
      <c r="F119" s="100" t="str">
        <f>IF(Calcu!$B211=FALSE,"",TEXT(Calcu!H211,Calcu!$Q$233))</f>
        <v/>
      </c>
      <c r="G119" s="100" t="str">
        <f>IF(Calcu!$B211=FALSE,"",TEXT(Calcu!I211,Calcu!$Q$233))</f>
        <v/>
      </c>
      <c r="H119" s="100" t="str">
        <f>IF(Calcu!$B211=FALSE,"",TEXT(Calcu!J211,Calcu!$Q$233))</f>
        <v/>
      </c>
      <c r="J119" s="100" t="str">
        <f>Calcu_ADJ!E211</f>
        <v/>
      </c>
      <c r="K119" s="100" t="str">
        <f>Calcu_ADJ!C211</f>
        <v/>
      </c>
      <c r="L119" s="100" t="str">
        <f>IF(Calcu_ADJ!$B211=FALSE,"",TEXT(Calcu_ADJ!F211,Calcu_ADJ!$Q$233))</f>
        <v/>
      </c>
      <c r="M119" s="100" t="str">
        <f>IF(Calcu_ADJ!$B211=FALSE,"",TEXT(Calcu_ADJ!G211,Calcu_ADJ!$Q$233))</f>
        <v/>
      </c>
      <c r="N119" s="100" t="str">
        <f>IF(Calcu_ADJ!$B211=FALSE,"",TEXT(Calcu_ADJ!H211,Calcu_ADJ!$Q$233))</f>
        <v/>
      </c>
      <c r="O119" s="100" t="str">
        <f>IF(Calcu_ADJ!$B211=FALSE,"",TEXT(Calcu_ADJ!I211,Calcu_ADJ!$Q$233))</f>
        <v/>
      </c>
      <c r="P119" s="100" t="str">
        <f>IF(Calcu_ADJ!$B211=FALSE,"",TEXT(Calcu_ADJ!J211,Calcu_ADJ!$Q$233))</f>
        <v/>
      </c>
      <c r="Q119" s="27"/>
      <c r="R119" s="29"/>
      <c r="S119" s="29"/>
    </row>
    <row r="120" spans="2:19" ht="13.5" customHeight="1">
      <c r="B120" s="100" t="str">
        <f>Calcu!E212</f>
        <v/>
      </c>
      <c r="C120" s="100" t="str">
        <f>Calcu!C212</f>
        <v/>
      </c>
      <c r="D120" s="100" t="str">
        <f>IF(Calcu!$B212=FALSE,"",TEXT(Calcu!F212,Calcu!$Q$233))</f>
        <v/>
      </c>
      <c r="E120" s="100" t="str">
        <f>IF(Calcu!$B212=FALSE,"",TEXT(Calcu!G212,Calcu!$Q$233))</f>
        <v/>
      </c>
      <c r="F120" s="100" t="str">
        <f>IF(Calcu!$B212=FALSE,"",TEXT(Calcu!H212,Calcu!$Q$233))</f>
        <v/>
      </c>
      <c r="G120" s="100" t="str">
        <f>IF(Calcu!$B212=FALSE,"",TEXT(Calcu!I212,Calcu!$Q$233))</f>
        <v/>
      </c>
      <c r="H120" s="100" t="str">
        <f>IF(Calcu!$B212=FALSE,"",TEXT(Calcu!J212,Calcu!$Q$233))</f>
        <v/>
      </c>
      <c r="J120" s="100" t="str">
        <f>Calcu_ADJ!E212</f>
        <v/>
      </c>
      <c r="K120" s="100" t="str">
        <f>Calcu_ADJ!C212</f>
        <v/>
      </c>
      <c r="L120" s="100" t="str">
        <f>IF(Calcu_ADJ!$B212=FALSE,"",TEXT(Calcu_ADJ!F212,Calcu_ADJ!$Q$233))</f>
        <v/>
      </c>
      <c r="M120" s="100" t="str">
        <f>IF(Calcu_ADJ!$B212=FALSE,"",TEXT(Calcu_ADJ!G212,Calcu_ADJ!$Q$233))</f>
        <v/>
      </c>
      <c r="N120" s="100" t="str">
        <f>IF(Calcu_ADJ!$B212=FALSE,"",TEXT(Calcu_ADJ!H212,Calcu_ADJ!$Q$233))</f>
        <v/>
      </c>
      <c r="O120" s="100" t="str">
        <f>IF(Calcu_ADJ!$B212=FALSE,"",TEXT(Calcu_ADJ!I212,Calcu_ADJ!$Q$233))</f>
        <v/>
      </c>
      <c r="P120" s="100" t="str">
        <f>IF(Calcu_ADJ!$B212=FALSE,"",TEXT(Calcu_ADJ!J212,Calcu_ADJ!$Q$233))</f>
        <v/>
      </c>
      <c r="Q120" s="27"/>
      <c r="R120" s="29"/>
      <c r="S120" s="29"/>
    </row>
    <row r="121" spans="2:19" ht="13.5" customHeight="1">
      <c r="B121" s="100" t="str">
        <f>Calcu!E213</f>
        <v/>
      </c>
      <c r="C121" s="100" t="str">
        <f>Calcu!C213</f>
        <v/>
      </c>
      <c r="D121" s="100" t="str">
        <f>IF(Calcu!$B213=FALSE,"",TEXT(Calcu!F213,Calcu!$Q$233))</f>
        <v/>
      </c>
      <c r="E121" s="100" t="str">
        <f>IF(Calcu!$B213=FALSE,"",TEXT(Calcu!G213,Calcu!$Q$233))</f>
        <v/>
      </c>
      <c r="F121" s="100" t="str">
        <f>IF(Calcu!$B213=FALSE,"",TEXT(Calcu!H213,Calcu!$Q$233))</f>
        <v/>
      </c>
      <c r="G121" s="100" t="str">
        <f>IF(Calcu!$B213=FALSE,"",TEXT(Calcu!I213,Calcu!$Q$233))</f>
        <v/>
      </c>
      <c r="H121" s="100" t="str">
        <f>IF(Calcu!$B213=FALSE,"",TEXT(Calcu!J213,Calcu!$Q$233))</f>
        <v/>
      </c>
      <c r="J121" s="100" t="str">
        <f>Calcu_ADJ!E213</f>
        <v/>
      </c>
      <c r="K121" s="100" t="str">
        <f>Calcu_ADJ!C213</f>
        <v/>
      </c>
      <c r="L121" s="100" t="str">
        <f>IF(Calcu_ADJ!$B213=FALSE,"",TEXT(Calcu_ADJ!F213,Calcu_ADJ!$Q$233))</f>
        <v/>
      </c>
      <c r="M121" s="100" t="str">
        <f>IF(Calcu_ADJ!$B213=FALSE,"",TEXT(Calcu_ADJ!G213,Calcu_ADJ!$Q$233))</f>
        <v/>
      </c>
      <c r="N121" s="100" t="str">
        <f>IF(Calcu_ADJ!$B213=FALSE,"",TEXT(Calcu_ADJ!H213,Calcu_ADJ!$Q$233))</f>
        <v/>
      </c>
      <c r="O121" s="100" t="str">
        <f>IF(Calcu_ADJ!$B213=FALSE,"",TEXT(Calcu_ADJ!I213,Calcu_ADJ!$Q$233))</f>
        <v/>
      </c>
      <c r="P121" s="100" t="str">
        <f>IF(Calcu_ADJ!$B213=FALSE,"",TEXT(Calcu_ADJ!J213,Calcu_ADJ!$Q$233))</f>
        <v/>
      </c>
      <c r="Q121" s="27"/>
      <c r="R121" s="29"/>
      <c r="S121" s="29"/>
    </row>
    <row r="122" spans="2:19" ht="13.5" customHeight="1">
      <c r="B122" s="100" t="str">
        <f>Calcu!E214</f>
        <v/>
      </c>
      <c r="C122" s="100" t="str">
        <f>Calcu!C214</f>
        <v/>
      </c>
      <c r="D122" s="100" t="str">
        <f>IF(Calcu!$B214=FALSE,"",TEXT(Calcu!F214,Calcu!$Q$233))</f>
        <v/>
      </c>
      <c r="E122" s="100" t="str">
        <f>IF(Calcu!$B214=FALSE,"",TEXT(Calcu!G214,Calcu!$Q$233))</f>
        <v/>
      </c>
      <c r="F122" s="100" t="str">
        <f>IF(Calcu!$B214=FALSE,"",TEXT(Calcu!H214,Calcu!$Q$233))</f>
        <v/>
      </c>
      <c r="G122" s="100" t="str">
        <f>IF(Calcu!$B214=FALSE,"",TEXT(Calcu!I214,Calcu!$Q$233))</f>
        <v/>
      </c>
      <c r="H122" s="100" t="str">
        <f>IF(Calcu!$B214=FALSE,"",TEXT(Calcu!J214,Calcu!$Q$233))</f>
        <v/>
      </c>
      <c r="J122" s="100" t="str">
        <f>Calcu_ADJ!E214</f>
        <v/>
      </c>
      <c r="K122" s="100" t="str">
        <f>Calcu_ADJ!C214</f>
        <v/>
      </c>
      <c r="L122" s="100" t="str">
        <f>IF(Calcu_ADJ!$B214=FALSE,"",TEXT(Calcu_ADJ!F214,Calcu_ADJ!$Q$233))</f>
        <v/>
      </c>
      <c r="M122" s="100" t="str">
        <f>IF(Calcu_ADJ!$B214=FALSE,"",TEXT(Calcu_ADJ!G214,Calcu_ADJ!$Q$233))</f>
        <v/>
      </c>
      <c r="N122" s="100" t="str">
        <f>IF(Calcu_ADJ!$B214=FALSE,"",TEXT(Calcu_ADJ!H214,Calcu_ADJ!$Q$233))</f>
        <v/>
      </c>
      <c r="O122" s="100" t="str">
        <f>IF(Calcu_ADJ!$B214=FALSE,"",TEXT(Calcu_ADJ!I214,Calcu_ADJ!$Q$233))</f>
        <v/>
      </c>
      <c r="P122" s="100" t="str">
        <f>IF(Calcu_ADJ!$B214=FALSE,"",TEXT(Calcu_ADJ!J214,Calcu_ADJ!$Q$233))</f>
        <v/>
      </c>
      <c r="Q122" s="27"/>
      <c r="R122" s="29"/>
      <c r="S122" s="29"/>
    </row>
    <row r="123" spans="2:19" ht="13.5" customHeight="1">
      <c r="B123" s="100" t="str">
        <f>Calcu!E215</f>
        <v/>
      </c>
      <c r="C123" s="100" t="str">
        <f>Calcu!C215</f>
        <v/>
      </c>
      <c r="D123" s="100" t="str">
        <f>IF(Calcu!$B215=FALSE,"",TEXT(Calcu!F215,Calcu!$Q$233))</f>
        <v/>
      </c>
      <c r="E123" s="100" t="str">
        <f>IF(Calcu!$B215=FALSE,"",TEXT(Calcu!G215,Calcu!$Q$233))</f>
        <v/>
      </c>
      <c r="F123" s="100" t="str">
        <f>IF(Calcu!$B215=FALSE,"",TEXT(Calcu!H215,Calcu!$Q$233))</f>
        <v/>
      </c>
      <c r="G123" s="100" t="str">
        <f>IF(Calcu!$B215=FALSE,"",TEXT(Calcu!I215,Calcu!$Q$233))</f>
        <v/>
      </c>
      <c r="H123" s="100" t="str">
        <f>IF(Calcu!$B215=FALSE,"",TEXT(Calcu!J215,Calcu!$Q$233))</f>
        <v/>
      </c>
      <c r="J123" s="100" t="str">
        <f>Calcu_ADJ!E215</f>
        <v/>
      </c>
      <c r="K123" s="100" t="str">
        <f>Calcu_ADJ!C215</f>
        <v/>
      </c>
      <c r="L123" s="100" t="str">
        <f>IF(Calcu_ADJ!$B215=FALSE,"",TEXT(Calcu_ADJ!F215,Calcu_ADJ!$Q$233))</f>
        <v/>
      </c>
      <c r="M123" s="100" t="str">
        <f>IF(Calcu_ADJ!$B215=FALSE,"",TEXT(Calcu_ADJ!G215,Calcu_ADJ!$Q$233))</f>
        <v/>
      </c>
      <c r="N123" s="100" t="str">
        <f>IF(Calcu_ADJ!$B215=FALSE,"",TEXT(Calcu_ADJ!H215,Calcu_ADJ!$Q$233))</f>
        <v/>
      </c>
      <c r="O123" s="100" t="str">
        <f>IF(Calcu_ADJ!$B215=FALSE,"",TEXT(Calcu_ADJ!I215,Calcu_ADJ!$Q$233))</f>
        <v/>
      </c>
      <c r="P123" s="100" t="str">
        <f>IF(Calcu_ADJ!$B215=FALSE,"",TEXT(Calcu_ADJ!J215,Calcu_ADJ!$Q$233))</f>
        <v/>
      </c>
      <c r="Q123" s="27"/>
      <c r="R123" s="29"/>
      <c r="S123" s="29"/>
    </row>
    <row r="124" spans="2:19" ht="13.5" customHeight="1">
      <c r="B124" s="100" t="str">
        <f>Calcu!E216</f>
        <v/>
      </c>
      <c r="C124" s="100" t="str">
        <f>Calcu!C216</f>
        <v/>
      </c>
      <c r="D124" s="100" t="str">
        <f>IF(Calcu!$B216=FALSE,"",TEXT(Calcu!F216,Calcu!$Q$233))</f>
        <v/>
      </c>
      <c r="E124" s="100" t="str">
        <f>IF(Calcu!$B216=FALSE,"",TEXT(Calcu!G216,Calcu!$Q$233))</f>
        <v/>
      </c>
      <c r="F124" s="100" t="str">
        <f>IF(Calcu!$B216=FALSE,"",TEXT(Calcu!H216,Calcu!$Q$233))</f>
        <v/>
      </c>
      <c r="G124" s="100" t="str">
        <f>IF(Calcu!$B216=FALSE,"",TEXT(Calcu!I216,Calcu!$Q$233))</f>
        <v/>
      </c>
      <c r="H124" s="100" t="str">
        <f>IF(Calcu!$B216=FALSE,"",TEXT(Calcu!J216,Calcu!$Q$233))</f>
        <v/>
      </c>
      <c r="J124" s="100" t="str">
        <f>Calcu_ADJ!E216</f>
        <v/>
      </c>
      <c r="K124" s="100" t="str">
        <f>Calcu_ADJ!C216</f>
        <v/>
      </c>
      <c r="L124" s="100" t="str">
        <f>IF(Calcu_ADJ!$B216=FALSE,"",TEXT(Calcu_ADJ!F216,Calcu_ADJ!$Q$233))</f>
        <v/>
      </c>
      <c r="M124" s="100" t="str">
        <f>IF(Calcu_ADJ!$B216=FALSE,"",TEXT(Calcu_ADJ!G216,Calcu_ADJ!$Q$233))</f>
        <v/>
      </c>
      <c r="N124" s="100" t="str">
        <f>IF(Calcu_ADJ!$B216=FALSE,"",TEXT(Calcu_ADJ!H216,Calcu_ADJ!$Q$233))</f>
        <v/>
      </c>
      <c r="O124" s="100" t="str">
        <f>IF(Calcu_ADJ!$B216=FALSE,"",TEXT(Calcu_ADJ!I216,Calcu_ADJ!$Q$233))</f>
        <v/>
      </c>
      <c r="P124" s="100" t="str">
        <f>IF(Calcu_ADJ!$B216=FALSE,"",TEXT(Calcu_ADJ!J216,Calcu_ADJ!$Q$233))</f>
        <v/>
      </c>
      <c r="Q124" s="27"/>
      <c r="R124" s="29"/>
      <c r="S124" s="29"/>
    </row>
    <row r="125" spans="2:19" ht="13.5" customHeight="1">
      <c r="J125" s="30"/>
      <c r="K125" s="31"/>
      <c r="L125" s="31"/>
      <c r="M125" s="26"/>
      <c r="N125" s="27"/>
      <c r="O125" s="27"/>
      <c r="P125" s="27"/>
    </row>
    <row r="126" spans="2:19" ht="13.5" customHeight="1">
      <c r="B126" s="46" t="s">
        <v>531</v>
      </c>
      <c r="C126" s="28"/>
      <c r="D126" s="25"/>
      <c r="E126" s="25"/>
      <c r="F126" s="25"/>
      <c r="G126" s="25"/>
      <c r="H126" s="25"/>
      <c r="J126" s="46" t="s">
        <v>556</v>
      </c>
      <c r="K126" s="28"/>
      <c r="L126" s="25"/>
      <c r="M126" s="25"/>
      <c r="N126" s="25"/>
      <c r="O126" s="25"/>
      <c r="P126" s="25"/>
    </row>
    <row r="127" spans="2:19" ht="13.5" customHeight="1">
      <c r="B127" s="99" t="s">
        <v>108</v>
      </c>
      <c r="C127" s="99" t="s">
        <v>62</v>
      </c>
      <c r="D127" s="99" t="s">
        <v>60</v>
      </c>
      <c r="E127" s="25"/>
      <c r="F127" s="25"/>
      <c r="G127" s="25"/>
      <c r="H127" s="25"/>
      <c r="J127" s="99" t="s">
        <v>108</v>
      </c>
      <c r="K127" s="99" t="s">
        <v>62</v>
      </c>
      <c r="L127" s="99" t="s">
        <v>60</v>
      </c>
      <c r="M127" s="25"/>
      <c r="N127" s="25"/>
      <c r="O127" s="25"/>
      <c r="P127" s="25"/>
    </row>
    <row r="128" spans="2:19" ht="13.5" customHeight="1">
      <c r="B128" s="100">
        <f>Calcu!E253</f>
        <v>0</v>
      </c>
      <c r="C128" s="100">
        <f>Calcu!F253</f>
        <v>0</v>
      </c>
      <c r="D128" s="100">
        <f>Calcu!I253</f>
        <v>0</v>
      </c>
      <c r="E128" s="25"/>
      <c r="F128" s="25"/>
      <c r="G128" s="25"/>
      <c r="H128" s="25"/>
      <c r="J128" s="100">
        <f>Calcu_ADJ!E253</f>
        <v>0</v>
      </c>
      <c r="K128" s="100">
        <f>Calcu_ADJ!F253</f>
        <v>0</v>
      </c>
      <c r="L128" s="100">
        <f>Calcu_ADJ!H253</f>
        <v>0</v>
      </c>
      <c r="M128" s="25"/>
      <c r="N128" s="25"/>
      <c r="O128" s="25"/>
      <c r="P128" s="25"/>
    </row>
    <row r="129" spans="2:16" ht="13.5" customHeight="1">
      <c r="B129" s="25"/>
      <c r="C129" s="25"/>
      <c r="D129" s="25"/>
      <c r="E129" s="25"/>
      <c r="F129" s="25"/>
      <c r="G129" s="25"/>
      <c r="H129" s="25"/>
      <c r="J129" s="25"/>
      <c r="K129" s="25"/>
      <c r="L129" s="25"/>
      <c r="M129" s="25"/>
      <c r="N129" s="25"/>
      <c r="O129" s="25"/>
      <c r="P129" s="25"/>
    </row>
    <row r="130" spans="2:16" ht="13.5" customHeight="1">
      <c r="B130" s="103" t="s">
        <v>86</v>
      </c>
      <c r="C130" s="25"/>
      <c r="D130" s="25"/>
      <c r="E130" s="25"/>
      <c r="F130" s="25"/>
      <c r="G130" s="25"/>
      <c r="H130" s="25"/>
      <c r="J130" s="103" t="s">
        <v>86</v>
      </c>
      <c r="K130" s="25"/>
      <c r="L130" s="25"/>
      <c r="M130" s="25"/>
      <c r="N130" s="25"/>
      <c r="O130" s="25"/>
      <c r="P130" s="25"/>
    </row>
    <row r="131" spans="2:16" ht="13.5" customHeight="1">
      <c r="B131" s="104" t="s">
        <v>120</v>
      </c>
      <c r="F131" s="25"/>
      <c r="G131" s="25"/>
      <c r="H131" s="25"/>
      <c r="J131" s="104" t="s">
        <v>120</v>
      </c>
      <c r="K131" s="31"/>
      <c r="L131" s="31"/>
      <c r="M131" s="26"/>
      <c r="N131" s="25"/>
      <c r="O131" s="25"/>
      <c r="P131" s="25"/>
    </row>
    <row r="132" spans="2:16" ht="13.5" customHeight="1">
      <c r="B132" s="434" t="s">
        <v>527</v>
      </c>
      <c r="C132" s="434" t="s">
        <v>92</v>
      </c>
      <c r="D132" s="436" t="str">
        <f>Calcu!F256</f>
        <v>측정현미경 지시값</v>
      </c>
      <c r="E132" s="437"/>
      <c r="F132" s="437"/>
      <c r="G132" s="437"/>
      <c r="H132" s="438"/>
      <c r="J132" s="434" t="s">
        <v>385</v>
      </c>
      <c r="K132" s="434" t="s">
        <v>92</v>
      </c>
      <c r="L132" s="436" t="str">
        <f>Calcu_ADJ!F256</f>
        <v>측정현미경 지시값</v>
      </c>
      <c r="M132" s="437"/>
      <c r="N132" s="437"/>
      <c r="O132" s="437"/>
      <c r="P132" s="438"/>
    </row>
    <row r="133" spans="2:16" ht="13.5" customHeight="1">
      <c r="B133" s="435"/>
      <c r="C133" s="435"/>
      <c r="D133" s="99" t="s">
        <v>81</v>
      </c>
      <c r="E133" s="99" t="s">
        <v>77</v>
      </c>
      <c r="F133" s="99" t="s">
        <v>78</v>
      </c>
      <c r="G133" s="99" t="s">
        <v>121</v>
      </c>
      <c r="H133" s="99" t="s">
        <v>122</v>
      </c>
      <c r="J133" s="435"/>
      <c r="K133" s="435"/>
      <c r="L133" s="99" t="s">
        <v>81</v>
      </c>
      <c r="M133" s="99" t="s">
        <v>77</v>
      </c>
      <c r="N133" s="99" t="s">
        <v>78</v>
      </c>
      <c r="O133" s="99" t="s">
        <v>121</v>
      </c>
      <c r="P133" s="99" t="s">
        <v>122</v>
      </c>
    </row>
    <row r="134" spans="2:16" ht="13.5" customHeight="1">
      <c r="B134" s="99"/>
      <c r="C134" s="99">
        <f>D128</f>
        <v>0</v>
      </c>
      <c r="D134" s="99">
        <f>C134</f>
        <v>0</v>
      </c>
      <c r="E134" s="99">
        <f>D134</f>
        <v>0</v>
      </c>
      <c r="F134" s="99">
        <f>E134</f>
        <v>0</v>
      </c>
      <c r="G134" s="99">
        <f>F134</f>
        <v>0</v>
      </c>
      <c r="H134" s="99">
        <f>G134</f>
        <v>0</v>
      </c>
      <c r="J134" s="99"/>
      <c r="K134" s="99">
        <f>L128</f>
        <v>0</v>
      </c>
      <c r="L134" s="99">
        <f>K134</f>
        <v>0</v>
      </c>
      <c r="M134" s="99">
        <f>L134</f>
        <v>0</v>
      </c>
      <c r="N134" s="99">
        <f>M134</f>
        <v>0</v>
      </c>
      <c r="O134" s="99">
        <f>N134</f>
        <v>0</v>
      </c>
      <c r="P134" s="99">
        <f>O134</f>
        <v>0</v>
      </c>
    </row>
    <row r="135" spans="2:16" ht="13.5" customHeight="1">
      <c r="B135" s="100" t="str">
        <f>Calcu!E259</f>
        <v/>
      </c>
      <c r="C135" s="100" t="str">
        <f>Calcu!C259</f>
        <v/>
      </c>
      <c r="D135" s="100" t="str">
        <f>IF(Calcu!$B259=FALSE,"",TEXT(Calcu!F259,Calcu!$Q$295))</f>
        <v/>
      </c>
      <c r="E135" s="100" t="str">
        <f>IF(Calcu!$B259=FALSE,"",TEXT(Calcu!G259,Calcu!$Q$295))</f>
        <v/>
      </c>
      <c r="F135" s="100" t="str">
        <f>IF(Calcu!$B259=FALSE,"",TEXT(Calcu!H259,Calcu!$Q$295))</f>
        <v/>
      </c>
      <c r="G135" s="100" t="str">
        <f>IF(Calcu!$B259=FALSE,"",TEXT(Calcu!I259,Calcu!$Q$295))</f>
        <v/>
      </c>
      <c r="H135" s="100" t="str">
        <f>IF(Calcu!$B259=FALSE,"",TEXT(Calcu!J259,Calcu!$Q$295))</f>
        <v/>
      </c>
      <c r="J135" s="100" t="str">
        <f>Calcu_ADJ!E259</f>
        <v/>
      </c>
      <c r="K135" s="100" t="str">
        <f>Calcu_ADJ!C259</f>
        <v/>
      </c>
      <c r="L135" s="100" t="str">
        <f>IF(Calcu_ADJ!$B259=FALSE,"",TEXT(Calcu_ADJ!F259,Calcu_ADJ!$Q$295))</f>
        <v/>
      </c>
      <c r="M135" s="100" t="str">
        <f>IF(Calcu_ADJ!$B259=FALSE,"",TEXT(Calcu_ADJ!G259,Calcu_ADJ!$Q$295))</f>
        <v/>
      </c>
      <c r="N135" s="100" t="str">
        <f>IF(Calcu_ADJ!$B259=FALSE,"",TEXT(Calcu_ADJ!H259,Calcu_ADJ!$Q$295))</f>
        <v/>
      </c>
      <c r="O135" s="100" t="str">
        <f>IF(Calcu_ADJ!$B259=FALSE,"",TEXT(Calcu_ADJ!I259,Calcu_ADJ!$Q$295))</f>
        <v/>
      </c>
      <c r="P135" s="100" t="str">
        <f>IF(Calcu_ADJ!$B259=FALSE,"",TEXT(Calcu_ADJ!J259,Calcu_ADJ!$Q$295))</f>
        <v/>
      </c>
    </row>
    <row r="136" spans="2:16" ht="13.5" customHeight="1">
      <c r="B136" s="100" t="str">
        <f>Calcu!E260</f>
        <v/>
      </c>
      <c r="C136" s="100" t="str">
        <f>Calcu!C260</f>
        <v/>
      </c>
      <c r="D136" s="100" t="str">
        <f>IF(Calcu!$B260=FALSE,"",TEXT(Calcu!F260,Calcu!$Q$295))</f>
        <v/>
      </c>
      <c r="E136" s="100" t="str">
        <f>IF(Calcu!$B260=FALSE,"",TEXT(Calcu!G260,Calcu!$Q$295))</f>
        <v/>
      </c>
      <c r="F136" s="100" t="str">
        <f>IF(Calcu!$B260=FALSE,"",TEXT(Calcu!H260,Calcu!$Q$295))</f>
        <v/>
      </c>
      <c r="G136" s="100" t="str">
        <f>IF(Calcu!$B260=FALSE,"",TEXT(Calcu!I260,Calcu!$Q$295))</f>
        <v/>
      </c>
      <c r="H136" s="100" t="str">
        <f>IF(Calcu!$B260=FALSE,"",TEXT(Calcu!J260,Calcu!$Q$295))</f>
        <v/>
      </c>
      <c r="J136" s="100" t="str">
        <f>Calcu_ADJ!E260</f>
        <v/>
      </c>
      <c r="K136" s="100" t="str">
        <f>Calcu_ADJ!C260</f>
        <v/>
      </c>
      <c r="L136" s="100" t="str">
        <f>IF(Calcu_ADJ!$B260=FALSE,"",TEXT(Calcu_ADJ!F260,Calcu_ADJ!$Q$295))</f>
        <v/>
      </c>
      <c r="M136" s="100" t="str">
        <f>IF(Calcu_ADJ!$B260=FALSE,"",TEXT(Calcu_ADJ!G260,Calcu_ADJ!$Q$295))</f>
        <v/>
      </c>
      <c r="N136" s="100" t="str">
        <f>IF(Calcu_ADJ!$B260=FALSE,"",TEXT(Calcu_ADJ!H260,Calcu_ADJ!$Q$295))</f>
        <v/>
      </c>
      <c r="O136" s="100" t="str">
        <f>IF(Calcu_ADJ!$B260=FALSE,"",TEXT(Calcu_ADJ!I260,Calcu_ADJ!$Q$295))</f>
        <v/>
      </c>
      <c r="P136" s="100" t="str">
        <f>IF(Calcu_ADJ!$B260=FALSE,"",TEXT(Calcu_ADJ!J260,Calcu_ADJ!$Q$295))</f>
        <v/>
      </c>
    </row>
    <row r="137" spans="2:16" ht="13.5" customHeight="1">
      <c r="B137" s="100" t="str">
        <f>Calcu!E261</f>
        <v/>
      </c>
      <c r="C137" s="100" t="str">
        <f>Calcu!C261</f>
        <v/>
      </c>
      <c r="D137" s="100" t="str">
        <f>IF(Calcu!$B261=FALSE,"",TEXT(Calcu!F261,Calcu!$Q$295))</f>
        <v/>
      </c>
      <c r="E137" s="100" t="str">
        <f>IF(Calcu!$B261=FALSE,"",TEXT(Calcu!G261,Calcu!$Q$295))</f>
        <v/>
      </c>
      <c r="F137" s="100" t="str">
        <f>IF(Calcu!$B261=FALSE,"",TEXT(Calcu!H261,Calcu!$Q$295))</f>
        <v/>
      </c>
      <c r="G137" s="100" t="str">
        <f>IF(Calcu!$B261=FALSE,"",TEXT(Calcu!I261,Calcu!$Q$295))</f>
        <v/>
      </c>
      <c r="H137" s="100" t="str">
        <f>IF(Calcu!$B261=FALSE,"",TEXT(Calcu!J261,Calcu!$Q$295))</f>
        <v/>
      </c>
      <c r="J137" s="100" t="str">
        <f>Calcu_ADJ!E261</f>
        <v/>
      </c>
      <c r="K137" s="100" t="str">
        <f>Calcu_ADJ!C261</f>
        <v/>
      </c>
      <c r="L137" s="100" t="str">
        <f>IF(Calcu_ADJ!$B261=FALSE,"",TEXT(Calcu_ADJ!F261,Calcu_ADJ!$Q$295))</f>
        <v/>
      </c>
      <c r="M137" s="100" t="str">
        <f>IF(Calcu_ADJ!$B261=FALSE,"",TEXT(Calcu_ADJ!G261,Calcu_ADJ!$Q$295))</f>
        <v/>
      </c>
      <c r="N137" s="100" t="str">
        <f>IF(Calcu_ADJ!$B261=FALSE,"",TEXT(Calcu_ADJ!H261,Calcu_ADJ!$Q$295))</f>
        <v/>
      </c>
      <c r="O137" s="100" t="str">
        <f>IF(Calcu_ADJ!$B261=FALSE,"",TEXT(Calcu_ADJ!I261,Calcu_ADJ!$Q$295))</f>
        <v/>
      </c>
      <c r="P137" s="100" t="str">
        <f>IF(Calcu_ADJ!$B261=FALSE,"",TEXT(Calcu_ADJ!J261,Calcu_ADJ!$Q$295))</f>
        <v/>
      </c>
    </row>
    <row r="138" spans="2:16" ht="13.5" customHeight="1">
      <c r="B138" s="100" t="str">
        <f>Calcu!E262</f>
        <v/>
      </c>
      <c r="C138" s="100" t="str">
        <f>Calcu!C262</f>
        <v/>
      </c>
      <c r="D138" s="100" t="str">
        <f>IF(Calcu!$B262=FALSE,"",TEXT(Calcu!F262,Calcu!$Q$295))</f>
        <v/>
      </c>
      <c r="E138" s="100" t="str">
        <f>IF(Calcu!$B262=FALSE,"",TEXT(Calcu!G262,Calcu!$Q$295))</f>
        <v/>
      </c>
      <c r="F138" s="100" t="str">
        <f>IF(Calcu!$B262=FALSE,"",TEXT(Calcu!H262,Calcu!$Q$295))</f>
        <v/>
      </c>
      <c r="G138" s="100" t="str">
        <f>IF(Calcu!$B262=FALSE,"",TEXT(Calcu!I262,Calcu!$Q$295))</f>
        <v/>
      </c>
      <c r="H138" s="100" t="str">
        <f>IF(Calcu!$B262=FALSE,"",TEXT(Calcu!J262,Calcu!$Q$295))</f>
        <v/>
      </c>
      <c r="J138" s="100" t="str">
        <f>Calcu_ADJ!E262</f>
        <v/>
      </c>
      <c r="K138" s="100" t="str">
        <f>Calcu_ADJ!C262</f>
        <v/>
      </c>
      <c r="L138" s="100" t="str">
        <f>IF(Calcu_ADJ!$B262=FALSE,"",TEXT(Calcu_ADJ!F262,Calcu_ADJ!$Q$295))</f>
        <v/>
      </c>
      <c r="M138" s="100" t="str">
        <f>IF(Calcu_ADJ!$B262=FALSE,"",TEXT(Calcu_ADJ!G262,Calcu_ADJ!$Q$295))</f>
        <v/>
      </c>
      <c r="N138" s="100" t="str">
        <f>IF(Calcu_ADJ!$B262=FALSE,"",TEXT(Calcu_ADJ!H262,Calcu_ADJ!$Q$295))</f>
        <v/>
      </c>
      <c r="O138" s="100" t="str">
        <f>IF(Calcu_ADJ!$B262=FALSE,"",TEXT(Calcu_ADJ!I262,Calcu_ADJ!$Q$295))</f>
        <v/>
      </c>
      <c r="P138" s="100" t="str">
        <f>IF(Calcu_ADJ!$B262=FALSE,"",TEXT(Calcu_ADJ!J262,Calcu_ADJ!$Q$295))</f>
        <v/>
      </c>
    </row>
    <row r="139" spans="2:16" ht="13.5" customHeight="1">
      <c r="B139" s="100" t="str">
        <f>Calcu!E263</f>
        <v/>
      </c>
      <c r="C139" s="100" t="str">
        <f>Calcu!C263</f>
        <v/>
      </c>
      <c r="D139" s="100" t="str">
        <f>IF(Calcu!$B263=FALSE,"",TEXT(Calcu!F263,Calcu!$Q$295))</f>
        <v/>
      </c>
      <c r="E139" s="100" t="str">
        <f>IF(Calcu!$B263=FALSE,"",TEXT(Calcu!G263,Calcu!$Q$295))</f>
        <v/>
      </c>
      <c r="F139" s="100" t="str">
        <f>IF(Calcu!$B263=FALSE,"",TEXT(Calcu!H263,Calcu!$Q$295))</f>
        <v/>
      </c>
      <c r="G139" s="100" t="str">
        <f>IF(Calcu!$B263=FALSE,"",TEXT(Calcu!I263,Calcu!$Q$295))</f>
        <v/>
      </c>
      <c r="H139" s="100" t="str">
        <f>IF(Calcu!$B263=FALSE,"",TEXT(Calcu!J263,Calcu!$Q$295))</f>
        <v/>
      </c>
      <c r="J139" s="100" t="str">
        <f>Calcu_ADJ!E263</f>
        <v/>
      </c>
      <c r="K139" s="100" t="str">
        <f>Calcu_ADJ!C263</f>
        <v/>
      </c>
      <c r="L139" s="100" t="str">
        <f>IF(Calcu_ADJ!$B263=FALSE,"",TEXT(Calcu_ADJ!F263,Calcu_ADJ!$Q$295))</f>
        <v/>
      </c>
      <c r="M139" s="100" t="str">
        <f>IF(Calcu_ADJ!$B263=FALSE,"",TEXT(Calcu_ADJ!G263,Calcu_ADJ!$Q$295))</f>
        <v/>
      </c>
      <c r="N139" s="100" t="str">
        <f>IF(Calcu_ADJ!$B263=FALSE,"",TEXT(Calcu_ADJ!H263,Calcu_ADJ!$Q$295))</f>
        <v/>
      </c>
      <c r="O139" s="100" t="str">
        <f>IF(Calcu_ADJ!$B263=FALSE,"",TEXT(Calcu_ADJ!I263,Calcu_ADJ!$Q$295))</f>
        <v/>
      </c>
      <c r="P139" s="100" t="str">
        <f>IF(Calcu_ADJ!$B263=FALSE,"",TEXT(Calcu_ADJ!J263,Calcu_ADJ!$Q$295))</f>
        <v/>
      </c>
    </row>
    <row r="140" spans="2:16" ht="13.5" customHeight="1">
      <c r="B140" s="100" t="str">
        <f>Calcu!E264</f>
        <v/>
      </c>
      <c r="C140" s="100" t="str">
        <f>Calcu!C264</f>
        <v/>
      </c>
      <c r="D140" s="100" t="str">
        <f>IF(Calcu!$B264=FALSE,"",TEXT(Calcu!F264,Calcu!$Q$295))</f>
        <v/>
      </c>
      <c r="E140" s="100" t="str">
        <f>IF(Calcu!$B264=FALSE,"",TEXT(Calcu!G264,Calcu!$Q$295))</f>
        <v/>
      </c>
      <c r="F140" s="100" t="str">
        <f>IF(Calcu!$B264=FALSE,"",TEXT(Calcu!H264,Calcu!$Q$295))</f>
        <v/>
      </c>
      <c r="G140" s="100" t="str">
        <f>IF(Calcu!$B264=FALSE,"",TEXT(Calcu!I264,Calcu!$Q$295))</f>
        <v/>
      </c>
      <c r="H140" s="100" t="str">
        <f>IF(Calcu!$B264=FALSE,"",TEXT(Calcu!J264,Calcu!$Q$295))</f>
        <v/>
      </c>
      <c r="J140" s="100" t="str">
        <f>Calcu_ADJ!E264</f>
        <v/>
      </c>
      <c r="K140" s="100" t="str">
        <f>Calcu_ADJ!C264</f>
        <v/>
      </c>
      <c r="L140" s="100" t="str">
        <f>IF(Calcu_ADJ!$B264=FALSE,"",TEXT(Calcu_ADJ!F264,Calcu_ADJ!$Q$295))</f>
        <v/>
      </c>
      <c r="M140" s="100" t="str">
        <f>IF(Calcu_ADJ!$B264=FALSE,"",TEXT(Calcu_ADJ!G264,Calcu_ADJ!$Q$295))</f>
        <v/>
      </c>
      <c r="N140" s="100" t="str">
        <f>IF(Calcu_ADJ!$B264=FALSE,"",TEXT(Calcu_ADJ!H264,Calcu_ADJ!$Q$295))</f>
        <v/>
      </c>
      <c r="O140" s="100" t="str">
        <f>IF(Calcu_ADJ!$B264=FALSE,"",TEXT(Calcu_ADJ!I264,Calcu_ADJ!$Q$295))</f>
        <v/>
      </c>
      <c r="P140" s="100" t="str">
        <f>IF(Calcu_ADJ!$B264=FALSE,"",TEXT(Calcu_ADJ!J264,Calcu_ADJ!$Q$295))</f>
        <v/>
      </c>
    </row>
    <row r="141" spans="2:16" ht="13.5" customHeight="1">
      <c r="B141" s="100" t="str">
        <f>Calcu!E265</f>
        <v/>
      </c>
      <c r="C141" s="100" t="str">
        <f>Calcu!C265</f>
        <v/>
      </c>
      <c r="D141" s="100" t="str">
        <f>IF(Calcu!$B265=FALSE,"",TEXT(Calcu!F265,Calcu!$Q$295))</f>
        <v/>
      </c>
      <c r="E141" s="100" t="str">
        <f>IF(Calcu!$B265=FALSE,"",TEXT(Calcu!G265,Calcu!$Q$295))</f>
        <v/>
      </c>
      <c r="F141" s="100" t="str">
        <f>IF(Calcu!$B265=FALSE,"",TEXT(Calcu!H265,Calcu!$Q$295))</f>
        <v/>
      </c>
      <c r="G141" s="100" t="str">
        <f>IF(Calcu!$B265=FALSE,"",TEXT(Calcu!I265,Calcu!$Q$295))</f>
        <v/>
      </c>
      <c r="H141" s="100" t="str">
        <f>IF(Calcu!$B265=FALSE,"",TEXT(Calcu!J265,Calcu!$Q$295))</f>
        <v/>
      </c>
      <c r="J141" s="100" t="str">
        <f>Calcu_ADJ!E265</f>
        <v/>
      </c>
      <c r="K141" s="100" t="str">
        <f>Calcu_ADJ!C265</f>
        <v/>
      </c>
      <c r="L141" s="100" t="str">
        <f>IF(Calcu_ADJ!$B265=FALSE,"",TEXT(Calcu_ADJ!F265,Calcu_ADJ!$Q$295))</f>
        <v/>
      </c>
      <c r="M141" s="100" t="str">
        <f>IF(Calcu_ADJ!$B265=FALSE,"",TEXT(Calcu_ADJ!G265,Calcu_ADJ!$Q$295))</f>
        <v/>
      </c>
      <c r="N141" s="100" t="str">
        <f>IF(Calcu_ADJ!$B265=FALSE,"",TEXT(Calcu_ADJ!H265,Calcu_ADJ!$Q$295))</f>
        <v/>
      </c>
      <c r="O141" s="100" t="str">
        <f>IF(Calcu_ADJ!$B265=FALSE,"",TEXT(Calcu_ADJ!I265,Calcu_ADJ!$Q$295))</f>
        <v/>
      </c>
      <c r="P141" s="100" t="str">
        <f>IF(Calcu_ADJ!$B265=FALSE,"",TEXT(Calcu_ADJ!J265,Calcu_ADJ!$Q$295))</f>
        <v/>
      </c>
    </row>
    <row r="142" spans="2:16" ht="13.5" customHeight="1">
      <c r="B142" s="100" t="str">
        <f>Calcu!E266</f>
        <v/>
      </c>
      <c r="C142" s="100" t="str">
        <f>Calcu!C266</f>
        <v/>
      </c>
      <c r="D142" s="100" t="str">
        <f>IF(Calcu!$B266=FALSE,"",TEXT(Calcu!F266,Calcu!$Q$295))</f>
        <v/>
      </c>
      <c r="E142" s="100" t="str">
        <f>IF(Calcu!$B266=FALSE,"",TEXT(Calcu!G266,Calcu!$Q$295))</f>
        <v/>
      </c>
      <c r="F142" s="100" t="str">
        <f>IF(Calcu!$B266=FALSE,"",TEXT(Calcu!H266,Calcu!$Q$295))</f>
        <v/>
      </c>
      <c r="G142" s="100" t="str">
        <f>IF(Calcu!$B266=FALSE,"",TEXT(Calcu!I266,Calcu!$Q$295))</f>
        <v/>
      </c>
      <c r="H142" s="100" t="str">
        <f>IF(Calcu!$B266=FALSE,"",TEXT(Calcu!J266,Calcu!$Q$295))</f>
        <v/>
      </c>
      <c r="J142" s="100" t="str">
        <f>Calcu_ADJ!E266</f>
        <v/>
      </c>
      <c r="K142" s="100" t="str">
        <f>Calcu_ADJ!C266</f>
        <v/>
      </c>
      <c r="L142" s="100" t="str">
        <f>IF(Calcu_ADJ!$B266=FALSE,"",TEXT(Calcu_ADJ!F266,Calcu_ADJ!$Q$295))</f>
        <v/>
      </c>
      <c r="M142" s="100" t="str">
        <f>IF(Calcu_ADJ!$B266=FALSE,"",TEXT(Calcu_ADJ!G266,Calcu_ADJ!$Q$295))</f>
        <v/>
      </c>
      <c r="N142" s="100" t="str">
        <f>IF(Calcu_ADJ!$B266=FALSE,"",TEXT(Calcu_ADJ!H266,Calcu_ADJ!$Q$295))</f>
        <v/>
      </c>
      <c r="O142" s="100" t="str">
        <f>IF(Calcu_ADJ!$B266=FALSE,"",TEXT(Calcu_ADJ!I266,Calcu_ADJ!$Q$295))</f>
        <v/>
      </c>
      <c r="P142" s="100" t="str">
        <f>IF(Calcu_ADJ!$B266=FALSE,"",TEXT(Calcu_ADJ!J266,Calcu_ADJ!$Q$295))</f>
        <v/>
      </c>
    </row>
    <row r="143" spans="2:16" ht="13.5" customHeight="1">
      <c r="B143" s="100" t="str">
        <f>Calcu!E267</f>
        <v/>
      </c>
      <c r="C143" s="100" t="str">
        <f>Calcu!C267</f>
        <v/>
      </c>
      <c r="D143" s="100" t="str">
        <f>IF(Calcu!$B267=FALSE,"",TEXT(Calcu!F267,Calcu!$Q$295))</f>
        <v/>
      </c>
      <c r="E143" s="100" t="str">
        <f>IF(Calcu!$B267=FALSE,"",TEXT(Calcu!G267,Calcu!$Q$295))</f>
        <v/>
      </c>
      <c r="F143" s="100" t="str">
        <f>IF(Calcu!$B267=FALSE,"",TEXT(Calcu!H267,Calcu!$Q$295))</f>
        <v/>
      </c>
      <c r="G143" s="100" t="str">
        <f>IF(Calcu!$B267=FALSE,"",TEXT(Calcu!I267,Calcu!$Q$295))</f>
        <v/>
      </c>
      <c r="H143" s="100" t="str">
        <f>IF(Calcu!$B267=FALSE,"",TEXT(Calcu!J267,Calcu!$Q$295))</f>
        <v/>
      </c>
      <c r="J143" s="100" t="str">
        <f>Calcu_ADJ!E267</f>
        <v/>
      </c>
      <c r="K143" s="100" t="str">
        <f>Calcu_ADJ!C267</f>
        <v/>
      </c>
      <c r="L143" s="100" t="str">
        <f>IF(Calcu_ADJ!$B267=FALSE,"",TEXT(Calcu_ADJ!F267,Calcu_ADJ!$Q$295))</f>
        <v/>
      </c>
      <c r="M143" s="100" t="str">
        <f>IF(Calcu_ADJ!$B267=FALSE,"",TEXT(Calcu_ADJ!G267,Calcu_ADJ!$Q$295))</f>
        <v/>
      </c>
      <c r="N143" s="100" t="str">
        <f>IF(Calcu_ADJ!$B267=FALSE,"",TEXT(Calcu_ADJ!H267,Calcu_ADJ!$Q$295))</f>
        <v/>
      </c>
      <c r="O143" s="100" t="str">
        <f>IF(Calcu_ADJ!$B267=FALSE,"",TEXT(Calcu_ADJ!I267,Calcu_ADJ!$Q$295))</f>
        <v/>
      </c>
      <c r="P143" s="100" t="str">
        <f>IF(Calcu_ADJ!$B267=FALSE,"",TEXT(Calcu_ADJ!J267,Calcu_ADJ!$Q$295))</f>
        <v/>
      </c>
    </row>
    <row r="144" spans="2:16" ht="13.5" customHeight="1">
      <c r="B144" s="100" t="str">
        <f>Calcu!E268</f>
        <v/>
      </c>
      <c r="C144" s="100" t="str">
        <f>Calcu!C268</f>
        <v/>
      </c>
      <c r="D144" s="100" t="str">
        <f>IF(Calcu!$B268=FALSE,"",TEXT(Calcu!F268,Calcu!$Q$295))</f>
        <v/>
      </c>
      <c r="E144" s="100" t="str">
        <f>IF(Calcu!$B268=FALSE,"",TEXT(Calcu!G268,Calcu!$Q$295))</f>
        <v/>
      </c>
      <c r="F144" s="100" t="str">
        <f>IF(Calcu!$B268=FALSE,"",TEXT(Calcu!H268,Calcu!$Q$295))</f>
        <v/>
      </c>
      <c r="G144" s="100" t="str">
        <f>IF(Calcu!$B268=FALSE,"",TEXT(Calcu!I268,Calcu!$Q$295))</f>
        <v/>
      </c>
      <c r="H144" s="100" t="str">
        <f>IF(Calcu!$B268=FALSE,"",TEXT(Calcu!J268,Calcu!$Q$295))</f>
        <v/>
      </c>
      <c r="J144" s="100" t="str">
        <f>Calcu_ADJ!E268</f>
        <v/>
      </c>
      <c r="K144" s="100" t="str">
        <f>Calcu_ADJ!C268</f>
        <v/>
      </c>
      <c r="L144" s="100" t="str">
        <f>IF(Calcu_ADJ!$B268=FALSE,"",TEXT(Calcu_ADJ!F268,Calcu_ADJ!$Q$295))</f>
        <v/>
      </c>
      <c r="M144" s="100" t="str">
        <f>IF(Calcu_ADJ!$B268=FALSE,"",TEXT(Calcu_ADJ!G268,Calcu_ADJ!$Q$295))</f>
        <v/>
      </c>
      <c r="N144" s="100" t="str">
        <f>IF(Calcu_ADJ!$B268=FALSE,"",TEXT(Calcu_ADJ!H268,Calcu_ADJ!$Q$295))</f>
        <v/>
      </c>
      <c r="O144" s="100" t="str">
        <f>IF(Calcu_ADJ!$B268=FALSE,"",TEXT(Calcu_ADJ!I268,Calcu_ADJ!$Q$295))</f>
        <v/>
      </c>
      <c r="P144" s="100" t="str">
        <f>IF(Calcu_ADJ!$B268=FALSE,"",TEXT(Calcu_ADJ!J268,Calcu_ADJ!$Q$295))</f>
        <v/>
      </c>
    </row>
    <row r="145" spans="2:16" ht="13.5" customHeight="1">
      <c r="B145" s="100" t="str">
        <f>Calcu!E269</f>
        <v/>
      </c>
      <c r="C145" s="100" t="str">
        <f>Calcu!C269</f>
        <v/>
      </c>
      <c r="D145" s="100" t="str">
        <f>IF(Calcu!$B269=FALSE,"",TEXT(Calcu!F269,Calcu!$Q$295))</f>
        <v/>
      </c>
      <c r="E145" s="100" t="str">
        <f>IF(Calcu!$B269=FALSE,"",TEXT(Calcu!G269,Calcu!$Q$295))</f>
        <v/>
      </c>
      <c r="F145" s="100" t="str">
        <f>IF(Calcu!$B269=FALSE,"",TEXT(Calcu!H269,Calcu!$Q$295))</f>
        <v/>
      </c>
      <c r="G145" s="100" t="str">
        <f>IF(Calcu!$B269=FALSE,"",TEXT(Calcu!I269,Calcu!$Q$295))</f>
        <v/>
      </c>
      <c r="H145" s="100" t="str">
        <f>IF(Calcu!$B269=FALSE,"",TEXT(Calcu!J269,Calcu!$Q$295))</f>
        <v/>
      </c>
      <c r="J145" s="100" t="str">
        <f>Calcu_ADJ!E269</f>
        <v/>
      </c>
      <c r="K145" s="100" t="str">
        <f>Calcu_ADJ!C269</f>
        <v/>
      </c>
      <c r="L145" s="100" t="str">
        <f>IF(Calcu_ADJ!$B269=FALSE,"",TEXT(Calcu_ADJ!F269,Calcu_ADJ!$Q$295))</f>
        <v/>
      </c>
      <c r="M145" s="100" t="str">
        <f>IF(Calcu_ADJ!$B269=FALSE,"",TEXT(Calcu_ADJ!G269,Calcu_ADJ!$Q$295))</f>
        <v/>
      </c>
      <c r="N145" s="100" t="str">
        <f>IF(Calcu_ADJ!$B269=FALSE,"",TEXT(Calcu_ADJ!H269,Calcu_ADJ!$Q$295))</f>
        <v/>
      </c>
      <c r="O145" s="100" t="str">
        <f>IF(Calcu_ADJ!$B269=FALSE,"",TEXT(Calcu_ADJ!I269,Calcu_ADJ!$Q$295))</f>
        <v/>
      </c>
      <c r="P145" s="100" t="str">
        <f>IF(Calcu_ADJ!$B269=FALSE,"",TEXT(Calcu_ADJ!J269,Calcu_ADJ!$Q$295))</f>
        <v/>
      </c>
    </row>
    <row r="146" spans="2:16" ht="13.5" customHeight="1">
      <c r="B146" s="100" t="str">
        <f>Calcu!E270</f>
        <v/>
      </c>
      <c r="C146" s="100" t="str">
        <f>Calcu!C270</f>
        <v/>
      </c>
      <c r="D146" s="100" t="str">
        <f>IF(Calcu!$B270=FALSE,"",TEXT(Calcu!F270,Calcu!$Q$295))</f>
        <v/>
      </c>
      <c r="E146" s="100" t="str">
        <f>IF(Calcu!$B270=FALSE,"",TEXT(Calcu!G270,Calcu!$Q$295))</f>
        <v/>
      </c>
      <c r="F146" s="100" t="str">
        <f>IF(Calcu!$B270=FALSE,"",TEXT(Calcu!H270,Calcu!$Q$295))</f>
        <v/>
      </c>
      <c r="G146" s="100" t="str">
        <f>IF(Calcu!$B270=FALSE,"",TEXT(Calcu!I270,Calcu!$Q$295))</f>
        <v/>
      </c>
      <c r="H146" s="100" t="str">
        <f>IF(Calcu!$B270=FALSE,"",TEXT(Calcu!J270,Calcu!$Q$295))</f>
        <v/>
      </c>
      <c r="J146" s="100" t="str">
        <f>Calcu_ADJ!E270</f>
        <v/>
      </c>
      <c r="K146" s="100" t="str">
        <f>Calcu_ADJ!C270</f>
        <v/>
      </c>
      <c r="L146" s="100" t="str">
        <f>IF(Calcu_ADJ!$B270=FALSE,"",TEXT(Calcu_ADJ!F270,Calcu_ADJ!$Q$295))</f>
        <v/>
      </c>
      <c r="M146" s="100" t="str">
        <f>IF(Calcu_ADJ!$B270=FALSE,"",TEXT(Calcu_ADJ!G270,Calcu_ADJ!$Q$295))</f>
        <v/>
      </c>
      <c r="N146" s="100" t="str">
        <f>IF(Calcu_ADJ!$B270=FALSE,"",TEXT(Calcu_ADJ!H270,Calcu_ADJ!$Q$295))</f>
        <v/>
      </c>
      <c r="O146" s="100" t="str">
        <f>IF(Calcu_ADJ!$B270=FALSE,"",TEXT(Calcu_ADJ!I270,Calcu_ADJ!$Q$295))</f>
        <v/>
      </c>
      <c r="P146" s="100" t="str">
        <f>IF(Calcu_ADJ!$B270=FALSE,"",TEXT(Calcu_ADJ!J270,Calcu_ADJ!$Q$295))</f>
        <v/>
      </c>
    </row>
    <row r="147" spans="2:16" ht="13.5" customHeight="1">
      <c r="B147" s="100" t="str">
        <f>Calcu!E271</f>
        <v/>
      </c>
      <c r="C147" s="100" t="str">
        <f>Calcu!C271</f>
        <v/>
      </c>
      <c r="D147" s="100" t="str">
        <f>IF(Calcu!$B271=FALSE,"",TEXT(Calcu!F271,Calcu!$Q$295))</f>
        <v/>
      </c>
      <c r="E147" s="100" t="str">
        <f>IF(Calcu!$B271=FALSE,"",TEXT(Calcu!G271,Calcu!$Q$295))</f>
        <v/>
      </c>
      <c r="F147" s="100" t="str">
        <f>IF(Calcu!$B271=FALSE,"",TEXT(Calcu!H271,Calcu!$Q$295))</f>
        <v/>
      </c>
      <c r="G147" s="100" t="str">
        <f>IF(Calcu!$B271=FALSE,"",TEXT(Calcu!I271,Calcu!$Q$295))</f>
        <v/>
      </c>
      <c r="H147" s="100" t="str">
        <f>IF(Calcu!$B271=FALSE,"",TEXT(Calcu!J271,Calcu!$Q$295))</f>
        <v/>
      </c>
      <c r="J147" s="100" t="str">
        <f>Calcu_ADJ!E271</f>
        <v/>
      </c>
      <c r="K147" s="100" t="str">
        <f>Calcu_ADJ!C271</f>
        <v/>
      </c>
      <c r="L147" s="100" t="str">
        <f>IF(Calcu_ADJ!$B271=FALSE,"",TEXT(Calcu_ADJ!F271,Calcu_ADJ!$Q$295))</f>
        <v/>
      </c>
      <c r="M147" s="100" t="str">
        <f>IF(Calcu_ADJ!$B271=FALSE,"",TEXT(Calcu_ADJ!G271,Calcu_ADJ!$Q$295))</f>
        <v/>
      </c>
      <c r="N147" s="100" t="str">
        <f>IF(Calcu_ADJ!$B271=FALSE,"",TEXT(Calcu_ADJ!H271,Calcu_ADJ!$Q$295))</f>
        <v/>
      </c>
      <c r="O147" s="100" t="str">
        <f>IF(Calcu_ADJ!$B271=FALSE,"",TEXT(Calcu_ADJ!I271,Calcu_ADJ!$Q$295))</f>
        <v/>
      </c>
      <c r="P147" s="100" t="str">
        <f>IF(Calcu_ADJ!$B271=FALSE,"",TEXT(Calcu_ADJ!J271,Calcu_ADJ!$Q$295))</f>
        <v/>
      </c>
    </row>
    <row r="148" spans="2:16" ht="13.5" customHeight="1">
      <c r="B148" s="100" t="str">
        <f>Calcu!E272</f>
        <v/>
      </c>
      <c r="C148" s="100" t="str">
        <f>Calcu!C272</f>
        <v/>
      </c>
      <c r="D148" s="100" t="str">
        <f>IF(Calcu!$B272=FALSE,"",TEXT(Calcu!F272,Calcu!$Q$295))</f>
        <v/>
      </c>
      <c r="E148" s="100" t="str">
        <f>IF(Calcu!$B272=FALSE,"",TEXT(Calcu!G272,Calcu!$Q$295))</f>
        <v/>
      </c>
      <c r="F148" s="100" t="str">
        <f>IF(Calcu!$B272=FALSE,"",TEXT(Calcu!H272,Calcu!$Q$295))</f>
        <v/>
      </c>
      <c r="G148" s="100" t="str">
        <f>IF(Calcu!$B272=FALSE,"",TEXT(Calcu!I272,Calcu!$Q$295))</f>
        <v/>
      </c>
      <c r="H148" s="100" t="str">
        <f>IF(Calcu!$B272=FALSE,"",TEXT(Calcu!J272,Calcu!$Q$295))</f>
        <v/>
      </c>
      <c r="J148" s="100" t="str">
        <f>Calcu_ADJ!E272</f>
        <v/>
      </c>
      <c r="K148" s="100" t="str">
        <f>Calcu_ADJ!C272</f>
        <v/>
      </c>
      <c r="L148" s="100" t="str">
        <f>IF(Calcu_ADJ!$B272=FALSE,"",TEXT(Calcu_ADJ!F272,Calcu_ADJ!$Q$295))</f>
        <v/>
      </c>
      <c r="M148" s="100" t="str">
        <f>IF(Calcu_ADJ!$B272=FALSE,"",TEXT(Calcu_ADJ!G272,Calcu_ADJ!$Q$295))</f>
        <v/>
      </c>
      <c r="N148" s="100" t="str">
        <f>IF(Calcu_ADJ!$B272=FALSE,"",TEXT(Calcu_ADJ!H272,Calcu_ADJ!$Q$295))</f>
        <v/>
      </c>
      <c r="O148" s="100" t="str">
        <f>IF(Calcu_ADJ!$B272=FALSE,"",TEXT(Calcu_ADJ!I272,Calcu_ADJ!$Q$295))</f>
        <v/>
      </c>
      <c r="P148" s="100" t="str">
        <f>IF(Calcu_ADJ!$B272=FALSE,"",TEXT(Calcu_ADJ!J272,Calcu_ADJ!$Q$295))</f>
        <v/>
      </c>
    </row>
    <row r="149" spans="2:16" ht="13.5" customHeight="1">
      <c r="B149" s="100" t="str">
        <f>Calcu!E273</f>
        <v/>
      </c>
      <c r="C149" s="100" t="str">
        <f>Calcu!C273</f>
        <v/>
      </c>
      <c r="D149" s="100" t="str">
        <f>IF(Calcu!$B273=FALSE,"",TEXT(Calcu!F273,Calcu!$Q$295))</f>
        <v/>
      </c>
      <c r="E149" s="100" t="str">
        <f>IF(Calcu!$B273=FALSE,"",TEXT(Calcu!G273,Calcu!$Q$295))</f>
        <v/>
      </c>
      <c r="F149" s="100" t="str">
        <f>IF(Calcu!$B273=FALSE,"",TEXT(Calcu!H273,Calcu!$Q$295))</f>
        <v/>
      </c>
      <c r="G149" s="100" t="str">
        <f>IF(Calcu!$B273=FALSE,"",TEXT(Calcu!I273,Calcu!$Q$295))</f>
        <v/>
      </c>
      <c r="H149" s="100" t="str">
        <f>IF(Calcu!$B273=FALSE,"",TEXT(Calcu!J273,Calcu!$Q$295))</f>
        <v/>
      </c>
      <c r="J149" s="100" t="str">
        <f>Calcu_ADJ!E273</f>
        <v/>
      </c>
      <c r="K149" s="100" t="str">
        <f>Calcu_ADJ!C273</f>
        <v/>
      </c>
      <c r="L149" s="100" t="str">
        <f>IF(Calcu_ADJ!$B273=FALSE,"",TEXT(Calcu_ADJ!F273,Calcu_ADJ!$Q$295))</f>
        <v/>
      </c>
      <c r="M149" s="100" t="str">
        <f>IF(Calcu_ADJ!$B273=FALSE,"",TEXT(Calcu_ADJ!G273,Calcu_ADJ!$Q$295))</f>
        <v/>
      </c>
      <c r="N149" s="100" t="str">
        <f>IF(Calcu_ADJ!$B273=FALSE,"",TEXT(Calcu_ADJ!H273,Calcu_ADJ!$Q$295))</f>
        <v/>
      </c>
      <c r="O149" s="100" t="str">
        <f>IF(Calcu_ADJ!$B273=FALSE,"",TEXT(Calcu_ADJ!I273,Calcu_ADJ!$Q$295))</f>
        <v/>
      </c>
      <c r="P149" s="100" t="str">
        <f>IF(Calcu_ADJ!$B273=FALSE,"",TEXT(Calcu_ADJ!J273,Calcu_ADJ!$Q$295))</f>
        <v/>
      </c>
    </row>
    <row r="150" spans="2:16" ht="13.5" customHeight="1">
      <c r="B150" s="100" t="str">
        <f>Calcu!E274</f>
        <v/>
      </c>
      <c r="C150" s="100" t="str">
        <f>Calcu!C274</f>
        <v/>
      </c>
      <c r="D150" s="100" t="str">
        <f>IF(Calcu!$B274=FALSE,"",TEXT(Calcu!F274,Calcu!$Q$295))</f>
        <v/>
      </c>
      <c r="E150" s="100" t="str">
        <f>IF(Calcu!$B274=FALSE,"",TEXT(Calcu!G274,Calcu!$Q$295))</f>
        <v/>
      </c>
      <c r="F150" s="100" t="str">
        <f>IF(Calcu!$B274=FALSE,"",TEXT(Calcu!H274,Calcu!$Q$295))</f>
        <v/>
      </c>
      <c r="G150" s="100" t="str">
        <f>IF(Calcu!$B274=FALSE,"",TEXT(Calcu!I274,Calcu!$Q$295))</f>
        <v/>
      </c>
      <c r="H150" s="100" t="str">
        <f>IF(Calcu!$B274=FALSE,"",TEXT(Calcu!J274,Calcu!$Q$295))</f>
        <v/>
      </c>
      <c r="J150" s="100" t="str">
        <f>Calcu_ADJ!E274</f>
        <v/>
      </c>
      <c r="K150" s="100" t="str">
        <f>Calcu_ADJ!C274</f>
        <v/>
      </c>
      <c r="L150" s="100" t="str">
        <f>IF(Calcu_ADJ!$B274=FALSE,"",TEXT(Calcu_ADJ!F274,Calcu_ADJ!$Q$295))</f>
        <v/>
      </c>
      <c r="M150" s="100" t="str">
        <f>IF(Calcu_ADJ!$B274=FALSE,"",TEXT(Calcu_ADJ!G274,Calcu_ADJ!$Q$295))</f>
        <v/>
      </c>
      <c r="N150" s="100" t="str">
        <f>IF(Calcu_ADJ!$B274=FALSE,"",TEXT(Calcu_ADJ!H274,Calcu_ADJ!$Q$295))</f>
        <v/>
      </c>
      <c r="O150" s="100" t="str">
        <f>IF(Calcu_ADJ!$B274=FALSE,"",TEXT(Calcu_ADJ!I274,Calcu_ADJ!$Q$295))</f>
        <v/>
      </c>
      <c r="P150" s="100" t="str">
        <f>IF(Calcu_ADJ!$B274=FALSE,"",TEXT(Calcu_ADJ!J274,Calcu_ADJ!$Q$295))</f>
        <v/>
      </c>
    </row>
    <row r="151" spans="2:16" ht="13.5" customHeight="1">
      <c r="B151" s="100" t="str">
        <f>Calcu!E275</f>
        <v/>
      </c>
      <c r="C151" s="100" t="str">
        <f>Calcu!C275</f>
        <v/>
      </c>
      <c r="D151" s="100" t="str">
        <f>IF(Calcu!$B275=FALSE,"",TEXT(Calcu!F275,Calcu!$Q$295))</f>
        <v/>
      </c>
      <c r="E151" s="100" t="str">
        <f>IF(Calcu!$B275=FALSE,"",TEXT(Calcu!G275,Calcu!$Q$295))</f>
        <v/>
      </c>
      <c r="F151" s="100" t="str">
        <f>IF(Calcu!$B275=FALSE,"",TEXT(Calcu!H275,Calcu!$Q$295))</f>
        <v/>
      </c>
      <c r="G151" s="100" t="str">
        <f>IF(Calcu!$B275=FALSE,"",TEXT(Calcu!I275,Calcu!$Q$295))</f>
        <v/>
      </c>
      <c r="H151" s="100" t="str">
        <f>IF(Calcu!$B275=FALSE,"",TEXT(Calcu!J275,Calcu!$Q$295))</f>
        <v/>
      </c>
      <c r="J151" s="100" t="str">
        <f>Calcu_ADJ!E275</f>
        <v/>
      </c>
      <c r="K151" s="100" t="str">
        <f>Calcu_ADJ!C275</f>
        <v/>
      </c>
      <c r="L151" s="100" t="str">
        <f>IF(Calcu_ADJ!$B275=FALSE,"",TEXT(Calcu_ADJ!F275,Calcu_ADJ!$Q$295))</f>
        <v/>
      </c>
      <c r="M151" s="100" t="str">
        <f>IF(Calcu_ADJ!$B275=FALSE,"",TEXT(Calcu_ADJ!G275,Calcu_ADJ!$Q$295))</f>
        <v/>
      </c>
      <c r="N151" s="100" t="str">
        <f>IF(Calcu_ADJ!$B275=FALSE,"",TEXT(Calcu_ADJ!H275,Calcu_ADJ!$Q$295))</f>
        <v/>
      </c>
      <c r="O151" s="100" t="str">
        <f>IF(Calcu_ADJ!$B275=FALSE,"",TEXT(Calcu_ADJ!I275,Calcu_ADJ!$Q$295))</f>
        <v/>
      </c>
      <c r="P151" s="100" t="str">
        <f>IF(Calcu_ADJ!$B275=FALSE,"",TEXT(Calcu_ADJ!J275,Calcu_ADJ!$Q$295))</f>
        <v/>
      </c>
    </row>
    <row r="152" spans="2:16" ht="13.5" customHeight="1">
      <c r="B152" s="100" t="str">
        <f>Calcu!E276</f>
        <v/>
      </c>
      <c r="C152" s="100" t="str">
        <f>Calcu!C276</f>
        <v/>
      </c>
      <c r="D152" s="100" t="str">
        <f>IF(Calcu!$B276=FALSE,"",TEXT(Calcu!F276,Calcu!$Q$295))</f>
        <v/>
      </c>
      <c r="E152" s="100" t="str">
        <f>IF(Calcu!$B276=FALSE,"",TEXT(Calcu!G276,Calcu!$Q$295))</f>
        <v/>
      </c>
      <c r="F152" s="100" t="str">
        <f>IF(Calcu!$B276=FALSE,"",TEXT(Calcu!H276,Calcu!$Q$295))</f>
        <v/>
      </c>
      <c r="G152" s="100" t="str">
        <f>IF(Calcu!$B276=FALSE,"",TEXT(Calcu!I276,Calcu!$Q$295))</f>
        <v/>
      </c>
      <c r="H152" s="100" t="str">
        <f>IF(Calcu!$B276=FALSE,"",TEXT(Calcu!J276,Calcu!$Q$295))</f>
        <v/>
      </c>
      <c r="J152" s="100" t="str">
        <f>Calcu_ADJ!E276</f>
        <v/>
      </c>
      <c r="K152" s="100" t="str">
        <f>Calcu_ADJ!C276</f>
        <v/>
      </c>
      <c r="L152" s="100" t="str">
        <f>IF(Calcu_ADJ!$B276=FALSE,"",TEXT(Calcu_ADJ!F276,Calcu_ADJ!$Q$295))</f>
        <v/>
      </c>
      <c r="M152" s="100" t="str">
        <f>IF(Calcu_ADJ!$B276=FALSE,"",TEXT(Calcu_ADJ!G276,Calcu_ADJ!$Q$295))</f>
        <v/>
      </c>
      <c r="N152" s="100" t="str">
        <f>IF(Calcu_ADJ!$B276=FALSE,"",TEXT(Calcu_ADJ!H276,Calcu_ADJ!$Q$295))</f>
        <v/>
      </c>
      <c r="O152" s="100" t="str">
        <f>IF(Calcu_ADJ!$B276=FALSE,"",TEXT(Calcu_ADJ!I276,Calcu_ADJ!$Q$295))</f>
        <v/>
      </c>
      <c r="P152" s="100" t="str">
        <f>IF(Calcu_ADJ!$B276=FALSE,"",TEXT(Calcu_ADJ!J276,Calcu_ADJ!$Q$295))</f>
        <v/>
      </c>
    </row>
    <row r="153" spans="2:16" ht="13.5" customHeight="1">
      <c r="B153" s="100" t="str">
        <f>Calcu!E277</f>
        <v/>
      </c>
      <c r="C153" s="100" t="str">
        <f>Calcu!C277</f>
        <v/>
      </c>
      <c r="D153" s="100" t="str">
        <f>IF(Calcu!$B277=FALSE,"",TEXT(Calcu!F277,Calcu!$Q$295))</f>
        <v/>
      </c>
      <c r="E153" s="100" t="str">
        <f>IF(Calcu!$B277=FALSE,"",TEXT(Calcu!G277,Calcu!$Q$295))</f>
        <v/>
      </c>
      <c r="F153" s="100" t="str">
        <f>IF(Calcu!$B277=FALSE,"",TEXT(Calcu!H277,Calcu!$Q$295))</f>
        <v/>
      </c>
      <c r="G153" s="100" t="str">
        <f>IF(Calcu!$B277=FALSE,"",TEXT(Calcu!I277,Calcu!$Q$295))</f>
        <v/>
      </c>
      <c r="H153" s="100" t="str">
        <f>IF(Calcu!$B277=FALSE,"",TEXT(Calcu!J277,Calcu!$Q$295))</f>
        <v/>
      </c>
      <c r="J153" s="100" t="str">
        <f>Calcu_ADJ!E277</f>
        <v/>
      </c>
      <c r="K153" s="100" t="str">
        <f>Calcu_ADJ!C277</f>
        <v/>
      </c>
      <c r="L153" s="100" t="str">
        <f>IF(Calcu_ADJ!$B277=FALSE,"",TEXT(Calcu_ADJ!F277,Calcu_ADJ!$Q$295))</f>
        <v/>
      </c>
      <c r="M153" s="100" t="str">
        <f>IF(Calcu_ADJ!$B277=FALSE,"",TEXT(Calcu_ADJ!G277,Calcu_ADJ!$Q$295))</f>
        <v/>
      </c>
      <c r="N153" s="100" t="str">
        <f>IF(Calcu_ADJ!$B277=FALSE,"",TEXT(Calcu_ADJ!H277,Calcu_ADJ!$Q$295))</f>
        <v/>
      </c>
      <c r="O153" s="100" t="str">
        <f>IF(Calcu_ADJ!$B277=FALSE,"",TEXT(Calcu_ADJ!I277,Calcu_ADJ!$Q$295))</f>
        <v/>
      </c>
      <c r="P153" s="100" t="str">
        <f>IF(Calcu_ADJ!$B277=FALSE,"",TEXT(Calcu_ADJ!J277,Calcu_ADJ!$Q$295))</f>
        <v/>
      </c>
    </row>
    <row r="154" spans="2:16" ht="13.5" customHeight="1">
      <c r="B154" s="100" t="str">
        <f>Calcu!E278</f>
        <v/>
      </c>
      <c r="C154" s="100" t="str">
        <f>Calcu!C278</f>
        <v/>
      </c>
      <c r="D154" s="100" t="str">
        <f>IF(Calcu!$B278=FALSE,"",TEXT(Calcu!F278,Calcu!$Q$295))</f>
        <v/>
      </c>
      <c r="E154" s="100" t="str">
        <f>IF(Calcu!$B278=FALSE,"",TEXT(Calcu!G278,Calcu!$Q$295))</f>
        <v/>
      </c>
      <c r="F154" s="100" t="str">
        <f>IF(Calcu!$B278=FALSE,"",TEXT(Calcu!H278,Calcu!$Q$295))</f>
        <v/>
      </c>
      <c r="G154" s="100" t="str">
        <f>IF(Calcu!$B278=FALSE,"",TEXT(Calcu!I278,Calcu!$Q$295))</f>
        <v/>
      </c>
      <c r="H154" s="100" t="str">
        <f>IF(Calcu!$B278=FALSE,"",TEXT(Calcu!J278,Calcu!$Q$295))</f>
        <v/>
      </c>
      <c r="J154" s="100" t="str">
        <f>Calcu_ADJ!E278</f>
        <v/>
      </c>
      <c r="K154" s="100" t="str">
        <f>Calcu_ADJ!C278</f>
        <v/>
      </c>
      <c r="L154" s="100" t="str">
        <f>IF(Calcu_ADJ!$B278=FALSE,"",TEXT(Calcu_ADJ!F278,Calcu_ADJ!$Q$295))</f>
        <v/>
      </c>
      <c r="M154" s="100" t="str">
        <f>IF(Calcu_ADJ!$B278=FALSE,"",TEXT(Calcu_ADJ!G278,Calcu_ADJ!$Q$295))</f>
        <v/>
      </c>
      <c r="N154" s="100" t="str">
        <f>IF(Calcu_ADJ!$B278=FALSE,"",TEXT(Calcu_ADJ!H278,Calcu_ADJ!$Q$295))</f>
        <v/>
      </c>
      <c r="O154" s="100" t="str">
        <f>IF(Calcu_ADJ!$B278=FALSE,"",TEXT(Calcu_ADJ!I278,Calcu_ADJ!$Q$295))</f>
        <v/>
      </c>
      <c r="P154" s="100" t="str">
        <f>IF(Calcu_ADJ!$B278=FALSE,"",TEXT(Calcu_ADJ!J278,Calcu_ADJ!$Q$295))</f>
        <v/>
      </c>
    </row>
    <row r="155" spans="2:16" ht="13.5" customHeight="1">
      <c r="J155" s="30"/>
      <c r="K155" s="31"/>
      <c r="L155" s="31"/>
      <c r="M155" s="26"/>
      <c r="N155" s="27"/>
      <c r="O155" s="27"/>
      <c r="P155" s="27"/>
    </row>
    <row r="156" spans="2:16" ht="13.5" customHeight="1">
      <c r="B156" s="46" t="s">
        <v>532</v>
      </c>
      <c r="C156" s="28"/>
      <c r="D156" s="25"/>
      <c r="E156" s="25"/>
      <c r="F156" s="25"/>
      <c r="G156" s="25"/>
      <c r="H156" s="28"/>
      <c r="J156" s="46" t="s">
        <v>557</v>
      </c>
      <c r="K156" s="28"/>
      <c r="L156" s="25"/>
      <c r="M156" s="25"/>
      <c r="N156" s="25"/>
      <c r="O156" s="25"/>
      <c r="P156" s="28"/>
    </row>
    <row r="157" spans="2:16" ht="13.5" customHeight="1">
      <c r="B157" s="99" t="s">
        <v>108</v>
      </c>
      <c r="C157" s="99" t="s">
        <v>62</v>
      </c>
      <c r="D157" s="99" t="s">
        <v>60</v>
      </c>
      <c r="E157" s="25"/>
      <c r="F157" s="25"/>
      <c r="G157" s="25"/>
      <c r="H157" s="28"/>
      <c r="J157" s="99" t="s">
        <v>108</v>
      </c>
      <c r="K157" s="99" t="s">
        <v>62</v>
      </c>
      <c r="L157" s="99" t="s">
        <v>60</v>
      </c>
      <c r="M157" s="25"/>
      <c r="N157" s="25"/>
      <c r="O157" s="25"/>
      <c r="P157" s="28"/>
    </row>
    <row r="158" spans="2:16" ht="13.5" customHeight="1">
      <c r="B158" s="100">
        <f>Calcu!E315</f>
        <v>0</v>
      </c>
      <c r="C158" s="100">
        <f>Calcu!F315</f>
        <v>0</v>
      </c>
      <c r="D158" s="100">
        <f>Calcu!I315</f>
        <v>0</v>
      </c>
      <c r="E158" s="25"/>
      <c r="F158" s="25"/>
      <c r="G158" s="25"/>
      <c r="H158" s="28"/>
      <c r="J158" s="100">
        <f>Calcu_ADJ!E315</f>
        <v>0</v>
      </c>
      <c r="K158" s="100">
        <f>Calcu_ADJ!F315</f>
        <v>0</v>
      </c>
      <c r="L158" s="100">
        <f>Calcu_ADJ!H315</f>
        <v>0</v>
      </c>
      <c r="M158" s="25"/>
      <c r="N158" s="25"/>
      <c r="O158" s="25"/>
      <c r="P158" s="28"/>
    </row>
    <row r="159" spans="2:16" ht="13.5" customHeight="1">
      <c r="B159" s="25"/>
      <c r="C159" s="25"/>
      <c r="D159" s="25"/>
      <c r="E159" s="25"/>
      <c r="F159" s="25"/>
      <c r="G159" s="25"/>
      <c r="H159" s="28"/>
      <c r="J159" s="25"/>
      <c r="K159" s="25"/>
      <c r="L159" s="25"/>
      <c r="M159" s="25"/>
      <c r="N159" s="25"/>
      <c r="O159" s="25"/>
      <c r="P159" s="28"/>
    </row>
    <row r="160" spans="2:16" ht="13.5" customHeight="1">
      <c r="B160" s="103" t="s">
        <v>86</v>
      </c>
      <c r="C160" s="25"/>
      <c r="D160" s="25"/>
      <c r="E160" s="25"/>
      <c r="F160" s="25"/>
      <c r="G160" s="25"/>
      <c r="H160" s="28"/>
      <c r="J160" s="103" t="s">
        <v>86</v>
      </c>
      <c r="K160" s="25"/>
      <c r="L160" s="25"/>
      <c r="M160" s="25"/>
      <c r="N160" s="25"/>
      <c r="O160" s="25"/>
      <c r="P160" s="28"/>
    </row>
    <row r="161" spans="2:16" ht="13.5" customHeight="1">
      <c r="B161" s="104" t="s">
        <v>120</v>
      </c>
      <c r="F161" s="25"/>
      <c r="G161" s="25"/>
      <c r="H161" s="29"/>
      <c r="J161" s="104" t="s">
        <v>120</v>
      </c>
      <c r="K161" s="31"/>
      <c r="L161" s="31"/>
      <c r="M161" s="26"/>
      <c r="N161" s="25"/>
      <c r="O161" s="25"/>
      <c r="P161" s="29"/>
    </row>
    <row r="162" spans="2:16" ht="13.5" customHeight="1">
      <c r="B162" s="434" t="s">
        <v>527</v>
      </c>
      <c r="C162" s="434" t="s">
        <v>92</v>
      </c>
      <c r="D162" s="436" t="str">
        <f>Calcu!F318</f>
        <v>측정현미경 지시값</v>
      </c>
      <c r="E162" s="437"/>
      <c r="F162" s="437"/>
      <c r="G162" s="437"/>
      <c r="H162" s="438"/>
      <c r="J162" s="434" t="s">
        <v>385</v>
      </c>
      <c r="K162" s="434" t="s">
        <v>92</v>
      </c>
      <c r="L162" s="436" t="str">
        <f>Calcu_ADJ!F318</f>
        <v>측정현미경 지시값</v>
      </c>
      <c r="M162" s="437"/>
      <c r="N162" s="437"/>
      <c r="O162" s="437"/>
      <c r="P162" s="438"/>
    </row>
    <row r="163" spans="2:16" ht="13.5" customHeight="1">
      <c r="B163" s="435"/>
      <c r="C163" s="435"/>
      <c r="D163" s="99" t="s">
        <v>81</v>
      </c>
      <c r="E163" s="99" t="s">
        <v>77</v>
      </c>
      <c r="F163" s="99" t="s">
        <v>78</v>
      </c>
      <c r="G163" s="99" t="s">
        <v>121</v>
      </c>
      <c r="H163" s="99" t="s">
        <v>122</v>
      </c>
      <c r="J163" s="435"/>
      <c r="K163" s="435"/>
      <c r="L163" s="99" t="s">
        <v>81</v>
      </c>
      <c r="M163" s="99" t="s">
        <v>77</v>
      </c>
      <c r="N163" s="99" t="s">
        <v>78</v>
      </c>
      <c r="O163" s="99" t="s">
        <v>121</v>
      </c>
      <c r="P163" s="99" t="s">
        <v>122</v>
      </c>
    </row>
    <row r="164" spans="2:16" ht="13.5" customHeight="1">
      <c r="B164" s="99"/>
      <c r="C164" s="99">
        <f>D158</f>
        <v>0</v>
      </c>
      <c r="D164" s="99">
        <f>C164</f>
        <v>0</v>
      </c>
      <c r="E164" s="99">
        <f>D164</f>
        <v>0</v>
      </c>
      <c r="F164" s="99">
        <f>E164</f>
        <v>0</v>
      </c>
      <c r="G164" s="99">
        <f>F164</f>
        <v>0</v>
      </c>
      <c r="H164" s="99">
        <f>G164</f>
        <v>0</v>
      </c>
      <c r="J164" s="99"/>
      <c r="K164" s="99">
        <f>L158</f>
        <v>0</v>
      </c>
      <c r="L164" s="99">
        <f>K164</f>
        <v>0</v>
      </c>
      <c r="M164" s="99">
        <f>L164</f>
        <v>0</v>
      </c>
      <c r="N164" s="99">
        <f>M164</f>
        <v>0</v>
      </c>
      <c r="O164" s="99">
        <f>N164</f>
        <v>0</v>
      </c>
      <c r="P164" s="99">
        <f>O164</f>
        <v>0</v>
      </c>
    </row>
    <row r="165" spans="2:16" ht="13.5" customHeight="1">
      <c r="B165" s="100" t="str">
        <f>Calcu!E321</f>
        <v/>
      </c>
      <c r="C165" s="100" t="str">
        <f>Calcu!C321</f>
        <v/>
      </c>
      <c r="D165" s="100" t="str">
        <f>IF(Calcu!$B321=FALSE,"",TEXT(Calcu!F321,Calcu!$Q$357))</f>
        <v/>
      </c>
      <c r="E165" s="100" t="str">
        <f>IF(Calcu!$B321=FALSE,"",TEXT(Calcu!G321,Calcu!$Q$357))</f>
        <v/>
      </c>
      <c r="F165" s="100" t="str">
        <f>IF(Calcu!$B321=FALSE,"",TEXT(Calcu!H321,Calcu!$Q$357))</f>
        <v/>
      </c>
      <c r="G165" s="100" t="str">
        <f>IF(Calcu!$B321=FALSE,"",TEXT(Calcu!I321,Calcu!$Q$357))</f>
        <v/>
      </c>
      <c r="H165" s="100" t="str">
        <f>IF(Calcu!$B321=FALSE,"",TEXT(Calcu!J321,Calcu!$Q$357))</f>
        <v/>
      </c>
      <c r="J165" s="100" t="str">
        <f>Calcu_ADJ!E321</f>
        <v/>
      </c>
      <c r="K165" s="100" t="str">
        <f>Calcu_ADJ!C321</f>
        <v/>
      </c>
      <c r="L165" s="100" t="str">
        <f>IF(Calcu_ADJ!$B321=FALSE,"",TEXT(Calcu_ADJ!F321,Calcu_ADJ!$Q$357))</f>
        <v/>
      </c>
      <c r="M165" s="100" t="str">
        <f>IF(Calcu_ADJ!$B321=FALSE,"",TEXT(Calcu_ADJ!G321,Calcu_ADJ!$Q$357))</f>
        <v/>
      </c>
      <c r="N165" s="100" t="str">
        <f>IF(Calcu_ADJ!$B321=FALSE,"",TEXT(Calcu_ADJ!H321,Calcu_ADJ!$Q$357))</f>
        <v/>
      </c>
      <c r="O165" s="100" t="str">
        <f>IF(Calcu_ADJ!$B321=FALSE,"",TEXT(Calcu_ADJ!I321,Calcu_ADJ!$Q$357))</f>
        <v/>
      </c>
      <c r="P165" s="100" t="str">
        <f>IF(Calcu_ADJ!$B321=FALSE,"",TEXT(Calcu_ADJ!J321,Calcu_ADJ!$Q$357))</f>
        <v/>
      </c>
    </row>
    <row r="166" spans="2:16" ht="13.5" customHeight="1">
      <c r="B166" s="100" t="str">
        <f>Calcu!E322</f>
        <v/>
      </c>
      <c r="C166" s="100" t="str">
        <f>Calcu!C322</f>
        <v/>
      </c>
      <c r="D166" s="100" t="str">
        <f>IF(Calcu!$B322=FALSE,"",TEXT(Calcu!F322,Calcu!$Q$357))</f>
        <v/>
      </c>
      <c r="E166" s="100" t="str">
        <f>IF(Calcu!$B322=FALSE,"",TEXT(Calcu!G322,Calcu!$Q$357))</f>
        <v/>
      </c>
      <c r="F166" s="100" t="str">
        <f>IF(Calcu!$B322=FALSE,"",TEXT(Calcu!H322,Calcu!$Q$357))</f>
        <v/>
      </c>
      <c r="G166" s="100" t="str">
        <f>IF(Calcu!$B322=FALSE,"",TEXT(Calcu!I322,Calcu!$Q$357))</f>
        <v/>
      </c>
      <c r="H166" s="100" t="str">
        <f>IF(Calcu!$B322=FALSE,"",TEXT(Calcu!J322,Calcu!$Q$357))</f>
        <v/>
      </c>
      <c r="J166" s="100" t="str">
        <f>Calcu_ADJ!E322</f>
        <v/>
      </c>
      <c r="K166" s="100" t="str">
        <f>Calcu_ADJ!C322</f>
        <v/>
      </c>
      <c r="L166" s="100" t="str">
        <f>IF(Calcu_ADJ!$B322=FALSE,"",TEXT(Calcu_ADJ!F322,Calcu_ADJ!$Q$357))</f>
        <v/>
      </c>
      <c r="M166" s="100" t="str">
        <f>IF(Calcu_ADJ!$B322=FALSE,"",TEXT(Calcu_ADJ!G322,Calcu_ADJ!$Q$357))</f>
        <v/>
      </c>
      <c r="N166" s="100" t="str">
        <f>IF(Calcu_ADJ!$B322=FALSE,"",TEXT(Calcu_ADJ!H322,Calcu_ADJ!$Q$357))</f>
        <v/>
      </c>
      <c r="O166" s="100" t="str">
        <f>IF(Calcu_ADJ!$B322=FALSE,"",TEXT(Calcu_ADJ!I322,Calcu_ADJ!$Q$357))</f>
        <v/>
      </c>
      <c r="P166" s="100" t="str">
        <f>IF(Calcu_ADJ!$B322=FALSE,"",TEXT(Calcu_ADJ!J322,Calcu_ADJ!$Q$357))</f>
        <v/>
      </c>
    </row>
    <row r="167" spans="2:16" ht="13.5" customHeight="1">
      <c r="B167" s="100" t="str">
        <f>Calcu!E323</f>
        <v/>
      </c>
      <c r="C167" s="100" t="str">
        <f>Calcu!C323</f>
        <v/>
      </c>
      <c r="D167" s="100" t="str">
        <f>IF(Calcu!$B323=FALSE,"",TEXT(Calcu!F323,Calcu!$Q$357))</f>
        <v/>
      </c>
      <c r="E167" s="100" t="str">
        <f>IF(Calcu!$B323=FALSE,"",TEXT(Calcu!G323,Calcu!$Q$357))</f>
        <v/>
      </c>
      <c r="F167" s="100" t="str">
        <f>IF(Calcu!$B323=FALSE,"",TEXT(Calcu!H323,Calcu!$Q$357))</f>
        <v/>
      </c>
      <c r="G167" s="100" t="str">
        <f>IF(Calcu!$B323=FALSE,"",TEXT(Calcu!I323,Calcu!$Q$357))</f>
        <v/>
      </c>
      <c r="H167" s="100" t="str">
        <f>IF(Calcu!$B323=FALSE,"",TEXT(Calcu!J323,Calcu!$Q$357))</f>
        <v/>
      </c>
      <c r="J167" s="100" t="str">
        <f>Calcu_ADJ!E323</f>
        <v/>
      </c>
      <c r="K167" s="100" t="str">
        <f>Calcu_ADJ!C323</f>
        <v/>
      </c>
      <c r="L167" s="100" t="str">
        <f>IF(Calcu_ADJ!$B323=FALSE,"",TEXT(Calcu_ADJ!F323,Calcu_ADJ!$Q$357))</f>
        <v/>
      </c>
      <c r="M167" s="100" t="str">
        <f>IF(Calcu_ADJ!$B323=FALSE,"",TEXT(Calcu_ADJ!G323,Calcu_ADJ!$Q$357))</f>
        <v/>
      </c>
      <c r="N167" s="100" t="str">
        <f>IF(Calcu_ADJ!$B323=FALSE,"",TEXT(Calcu_ADJ!H323,Calcu_ADJ!$Q$357))</f>
        <v/>
      </c>
      <c r="O167" s="100" t="str">
        <f>IF(Calcu_ADJ!$B323=FALSE,"",TEXT(Calcu_ADJ!I323,Calcu_ADJ!$Q$357))</f>
        <v/>
      </c>
      <c r="P167" s="100" t="str">
        <f>IF(Calcu_ADJ!$B323=FALSE,"",TEXT(Calcu_ADJ!J323,Calcu_ADJ!$Q$357))</f>
        <v/>
      </c>
    </row>
    <row r="168" spans="2:16" ht="13.5" customHeight="1">
      <c r="B168" s="100" t="str">
        <f>Calcu!E324</f>
        <v/>
      </c>
      <c r="C168" s="100" t="str">
        <f>Calcu!C324</f>
        <v/>
      </c>
      <c r="D168" s="100" t="str">
        <f>IF(Calcu!$B324=FALSE,"",TEXT(Calcu!F324,Calcu!$Q$357))</f>
        <v/>
      </c>
      <c r="E168" s="100" t="str">
        <f>IF(Calcu!$B324=FALSE,"",TEXT(Calcu!G324,Calcu!$Q$357))</f>
        <v/>
      </c>
      <c r="F168" s="100" t="str">
        <f>IF(Calcu!$B324=FALSE,"",TEXT(Calcu!H324,Calcu!$Q$357))</f>
        <v/>
      </c>
      <c r="G168" s="100" t="str">
        <f>IF(Calcu!$B324=FALSE,"",TEXT(Calcu!I324,Calcu!$Q$357))</f>
        <v/>
      </c>
      <c r="H168" s="100" t="str">
        <f>IF(Calcu!$B324=FALSE,"",TEXT(Calcu!J324,Calcu!$Q$357))</f>
        <v/>
      </c>
      <c r="J168" s="100" t="str">
        <f>Calcu_ADJ!E324</f>
        <v/>
      </c>
      <c r="K168" s="100" t="str">
        <f>Calcu_ADJ!C324</f>
        <v/>
      </c>
      <c r="L168" s="100" t="str">
        <f>IF(Calcu_ADJ!$B324=FALSE,"",TEXT(Calcu_ADJ!F324,Calcu_ADJ!$Q$357))</f>
        <v/>
      </c>
      <c r="M168" s="100" t="str">
        <f>IF(Calcu_ADJ!$B324=FALSE,"",TEXT(Calcu_ADJ!G324,Calcu_ADJ!$Q$357))</f>
        <v/>
      </c>
      <c r="N168" s="100" t="str">
        <f>IF(Calcu_ADJ!$B324=FALSE,"",TEXT(Calcu_ADJ!H324,Calcu_ADJ!$Q$357))</f>
        <v/>
      </c>
      <c r="O168" s="100" t="str">
        <f>IF(Calcu_ADJ!$B324=FALSE,"",TEXT(Calcu_ADJ!I324,Calcu_ADJ!$Q$357))</f>
        <v/>
      </c>
      <c r="P168" s="100" t="str">
        <f>IF(Calcu_ADJ!$B324=FALSE,"",TEXT(Calcu_ADJ!J324,Calcu_ADJ!$Q$357))</f>
        <v/>
      </c>
    </row>
    <row r="169" spans="2:16" ht="13.5" customHeight="1">
      <c r="B169" s="100" t="str">
        <f>Calcu!E325</f>
        <v/>
      </c>
      <c r="C169" s="100" t="str">
        <f>Calcu!C325</f>
        <v/>
      </c>
      <c r="D169" s="100" t="str">
        <f>IF(Calcu!$B325=FALSE,"",TEXT(Calcu!F325,Calcu!$Q$357))</f>
        <v/>
      </c>
      <c r="E169" s="100" t="str">
        <f>IF(Calcu!$B325=FALSE,"",TEXT(Calcu!G325,Calcu!$Q$357))</f>
        <v/>
      </c>
      <c r="F169" s="100" t="str">
        <f>IF(Calcu!$B325=FALSE,"",TEXT(Calcu!H325,Calcu!$Q$357))</f>
        <v/>
      </c>
      <c r="G169" s="100" t="str">
        <f>IF(Calcu!$B325=FALSE,"",TEXT(Calcu!I325,Calcu!$Q$357))</f>
        <v/>
      </c>
      <c r="H169" s="100" t="str">
        <f>IF(Calcu!$B325=FALSE,"",TEXT(Calcu!J325,Calcu!$Q$357))</f>
        <v/>
      </c>
      <c r="J169" s="100" t="str">
        <f>Calcu_ADJ!E325</f>
        <v/>
      </c>
      <c r="K169" s="100" t="str">
        <f>Calcu_ADJ!C325</f>
        <v/>
      </c>
      <c r="L169" s="100" t="str">
        <f>IF(Calcu_ADJ!$B325=FALSE,"",TEXT(Calcu_ADJ!F325,Calcu_ADJ!$Q$357))</f>
        <v/>
      </c>
      <c r="M169" s="100" t="str">
        <f>IF(Calcu_ADJ!$B325=FALSE,"",TEXT(Calcu_ADJ!G325,Calcu_ADJ!$Q$357))</f>
        <v/>
      </c>
      <c r="N169" s="100" t="str">
        <f>IF(Calcu_ADJ!$B325=FALSE,"",TEXT(Calcu_ADJ!H325,Calcu_ADJ!$Q$357))</f>
        <v/>
      </c>
      <c r="O169" s="100" t="str">
        <f>IF(Calcu_ADJ!$B325=FALSE,"",TEXT(Calcu_ADJ!I325,Calcu_ADJ!$Q$357))</f>
        <v/>
      </c>
      <c r="P169" s="100" t="str">
        <f>IF(Calcu_ADJ!$B325=FALSE,"",TEXT(Calcu_ADJ!J325,Calcu_ADJ!$Q$357))</f>
        <v/>
      </c>
    </row>
    <row r="170" spans="2:16" ht="13.5" customHeight="1">
      <c r="B170" s="100" t="str">
        <f>Calcu!E326</f>
        <v/>
      </c>
      <c r="C170" s="100" t="str">
        <f>Calcu!C326</f>
        <v/>
      </c>
      <c r="D170" s="100" t="str">
        <f>IF(Calcu!$B326=FALSE,"",TEXT(Calcu!F326,Calcu!$Q$357))</f>
        <v/>
      </c>
      <c r="E170" s="100" t="str">
        <f>IF(Calcu!$B326=FALSE,"",TEXT(Calcu!G326,Calcu!$Q$357))</f>
        <v/>
      </c>
      <c r="F170" s="100" t="str">
        <f>IF(Calcu!$B326=FALSE,"",TEXT(Calcu!H326,Calcu!$Q$357))</f>
        <v/>
      </c>
      <c r="G170" s="100" t="str">
        <f>IF(Calcu!$B326=FALSE,"",TEXT(Calcu!I326,Calcu!$Q$357))</f>
        <v/>
      </c>
      <c r="H170" s="100" t="str">
        <f>IF(Calcu!$B326=FALSE,"",TEXT(Calcu!J326,Calcu!$Q$357))</f>
        <v/>
      </c>
      <c r="J170" s="100" t="str">
        <f>Calcu_ADJ!E326</f>
        <v/>
      </c>
      <c r="K170" s="100" t="str">
        <f>Calcu_ADJ!C326</f>
        <v/>
      </c>
      <c r="L170" s="100" t="str">
        <f>IF(Calcu_ADJ!$B326=FALSE,"",TEXT(Calcu_ADJ!F326,Calcu_ADJ!$Q$357))</f>
        <v/>
      </c>
      <c r="M170" s="100" t="str">
        <f>IF(Calcu_ADJ!$B326=FALSE,"",TEXT(Calcu_ADJ!G326,Calcu_ADJ!$Q$357))</f>
        <v/>
      </c>
      <c r="N170" s="100" t="str">
        <f>IF(Calcu_ADJ!$B326=FALSE,"",TEXT(Calcu_ADJ!H326,Calcu_ADJ!$Q$357))</f>
        <v/>
      </c>
      <c r="O170" s="100" t="str">
        <f>IF(Calcu_ADJ!$B326=FALSE,"",TEXT(Calcu_ADJ!I326,Calcu_ADJ!$Q$357))</f>
        <v/>
      </c>
      <c r="P170" s="100" t="str">
        <f>IF(Calcu_ADJ!$B326=FALSE,"",TEXT(Calcu_ADJ!J326,Calcu_ADJ!$Q$357))</f>
        <v/>
      </c>
    </row>
    <row r="171" spans="2:16" ht="13.5" customHeight="1">
      <c r="B171" s="100" t="str">
        <f>Calcu!E327</f>
        <v/>
      </c>
      <c r="C171" s="100" t="str">
        <f>Calcu!C327</f>
        <v/>
      </c>
      <c r="D171" s="100" t="str">
        <f>IF(Calcu!$B327=FALSE,"",TEXT(Calcu!F327,Calcu!$Q$357))</f>
        <v/>
      </c>
      <c r="E171" s="100" t="str">
        <f>IF(Calcu!$B327=FALSE,"",TEXT(Calcu!G327,Calcu!$Q$357))</f>
        <v/>
      </c>
      <c r="F171" s="100" t="str">
        <f>IF(Calcu!$B327=FALSE,"",TEXT(Calcu!H327,Calcu!$Q$357))</f>
        <v/>
      </c>
      <c r="G171" s="100" t="str">
        <f>IF(Calcu!$B327=FALSE,"",TEXT(Calcu!I327,Calcu!$Q$357))</f>
        <v/>
      </c>
      <c r="H171" s="100" t="str">
        <f>IF(Calcu!$B327=FALSE,"",TEXT(Calcu!J327,Calcu!$Q$357))</f>
        <v/>
      </c>
      <c r="J171" s="100" t="str">
        <f>Calcu_ADJ!E327</f>
        <v/>
      </c>
      <c r="K171" s="100" t="str">
        <f>Calcu_ADJ!C327</f>
        <v/>
      </c>
      <c r="L171" s="100" t="str">
        <f>IF(Calcu_ADJ!$B327=FALSE,"",TEXT(Calcu_ADJ!F327,Calcu_ADJ!$Q$357))</f>
        <v/>
      </c>
      <c r="M171" s="100" t="str">
        <f>IF(Calcu_ADJ!$B327=FALSE,"",TEXT(Calcu_ADJ!G327,Calcu_ADJ!$Q$357))</f>
        <v/>
      </c>
      <c r="N171" s="100" t="str">
        <f>IF(Calcu_ADJ!$B327=FALSE,"",TEXT(Calcu_ADJ!H327,Calcu_ADJ!$Q$357))</f>
        <v/>
      </c>
      <c r="O171" s="100" t="str">
        <f>IF(Calcu_ADJ!$B327=FALSE,"",TEXT(Calcu_ADJ!I327,Calcu_ADJ!$Q$357))</f>
        <v/>
      </c>
      <c r="P171" s="100" t="str">
        <f>IF(Calcu_ADJ!$B327=FALSE,"",TEXT(Calcu_ADJ!J327,Calcu_ADJ!$Q$357))</f>
        <v/>
      </c>
    </row>
    <row r="172" spans="2:16" ht="13.5" customHeight="1">
      <c r="B172" s="100" t="str">
        <f>Calcu!E328</f>
        <v/>
      </c>
      <c r="C172" s="100" t="str">
        <f>Calcu!C328</f>
        <v/>
      </c>
      <c r="D172" s="100" t="str">
        <f>IF(Calcu!$B328=FALSE,"",TEXT(Calcu!F328,Calcu!$Q$357))</f>
        <v/>
      </c>
      <c r="E172" s="100" t="str">
        <f>IF(Calcu!$B328=FALSE,"",TEXT(Calcu!G328,Calcu!$Q$357))</f>
        <v/>
      </c>
      <c r="F172" s="100" t="str">
        <f>IF(Calcu!$B328=FALSE,"",TEXT(Calcu!H328,Calcu!$Q$357))</f>
        <v/>
      </c>
      <c r="G172" s="100" t="str">
        <f>IF(Calcu!$B328=FALSE,"",TEXT(Calcu!I328,Calcu!$Q$357))</f>
        <v/>
      </c>
      <c r="H172" s="100" t="str">
        <f>IF(Calcu!$B328=FALSE,"",TEXT(Calcu!J328,Calcu!$Q$357))</f>
        <v/>
      </c>
      <c r="J172" s="100" t="str">
        <f>Calcu_ADJ!E328</f>
        <v/>
      </c>
      <c r="K172" s="100" t="str">
        <f>Calcu_ADJ!C328</f>
        <v/>
      </c>
      <c r="L172" s="100" t="str">
        <f>IF(Calcu_ADJ!$B328=FALSE,"",TEXT(Calcu_ADJ!F328,Calcu_ADJ!$Q$357))</f>
        <v/>
      </c>
      <c r="M172" s="100" t="str">
        <f>IF(Calcu_ADJ!$B328=FALSE,"",TEXT(Calcu_ADJ!G328,Calcu_ADJ!$Q$357))</f>
        <v/>
      </c>
      <c r="N172" s="100" t="str">
        <f>IF(Calcu_ADJ!$B328=FALSE,"",TEXT(Calcu_ADJ!H328,Calcu_ADJ!$Q$357))</f>
        <v/>
      </c>
      <c r="O172" s="100" t="str">
        <f>IF(Calcu_ADJ!$B328=FALSE,"",TEXT(Calcu_ADJ!I328,Calcu_ADJ!$Q$357))</f>
        <v/>
      </c>
      <c r="P172" s="100" t="str">
        <f>IF(Calcu_ADJ!$B328=FALSE,"",TEXT(Calcu_ADJ!J328,Calcu_ADJ!$Q$357))</f>
        <v/>
      </c>
    </row>
    <row r="173" spans="2:16" ht="13.5" customHeight="1">
      <c r="B173" s="100" t="str">
        <f>Calcu!E329</f>
        <v/>
      </c>
      <c r="C173" s="100" t="str">
        <f>Calcu!C329</f>
        <v/>
      </c>
      <c r="D173" s="100" t="str">
        <f>IF(Calcu!$B329=FALSE,"",TEXT(Calcu!F329,Calcu!$Q$357))</f>
        <v/>
      </c>
      <c r="E173" s="100" t="str">
        <f>IF(Calcu!$B329=FALSE,"",TEXT(Calcu!G329,Calcu!$Q$357))</f>
        <v/>
      </c>
      <c r="F173" s="100" t="str">
        <f>IF(Calcu!$B329=FALSE,"",TEXT(Calcu!H329,Calcu!$Q$357))</f>
        <v/>
      </c>
      <c r="G173" s="100" t="str">
        <f>IF(Calcu!$B329=FALSE,"",TEXT(Calcu!I329,Calcu!$Q$357))</f>
        <v/>
      </c>
      <c r="H173" s="100" t="str">
        <f>IF(Calcu!$B329=FALSE,"",TEXT(Calcu!J329,Calcu!$Q$357))</f>
        <v/>
      </c>
      <c r="J173" s="100" t="str">
        <f>Calcu_ADJ!E329</f>
        <v/>
      </c>
      <c r="K173" s="100" t="str">
        <f>Calcu_ADJ!C329</f>
        <v/>
      </c>
      <c r="L173" s="100" t="str">
        <f>IF(Calcu_ADJ!$B329=FALSE,"",TEXT(Calcu_ADJ!F329,Calcu_ADJ!$Q$357))</f>
        <v/>
      </c>
      <c r="M173" s="100" t="str">
        <f>IF(Calcu_ADJ!$B329=FALSE,"",TEXT(Calcu_ADJ!G329,Calcu_ADJ!$Q$357))</f>
        <v/>
      </c>
      <c r="N173" s="100" t="str">
        <f>IF(Calcu_ADJ!$B329=FALSE,"",TEXT(Calcu_ADJ!H329,Calcu_ADJ!$Q$357))</f>
        <v/>
      </c>
      <c r="O173" s="100" t="str">
        <f>IF(Calcu_ADJ!$B329=FALSE,"",TEXT(Calcu_ADJ!I329,Calcu_ADJ!$Q$357))</f>
        <v/>
      </c>
      <c r="P173" s="100" t="str">
        <f>IF(Calcu_ADJ!$B329=FALSE,"",TEXT(Calcu_ADJ!J329,Calcu_ADJ!$Q$357))</f>
        <v/>
      </c>
    </row>
    <row r="174" spans="2:16" ht="13.5" customHeight="1">
      <c r="B174" s="100" t="str">
        <f>Calcu!E330</f>
        <v/>
      </c>
      <c r="C174" s="100" t="str">
        <f>Calcu!C330</f>
        <v/>
      </c>
      <c r="D174" s="100" t="str">
        <f>IF(Calcu!$B330=FALSE,"",TEXT(Calcu!F330,Calcu!$Q$357))</f>
        <v/>
      </c>
      <c r="E174" s="100" t="str">
        <f>IF(Calcu!$B330=FALSE,"",TEXT(Calcu!G330,Calcu!$Q$357))</f>
        <v/>
      </c>
      <c r="F174" s="100" t="str">
        <f>IF(Calcu!$B330=FALSE,"",TEXT(Calcu!H330,Calcu!$Q$357))</f>
        <v/>
      </c>
      <c r="G174" s="100" t="str">
        <f>IF(Calcu!$B330=FALSE,"",TEXT(Calcu!I330,Calcu!$Q$357))</f>
        <v/>
      </c>
      <c r="H174" s="100" t="str">
        <f>IF(Calcu!$B330=FALSE,"",TEXT(Calcu!J330,Calcu!$Q$357))</f>
        <v/>
      </c>
      <c r="J174" s="100" t="str">
        <f>Calcu_ADJ!E330</f>
        <v/>
      </c>
      <c r="K174" s="100" t="str">
        <f>Calcu_ADJ!C330</f>
        <v/>
      </c>
      <c r="L174" s="100" t="str">
        <f>IF(Calcu_ADJ!$B330=FALSE,"",TEXT(Calcu_ADJ!F330,Calcu_ADJ!$Q$357))</f>
        <v/>
      </c>
      <c r="M174" s="100" t="str">
        <f>IF(Calcu_ADJ!$B330=FALSE,"",TEXT(Calcu_ADJ!G330,Calcu_ADJ!$Q$357))</f>
        <v/>
      </c>
      <c r="N174" s="100" t="str">
        <f>IF(Calcu_ADJ!$B330=FALSE,"",TEXT(Calcu_ADJ!H330,Calcu_ADJ!$Q$357))</f>
        <v/>
      </c>
      <c r="O174" s="100" t="str">
        <f>IF(Calcu_ADJ!$B330=FALSE,"",TEXT(Calcu_ADJ!I330,Calcu_ADJ!$Q$357))</f>
        <v/>
      </c>
      <c r="P174" s="100" t="str">
        <f>IF(Calcu_ADJ!$B330=FALSE,"",TEXT(Calcu_ADJ!J330,Calcu_ADJ!$Q$357))</f>
        <v/>
      </c>
    </row>
    <row r="175" spans="2:16" ht="13.5" customHeight="1">
      <c r="B175" s="100" t="str">
        <f>Calcu!E331</f>
        <v/>
      </c>
      <c r="C175" s="100" t="str">
        <f>Calcu!C331</f>
        <v/>
      </c>
      <c r="D175" s="100" t="str">
        <f>IF(Calcu!$B331=FALSE,"",TEXT(Calcu!F331,Calcu!$Q$357))</f>
        <v/>
      </c>
      <c r="E175" s="100" t="str">
        <f>IF(Calcu!$B331=FALSE,"",TEXT(Calcu!G331,Calcu!$Q$357))</f>
        <v/>
      </c>
      <c r="F175" s="100" t="str">
        <f>IF(Calcu!$B331=FALSE,"",TEXT(Calcu!H331,Calcu!$Q$357))</f>
        <v/>
      </c>
      <c r="G175" s="100" t="str">
        <f>IF(Calcu!$B331=FALSE,"",TEXT(Calcu!I331,Calcu!$Q$357))</f>
        <v/>
      </c>
      <c r="H175" s="100" t="str">
        <f>IF(Calcu!$B331=FALSE,"",TEXT(Calcu!J331,Calcu!$Q$357))</f>
        <v/>
      </c>
      <c r="J175" s="100" t="str">
        <f>Calcu_ADJ!E331</f>
        <v/>
      </c>
      <c r="K175" s="100" t="str">
        <f>Calcu_ADJ!C331</f>
        <v/>
      </c>
      <c r="L175" s="100" t="str">
        <f>IF(Calcu_ADJ!$B331=FALSE,"",TEXT(Calcu_ADJ!F331,Calcu_ADJ!$Q$357))</f>
        <v/>
      </c>
      <c r="M175" s="100" t="str">
        <f>IF(Calcu_ADJ!$B331=FALSE,"",TEXT(Calcu_ADJ!G331,Calcu_ADJ!$Q$357))</f>
        <v/>
      </c>
      <c r="N175" s="100" t="str">
        <f>IF(Calcu_ADJ!$B331=FALSE,"",TEXT(Calcu_ADJ!H331,Calcu_ADJ!$Q$357))</f>
        <v/>
      </c>
      <c r="O175" s="100" t="str">
        <f>IF(Calcu_ADJ!$B331=FALSE,"",TEXT(Calcu_ADJ!I331,Calcu_ADJ!$Q$357))</f>
        <v/>
      </c>
      <c r="P175" s="100" t="str">
        <f>IF(Calcu_ADJ!$B331=FALSE,"",TEXT(Calcu_ADJ!J331,Calcu_ADJ!$Q$357))</f>
        <v/>
      </c>
    </row>
    <row r="176" spans="2:16" ht="13.5" customHeight="1">
      <c r="B176" s="100" t="str">
        <f>Calcu!E332</f>
        <v/>
      </c>
      <c r="C176" s="100" t="str">
        <f>Calcu!C332</f>
        <v/>
      </c>
      <c r="D176" s="100" t="str">
        <f>IF(Calcu!$B332=FALSE,"",TEXT(Calcu!F332,Calcu!$Q$357))</f>
        <v/>
      </c>
      <c r="E176" s="100" t="str">
        <f>IF(Calcu!$B332=FALSE,"",TEXT(Calcu!G332,Calcu!$Q$357))</f>
        <v/>
      </c>
      <c r="F176" s="100" t="str">
        <f>IF(Calcu!$B332=FALSE,"",TEXT(Calcu!H332,Calcu!$Q$357))</f>
        <v/>
      </c>
      <c r="G176" s="100" t="str">
        <f>IF(Calcu!$B332=FALSE,"",TEXT(Calcu!I332,Calcu!$Q$357))</f>
        <v/>
      </c>
      <c r="H176" s="100" t="str">
        <f>IF(Calcu!$B332=FALSE,"",TEXT(Calcu!J332,Calcu!$Q$357))</f>
        <v/>
      </c>
      <c r="J176" s="100" t="str">
        <f>Calcu_ADJ!E332</f>
        <v/>
      </c>
      <c r="K176" s="100" t="str">
        <f>Calcu_ADJ!C332</f>
        <v/>
      </c>
      <c r="L176" s="100" t="str">
        <f>IF(Calcu_ADJ!$B332=FALSE,"",TEXT(Calcu_ADJ!F332,Calcu_ADJ!$Q$357))</f>
        <v/>
      </c>
      <c r="M176" s="100" t="str">
        <f>IF(Calcu_ADJ!$B332=FALSE,"",TEXT(Calcu_ADJ!G332,Calcu_ADJ!$Q$357))</f>
        <v/>
      </c>
      <c r="N176" s="100" t="str">
        <f>IF(Calcu_ADJ!$B332=FALSE,"",TEXT(Calcu_ADJ!H332,Calcu_ADJ!$Q$357))</f>
        <v/>
      </c>
      <c r="O176" s="100" t="str">
        <f>IF(Calcu_ADJ!$B332=FALSE,"",TEXT(Calcu_ADJ!I332,Calcu_ADJ!$Q$357))</f>
        <v/>
      </c>
      <c r="P176" s="100" t="str">
        <f>IF(Calcu_ADJ!$B332=FALSE,"",TEXT(Calcu_ADJ!J332,Calcu_ADJ!$Q$357))</f>
        <v/>
      </c>
    </row>
    <row r="177" spans="2:16" ht="13.5" customHeight="1">
      <c r="B177" s="100" t="str">
        <f>Calcu!E333</f>
        <v/>
      </c>
      <c r="C177" s="100" t="str">
        <f>Calcu!C333</f>
        <v/>
      </c>
      <c r="D177" s="100" t="str">
        <f>IF(Calcu!$B333=FALSE,"",TEXT(Calcu!F333,Calcu!$Q$357))</f>
        <v/>
      </c>
      <c r="E177" s="100" t="str">
        <f>IF(Calcu!$B333=FALSE,"",TEXT(Calcu!G333,Calcu!$Q$357))</f>
        <v/>
      </c>
      <c r="F177" s="100" t="str">
        <f>IF(Calcu!$B333=FALSE,"",TEXT(Calcu!H333,Calcu!$Q$357))</f>
        <v/>
      </c>
      <c r="G177" s="100" t="str">
        <f>IF(Calcu!$B333=FALSE,"",TEXT(Calcu!I333,Calcu!$Q$357))</f>
        <v/>
      </c>
      <c r="H177" s="100" t="str">
        <f>IF(Calcu!$B333=FALSE,"",TEXT(Calcu!J333,Calcu!$Q$357))</f>
        <v/>
      </c>
      <c r="J177" s="100" t="str">
        <f>Calcu_ADJ!E333</f>
        <v/>
      </c>
      <c r="K177" s="100" t="str">
        <f>Calcu_ADJ!C333</f>
        <v/>
      </c>
      <c r="L177" s="100" t="str">
        <f>IF(Calcu_ADJ!$B333=FALSE,"",TEXT(Calcu_ADJ!F333,Calcu_ADJ!$Q$357))</f>
        <v/>
      </c>
      <c r="M177" s="100" t="str">
        <f>IF(Calcu_ADJ!$B333=FALSE,"",TEXT(Calcu_ADJ!G333,Calcu_ADJ!$Q$357))</f>
        <v/>
      </c>
      <c r="N177" s="100" t="str">
        <f>IF(Calcu_ADJ!$B333=FALSE,"",TEXT(Calcu_ADJ!H333,Calcu_ADJ!$Q$357))</f>
        <v/>
      </c>
      <c r="O177" s="100" t="str">
        <f>IF(Calcu_ADJ!$B333=FALSE,"",TEXT(Calcu_ADJ!I333,Calcu_ADJ!$Q$357))</f>
        <v/>
      </c>
      <c r="P177" s="100" t="str">
        <f>IF(Calcu_ADJ!$B333=FALSE,"",TEXT(Calcu_ADJ!J333,Calcu_ADJ!$Q$357))</f>
        <v/>
      </c>
    </row>
    <row r="178" spans="2:16" ht="13.5" customHeight="1">
      <c r="B178" s="100" t="str">
        <f>Calcu!E334</f>
        <v/>
      </c>
      <c r="C178" s="100" t="str">
        <f>Calcu!C334</f>
        <v/>
      </c>
      <c r="D178" s="100" t="str">
        <f>IF(Calcu!$B334=FALSE,"",TEXT(Calcu!F334,Calcu!$Q$357))</f>
        <v/>
      </c>
      <c r="E178" s="100" t="str">
        <f>IF(Calcu!$B334=FALSE,"",TEXT(Calcu!G334,Calcu!$Q$357))</f>
        <v/>
      </c>
      <c r="F178" s="100" t="str">
        <f>IF(Calcu!$B334=FALSE,"",TEXT(Calcu!H334,Calcu!$Q$357))</f>
        <v/>
      </c>
      <c r="G178" s="100" t="str">
        <f>IF(Calcu!$B334=FALSE,"",TEXT(Calcu!I334,Calcu!$Q$357))</f>
        <v/>
      </c>
      <c r="H178" s="100" t="str">
        <f>IF(Calcu!$B334=FALSE,"",TEXT(Calcu!J334,Calcu!$Q$357))</f>
        <v/>
      </c>
      <c r="J178" s="100" t="str">
        <f>Calcu_ADJ!E334</f>
        <v/>
      </c>
      <c r="K178" s="100" t="str">
        <f>Calcu_ADJ!C334</f>
        <v/>
      </c>
      <c r="L178" s="100" t="str">
        <f>IF(Calcu_ADJ!$B334=FALSE,"",TEXT(Calcu_ADJ!F334,Calcu_ADJ!$Q$357))</f>
        <v/>
      </c>
      <c r="M178" s="100" t="str">
        <f>IF(Calcu_ADJ!$B334=FALSE,"",TEXT(Calcu_ADJ!G334,Calcu_ADJ!$Q$357))</f>
        <v/>
      </c>
      <c r="N178" s="100" t="str">
        <f>IF(Calcu_ADJ!$B334=FALSE,"",TEXT(Calcu_ADJ!H334,Calcu_ADJ!$Q$357))</f>
        <v/>
      </c>
      <c r="O178" s="100" t="str">
        <f>IF(Calcu_ADJ!$B334=FALSE,"",TEXT(Calcu_ADJ!I334,Calcu_ADJ!$Q$357))</f>
        <v/>
      </c>
      <c r="P178" s="100" t="str">
        <f>IF(Calcu_ADJ!$B334=FALSE,"",TEXT(Calcu_ADJ!J334,Calcu_ADJ!$Q$357))</f>
        <v/>
      </c>
    </row>
    <row r="179" spans="2:16" ht="13.5" customHeight="1">
      <c r="B179" s="100" t="str">
        <f>Calcu!E335</f>
        <v/>
      </c>
      <c r="C179" s="100" t="str">
        <f>Calcu!C335</f>
        <v/>
      </c>
      <c r="D179" s="100" t="str">
        <f>IF(Calcu!$B335=FALSE,"",TEXT(Calcu!F335,Calcu!$Q$357))</f>
        <v/>
      </c>
      <c r="E179" s="100" t="str">
        <f>IF(Calcu!$B335=FALSE,"",TEXT(Calcu!G335,Calcu!$Q$357))</f>
        <v/>
      </c>
      <c r="F179" s="100" t="str">
        <f>IF(Calcu!$B335=FALSE,"",TEXT(Calcu!H335,Calcu!$Q$357))</f>
        <v/>
      </c>
      <c r="G179" s="100" t="str">
        <f>IF(Calcu!$B335=FALSE,"",TEXT(Calcu!I335,Calcu!$Q$357))</f>
        <v/>
      </c>
      <c r="H179" s="100" t="str">
        <f>IF(Calcu!$B335=FALSE,"",TEXT(Calcu!J335,Calcu!$Q$357))</f>
        <v/>
      </c>
      <c r="J179" s="100" t="str">
        <f>Calcu_ADJ!E335</f>
        <v/>
      </c>
      <c r="K179" s="100" t="str">
        <f>Calcu_ADJ!C335</f>
        <v/>
      </c>
      <c r="L179" s="100" t="str">
        <f>IF(Calcu_ADJ!$B335=FALSE,"",TEXT(Calcu_ADJ!F335,Calcu_ADJ!$Q$357))</f>
        <v/>
      </c>
      <c r="M179" s="100" t="str">
        <f>IF(Calcu_ADJ!$B335=FALSE,"",TEXT(Calcu_ADJ!G335,Calcu_ADJ!$Q$357))</f>
        <v/>
      </c>
      <c r="N179" s="100" t="str">
        <f>IF(Calcu_ADJ!$B335=FALSE,"",TEXT(Calcu_ADJ!H335,Calcu_ADJ!$Q$357))</f>
        <v/>
      </c>
      <c r="O179" s="100" t="str">
        <f>IF(Calcu_ADJ!$B335=FALSE,"",TEXT(Calcu_ADJ!I335,Calcu_ADJ!$Q$357))</f>
        <v/>
      </c>
      <c r="P179" s="100" t="str">
        <f>IF(Calcu_ADJ!$B335=FALSE,"",TEXT(Calcu_ADJ!J335,Calcu_ADJ!$Q$357))</f>
        <v/>
      </c>
    </row>
    <row r="180" spans="2:16" ht="13.5" customHeight="1">
      <c r="B180" s="100" t="str">
        <f>Calcu!E336</f>
        <v/>
      </c>
      <c r="C180" s="100" t="str">
        <f>Calcu!C336</f>
        <v/>
      </c>
      <c r="D180" s="100" t="str">
        <f>IF(Calcu!$B336=FALSE,"",TEXT(Calcu!F336,Calcu!$Q$357))</f>
        <v/>
      </c>
      <c r="E180" s="100" t="str">
        <f>IF(Calcu!$B336=FALSE,"",TEXT(Calcu!G336,Calcu!$Q$357))</f>
        <v/>
      </c>
      <c r="F180" s="100" t="str">
        <f>IF(Calcu!$B336=FALSE,"",TEXT(Calcu!H336,Calcu!$Q$357))</f>
        <v/>
      </c>
      <c r="G180" s="100" t="str">
        <f>IF(Calcu!$B336=FALSE,"",TEXT(Calcu!I336,Calcu!$Q$357))</f>
        <v/>
      </c>
      <c r="H180" s="100" t="str">
        <f>IF(Calcu!$B336=FALSE,"",TEXT(Calcu!J336,Calcu!$Q$357))</f>
        <v/>
      </c>
      <c r="J180" s="100" t="str">
        <f>Calcu_ADJ!E336</f>
        <v/>
      </c>
      <c r="K180" s="100" t="str">
        <f>Calcu_ADJ!C336</f>
        <v/>
      </c>
      <c r="L180" s="100" t="str">
        <f>IF(Calcu_ADJ!$B336=FALSE,"",TEXT(Calcu_ADJ!F336,Calcu_ADJ!$Q$357))</f>
        <v/>
      </c>
      <c r="M180" s="100" t="str">
        <f>IF(Calcu_ADJ!$B336=FALSE,"",TEXT(Calcu_ADJ!G336,Calcu_ADJ!$Q$357))</f>
        <v/>
      </c>
      <c r="N180" s="100" t="str">
        <f>IF(Calcu_ADJ!$B336=FALSE,"",TEXT(Calcu_ADJ!H336,Calcu_ADJ!$Q$357))</f>
        <v/>
      </c>
      <c r="O180" s="100" t="str">
        <f>IF(Calcu_ADJ!$B336=FALSE,"",TEXT(Calcu_ADJ!I336,Calcu_ADJ!$Q$357))</f>
        <v/>
      </c>
      <c r="P180" s="100" t="str">
        <f>IF(Calcu_ADJ!$B336=FALSE,"",TEXT(Calcu_ADJ!J336,Calcu_ADJ!$Q$357))</f>
        <v/>
      </c>
    </row>
    <row r="181" spans="2:16" ht="13.5" customHeight="1">
      <c r="B181" s="100" t="str">
        <f>Calcu!E337</f>
        <v/>
      </c>
      <c r="C181" s="100" t="str">
        <f>Calcu!C337</f>
        <v/>
      </c>
      <c r="D181" s="100" t="str">
        <f>IF(Calcu!$B337=FALSE,"",TEXT(Calcu!F337,Calcu!$Q$357))</f>
        <v/>
      </c>
      <c r="E181" s="100" t="str">
        <f>IF(Calcu!$B337=FALSE,"",TEXT(Calcu!G337,Calcu!$Q$357))</f>
        <v/>
      </c>
      <c r="F181" s="100" t="str">
        <f>IF(Calcu!$B337=FALSE,"",TEXT(Calcu!H337,Calcu!$Q$357))</f>
        <v/>
      </c>
      <c r="G181" s="100" t="str">
        <f>IF(Calcu!$B337=FALSE,"",TEXT(Calcu!I337,Calcu!$Q$357))</f>
        <v/>
      </c>
      <c r="H181" s="100" t="str">
        <f>IF(Calcu!$B337=FALSE,"",TEXT(Calcu!J337,Calcu!$Q$357))</f>
        <v/>
      </c>
      <c r="J181" s="100" t="str">
        <f>Calcu_ADJ!E337</f>
        <v/>
      </c>
      <c r="K181" s="100" t="str">
        <f>Calcu_ADJ!C337</f>
        <v/>
      </c>
      <c r="L181" s="100" t="str">
        <f>IF(Calcu_ADJ!$B337=FALSE,"",TEXT(Calcu_ADJ!F337,Calcu_ADJ!$Q$357))</f>
        <v/>
      </c>
      <c r="M181" s="100" t="str">
        <f>IF(Calcu_ADJ!$B337=FALSE,"",TEXT(Calcu_ADJ!G337,Calcu_ADJ!$Q$357))</f>
        <v/>
      </c>
      <c r="N181" s="100" t="str">
        <f>IF(Calcu_ADJ!$B337=FALSE,"",TEXT(Calcu_ADJ!H337,Calcu_ADJ!$Q$357))</f>
        <v/>
      </c>
      <c r="O181" s="100" t="str">
        <f>IF(Calcu_ADJ!$B337=FALSE,"",TEXT(Calcu_ADJ!I337,Calcu_ADJ!$Q$357))</f>
        <v/>
      </c>
      <c r="P181" s="100" t="str">
        <f>IF(Calcu_ADJ!$B337=FALSE,"",TEXT(Calcu_ADJ!J337,Calcu_ADJ!$Q$357))</f>
        <v/>
      </c>
    </row>
    <row r="182" spans="2:16" ht="13.5" customHeight="1">
      <c r="B182" s="100" t="str">
        <f>Calcu!E338</f>
        <v/>
      </c>
      <c r="C182" s="100" t="str">
        <f>Calcu!C338</f>
        <v/>
      </c>
      <c r="D182" s="100" t="str">
        <f>IF(Calcu!$B338=FALSE,"",TEXT(Calcu!F338,Calcu!$Q$357))</f>
        <v/>
      </c>
      <c r="E182" s="100" t="str">
        <f>IF(Calcu!$B338=FALSE,"",TEXT(Calcu!G338,Calcu!$Q$357))</f>
        <v/>
      </c>
      <c r="F182" s="100" t="str">
        <f>IF(Calcu!$B338=FALSE,"",TEXT(Calcu!H338,Calcu!$Q$357))</f>
        <v/>
      </c>
      <c r="G182" s="100" t="str">
        <f>IF(Calcu!$B338=FALSE,"",TEXT(Calcu!I338,Calcu!$Q$357))</f>
        <v/>
      </c>
      <c r="H182" s="100" t="str">
        <f>IF(Calcu!$B338=FALSE,"",TEXT(Calcu!J338,Calcu!$Q$357))</f>
        <v/>
      </c>
      <c r="J182" s="100" t="str">
        <f>Calcu_ADJ!E338</f>
        <v/>
      </c>
      <c r="K182" s="100" t="str">
        <f>Calcu_ADJ!C338</f>
        <v/>
      </c>
      <c r="L182" s="100" t="str">
        <f>IF(Calcu_ADJ!$B338=FALSE,"",TEXT(Calcu_ADJ!F338,Calcu_ADJ!$Q$357))</f>
        <v/>
      </c>
      <c r="M182" s="100" t="str">
        <f>IF(Calcu_ADJ!$B338=FALSE,"",TEXT(Calcu_ADJ!G338,Calcu_ADJ!$Q$357))</f>
        <v/>
      </c>
      <c r="N182" s="100" t="str">
        <f>IF(Calcu_ADJ!$B338=FALSE,"",TEXT(Calcu_ADJ!H338,Calcu_ADJ!$Q$357))</f>
        <v/>
      </c>
      <c r="O182" s="100" t="str">
        <f>IF(Calcu_ADJ!$B338=FALSE,"",TEXT(Calcu_ADJ!I338,Calcu_ADJ!$Q$357))</f>
        <v/>
      </c>
      <c r="P182" s="100" t="str">
        <f>IF(Calcu_ADJ!$B338=FALSE,"",TEXT(Calcu_ADJ!J338,Calcu_ADJ!$Q$357))</f>
        <v/>
      </c>
    </row>
    <row r="183" spans="2:16" ht="13.5" customHeight="1">
      <c r="B183" s="100" t="str">
        <f>Calcu!E339</f>
        <v/>
      </c>
      <c r="C183" s="100" t="str">
        <f>Calcu!C339</f>
        <v/>
      </c>
      <c r="D183" s="100" t="str">
        <f>IF(Calcu!$B339=FALSE,"",TEXT(Calcu!F339,Calcu!$Q$357))</f>
        <v/>
      </c>
      <c r="E183" s="100" t="str">
        <f>IF(Calcu!$B339=FALSE,"",TEXT(Calcu!G339,Calcu!$Q$357))</f>
        <v/>
      </c>
      <c r="F183" s="100" t="str">
        <f>IF(Calcu!$B339=FALSE,"",TEXT(Calcu!H339,Calcu!$Q$357))</f>
        <v/>
      </c>
      <c r="G183" s="100" t="str">
        <f>IF(Calcu!$B339=FALSE,"",TEXT(Calcu!I339,Calcu!$Q$357))</f>
        <v/>
      </c>
      <c r="H183" s="100" t="str">
        <f>IF(Calcu!$B339=FALSE,"",TEXT(Calcu!J339,Calcu!$Q$357))</f>
        <v/>
      </c>
      <c r="J183" s="100" t="str">
        <f>Calcu_ADJ!E339</f>
        <v/>
      </c>
      <c r="K183" s="100" t="str">
        <f>Calcu_ADJ!C339</f>
        <v/>
      </c>
      <c r="L183" s="100" t="str">
        <f>IF(Calcu_ADJ!$B339=FALSE,"",TEXT(Calcu_ADJ!F339,Calcu_ADJ!$Q$357))</f>
        <v/>
      </c>
      <c r="M183" s="100" t="str">
        <f>IF(Calcu_ADJ!$B339=FALSE,"",TEXT(Calcu_ADJ!G339,Calcu_ADJ!$Q$357))</f>
        <v/>
      </c>
      <c r="N183" s="100" t="str">
        <f>IF(Calcu_ADJ!$B339=FALSE,"",TEXT(Calcu_ADJ!H339,Calcu_ADJ!$Q$357))</f>
        <v/>
      </c>
      <c r="O183" s="100" t="str">
        <f>IF(Calcu_ADJ!$B339=FALSE,"",TEXT(Calcu_ADJ!I339,Calcu_ADJ!$Q$357))</f>
        <v/>
      </c>
      <c r="P183" s="100" t="str">
        <f>IF(Calcu_ADJ!$B339=FALSE,"",TEXT(Calcu_ADJ!J339,Calcu_ADJ!$Q$357))</f>
        <v/>
      </c>
    </row>
    <row r="184" spans="2:16" ht="13.5" customHeight="1">
      <c r="B184" s="100" t="str">
        <f>Calcu!E340</f>
        <v/>
      </c>
      <c r="C184" s="100" t="str">
        <f>Calcu!C340</f>
        <v/>
      </c>
      <c r="D184" s="100" t="str">
        <f>IF(Calcu!$B340=FALSE,"",TEXT(Calcu!F340,Calcu!$Q$357))</f>
        <v/>
      </c>
      <c r="E184" s="100" t="str">
        <f>IF(Calcu!$B340=FALSE,"",TEXT(Calcu!G340,Calcu!$Q$357))</f>
        <v/>
      </c>
      <c r="F184" s="100" t="str">
        <f>IF(Calcu!$B340=FALSE,"",TEXT(Calcu!H340,Calcu!$Q$357))</f>
        <v/>
      </c>
      <c r="G184" s="100" t="str">
        <f>IF(Calcu!$B340=FALSE,"",TEXT(Calcu!I340,Calcu!$Q$357))</f>
        <v/>
      </c>
      <c r="H184" s="100" t="str">
        <f>IF(Calcu!$B340=FALSE,"",TEXT(Calcu!J340,Calcu!$Q$357))</f>
        <v/>
      </c>
      <c r="J184" s="100" t="str">
        <f>Calcu_ADJ!E340</f>
        <v/>
      </c>
      <c r="K184" s="100" t="str">
        <f>Calcu_ADJ!C340</f>
        <v/>
      </c>
      <c r="L184" s="100" t="str">
        <f>IF(Calcu_ADJ!$B340=FALSE,"",TEXT(Calcu_ADJ!F340,Calcu_ADJ!$Q$357))</f>
        <v/>
      </c>
      <c r="M184" s="100" t="str">
        <f>IF(Calcu_ADJ!$B340=FALSE,"",TEXT(Calcu_ADJ!G340,Calcu_ADJ!$Q$357))</f>
        <v/>
      </c>
      <c r="N184" s="100" t="str">
        <f>IF(Calcu_ADJ!$B340=FALSE,"",TEXT(Calcu_ADJ!H340,Calcu_ADJ!$Q$357))</f>
        <v/>
      </c>
      <c r="O184" s="100" t="str">
        <f>IF(Calcu_ADJ!$B340=FALSE,"",TEXT(Calcu_ADJ!I340,Calcu_ADJ!$Q$357))</f>
        <v/>
      </c>
      <c r="P184" s="100" t="str">
        <f>IF(Calcu_ADJ!$B340=FALSE,"",TEXT(Calcu_ADJ!J340,Calcu_ADJ!$Q$357))</f>
        <v/>
      </c>
    </row>
  </sheetData>
  <mergeCells count="38">
    <mergeCell ref="B12:B13"/>
    <mergeCell ref="B42:B43"/>
    <mergeCell ref="D42:H42"/>
    <mergeCell ref="E4:F4"/>
    <mergeCell ref="E3:F3"/>
    <mergeCell ref="C12:C13"/>
    <mergeCell ref="D12:H12"/>
    <mergeCell ref="C42:C43"/>
    <mergeCell ref="B102:B103"/>
    <mergeCell ref="C162:C163"/>
    <mergeCell ref="D162:H162"/>
    <mergeCell ref="B132:B133"/>
    <mergeCell ref="C132:C133"/>
    <mergeCell ref="D132:H132"/>
    <mergeCell ref="B162:B163"/>
    <mergeCell ref="C102:C103"/>
    <mergeCell ref="D102:H102"/>
    <mergeCell ref="L132:P132"/>
    <mergeCell ref="J162:J163"/>
    <mergeCell ref="K162:K163"/>
    <mergeCell ref="L162:P162"/>
    <mergeCell ref="J102:J103"/>
    <mergeCell ref="K102:K103"/>
    <mergeCell ref="L102:P102"/>
    <mergeCell ref="J132:J133"/>
    <mergeCell ref="K132:K133"/>
    <mergeCell ref="J72:J73"/>
    <mergeCell ref="K72:K73"/>
    <mergeCell ref="L72:P72"/>
    <mergeCell ref="B72:B73"/>
    <mergeCell ref="C72:C73"/>
    <mergeCell ref="D72:H72"/>
    <mergeCell ref="J12:J13"/>
    <mergeCell ref="K12:K13"/>
    <mergeCell ref="L12:P12"/>
    <mergeCell ref="J42:J43"/>
    <mergeCell ref="K42:K43"/>
    <mergeCell ref="L42:P42"/>
  </mergeCells>
  <phoneticPr fontId="4" type="noConversion"/>
  <pageMargins left="0.39370078740157483" right="0.39370078740157483" top="0.39370078740157483" bottom="0.39370078740157483" header="0.19685039370078741" footer="0.19685039370078741"/>
  <pageSetup paperSize="9" orientation="portrait" r:id="rId1"/>
  <headerFooter alignWithMargins="0">
    <oddFooter>&amp;L&amp;"Tahoma,보통"&amp;9F-02P-02-001 (Rev.01)&amp;C&amp;9&amp;P of &amp;N&amp;R&amp;"돋움,굵게"&amp;9(주)에이치시티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E885"/>
  <sheetViews>
    <sheetView showGridLines="0" zoomScaleNormal="100" zoomScaleSheetLayoutView="100" workbookViewId="0"/>
  </sheetViews>
  <sheetFormatPr defaultColWidth="1.77734375" defaultRowHeight="18.75" customHeight="1"/>
  <cols>
    <col min="1" max="11" width="1.77734375" style="56"/>
    <col min="12" max="12" width="1.77734375" style="56" customWidth="1"/>
    <col min="13" max="19" width="1.77734375" style="56"/>
    <col min="20" max="20" width="1.77734375" style="56" customWidth="1"/>
    <col min="21" max="26" width="1.77734375" style="56"/>
    <col min="27" max="27" width="1.77734375" style="56" customWidth="1"/>
    <col min="28" max="28" width="1.77734375" style="56"/>
    <col min="29" max="29" width="1.77734375" style="56" customWidth="1"/>
    <col min="30" max="16384" width="1.77734375" style="56"/>
  </cols>
  <sheetData>
    <row r="1" spans="1:46" s="68" customFormat="1" ht="31.5">
      <c r="A1" s="67" t="s">
        <v>524</v>
      </c>
    </row>
    <row r="2" spans="1:46" s="68" customFormat="1" ht="18.75" customHeight="1"/>
    <row r="3" spans="1:46" s="68" customFormat="1" ht="18.75" customHeight="1">
      <c r="A3" s="69" t="s">
        <v>525</v>
      </c>
    </row>
    <row r="4" spans="1:46" s="68" customFormat="1" ht="18.75" customHeight="1">
      <c r="A4" s="69" t="s">
        <v>141</v>
      </c>
    </row>
    <row r="5" spans="1:46" s="68" customFormat="1" ht="18.75" customHeight="1">
      <c r="B5" s="452" t="s">
        <v>60</v>
      </c>
      <c r="C5" s="452"/>
      <c r="D5" s="452"/>
      <c r="E5" s="452"/>
      <c r="F5" s="452"/>
      <c r="G5" s="452"/>
      <c r="H5" s="453" t="s">
        <v>142</v>
      </c>
      <c r="I5" s="453"/>
      <c r="J5" s="453"/>
      <c r="K5" s="453"/>
      <c r="L5" s="453"/>
      <c r="M5" s="453"/>
      <c r="N5" s="452" t="s">
        <v>143</v>
      </c>
      <c r="O5" s="452"/>
      <c r="P5" s="452"/>
      <c r="Q5" s="452"/>
      <c r="R5" s="452"/>
      <c r="S5" s="452"/>
      <c r="T5" s="452" t="s">
        <v>144</v>
      </c>
      <c r="U5" s="452"/>
      <c r="V5" s="452"/>
      <c r="W5" s="452"/>
      <c r="X5" s="452"/>
      <c r="Y5" s="452"/>
    </row>
    <row r="6" spans="1:46" s="68" customFormat="1" ht="18.75" customHeight="1">
      <c r="B6" s="454">
        <f>Calcu!I5</f>
        <v>0</v>
      </c>
      <c r="C6" s="454"/>
      <c r="D6" s="454"/>
      <c r="E6" s="454"/>
      <c r="F6" s="454"/>
      <c r="G6" s="454"/>
      <c r="H6" s="455">
        <f>Calcu!J5</f>
        <v>1</v>
      </c>
      <c r="I6" s="455"/>
      <c r="J6" s="455"/>
      <c r="K6" s="455"/>
      <c r="L6" s="455"/>
      <c r="M6" s="455"/>
      <c r="N6" s="454" t="s">
        <v>333</v>
      </c>
      <c r="O6" s="454"/>
      <c r="P6" s="454"/>
      <c r="Q6" s="454"/>
      <c r="R6" s="454"/>
      <c r="S6" s="454"/>
      <c r="T6" s="454" t="s">
        <v>329</v>
      </c>
      <c r="U6" s="454"/>
      <c r="V6" s="454"/>
      <c r="W6" s="454"/>
      <c r="X6" s="454"/>
      <c r="Y6" s="454"/>
    </row>
    <row r="7" spans="1:46" s="68" customFormat="1" ht="18.75" customHeight="1"/>
    <row r="8" spans="1:46" ht="18.75" customHeight="1">
      <c r="A8" s="57" t="s">
        <v>145</v>
      </c>
      <c r="B8" s="213"/>
      <c r="C8" s="213"/>
      <c r="D8" s="213"/>
      <c r="E8" s="213"/>
      <c r="F8" s="213"/>
      <c r="G8" s="213"/>
      <c r="H8" s="213"/>
      <c r="I8" s="213"/>
      <c r="J8" s="213"/>
      <c r="K8" s="213"/>
      <c r="L8" s="213"/>
      <c r="M8" s="213"/>
      <c r="N8" s="213"/>
      <c r="O8" s="213"/>
      <c r="P8" s="213"/>
      <c r="Q8" s="213"/>
      <c r="R8" s="213"/>
      <c r="S8" s="213"/>
      <c r="T8" s="213"/>
      <c r="U8" s="213"/>
      <c r="V8" s="213"/>
      <c r="W8" s="213"/>
      <c r="X8" s="213"/>
      <c r="Y8" s="213"/>
      <c r="Z8" s="213"/>
      <c r="AA8" s="213"/>
      <c r="AB8" s="213"/>
      <c r="AC8" s="213"/>
      <c r="AD8" s="213"/>
      <c r="AE8" s="213"/>
      <c r="AF8" s="213"/>
      <c r="AG8" s="213"/>
      <c r="AH8" s="213"/>
      <c r="AI8" s="213"/>
      <c r="AJ8" s="213"/>
      <c r="AK8" s="213"/>
      <c r="AL8" s="213"/>
      <c r="AM8" s="213"/>
      <c r="AN8" s="213"/>
      <c r="AO8" s="213"/>
      <c r="AP8" s="213"/>
      <c r="AQ8" s="213"/>
      <c r="AR8" s="213"/>
    </row>
    <row r="9" spans="1:46" ht="18.75" customHeight="1">
      <c r="A9" s="57"/>
      <c r="B9" s="443" t="s">
        <v>528</v>
      </c>
      <c r="C9" s="444"/>
      <c r="D9" s="444"/>
      <c r="E9" s="444"/>
      <c r="F9" s="445"/>
      <c r="G9" s="443" t="s">
        <v>146</v>
      </c>
      <c r="H9" s="444"/>
      <c r="I9" s="444"/>
      <c r="J9" s="444"/>
      <c r="K9" s="445"/>
      <c r="L9" s="449" t="str">
        <f>N6&amp;" 지시값"</f>
        <v>측정현미경 지시값</v>
      </c>
      <c r="M9" s="450"/>
      <c r="N9" s="450"/>
      <c r="O9" s="450"/>
      <c r="P9" s="450"/>
      <c r="Q9" s="450"/>
      <c r="R9" s="450"/>
      <c r="S9" s="450"/>
      <c r="T9" s="450"/>
      <c r="U9" s="450"/>
      <c r="V9" s="450"/>
      <c r="W9" s="450"/>
      <c r="X9" s="450"/>
      <c r="Y9" s="450"/>
      <c r="Z9" s="450"/>
      <c r="AA9" s="450"/>
      <c r="AB9" s="450"/>
      <c r="AC9" s="450"/>
      <c r="AD9" s="450"/>
      <c r="AE9" s="450"/>
      <c r="AF9" s="450"/>
      <c r="AG9" s="450"/>
      <c r="AH9" s="450"/>
      <c r="AI9" s="450"/>
      <c r="AJ9" s="451"/>
      <c r="AK9" s="443" t="s">
        <v>147</v>
      </c>
      <c r="AL9" s="444"/>
      <c r="AM9" s="444"/>
      <c r="AN9" s="444"/>
      <c r="AO9" s="445"/>
      <c r="AP9" s="443" t="s">
        <v>140</v>
      </c>
      <c r="AQ9" s="444"/>
      <c r="AR9" s="444"/>
      <c r="AS9" s="444"/>
      <c r="AT9" s="445"/>
    </row>
    <row r="10" spans="1:46" ht="18.75" customHeight="1">
      <c r="A10" s="57"/>
      <c r="B10" s="446"/>
      <c r="C10" s="447"/>
      <c r="D10" s="447"/>
      <c r="E10" s="447"/>
      <c r="F10" s="448"/>
      <c r="G10" s="446"/>
      <c r="H10" s="447"/>
      <c r="I10" s="447"/>
      <c r="J10" s="447"/>
      <c r="K10" s="448"/>
      <c r="L10" s="449" t="s">
        <v>148</v>
      </c>
      <c r="M10" s="450"/>
      <c r="N10" s="450"/>
      <c r="O10" s="450"/>
      <c r="P10" s="451"/>
      <c r="Q10" s="449" t="s">
        <v>149</v>
      </c>
      <c r="R10" s="450"/>
      <c r="S10" s="450"/>
      <c r="T10" s="450"/>
      <c r="U10" s="451"/>
      <c r="V10" s="449" t="s">
        <v>150</v>
      </c>
      <c r="W10" s="450"/>
      <c r="X10" s="450"/>
      <c r="Y10" s="450"/>
      <c r="Z10" s="451"/>
      <c r="AA10" s="449" t="s">
        <v>151</v>
      </c>
      <c r="AB10" s="450"/>
      <c r="AC10" s="450"/>
      <c r="AD10" s="450"/>
      <c r="AE10" s="451"/>
      <c r="AF10" s="449" t="s">
        <v>152</v>
      </c>
      <c r="AG10" s="450"/>
      <c r="AH10" s="450"/>
      <c r="AI10" s="450"/>
      <c r="AJ10" s="451"/>
      <c r="AK10" s="446"/>
      <c r="AL10" s="447"/>
      <c r="AM10" s="447"/>
      <c r="AN10" s="447"/>
      <c r="AO10" s="448"/>
      <c r="AP10" s="446"/>
      <c r="AQ10" s="447"/>
      <c r="AR10" s="447"/>
      <c r="AS10" s="447"/>
      <c r="AT10" s="448"/>
    </row>
    <row r="11" spans="1:46" ht="18.75" customHeight="1">
      <c r="A11" s="57"/>
      <c r="B11" s="449"/>
      <c r="C11" s="450"/>
      <c r="D11" s="450"/>
      <c r="E11" s="450"/>
      <c r="F11" s="451"/>
      <c r="G11" s="449" t="s">
        <v>154</v>
      </c>
      <c r="H11" s="450"/>
      <c r="I11" s="450"/>
      <c r="J11" s="450"/>
      <c r="K11" s="451"/>
      <c r="L11" s="449" t="str">
        <f>G11</f>
        <v>mm</v>
      </c>
      <c r="M11" s="450"/>
      <c r="N11" s="450"/>
      <c r="O11" s="450"/>
      <c r="P11" s="451"/>
      <c r="Q11" s="449" t="str">
        <f>L11</f>
        <v>mm</v>
      </c>
      <c r="R11" s="450"/>
      <c r="S11" s="450"/>
      <c r="T11" s="450"/>
      <c r="U11" s="451"/>
      <c r="V11" s="449" t="str">
        <f>Q11</f>
        <v>mm</v>
      </c>
      <c r="W11" s="450"/>
      <c r="X11" s="450"/>
      <c r="Y11" s="450"/>
      <c r="Z11" s="451"/>
      <c r="AA11" s="449" t="str">
        <f>V11</f>
        <v>mm</v>
      </c>
      <c r="AB11" s="450"/>
      <c r="AC11" s="450"/>
      <c r="AD11" s="450"/>
      <c r="AE11" s="451"/>
      <c r="AF11" s="449" t="str">
        <f>AA11</f>
        <v>mm</v>
      </c>
      <c r="AG11" s="450"/>
      <c r="AH11" s="450"/>
      <c r="AI11" s="450"/>
      <c r="AJ11" s="451"/>
      <c r="AK11" s="449" t="s">
        <v>153</v>
      </c>
      <c r="AL11" s="450"/>
      <c r="AM11" s="450"/>
      <c r="AN11" s="450"/>
      <c r="AO11" s="451"/>
      <c r="AP11" s="449" t="s">
        <v>154</v>
      </c>
      <c r="AQ11" s="450"/>
      <c r="AR11" s="450"/>
      <c r="AS11" s="450"/>
      <c r="AT11" s="451"/>
    </row>
    <row r="12" spans="1:46" ht="18.75" customHeight="1">
      <c r="A12" s="57"/>
      <c r="B12" s="456" t="str">
        <f>Calcu!E11</f>
        <v/>
      </c>
      <c r="C12" s="457"/>
      <c r="D12" s="457"/>
      <c r="E12" s="457"/>
      <c r="F12" s="458"/>
      <c r="G12" s="456" t="str">
        <f>Calcu!U11</f>
        <v/>
      </c>
      <c r="H12" s="457"/>
      <c r="I12" s="457"/>
      <c r="J12" s="457"/>
      <c r="K12" s="458"/>
      <c r="L12" s="456" t="str">
        <f>IF(Calcu!B11=TRUE,Calcu!F11*$H$6,"")</f>
        <v/>
      </c>
      <c r="M12" s="457"/>
      <c r="N12" s="457"/>
      <c r="O12" s="457"/>
      <c r="P12" s="458"/>
      <c r="Q12" s="456" t="str">
        <f>IF(Calcu!B11=TRUE,Calcu!G11*H$6,"")</f>
        <v/>
      </c>
      <c r="R12" s="457"/>
      <c r="S12" s="457"/>
      <c r="T12" s="457"/>
      <c r="U12" s="458"/>
      <c r="V12" s="456" t="str">
        <f>IF(Calcu!B11=TRUE,Calcu!H11*H$6,"")</f>
        <v/>
      </c>
      <c r="W12" s="457"/>
      <c r="X12" s="457"/>
      <c r="Y12" s="457"/>
      <c r="Z12" s="458"/>
      <c r="AA12" s="456" t="str">
        <f>IF(Calcu!B11=TRUE,Calcu!I11*H$6,"")</f>
        <v/>
      </c>
      <c r="AB12" s="457"/>
      <c r="AC12" s="457"/>
      <c r="AD12" s="457"/>
      <c r="AE12" s="458"/>
      <c r="AF12" s="456" t="str">
        <f>IF(Calcu!B11=TRUE,Calcu!J11*H$6,"")</f>
        <v/>
      </c>
      <c r="AG12" s="457"/>
      <c r="AH12" s="457"/>
      <c r="AI12" s="457"/>
      <c r="AJ12" s="458"/>
      <c r="AK12" s="456" t="str">
        <f>Calcu!N11</f>
        <v/>
      </c>
      <c r="AL12" s="457"/>
      <c r="AM12" s="457"/>
      <c r="AN12" s="457"/>
      <c r="AO12" s="458"/>
      <c r="AP12" s="456" t="str">
        <f>Calcu!L11</f>
        <v/>
      </c>
      <c r="AQ12" s="457"/>
      <c r="AR12" s="457"/>
      <c r="AS12" s="457"/>
      <c r="AT12" s="458"/>
    </row>
    <row r="13" spans="1:46" ht="18.75" customHeight="1">
      <c r="A13" s="57"/>
      <c r="B13" s="456" t="str">
        <f>Calcu!E12</f>
        <v/>
      </c>
      <c r="C13" s="457"/>
      <c r="D13" s="457"/>
      <c r="E13" s="457"/>
      <c r="F13" s="458"/>
      <c r="G13" s="456" t="str">
        <f>Calcu!U12</f>
        <v/>
      </c>
      <c r="H13" s="457"/>
      <c r="I13" s="457"/>
      <c r="J13" s="457"/>
      <c r="K13" s="458"/>
      <c r="L13" s="456" t="str">
        <f>IF(Calcu!B12=TRUE,Calcu!F12*$H$6,"")</f>
        <v/>
      </c>
      <c r="M13" s="457"/>
      <c r="N13" s="457"/>
      <c r="O13" s="457"/>
      <c r="P13" s="458"/>
      <c r="Q13" s="456" t="str">
        <f>IF(Calcu!B12=TRUE,Calcu!G12*H$6,"")</f>
        <v/>
      </c>
      <c r="R13" s="457"/>
      <c r="S13" s="457"/>
      <c r="T13" s="457"/>
      <c r="U13" s="458"/>
      <c r="V13" s="456" t="str">
        <f>IF(Calcu!B12=TRUE,Calcu!H12*H$6,"")</f>
        <v/>
      </c>
      <c r="W13" s="457"/>
      <c r="X13" s="457"/>
      <c r="Y13" s="457"/>
      <c r="Z13" s="458"/>
      <c r="AA13" s="456" t="str">
        <f>IF(Calcu!B12=TRUE,Calcu!I12*H$6,"")</f>
        <v/>
      </c>
      <c r="AB13" s="457"/>
      <c r="AC13" s="457"/>
      <c r="AD13" s="457"/>
      <c r="AE13" s="458"/>
      <c r="AF13" s="456" t="str">
        <f>IF(Calcu!B12=TRUE,Calcu!J12*H$6,"")</f>
        <v/>
      </c>
      <c r="AG13" s="457"/>
      <c r="AH13" s="457"/>
      <c r="AI13" s="457"/>
      <c r="AJ13" s="458"/>
      <c r="AK13" s="456" t="str">
        <f>Calcu!N12</f>
        <v/>
      </c>
      <c r="AL13" s="457"/>
      <c r="AM13" s="457"/>
      <c r="AN13" s="457"/>
      <c r="AO13" s="458"/>
      <c r="AP13" s="456" t="str">
        <f>Calcu!L12</f>
        <v/>
      </c>
      <c r="AQ13" s="457"/>
      <c r="AR13" s="457"/>
      <c r="AS13" s="457"/>
      <c r="AT13" s="458"/>
    </row>
    <row r="14" spans="1:46" ht="18.75" customHeight="1">
      <c r="A14" s="57"/>
      <c r="B14" s="456" t="str">
        <f>Calcu!E13</f>
        <v/>
      </c>
      <c r="C14" s="457"/>
      <c r="D14" s="457"/>
      <c r="E14" s="457"/>
      <c r="F14" s="458"/>
      <c r="G14" s="456" t="str">
        <f>Calcu!U13</f>
        <v/>
      </c>
      <c r="H14" s="457"/>
      <c r="I14" s="457"/>
      <c r="J14" s="457"/>
      <c r="K14" s="458"/>
      <c r="L14" s="456" t="str">
        <f>IF(Calcu!B13=TRUE,Calcu!F13*$H$6,"")</f>
        <v/>
      </c>
      <c r="M14" s="457"/>
      <c r="N14" s="457"/>
      <c r="O14" s="457"/>
      <c r="P14" s="458"/>
      <c r="Q14" s="456" t="str">
        <f>IF(Calcu!B13=TRUE,Calcu!G13*H$6,"")</f>
        <v/>
      </c>
      <c r="R14" s="457"/>
      <c r="S14" s="457"/>
      <c r="T14" s="457"/>
      <c r="U14" s="458"/>
      <c r="V14" s="456" t="str">
        <f>IF(Calcu!B13=TRUE,Calcu!H13*H$6,"")</f>
        <v/>
      </c>
      <c r="W14" s="457"/>
      <c r="X14" s="457"/>
      <c r="Y14" s="457"/>
      <c r="Z14" s="458"/>
      <c r="AA14" s="456" t="str">
        <f>IF(Calcu!B13=TRUE,Calcu!I13*H$6,"")</f>
        <v/>
      </c>
      <c r="AB14" s="457"/>
      <c r="AC14" s="457"/>
      <c r="AD14" s="457"/>
      <c r="AE14" s="458"/>
      <c r="AF14" s="456" t="str">
        <f>IF(Calcu!B13=TRUE,Calcu!J13*H$6,"")</f>
        <v/>
      </c>
      <c r="AG14" s="457"/>
      <c r="AH14" s="457"/>
      <c r="AI14" s="457"/>
      <c r="AJ14" s="458"/>
      <c r="AK14" s="456" t="str">
        <f>Calcu!N13</f>
        <v/>
      </c>
      <c r="AL14" s="457"/>
      <c r="AM14" s="457"/>
      <c r="AN14" s="457"/>
      <c r="AO14" s="458"/>
      <c r="AP14" s="456" t="str">
        <f>Calcu!L13</f>
        <v/>
      </c>
      <c r="AQ14" s="457"/>
      <c r="AR14" s="457"/>
      <c r="AS14" s="457"/>
      <c r="AT14" s="458"/>
    </row>
    <row r="15" spans="1:46" ht="18.75" customHeight="1">
      <c r="A15" s="57"/>
      <c r="B15" s="456" t="str">
        <f>Calcu!E14</f>
        <v/>
      </c>
      <c r="C15" s="457"/>
      <c r="D15" s="457"/>
      <c r="E15" s="457"/>
      <c r="F15" s="458"/>
      <c r="G15" s="456" t="str">
        <f>Calcu!U14</f>
        <v/>
      </c>
      <c r="H15" s="457"/>
      <c r="I15" s="457"/>
      <c r="J15" s="457"/>
      <c r="K15" s="458"/>
      <c r="L15" s="456" t="str">
        <f>IF(Calcu!B14=TRUE,Calcu!F14*$H$6,"")</f>
        <v/>
      </c>
      <c r="M15" s="457"/>
      <c r="N15" s="457"/>
      <c r="O15" s="457"/>
      <c r="P15" s="458"/>
      <c r="Q15" s="456" t="str">
        <f>IF(Calcu!B14=TRUE,Calcu!G14*H$6,"")</f>
        <v/>
      </c>
      <c r="R15" s="457"/>
      <c r="S15" s="457"/>
      <c r="T15" s="457"/>
      <c r="U15" s="458"/>
      <c r="V15" s="456" t="str">
        <f>IF(Calcu!B14=TRUE,Calcu!H14*H$6,"")</f>
        <v/>
      </c>
      <c r="W15" s="457"/>
      <c r="X15" s="457"/>
      <c r="Y15" s="457"/>
      <c r="Z15" s="458"/>
      <c r="AA15" s="456" t="str">
        <f>IF(Calcu!B14=TRUE,Calcu!I14*H$6,"")</f>
        <v/>
      </c>
      <c r="AB15" s="457"/>
      <c r="AC15" s="457"/>
      <c r="AD15" s="457"/>
      <c r="AE15" s="458"/>
      <c r="AF15" s="456" t="str">
        <f>IF(Calcu!B14=TRUE,Calcu!J14*H$6,"")</f>
        <v/>
      </c>
      <c r="AG15" s="457"/>
      <c r="AH15" s="457"/>
      <c r="AI15" s="457"/>
      <c r="AJ15" s="458"/>
      <c r="AK15" s="456" t="str">
        <f>Calcu!N14</f>
        <v/>
      </c>
      <c r="AL15" s="457"/>
      <c r="AM15" s="457"/>
      <c r="AN15" s="457"/>
      <c r="AO15" s="458"/>
      <c r="AP15" s="456" t="str">
        <f>Calcu!L14</f>
        <v/>
      </c>
      <c r="AQ15" s="457"/>
      <c r="AR15" s="457"/>
      <c r="AS15" s="457"/>
      <c r="AT15" s="458"/>
    </row>
    <row r="16" spans="1:46" ht="18.75" customHeight="1">
      <c r="A16" s="57"/>
      <c r="B16" s="456" t="str">
        <f>Calcu!E15</f>
        <v/>
      </c>
      <c r="C16" s="457"/>
      <c r="D16" s="457"/>
      <c r="E16" s="457"/>
      <c r="F16" s="458"/>
      <c r="G16" s="456" t="str">
        <f>Calcu!U15</f>
        <v/>
      </c>
      <c r="H16" s="457"/>
      <c r="I16" s="457"/>
      <c r="J16" s="457"/>
      <c r="K16" s="458"/>
      <c r="L16" s="456" t="str">
        <f>IF(Calcu!B15=TRUE,Calcu!F15*$H$6,"")</f>
        <v/>
      </c>
      <c r="M16" s="457"/>
      <c r="N16" s="457"/>
      <c r="O16" s="457"/>
      <c r="P16" s="458"/>
      <c r="Q16" s="456" t="str">
        <f>IF(Calcu!B15=TRUE,Calcu!G15*H$6,"")</f>
        <v/>
      </c>
      <c r="R16" s="457"/>
      <c r="S16" s="457"/>
      <c r="T16" s="457"/>
      <c r="U16" s="458"/>
      <c r="V16" s="456" t="str">
        <f>IF(Calcu!B15=TRUE,Calcu!H15*H$6,"")</f>
        <v/>
      </c>
      <c r="W16" s="457"/>
      <c r="X16" s="457"/>
      <c r="Y16" s="457"/>
      <c r="Z16" s="458"/>
      <c r="AA16" s="456" t="str">
        <f>IF(Calcu!B15=TRUE,Calcu!I15*H$6,"")</f>
        <v/>
      </c>
      <c r="AB16" s="457"/>
      <c r="AC16" s="457"/>
      <c r="AD16" s="457"/>
      <c r="AE16" s="458"/>
      <c r="AF16" s="456" t="str">
        <f>IF(Calcu!B15=TRUE,Calcu!J15*H$6,"")</f>
        <v/>
      </c>
      <c r="AG16" s="457"/>
      <c r="AH16" s="457"/>
      <c r="AI16" s="457"/>
      <c r="AJ16" s="458"/>
      <c r="AK16" s="456" t="str">
        <f>Calcu!N15</f>
        <v/>
      </c>
      <c r="AL16" s="457"/>
      <c r="AM16" s="457"/>
      <c r="AN16" s="457"/>
      <c r="AO16" s="458"/>
      <c r="AP16" s="456" t="str">
        <f>Calcu!L15</f>
        <v/>
      </c>
      <c r="AQ16" s="457"/>
      <c r="AR16" s="457"/>
      <c r="AS16" s="457"/>
      <c r="AT16" s="458"/>
    </row>
    <row r="17" spans="1:46" ht="18.75" customHeight="1">
      <c r="A17" s="57"/>
      <c r="B17" s="456" t="str">
        <f>Calcu!E16</f>
        <v/>
      </c>
      <c r="C17" s="457"/>
      <c r="D17" s="457"/>
      <c r="E17" s="457"/>
      <c r="F17" s="458"/>
      <c r="G17" s="456" t="str">
        <f>Calcu!U16</f>
        <v/>
      </c>
      <c r="H17" s="457"/>
      <c r="I17" s="457"/>
      <c r="J17" s="457"/>
      <c r="K17" s="458"/>
      <c r="L17" s="456" t="str">
        <f>IF(Calcu!B16=TRUE,Calcu!F16*$H$6,"")</f>
        <v/>
      </c>
      <c r="M17" s="457"/>
      <c r="N17" s="457"/>
      <c r="O17" s="457"/>
      <c r="P17" s="458"/>
      <c r="Q17" s="456" t="str">
        <f>IF(Calcu!B16=TRUE,Calcu!G16*H$6,"")</f>
        <v/>
      </c>
      <c r="R17" s="457"/>
      <c r="S17" s="457"/>
      <c r="T17" s="457"/>
      <c r="U17" s="458"/>
      <c r="V17" s="456" t="str">
        <f>IF(Calcu!B16=TRUE,Calcu!H16*H$6,"")</f>
        <v/>
      </c>
      <c r="W17" s="457"/>
      <c r="X17" s="457"/>
      <c r="Y17" s="457"/>
      <c r="Z17" s="458"/>
      <c r="AA17" s="456" t="str">
        <f>IF(Calcu!B16=TRUE,Calcu!I16*H$6,"")</f>
        <v/>
      </c>
      <c r="AB17" s="457"/>
      <c r="AC17" s="457"/>
      <c r="AD17" s="457"/>
      <c r="AE17" s="458"/>
      <c r="AF17" s="456" t="str">
        <f>IF(Calcu!B16=TRUE,Calcu!J16*H$6,"")</f>
        <v/>
      </c>
      <c r="AG17" s="457"/>
      <c r="AH17" s="457"/>
      <c r="AI17" s="457"/>
      <c r="AJ17" s="458"/>
      <c r="AK17" s="456" t="str">
        <f>Calcu!N16</f>
        <v/>
      </c>
      <c r="AL17" s="457"/>
      <c r="AM17" s="457"/>
      <c r="AN17" s="457"/>
      <c r="AO17" s="458"/>
      <c r="AP17" s="456" t="str">
        <f>Calcu!L16</f>
        <v/>
      </c>
      <c r="AQ17" s="457"/>
      <c r="AR17" s="457"/>
      <c r="AS17" s="457"/>
      <c r="AT17" s="458"/>
    </row>
    <row r="18" spans="1:46" ht="18.75" customHeight="1">
      <c r="A18" s="57"/>
      <c r="B18" s="456" t="str">
        <f>Calcu!E17</f>
        <v/>
      </c>
      <c r="C18" s="457"/>
      <c r="D18" s="457"/>
      <c r="E18" s="457"/>
      <c r="F18" s="458"/>
      <c r="G18" s="456" t="str">
        <f>Calcu!U17</f>
        <v/>
      </c>
      <c r="H18" s="457"/>
      <c r="I18" s="457"/>
      <c r="J18" s="457"/>
      <c r="K18" s="458"/>
      <c r="L18" s="456" t="str">
        <f>IF(Calcu!B17=TRUE,Calcu!F17*$H$6,"")</f>
        <v/>
      </c>
      <c r="M18" s="457"/>
      <c r="N18" s="457"/>
      <c r="O18" s="457"/>
      <c r="P18" s="458"/>
      <c r="Q18" s="456" t="str">
        <f>IF(Calcu!B17=TRUE,Calcu!G17*H$6,"")</f>
        <v/>
      </c>
      <c r="R18" s="457"/>
      <c r="S18" s="457"/>
      <c r="T18" s="457"/>
      <c r="U18" s="458"/>
      <c r="V18" s="456" t="str">
        <f>IF(Calcu!B17=TRUE,Calcu!H17*H$6,"")</f>
        <v/>
      </c>
      <c r="W18" s="457"/>
      <c r="X18" s="457"/>
      <c r="Y18" s="457"/>
      <c r="Z18" s="458"/>
      <c r="AA18" s="456" t="str">
        <f>IF(Calcu!B17=TRUE,Calcu!I17*H$6,"")</f>
        <v/>
      </c>
      <c r="AB18" s="457"/>
      <c r="AC18" s="457"/>
      <c r="AD18" s="457"/>
      <c r="AE18" s="458"/>
      <c r="AF18" s="456" t="str">
        <f>IF(Calcu!B17=TRUE,Calcu!J17*H$6,"")</f>
        <v/>
      </c>
      <c r="AG18" s="457"/>
      <c r="AH18" s="457"/>
      <c r="AI18" s="457"/>
      <c r="AJ18" s="458"/>
      <c r="AK18" s="456" t="str">
        <f>Calcu!N17</f>
        <v/>
      </c>
      <c r="AL18" s="457"/>
      <c r="AM18" s="457"/>
      <c r="AN18" s="457"/>
      <c r="AO18" s="458"/>
      <c r="AP18" s="456" t="str">
        <f>Calcu!L17</f>
        <v/>
      </c>
      <c r="AQ18" s="457"/>
      <c r="AR18" s="457"/>
      <c r="AS18" s="457"/>
      <c r="AT18" s="458"/>
    </row>
    <row r="19" spans="1:46" ht="18.75" customHeight="1">
      <c r="A19" s="57"/>
      <c r="B19" s="456" t="str">
        <f>Calcu!E18</f>
        <v/>
      </c>
      <c r="C19" s="457"/>
      <c r="D19" s="457"/>
      <c r="E19" s="457"/>
      <c r="F19" s="458"/>
      <c r="G19" s="456" t="str">
        <f>Calcu!U18</f>
        <v/>
      </c>
      <c r="H19" s="457"/>
      <c r="I19" s="457"/>
      <c r="J19" s="457"/>
      <c r="K19" s="458"/>
      <c r="L19" s="456" t="str">
        <f>IF(Calcu!B18=TRUE,Calcu!F18*$H$6,"")</f>
        <v/>
      </c>
      <c r="M19" s="457"/>
      <c r="N19" s="457"/>
      <c r="O19" s="457"/>
      <c r="P19" s="458"/>
      <c r="Q19" s="456" t="str">
        <f>IF(Calcu!B18=TRUE,Calcu!G18*H$6,"")</f>
        <v/>
      </c>
      <c r="R19" s="457"/>
      <c r="S19" s="457"/>
      <c r="T19" s="457"/>
      <c r="U19" s="458"/>
      <c r="V19" s="456" t="str">
        <f>IF(Calcu!B18=TRUE,Calcu!H18*H$6,"")</f>
        <v/>
      </c>
      <c r="W19" s="457"/>
      <c r="X19" s="457"/>
      <c r="Y19" s="457"/>
      <c r="Z19" s="458"/>
      <c r="AA19" s="456" t="str">
        <f>IF(Calcu!B18=TRUE,Calcu!I18*H$6,"")</f>
        <v/>
      </c>
      <c r="AB19" s="457"/>
      <c r="AC19" s="457"/>
      <c r="AD19" s="457"/>
      <c r="AE19" s="458"/>
      <c r="AF19" s="456" t="str">
        <f>IF(Calcu!B18=TRUE,Calcu!J18*H$6,"")</f>
        <v/>
      </c>
      <c r="AG19" s="457"/>
      <c r="AH19" s="457"/>
      <c r="AI19" s="457"/>
      <c r="AJ19" s="458"/>
      <c r="AK19" s="456" t="str">
        <f>Calcu!N18</f>
        <v/>
      </c>
      <c r="AL19" s="457"/>
      <c r="AM19" s="457"/>
      <c r="AN19" s="457"/>
      <c r="AO19" s="458"/>
      <c r="AP19" s="456" t="str">
        <f>Calcu!L18</f>
        <v/>
      </c>
      <c r="AQ19" s="457"/>
      <c r="AR19" s="457"/>
      <c r="AS19" s="457"/>
      <c r="AT19" s="458"/>
    </row>
    <row r="20" spans="1:46" ht="18.75" customHeight="1">
      <c r="A20" s="57"/>
      <c r="B20" s="456" t="str">
        <f>Calcu!E19</f>
        <v/>
      </c>
      <c r="C20" s="457"/>
      <c r="D20" s="457"/>
      <c r="E20" s="457"/>
      <c r="F20" s="458"/>
      <c r="G20" s="456" t="str">
        <f>Calcu!U19</f>
        <v/>
      </c>
      <c r="H20" s="457"/>
      <c r="I20" s="457"/>
      <c r="J20" s="457"/>
      <c r="K20" s="458"/>
      <c r="L20" s="456" t="str">
        <f>IF(Calcu!B19=TRUE,Calcu!F19*$H$6,"")</f>
        <v/>
      </c>
      <c r="M20" s="457"/>
      <c r="N20" s="457"/>
      <c r="O20" s="457"/>
      <c r="P20" s="458"/>
      <c r="Q20" s="456" t="str">
        <f>IF(Calcu!B19=TRUE,Calcu!G19*H$6,"")</f>
        <v/>
      </c>
      <c r="R20" s="457"/>
      <c r="S20" s="457"/>
      <c r="T20" s="457"/>
      <c r="U20" s="458"/>
      <c r="V20" s="456" t="str">
        <f>IF(Calcu!B19=TRUE,Calcu!H19*H$6,"")</f>
        <v/>
      </c>
      <c r="W20" s="457"/>
      <c r="X20" s="457"/>
      <c r="Y20" s="457"/>
      <c r="Z20" s="458"/>
      <c r="AA20" s="456" t="str">
        <f>IF(Calcu!B19=TRUE,Calcu!I19*H$6,"")</f>
        <v/>
      </c>
      <c r="AB20" s="457"/>
      <c r="AC20" s="457"/>
      <c r="AD20" s="457"/>
      <c r="AE20" s="458"/>
      <c r="AF20" s="456" t="str">
        <f>IF(Calcu!B19=TRUE,Calcu!J19*H$6,"")</f>
        <v/>
      </c>
      <c r="AG20" s="457"/>
      <c r="AH20" s="457"/>
      <c r="AI20" s="457"/>
      <c r="AJ20" s="458"/>
      <c r="AK20" s="456" t="str">
        <f>Calcu!N19</f>
        <v/>
      </c>
      <c r="AL20" s="457"/>
      <c r="AM20" s="457"/>
      <c r="AN20" s="457"/>
      <c r="AO20" s="458"/>
      <c r="AP20" s="456" t="str">
        <f>Calcu!L19</f>
        <v/>
      </c>
      <c r="AQ20" s="457"/>
      <c r="AR20" s="457"/>
      <c r="AS20" s="457"/>
      <c r="AT20" s="458"/>
    </row>
    <row r="21" spans="1:46" ht="18.75" customHeight="1">
      <c r="A21" s="57"/>
      <c r="B21" s="456" t="str">
        <f>Calcu!E20</f>
        <v/>
      </c>
      <c r="C21" s="457"/>
      <c r="D21" s="457"/>
      <c r="E21" s="457"/>
      <c r="F21" s="458"/>
      <c r="G21" s="456" t="str">
        <f>Calcu!U20</f>
        <v/>
      </c>
      <c r="H21" s="457"/>
      <c r="I21" s="457"/>
      <c r="J21" s="457"/>
      <c r="K21" s="458"/>
      <c r="L21" s="456" t="str">
        <f>IF(Calcu!B20=TRUE,Calcu!F20*$H$6,"")</f>
        <v/>
      </c>
      <c r="M21" s="457"/>
      <c r="N21" s="457"/>
      <c r="O21" s="457"/>
      <c r="P21" s="458"/>
      <c r="Q21" s="456" t="str">
        <f>IF(Calcu!B20=TRUE,Calcu!G20*H$6,"")</f>
        <v/>
      </c>
      <c r="R21" s="457"/>
      <c r="S21" s="457"/>
      <c r="T21" s="457"/>
      <c r="U21" s="458"/>
      <c r="V21" s="456" t="str">
        <f>IF(Calcu!B20=TRUE,Calcu!H20*H$6,"")</f>
        <v/>
      </c>
      <c r="W21" s="457"/>
      <c r="X21" s="457"/>
      <c r="Y21" s="457"/>
      <c r="Z21" s="458"/>
      <c r="AA21" s="456" t="str">
        <f>IF(Calcu!B20=TRUE,Calcu!I20*H$6,"")</f>
        <v/>
      </c>
      <c r="AB21" s="457"/>
      <c r="AC21" s="457"/>
      <c r="AD21" s="457"/>
      <c r="AE21" s="458"/>
      <c r="AF21" s="456" t="str">
        <f>IF(Calcu!B20=TRUE,Calcu!J20*H$6,"")</f>
        <v/>
      </c>
      <c r="AG21" s="457"/>
      <c r="AH21" s="457"/>
      <c r="AI21" s="457"/>
      <c r="AJ21" s="458"/>
      <c r="AK21" s="456" t="str">
        <f>Calcu!N20</f>
        <v/>
      </c>
      <c r="AL21" s="457"/>
      <c r="AM21" s="457"/>
      <c r="AN21" s="457"/>
      <c r="AO21" s="458"/>
      <c r="AP21" s="456" t="str">
        <f>Calcu!L20</f>
        <v/>
      </c>
      <c r="AQ21" s="457"/>
      <c r="AR21" s="457"/>
      <c r="AS21" s="457"/>
      <c r="AT21" s="458"/>
    </row>
    <row r="22" spans="1:46" ht="18.75" customHeight="1">
      <c r="A22" s="57"/>
      <c r="B22" s="456" t="str">
        <f>Calcu!E21</f>
        <v/>
      </c>
      <c r="C22" s="457"/>
      <c r="D22" s="457"/>
      <c r="E22" s="457"/>
      <c r="F22" s="458"/>
      <c r="G22" s="456" t="str">
        <f>Calcu!U21</f>
        <v/>
      </c>
      <c r="H22" s="457"/>
      <c r="I22" s="457"/>
      <c r="J22" s="457"/>
      <c r="K22" s="458"/>
      <c r="L22" s="456" t="str">
        <f>IF(Calcu!B21=TRUE,Calcu!F21*$H$6,"")</f>
        <v/>
      </c>
      <c r="M22" s="457"/>
      <c r="N22" s="457"/>
      <c r="O22" s="457"/>
      <c r="P22" s="458"/>
      <c r="Q22" s="456" t="str">
        <f>IF(Calcu!B21=TRUE,Calcu!G21*H$6,"")</f>
        <v/>
      </c>
      <c r="R22" s="457"/>
      <c r="S22" s="457"/>
      <c r="T22" s="457"/>
      <c r="U22" s="458"/>
      <c r="V22" s="456" t="str">
        <f>IF(Calcu!B21=TRUE,Calcu!H21*H$6,"")</f>
        <v/>
      </c>
      <c r="W22" s="457"/>
      <c r="X22" s="457"/>
      <c r="Y22" s="457"/>
      <c r="Z22" s="458"/>
      <c r="AA22" s="456" t="str">
        <f>IF(Calcu!B21=TRUE,Calcu!I21*H$6,"")</f>
        <v/>
      </c>
      <c r="AB22" s="457"/>
      <c r="AC22" s="457"/>
      <c r="AD22" s="457"/>
      <c r="AE22" s="458"/>
      <c r="AF22" s="456" t="str">
        <f>IF(Calcu!B21=TRUE,Calcu!J21*H$6,"")</f>
        <v/>
      </c>
      <c r="AG22" s="457"/>
      <c r="AH22" s="457"/>
      <c r="AI22" s="457"/>
      <c r="AJ22" s="458"/>
      <c r="AK22" s="456" t="str">
        <f>Calcu!N21</f>
        <v/>
      </c>
      <c r="AL22" s="457"/>
      <c r="AM22" s="457"/>
      <c r="AN22" s="457"/>
      <c r="AO22" s="458"/>
      <c r="AP22" s="456" t="str">
        <f>Calcu!L21</f>
        <v/>
      </c>
      <c r="AQ22" s="457"/>
      <c r="AR22" s="457"/>
      <c r="AS22" s="457"/>
      <c r="AT22" s="458"/>
    </row>
    <row r="23" spans="1:46" ht="18.75" customHeight="1">
      <c r="A23" s="57"/>
      <c r="B23" s="456" t="str">
        <f>Calcu!E22</f>
        <v/>
      </c>
      <c r="C23" s="457"/>
      <c r="D23" s="457"/>
      <c r="E23" s="457"/>
      <c r="F23" s="458"/>
      <c r="G23" s="456" t="str">
        <f>Calcu!U22</f>
        <v/>
      </c>
      <c r="H23" s="457"/>
      <c r="I23" s="457"/>
      <c r="J23" s="457"/>
      <c r="K23" s="458"/>
      <c r="L23" s="456" t="str">
        <f>IF(Calcu!B22=TRUE,Calcu!F22*$H$6,"")</f>
        <v/>
      </c>
      <c r="M23" s="457"/>
      <c r="N23" s="457"/>
      <c r="O23" s="457"/>
      <c r="P23" s="458"/>
      <c r="Q23" s="456" t="str">
        <f>IF(Calcu!B22=TRUE,Calcu!G22*H$6,"")</f>
        <v/>
      </c>
      <c r="R23" s="457"/>
      <c r="S23" s="457"/>
      <c r="T23" s="457"/>
      <c r="U23" s="458"/>
      <c r="V23" s="456" t="str">
        <f>IF(Calcu!B22=TRUE,Calcu!H22*H$6,"")</f>
        <v/>
      </c>
      <c r="W23" s="457"/>
      <c r="X23" s="457"/>
      <c r="Y23" s="457"/>
      <c r="Z23" s="458"/>
      <c r="AA23" s="456" t="str">
        <f>IF(Calcu!B22=TRUE,Calcu!I22*H$6,"")</f>
        <v/>
      </c>
      <c r="AB23" s="457"/>
      <c r="AC23" s="457"/>
      <c r="AD23" s="457"/>
      <c r="AE23" s="458"/>
      <c r="AF23" s="456" t="str">
        <f>IF(Calcu!B22=TRUE,Calcu!J22*H$6,"")</f>
        <v/>
      </c>
      <c r="AG23" s="457"/>
      <c r="AH23" s="457"/>
      <c r="AI23" s="457"/>
      <c r="AJ23" s="458"/>
      <c r="AK23" s="456" t="str">
        <f>Calcu!N22</f>
        <v/>
      </c>
      <c r="AL23" s="457"/>
      <c r="AM23" s="457"/>
      <c r="AN23" s="457"/>
      <c r="AO23" s="458"/>
      <c r="AP23" s="456" t="str">
        <f>Calcu!L22</f>
        <v/>
      </c>
      <c r="AQ23" s="457"/>
      <c r="AR23" s="457"/>
      <c r="AS23" s="457"/>
      <c r="AT23" s="458"/>
    </row>
    <row r="24" spans="1:46" ht="18.75" customHeight="1">
      <c r="A24" s="57"/>
      <c r="B24" s="456" t="str">
        <f>Calcu!E23</f>
        <v/>
      </c>
      <c r="C24" s="457"/>
      <c r="D24" s="457"/>
      <c r="E24" s="457"/>
      <c r="F24" s="458"/>
      <c r="G24" s="456" t="str">
        <f>Calcu!U23</f>
        <v/>
      </c>
      <c r="H24" s="457"/>
      <c r="I24" s="457"/>
      <c r="J24" s="457"/>
      <c r="K24" s="458"/>
      <c r="L24" s="456" t="str">
        <f>IF(Calcu!B23=TRUE,Calcu!F23*$H$6,"")</f>
        <v/>
      </c>
      <c r="M24" s="457"/>
      <c r="N24" s="457"/>
      <c r="O24" s="457"/>
      <c r="P24" s="458"/>
      <c r="Q24" s="456" t="str">
        <f>IF(Calcu!B23=TRUE,Calcu!G23*H$6,"")</f>
        <v/>
      </c>
      <c r="R24" s="457"/>
      <c r="S24" s="457"/>
      <c r="T24" s="457"/>
      <c r="U24" s="458"/>
      <c r="V24" s="456" t="str">
        <f>IF(Calcu!B23=TRUE,Calcu!H23*H$6,"")</f>
        <v/>
      </c>
      <c r="W24" s="457"/>
      <c r="X24" s="457"/>
      <c r="Y24" s="457"/>
      <c r="Z24" s="458"/>
      <c r="AA24" s="456" t="str">
        <f>IF(Calcu!B23=TRUE,Calcu!I23*H$6,"")</f>
        <v/>
      </c>
      <c r="AB24" s="457"/>
      <c r="AC24" s="457"/>
      <c r="AD24" s="457"/>
      <c r="AE24" s="458"/>
      <c r="AF24" s="456" t="str">
        <f>IF(Calcu!B23=TRUE,Calcu!J23*H$6,"")</f>
        <v/>
      </c>
      <c r="AG24" s="457"/>
      <c r="AH24" s="457"/>
      <c r="AI24" s="457"/>
      <c r="AJ24" s="458"/>
      <c r="AK24" s="456" t="str">
        <f>Calcu!N23</f>
        <v/>
      </c>
      <c r="AL24" s="457"/>
      <c r="AM24" s="457"/>
      <c r="AN24" s="457"/>
      <c r="AO24" s="458"/>
      <c r="AP24" s="456" t="str">
        <f>Calcu!L23</f>
        <v/>
      </c>
      <c r="AQ24" s="457"/>
      <c r="AR24" s="457"/>
      <c r="AS24" s="457"/>
      <c r="AT24" s="458"/>
    </row>
    <row r="25" spans="1:46" ht="18.75" customHeight="1">
      <c r="A25" s="57"/>
      <c r="B25" s="456" t="str">
        <f>Calcu!E24</f>
        <v/>
      </c>
      <c r="C25" s="457"/>
      <c r="D25" s="457"/>
      <c r="E25" s="457"/>
      <c r="F25" s="458"/>
      <c r="G25" s="456" t="str">
        <f>Calcu!U24</f>
        <v/>
      </c>
      <c r="H25" s="457"/>
      <c r="I25" s="457"/>
      <c r="J25" s="457"/>
      <c r="K25" s="458"/>
      <c r="L25" s="456" t="str">
        <f>IF(Calcu!B24=TRUE,Calcu!F24*$H$6,"")</f>
        <v/>
      </c>
      <c r="M25" s="457"/>
      <c r="N25" s="457"/>
      <c r="O25" s="457"/>
      <c r="P25" s="458"/>
      <c r="Q25" s="456" t="str">
        <f>IF(Calcu!B24=TRUE,Calcu!G24*H$6,"")</f>
        <v/>
      </c>
      <c r="R25" s="457"/>
      <c r="S25" s="457"/>
      <c r="T25" s="457"/>
      <c r="U25" s="458"/>
      <c r="V25" s="456" t="str">
        <f>IF(Calcu!B24=TRUE,Calcu!H24*H$6,"")</f>
        <v/>
      </c>
      <c r="W25" s="457"/>
      <c r="X25" s="457"/>
      <c r="Y25" s="457"/>
      <c r="Z25" s="458"/>
      <c r="AA25" s="456" t="str">
        <f>IF(Calcu!B24=TRUE,Calcu!I24*H$6,"")</f>
        <v/>
      </c>
      <c r="AB25" s="457"/>
      <c r="AC25" s="457"/>
      <c r="AD25" s="457"/>
      <c r="AE25" s="458"/>
      <c r="AF25" s="456" t="str">
        <f>IF(Calcu!B24=TRUE,Calcu!J24*H$6,"")</f>
        <v/>
      </c>
      <c r="AG25" s="457"/>
      <c r="AH25" s="457"/>
      <c r="AI25" s="457"/>
      <c r="AJ25" s="458"/>
      <c r="AK25" s="456" t="str">
        <f>Calcu!N24</f>
        <v/>
      </c>
      <c r="AL25" s="457"/>
      <c r="AM25" s="457"/>
      <c r="AN25" s="457"/>
      <c r="AO25" s="458"/>
      <c r="AP25" s="456" t="str">
        <f>Calcu!L24</f>
        <v/>
      </c>
      <c r="AQ25" s="457"/>
      <c r="AR25" s="457"/>
      <c r="AS25" s="457"/>
      <c r="AT25" s="458"/>
    </row>
    <row r="26" spans="1:46" ht="18.75" customHeight="1">
      <c r="A26" s="57"/>
      <c r="B26" s="456" t="str">
        <f>Calcu!E25</f>
        <v/>
      </c>
      <c r="C26" s="457"/>
      <c r="D26" s="457"/>
      <c r="E26" s="457"/>
      <c r="F26" s="458"/>
      <c r="G26" s="456" t="str">
        <f>Calcu!U25</f>
        <v/>
      </c>
      <c r="H26" s="457"/>
      <c r="I26" s="457"/>
      <c r="J26" s="457"/>
      <c r="K26" s="458"/>
      <c r="L26" s="456" t="str">
        <f>IF(Calcu!B25=TRUE,Calcu!F25*$H$6,"")</f>
        <v/>
      </c>
      <c r="M26" s="457"/>
      <c r="N26" s="457"/>
      <c r="O26" s="457"/>
      <c r="P26" s="458"/>
      <c r="Q26" s="456" t="str">
        <f>IF(Calcu!B25=TRUE,Calcu!G25*H$6,"")</f>
        <v/>
      </c>
      <c r="R26" s="457"/>
      <c r="S26" s="457"/>
      <c r="T26" s="457"/>
      <c r="U26" s="458"/>
      <c r="V26" s="456" t="str">
        <f>IF(Calcu!B25=TRUE,Calcu!H25*H$6,"")</f>
        <v/>
      </c>
      <c r="W26" s="457"/>
      <c r="X26" s="457"/>
      <c r="Y26" s="457"/>
      <c r="Z26" s="458"/>
      <c r="AA26" s="456" t="str">
        <f>IF(Calcu!B25=TRUE,Calcu!I25*H$6,"")</f>
        <v/>
      </c>
      <c r="AB26" s="457"/>
      <c r="AC26" s="457"/>
      <c r="AD26" s="457"/>
      <c r="AE26" s="458"/>
      <c r="AF26" s="456" t="str">
        <f>IF(Calcu!B25=TRUE,Calcu!J25*H$6,"")</f>
        <v/>
      </c>
      <c r="AG26" s="457"/>
      <c r="AH26" s="457"/>
      <c r="AI26" s="457"/>
      <c r="AJ26" s="458"/>
      <c r="AK26" s="456" t="str">
        <f>Calcu!N25</f>
        <v/>
      </c>
      <c r="AL26" s="457"/>
      <c r="AM26" s="457"/>
      <c r="AN26" s="457"/>
      <c r="AO26" s="458"/>
      <c r="AP26" s="456" t="str">
        <f>Calcu!L25</f>
        <v/>
      </c>
      <c r="AQ26" s="457"/>
      <c r="AR26" s="457"/>
      <c r="AS26" s="457"/>
      <c r="AT26" s="458"/>
    </row>
    <row r="27" spans="1:46" ht="18.75" customHeight="1">
      <c r="A27" s="57"/>
      <c r="B27" s="456" t="str">
        <f>Calcu!E26</f>
        <v/>
      </c>
      <c r="C27" s="457"/>
      <c r="D27" s="457"/>
      <c r="E27" s="457"/>
      <c r="F27" s="458"/>
      <c r="G27" s="456" t="str">
        <f>Calcu!U26</f>
        <v/>
      </c>
      <c r="H27" s="457"/>
      <c r="I27" s="457"/>
      <c r="J27" s="457"/>
      <c r="K27" s="458"/>
      <c r="L27" s="456" t="str">
        <f>IF(Calcu!B26=TRUE,Calcu!F26*$H$6,"")</f>
        <v/>
      </c>
      <c r="M27" s="457"/>
      <c r="N27" s="457"/>
      <c r="O27" s="457"/>
      <c r="P27" s="458"/>
      <c r="Q27" s="456" t="str">
        <f>IF(Calcu!B26=TRUE,Calcu!G26*H$6,"")</f>
        <v/>
      </c>
      <c r="R27" s="457"/>
      <c r="S27" s="457"/>
      <c r="T27" s="457"/>
      <c r="U27" s="458"/>
      <c r="V27" s="456" t="str">
        <f>IF(Calcu!B26=TRUE,Calcu!H26*H$6,"")</f>
        <v/>
      </c>
      <c r="W27" s="457"/>
      <c r="X27" s="457"/>
      <c r="Y27" s="457"/>
      <c r="Z27" s="458"/>
      <c r="AA27" s="456" t="str">
        <f>IF(Calcu!B26=TRUE,Calcu!I26*H$6,"")</f>
        <v/>
      </c>
      <c r="AB27" s="457"/>
      <c r="AC27" s="457"/>
      <c r="AD27" s="457"/>
      <c r="AE27" s="458"/>
      <c r="AF27" s="456" t="str">
        <f>IF(Calcu!B26=TRUE,Calcu!J26*H$6,"")</f>
        <v/>
      </c>
      <c r="AG27" s="457"/>
      <c r="AH27" s="457"/>
      <c r="AI27" s="457"/>
      <c r="AJ27" s="458"/>
      <c r="AK27" s="456" t="str">
        <f>Calcu!N26</f>
        <v/>
      </c>
      <c r="AL27" s="457"/>
      <c r="AM27" s="457"/>
      <c r="AN27" s="457"/>
      <c r="AO27" s="458"/>
      <c r="AP27" s="456" t="str">
        <f>Calcu!L26</f>
        <v/>
      </c>
      <c r="AQ27" s="457"/>
      <c r="AR27" s="457"/>
      <c r="AS27" s="457"/>
      <c r="AT27" s="458"/>
    </row>
    <row r="28" spans="1:46" ht="18.75" customHeight="1">
      <c r="A28" s="57"/>
      <c r="B28" s="456" t="str">
        <f>Calcu!E27</f>
        <v/>
      </c>
      <c r="C28" s="457"/>
      <c r="D28" s="457"/>
      <c r="E28" s="457"/>
      <c r="F28" s="458"/>
      <c r="G28" s="456" t="str">
        <f>Calcu!U27</f>
        <v/>
      </c>
      <c r="H28" s="457"/>
      <c r="I28" s="457"/>
      <c r="J28" s="457"/>
      <c r="K28" s="458"/>
      <c r="L28" s="456" t="str">
        <f>IF(Calcu!B27=TRUE,Calcu!F27*$H$6,"")</f>
        <v/>
      </c>
      <c r="M28" s="457"/>
      <c r="N28" s="457"/>
      <c r="O28" s="457"/>
      <c r="P28" s="458"/>
      <c r="Q28" s="456" t="str">
        <f>IF(Calcu!B27=TRUE,Calcu!G27*H$6,"")</f>
        <v/>
      </c>
      <c r="R28" s="457"/>
      <c r="S28" s="457"/>
      <c r="T28" s="457"/>
      <c r="U28" s="458"/>
      <c r="V28" s="456" t="str">
        <f>IF(Calcu!B27=TRUE,Calcu!H27*H$6,"")</f>
        <v/>
      </c>
      <c r="W28" s="457"/>
      <c r="X28" s="457"/>
      <c r="Y28" s="457"/>
      <c r="Z28" s="458"/>
      <c r="AA28" s="456" t="str">
        <f>IF(Calcu!B27=TRUE,Calcu!I27*H$6,"")</f>
        <v/>
      </c>
      <c r="AB28" s="457"/>
      <c r="AC28" s="457"/>
      <c r="AD28" s="457"/>
      <c r="AE28" s="458"/>
      <c r="AF28" s="456" t="str">
        <f>IF(Calcu!B27=TRUE,Calcu!J27*H$6,"")</f>
        <v/>
      </c>
      <c r="AG28" s="457"/>
      <c r="AH28" s="457"/>
      <c r="AI28" s="457"/>
      <c r="AJ28" s="458"/>
      <c r="AK28" s="456" t="str">
        <f>Calcu!N27</f>
        <v/>
      </c>
      <c r="AL28" s="457"/>
      <c r="AM28" s="457"/>
      <c r="AN28" s="457"/>
      <c r="AO28" s="458"/>
      <c r="AP28" s="456" t="str">
        <f>Calcu!L27</f>
        <v/>
      </c>
      <c r="AQ28" s="457"/>
      <c r="AR28" s="457"/>
      <c r="AS28" s="457"/>
      <c r="AT28" s="458"/>
    </row>
    <row r="29" spans="1:46" ht="18.75" customHeight="1">
      <c r="A29" s="57"/>
      <c r="B29" s="456" t="str">
        <f>Calcu!E28</f>
        <v/>
      </c>
      <c r="C29" s="457"/>
      <c r="D29" s="457"/>
      <c r="E29" s="457"/>
      <c r="F29" s="458"/>
      <c r="G29" s="456" t="str">
        <f>Calcu!U28</f>
        <v/>
      </c>
      <c r="H29" s="457"/>
      <c r="I29" s="457"/>
      <c r="J29" s="457"/>
      <c r="K29" s="458"/>
      <c r="L29" s="456" t="str">
        <f>IF(Calcu!B28=TRUE,Calcu!F28*$H$6,"")</f>
        <v/>
      </c>
      <c r="M29" s="457"/>
      <c r="N29" s="457"/>
      <c r="O29" s="457"/>
      <c r="P29" s="458"/>
      <c r="Q29" s="456" t="str">
        <f>IF(Calcu!B28=TRUE,Calcu!G28*H$6,"")</f>
        <v/>
      </c>
      <c r="R29" s="457"/>
      <c r="S29" s="457"/>
      <c r="T29" s="457"/>
      <c r="U29" s="458"/>
      <c r="V29" s="456" t="str">
        <f>IF(Calcu!B28=TRUE,Calcu!H28*H$6,"")</f>
        <v/>
      </c>
      <c r="W29" s="457"/>
      <c r="X29" s="457"/>
      <c r="Y29" s="457"/>
      <c r="Z29" s="458"/>
      <c r="AA29" s="456" t="str">
        <f>IF(Calcu!B28=TRUE,Calcu!I28*H$6,"")</f>
        <v/>
      </c>
      <c r="AB29" s="457"/>
      <c r="AC29" s="457"/>
      <c r="AD29" s="457"/>
      <c r="AE29" s="458"/>
      <c r="AF29" s="456" t="str">
        <f>IF(Calcu!B28=TRUE,Calcu!J28*H$6,"")</f>
        <v/>
      </c>
      <c r="AG29" s="457"/>
      <c r="AH29" s="457"/>
      <c r="AI29" s="457"/>
      <c r="AJ29" s="458"/>
      <c r="AK29" s="456" t="str">
        <f>Calcu!N28</f>
        <v/>
      </c>
      <c r="AL29" s="457"/>
      <c r="AM29" s="457"/>
      <c r="AN29" s="457"/>
      <c r="AO29" s="458"/>
      <c r="AP29" s="456" t="str">
        <f>Calcu!L28</f>
        <v/>
      </c>
      <c r="AQ29" s="457"/>
      <c r="AR29" s="457"/>
      <c r="AS29" s="457"/>
      <c r="AT29" s="458"/>
    </row>
    <row r="30" spans="1:46" ht="18.75" customHeight="1">
      <c r="A30" s="57"/>
      <c r="B30" s="456" t="str">
        <f>Calcu!E29</f>
        <v/>
      </c>
      <c r="C30" s="457"/>
      <c r="D30" s="457"/>
      <c r="E30" s="457"/>
      <c r="F30" s="458"/>
      <c r="G30" s="456" t="str">
        <f>Calcu!U29</f>
        <v/>
      </c>
      <c r="H30" s="457"/>
      <c r="I30" s="457"/>
      <c r="J30" s="457"/>
      <c r="K30" s="458"/>
      <c r="L30" s="456" t="str">
        <f>IF(Calcu!B29=TRUE,Calcu!F29*$H$6,"")</f>
        <v/>
      </c>
      <c r="M30" s="457"/>
      <c r="N30" s="457"/>
      <c r="O30" s="457"/>
      <c r="P30" s="458"/>
      <c r="Q30" s="456" t="str">
        <f>IF(Calcu!B29=TRUE,Calcu!G29*H$6,"")</f>
        <v/>
      </c>
      <c r="R30" s="457"/>
      <c r="S30" s="457"/>
      <c r="T30" s="457"/>
      <c r="U30" s="458"/>
      <c r="V30" s="456" t="str">
        <f>IF(Calcu!B29=TRUE,Calcu!H29*H$6,"")</f>
        <v/>
      </c>
      <c r="W30" s="457"/>
      <c r="X30" s="457"/>
      <c r="Y30" s="457"/>
      <c r="Z30" s="458"/>
      <c r="AA30" s="456" t="str">
        <f>IF(Calcu!B29=TRUE,Calcu!I29*H$6,"")</f>
        <v/>
      </c>
      <c r="AB30" s="457"/>
      <c r="AC30" s="457"/>
      <c r="AD30" s="457"/>
      <c r="AE30" s="458"/>
      <c r="AF30" s="456" t="str">
        <f>IF(Calcu!B29=TRUE,Calcu!J29*H$6,"")</f>
        <v/>
      </c>
      <c r="AG30" s="457"/>
      <c r="AH30" s="457"/>
      <c r="AI30" s="457"/>
      <c r="AJ30" s="458"/>
      <c r="AK30" s="456" t="str">
        <f>Calcu!N29</f>
        <v/>
      </c>
      <c r="AL30" s="457"/>
      <c r="AM30" s="457"/>
      <c r="AN30" s="457"/>
      <c r="AO30" s="458"/>
      <c r="AP30" s="456" t="str">
        <f>Calcu!L29</f>
        <v/>
      </c>
      <c r="AQ30" s="457"/>
      <c r="AR30" s="457"/>
      <c r="AS30" s="457"/>
      <c r="AT30" s="458"/>
    </row>
    <row r="31" spans="1:46" ht="18.75" customHeight="1">
      <c r="A31" s="57"/>
      <c r="B31" s="456" t="str">
        <f>Calcu!E30</f>
        <v/>
      </c>
      <c r="C31" s="457"/>
      <c r="D31" s="457"/>
      <c r="E31" s="457"/>
      <c r="F31" s="458"/>
      <c r="G31" s="456" t="str">
        <f>Calcu!U30</f>
        <v/>
      </c>
      <c r="H31" s="457"/>
      <c r="I31" s="457"/>
      <c r="J31" s="457"/>
      <c r="K31" s="458"/>
      <c r="L31" s="456" t="str">
        <f>IF(Calcu!B30=TRUE,Calcu!F30*$H$6,"")</f>
        <v/>
      </c>
      <c r="M31" s="457"/>
      <c r="N31" s="457"/>
      <c r="O31" s="457"/>
      <c r="P31" s="458"/>
      <c r="Q31" s="456" t="str">
        <f>IF(Calcu!B30=TRUE,Calcu!G30*H$6,"")</f>
        <v/>
      </c>
      <c r="R31" s="457"/>
      <c r="S31" s="457"/>
      <c r="T31" s="457"/>
      <c r="U31" s="458"/>
      <c r="V31" s="456" t="str">
        <f>IF(Calcu!B30=TRUE,Calcu!H30*H$6,"")</f>
        <v/>
      </c>
      <c r="W31" s="457"/>
      <c r="X31" s="457"/>
      <c r="Y31" s="457"/>
      <c r="Z31" s="458"/>
      <c r="AA31" s="456" t="str">
        <f>IF(Calcu!B30=TRUE,Calcu!I30*H$6,"")</f>
        <v/>
      </c>
      <c r="AB31" s="457"/>
      <c r="AC31" s="457"/>
      <c r="AD31" s="457"/>
      <c r="AE31" s="458"/>
      <c r="AF31" s="456" t="str">
        <f>IF(Calcu!B30=TRUE,Calcu!J30*H$6,"")</f>
        <v/>
      </c>
      <c r="AG31" s="457"/>
      <c r="AH31" s="457"/>
      <c r="AI31" s="457"/>
      <c r="AJ31" s="458"/>
      <c r="AK31" s="456" t="str">
        <f>Calcu!N30</f>
        <v/>
      </c>
      <c r="AL31" s="457"/>
      <c r="AM31" s="457"/>
      <c r="AN31" s="457"/>
      <c r="AO31" s="458"/>
      <c r="AP31" s="456" t="str">
        <f>Calcu!L30</f>
        <v/>
      </c>
      <c r="AQ31" s="457"/>
      <c r="AR31" s="457"/>
      <c r="AS31" s="457"/>
      <c r="AT31" s="458"/>
    </row>
    <row r="32" spans="1:46" ht="18.75" customHeight="1">
      <c r="A32" s="57"/>
      <c r="B32" s="213"/>
      <c r="C32" s="213"/>
      <c r="D32" s="213"/>
      <c r="E32" s="213"/>
      <c r="F32" s="213"/>
      <c r="G32" s="213"/>
      <c r="H32" s="213"/>
      <c r="I32" s="213"/>
      <c r="J32" s="213"/>
      <c r="K32" s="213"/>
      <c r="L32" s="213"/>
      <c r="M32" s="213"/>
      <c r="N32" s="213"/>
      <c r="O32" s="213"/>
      <c r="P32" s="213"/>
      <c r="Q32" s="213"/>
      <c r="R32" s="213"/>
      <c r="S32" s="213"/>
      <c r="T32" s="213"/>
      <c r="U32" s="213"/>
      <c r="V32" s="213"/>
      <c r="W32" s="213"/>
      <c r="X32" s="213"/>
      <c r="Y32" s="213"/>
      <c r="Z32" s="213"/>
      <c r="AA32" s="213"/>
      <c r="AB32" s="213"/>
      <c r="AC32" s="213"/>
      <c r="AD32" s="213"/>
      <c r="AE32" s="213"/>
      <c r="AF32" s="213"/>
      <c r="AG32" s="213"/>
      <c r="AH32" s="213"/>
      <c r="AI32" s="213"/>
      <c r="AJ32" s="213"/>
      <c r="AK32" s="213"/>
      <c r="AL32" s="213"/>
      <c r="AM32" s="213"/>
      <c r="AN32" s="213"/>
      <c r="AO32" s="213"/>
      <c r="AP32" s="213"/>
      <c r="AQ32" s="213"/>
      <c r="AR32" s="213"/>
      <c r="AS32" s="213"/>
      <c r="AT32" s="213"/>
    </row>
    <row r="33" spans="1:69" ht="18.75" customHeight="1">
      <c r="A33" s="57" t="s">
        <v>155</v>
      </c>
      <c r="B33" s="222"/>
      <c r="C33" s="222"/>
      <c r="D33" s="222"/>
      <c r="E33" s="222"/>
      <c r="F33" s="222"/>
      <c r="G33" s="222"/>
      <c r="H33" s="222"/>
      <c r="I33" s="222"/>
      <c r="J33" s="222"/>
      <c r="K33" s="222"/>
      <c r="L33" s="222"/>
      <c r="M33" s="222"/>
      <c r="N33" s="222"/>
      <c r="O33" s="222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22"/>
      <c r="AB33" s="222"/>
      <c r="AC33" s="222"/>
      <c r="AD33" s="222"/>
      <c r="AE33" s="222"/>
      <c r="AF33" s="222"/>
      <c r="AG33" s="222"/>
      <c r="AH33" s="222"/>
      <c r="AI33" s="222"/>
      <c r="AJ33" s="222"/>
      <c r="AK33" s="222"/>
      <c r="AL33" s="222"/>
      <c r="AM33" s="222"/>
      <c r="AN33" s="222"/>
      <c r="AO33" s="222"/>
      <c r="AP33" s="222"/>
      <c r="AQ33" s="222"/>
      <c r="AR33" s="222"/>
      <c r="AS33" s="222"/>
      <c r="AT33" s="222"/>
    </row>
    <row r="34" spans="1:69" ht="18.75" customHeight="1">
      <c r="A34" s="70"/>
      <c r="B34" s="222"/>
      <c r="C34" s="222"/>
      <c r="D34" s="222"/>
      <c r="E34" s="222"/>
      <c r="F34" s="222"/>
      <c r="G34" s="222"/>
      <c r="H34" s="222"/>
      <c r="I34" s="222"/>
      <c r="J34" s="222"/>
      <c r="K34" s="222"/>
      <c r="L34" s="222"/>
      <c r="M34" s="222"/>
      <c r="N34" s="222"/>
      <c r="O34" s="222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22"/>
      <c r="AB34" s="222"/>
      <c r="AC34" s="222"/>
      <c r="AD34" s="222"/>
      <c r="AE34" s="222"/>
      <c r="AF34" s="222"/>
      <c r="AG34" s="222"/>
      <c r="AH34" s="222"/>
      <c r="AI34" s="222"/>
      <c r="AJ34" s="222"/>
      <c r="AK34" s="222"/>
      <c r="AL34" s="222"/>
      <c r="AM34" s="222"/>
      <c r="AN34" s="222"/>
      <c r="AO34" s="222"/>
      <c r="AP34" s="222"/>
      <c r="AQ34" s="222"/>
      <c r="AR34" s="222"/>
      <c r="AS34" s="222"/>
      <c r="AT34" s="222"/>
    </row>
    <row r="35" spans="1:69" ht="18.75" customHeight="1">
      <c r="A35" s="70"/>
      <c r="B35" s="222"/>
      <c r="C35" s="222"/>
      <c r="D35" s="222"/>
      <c r="E35" s="222"/>
      <c r="F35" s="222"/>
      <c r="G35" s="222"/>
      <c r="H35" s="222"/>
      <c r="I35" s="222"/>
      <c r="J35" s="222"/>
      <c r="K35" s="222"/>
      <c r="L35" s="222"/>
      <c r="M35" s="222"/>
      <c r="N35" s="222"/>
      <c r="O35" s="222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22"/>
      <c r="AB35" s="222"/>
      <c r="AC35" s="222"/>
      <c r="AD35" s="222"/>
      <c r="AE35" s="222"/>
      <c r="AF35" s="222"/>
      <c r="AG35" s="222"/>
      <c r="AH35" s="222"/>
      <c r="AI35" s="222"/>
      <c r="AJ35" s="222"/>
      <c r="AK35" s="222"/>
      <c r="AL35" s="222"/>
      <c r="AM35" s="222"/>
      <c r="AN35" s="222"/>
      <c r="AO35" s="222"/>
      <c r="AP35" s="222"/>
      <c r="AQ35" s="222"/>
      <c r="AR35" s="222"/>
      <c r="AS35" s="222"/>
      <c r="AT35" s="222"/>
    </row>
    <row r="36" spans="1:69" ht="18.75" customHeight="1">
      <c r="A36" s="70"/>
      <c r="B36" s="222"/>
      <c r="C36" s="511" t="s">
        <v>156</v>
      </c>
      <c r="D36" s="511"/>
      <c r="E36" s="511"/>
      <c r="F36" s="213" t="s">
        <v>157</v>
      </c>
      <c r="G36" s="222" t="str">
        <f>"표준온도에서 "&amp;N6&amp;"의 보정값"</f>
        <v>표준온도에서 측정현미경의 보정값</v>
      </c>
      <c r="H36" s="222"/>
      <c r="I36" s="222"/>
      <c r="J36" s="222"/>
      <c r="K36" s="222"/>
      <c r="L36" s="222"/>
      <c r="M36" s="222"/>
      <c r="N36" s="222"/>
      <c r="O36" s="222"/>
      <c r="P36" s="222"/>
      <c r="Q36" s="222"/>
      <c r="R36" s="222"/>
      <c r="S36" s="222"/>
      <c r="W36" s="59"/>
      <c r="X36" s="59"/>
      <c r="Y36" s="59"/>
      <c r="Z36" s="222"/>
      <c r="AA36" s="222"/>
      <c r="AB36" s="222"/>
      <c r="AC36" s="222"/>
      <c r="AD36" s="222"/>
      <c r="AE36" s="222"/>
      <c r="AF36" s="222"/>
      <c r="AG36" s="222"/>
      <c r="AH36" s="222"/>
      <c r="AI36" s="222"/>
      <c r="AJ36" s="222"/>
      <c r="AK36" s="222"/>
      <c r="AL36" s="222"/>
      <c r="AM36" s="222"/>
      <c r="AN36" s="222"/>
      <c r="AO36" s="222"/>
      <c r="AP36" s="222"/>
      <c r="AQ36" s="222"/>
      <c r="AR36" s="222"/>
      <c r="AS36" s="222"/>
      <c r="AT36" s="222"/>
    </row>
    <row r="37" spans="1:69" ht="18.75" customHeight="1">
      <c r="A37" s="70"/>
      <c r="B37" s="222"/>
      <c r="C37" s="511" t="s">
        <v>158</v>
      </c>
      <c r="D37" s="511"/>
      <c r="E37" s="511"/>
      <c r="F37" s="213" t="s">
        <v>159</v>
      </c>
      <c r="G37" s="222" t="str">
        <f>T6&amp;"의 교정값"</f>
        <v>표준자의 교정값</v>
      </c>
      <c r="H37" s="222"/>
      <c r="I37" s="222"/>
      <c r="J37" s="222"/>
      <c r="K37" s="222"/>
      <c r="L37" s="222"/>
      <c r="M37" s="222"/>
      <c r="N37" s="222"/>
      <c r="O37" s="222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22"/>
      <c r="AB37" s="222"/>
      <c r="AC37" s="222"/>
      <c r="AD37" s="222"/>
      <c r="AE37" s="222"/>
      <c r="AF37" s="222"/>
      <c r="AG37" s="222"/>
      <c r="AH37" s="222"/>
      <c r="AI37" s="222"/>
      <c r="AJ37" s="222"/>
      <c r="AK37" s="222"/>
      <c r="AL37" s="222"/>
      <c r="AM37" s="222"/>
      <c r="AN37" s="222"/>
      <c r="AO37" s="222"/>
      <c r="AP37" s="222"/>
      <c r="AQ37" s="222"/>
      <c r="AR37" s="222"/>
      <c r="AS37" s="222"/>
      <c r="AT37" s="222"/>
      <c r="AU37" s="222"/>
      <c r="AV37" s="222"/>
      <c r="AW37" s="222"/>
      <c r="AX37" s="222"/>
      <c r="AY37" s="222"/>
      <c r="AZ37" s="222"/>
      <c r="BA37" s="222"/>
      <c r="BB37" s="222"/>
    </row>
    <row r="38" spans="1:69" ht="18.75" customHeight="1">
      <c r="A38" s="70"/>
      <c r="B38" s="222"/>
      <c r="C38" s="511" t="s">
        <v>160</v>
      </c>
      <c r="D38" s="511"/>
      <c r="E38" s="511"/>
      <c r="F38" s="213" t="s">
        <v>161</v>
      </c>
      <c r="G38" s="222" t="str">
        <f>N6&amp;"의 지시값"</f>
        <v>측정현미경의 지시값</v>
      </c>
      <c r="H38" s="222"/>
      <c r="I38" s="222"/>
      <c r="J38" s="222"/>
      <c r="K38" s="222"/>
      <c r="L38" s="222"/>
      <c r="M38" s="222"/>
      <c r="N38" s="222"/>
      <c r="O38" s="222"/>
      <c r="P38" s="222"/>
      <c r="Q38" s="222"/>
      <c r="U38" s="222"/>
      <c r="V38" s="222"/>
      <c r="W38" s="222"/>
      <c r="X38" s="222"/>
      <c r="Y38" s="222"/>
      <c r="Z38" s="222"/>
      <c r="AA38" s="222"/>
      <c r="AB38" s="222"/>
      <c r="AC38" s="222"/>
      <c r="AD38" s="222"/>
      <c r="AE38" s="222"/>
      <c r="AF38" s="222"/>
      <c r="AG38" s="222"/>
      <c r="AH38" s="222"/>
      <c r="AI38" s="222"/>
      <c r="AJ38" s="222"/>
      <c r="AK38" s="222"/>
      <c r="AL38" s="222"/>
      <c r="AM38" s="222"/>
      <c r="AN38" s="222"/>
      <c r="AO38" s="222"/>
      <c r="AP38" s="222"/>
      <c r="AQ38" s="222"/>
      <c r="AR38" s="222"/>
      <c r="AS38" s="222"/>
      <c r="AT38" s="222"/>
      <c r="AU38" s="222"/>
      <c r="AV38" s="222"/>
      <c r="AW38" s="222"/>
      <c r="AX38" s="222"/>
      <c r="AY38" s="222"/>
      <c r="AZ38" s="222"/>
      <c r="BA38" s="222"/>
      <c r="BB38" s="222"/>
    </row>
    <row r="39" spans="1:69" ht="18.75" customHeight="1">
      <c r="A39" s="70"/>
      <c r="B39" s="222"/>
      <c r="C39" s="511" t="s">
        <v>162</v>
      </c>
      <c r="D39" s="511"/>
      <c r="E39" s="511"/>
      <c r="F39" s="213" t="s">
        <v>157</v>
      </c>
      <c r="G39" s="222" t="str">
        <f>T6&amp;"의 명목값"</f>
        <v>표준자의 명목값</v>
      </c>
      <c r="H39" s="222"/>
      <c r="I39" s="222"/>
      <c r="J39" s="222"/>
      <c r="K39" s="222"/>
      <c r="L39" s="222"/>
      <c r="M39" s="222"/>
      <c r="N39" s="222"/>
      <c r="O39" s="222"/>
      <c r="P39" s="222"/>
      <c r="Q39" s="222"/>
      <c r="R39" s="222"/>
      <c r="S39" s="222"/>
      <c r="T39" s="222"/>
      <c r="U39" s="222"/>
      <c r="V39" s="222"/>
      <c r="W39" s="222"/>
      <c r="X39" s="222"/>
      <c r="Y39" s="222"/>
      <c r="Z39" s="222"/>
      <c r="AA39" s="222"/>
      <c r="AB39" s="222"/>
      <c r="AC39" s="222"/>
      <c r="AD39" s="222"/>
      <c r="AE39" s="222"/>
      <c r="AF39" s="222"/>
      <c r="AG39" s="222"/>
      <c r="AH39" s="222"/>
      <c r="AI39" s="222"/>
      <c r="AJ39" s="222"/>
      <c r="AK39" s="222"/>
      <c r="AL39" s="222"/>
      <c r="AM39" s="222"/>
      <c r="AN39" s="222"/>
      <c r="AO39" s="222"/>
      <c r="AP39" s="222"/>
      <c r="AQ39" s="222"/>
      <c r="AR39" s="222"/>
      <c r="AS39" s="222"/>
      <c r="AT39" s="222"/>
      <c r="AU39" s="222"/>
      <c r="AV39" s="222"/>
      <c r="AW39" s="222"/>
      <c r="AX39" s="222"/>
      <c r="AY39" s="222"/>
      <c r="AZ39" s="222"/>
      <c r="BA39" s="222"/>
      <c r="BB39" s="222"/>
    </row>
    <row r="40" spans="1:69" ht="18.75" customHeight="1">
      <c r="A40" s="70"/>
      <c r="B40" s="222"/>
      <c r="C40" s="511"/>
      <c r="D40" s="511"/>
      <c r="E40" s="511"/>
      <c r="F40" s="213" t="s">
        <v>159</v>
      </c>
      <c r="G40" s="222" t="str">
        <f>N6&amp;"와 "&amp;T6&amp;"의 평균열팽창계수"</f>
        <v>측정현미경와 표준자의 평균열팽창계수</v>
      </c>
      <c r="H40" s="222"/>
      <c r="I40" s="222"/>
      <c r="J40" s="222"/>
      <c r="K40" s="222"/>
      <c r="L40" s="222"/>
      <c r="M40" s="222"/>
      <c r="N40" s="222"/>
      <c r="O40" s="222"/>
      <c r="P40" s="222"/>
      <c r="Q40" s="222"/>
      <c r="R40" s="222"/>
      <c r="S40" s="222"/>
      <c r="T40" s="222"/>
      <c r="U40" s="222"/>
      <c r="V40" s="222"/>
      <c r="W40" s="222"/>
      <c r="X40" s="222"/>
      <c r="Y40" s="222"/>
      <c r="Z40" s="222"/>
      <c r="AA40" s="222"/>
      <c r="AB40" s="222"/>
      <c r="AC40" s="222"/>
      <c r="AD40" s="222"/>
      <c r="AE40" s="222"/>
      <c r="AF40" s="222"/>
      <c r="AG40" s="222"/>
      <c r="AH40" s="222"/>
      <c r="AI40" s="222"/>
      <c r="AJ40" s="222"/>
      <c r="AK40" s="222"/>
      <c r="AL40" s="222"/>
      <c r="AM40" s="222"/>
      <c r="AN40" s="222"/>
      <c r="AO40" s="222"/>
      <c r="AP40" s="222"/>
      <c r="AQ40" s="222"/>
      <c r="AR40" s="222"/>
      <c r="AS40" s="222"/>
      <c r="AT40" s="222"/>
      <c r="AU40" s="222"/>
      <c r="AV40" s="222"/>
      <c r="AW40" s="222"/>
      <c r="AX40" s="222"/>
      <c r="AY40" s="222"/>
      <c r="AZ40" s="222"/>
      <c r="BA40" s="222"/>
      <c r="BB40" s="222"/>
    </row>
    <row r="41" spans="1:69" ht="18.75" customHeight="1">
      <c r="A41" s="70"/>
      <c r="B41" s="222"/>
      <c r="C41" s="511" t="s">
        <v>163</v>
      </c>
      <c r="D41" s="511"/>
      <c r="E41" s="511"/>
      <c r="F41" s="213" t="s">
        <v>157</v>
      </c>
      <c r="G41" s="222" t="str">
        <f>N6&amp;"와 "&amp;T6&amp;"의 온도차이"</f>
        <v>측정현미경와 표준자의 온도차이</v>
      </c>
      <c r="H41" s="222"/>
      <c r="I41" s="222"/>
      <c r="J41" s="222"/>
      <c r="K41" s="222"/>
      <c r="L41" s="222"/>
      <c r="M41" s="222"/>
      <c r="N41" s="222"/>
      <c r="O41" s="222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22"/>
      <c r="AB41" s="222"/>
      <c r="AC41" s="222"/>
      <c r="AD41" s="222"/>
      <c r="AE41" s="222"/>
      <c r="AF41" s="222"/>
      <c r="AG41" s="222"/>
      <c r="AH41" s="222"/>
      <c r="AI41" s="222"/>
      <c r="AJ41" s="222"/>
      <c r="AK41" s="222"/>
      <c r="AL41" s="222"/>
      <c r="AM41" s="222"/>
      <c r="AN41" s="222"/>
      <c r="AO41" s="222"/>
      <c r="AP41" s="222"/>
      <c r="AQ41" s="222"/>
      <c r="AR41" s="222"/>
      <c r="AS41" s="222"/>
      <c r="AT41" s="222"/>
      <c r="AU41" s="222"/>
      <c r="AV41" s="222"/>
      <c r="AW41" s="222"/>
      <c r="AX41" s="222"/>
      <c r="AY41" s="222"/>
      <c r="AZ41" s="222"/>
      <c r="BA41" s="222"/>
      <c r="BB41" s="222"/>
    </row>
    <row r="42" spans="1:69" ht="18.75" customHeight="1">
      <c r="A42" s="70"/>
      <c r="B42" s="222"/>
      <c r="C42" s="511" t="s">
        <v>164</v>
      </c>
      <c r="D42" s="511"/>
      <c r="E42" s="511"/>
      <c r="F42" s="213" t="s">
        <v>159</v>
      </c>
      <c r="G42" s="222" t="str">
        <f>N6&amp;"와 "&amp;T6&amp;"의 열팽창계수 차이"</f>
        <v>측정현미경와 표준자의 열팽창계수 차이</v>
      </c>
      <c r="H42" s="222"/>
      <c r="I42" s="222"/>
      <c r="J42" s="222"/>
      <c r="K42" s="222"/>
      <c r="L42" s="222"/>
      <c r="M42" s="222"/>
      <c r="N42" s="222"/>
      <c r="O42" s="222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22"/>
      <c r="AB42" s="222"/>
      <c r="AC42" s="222"/>
      <c r="AD42" s="222"/>
      <c r="AE42" s="222"/>
      <c r="AF42" s="222"/>
      <c r="AG42" s="222"/>
      <c r="AH42" s="222"/>
      <c r="AI42" s="222"/>
      <c r="AJ42" s="222"/>
      <c r="AK42" s="222"/>
      <c r="AL42" s="222"/>
      <c r="AM42" s="222"/>
      <c r="AN42" s="222"/>
      <c r="AO42" s="222"/>
      <c r="AP42" s="222"/>
      <c r="AQ42" s="222"/>
      <c r="AR42" s="222"/>
      <c r="AS42" s="222"/>
      <c r="AT42" s="222"/>
      <c r="AU42" s="222"/>
      <c r="AV42" s="222"/>
      <c r="AW42" s="222"/>
      <c r="AX42" s="222"/>
      <c r="AY42" s="222"/>
      <c r="AZ42" s="222"/>
      <c r="BA42" s="222"/>
      <c r="BB42" s="222"/>
    </row>
    <row r="43" spans="1:69" ht="18.75" customHeight="1">
      <c r="A43" s="70"/>
      <c r="B43" s="222"/>
      <c r="C43" s="511" t="s">
        <v>166</v>
      </c>
      <c r="D43" s="511"/>
      <c r="E43" s="511"/>
      <c r="F43" s="213" t="s">
        <v>159</v>
      </c>
      <c r="G43" s="222" t="str">
        <f>N6&amp;"와 "&amp;T6&amp;"의 평균 온도값과 기준온도와의 차"</f>
        <v>측정현미경와 표준자의 평균 온도값과 기준온도와의 차</v>
      </c>
      <c r="H43" s="222"/>
      <c r="I43" s="222"/>
      <c r="J43" s="222"/>
      <c r="K43" s="222"/>
      <c r="L43" s="222"/>
      <c r="M43" s="222"/>
      <c r="N43" s="222"/>
      <c r="O43" s="222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22"/>
      <c r="AB43" s="222"/>
      <c r="AC43" s="222"/>
      <c r="AD43" s="222"/>
      <c r="AE43" s="222"/>
      <c r="AF43" s="222"/>
      <c r="AG43" s="222"/>
      <c r="AH43" s="222"/>
      <c r="AI43" s="222"/>
      <c r="AJ43" s="222"/>
      <c r="AK43" s="222"/>
      <c r="AL43" s="222"/>
      <c r="AM43" s="222"/>
      <c r="AN43" s="222"/>
      <c r="AO43" s="222"/>
      <c r="AP43" s="222"/>
      <c r="AQ43" s="222"/>
      <c r="AR43" s="222"/>
      <c r="AS43" s="222"/>
      <c r="AT43" s="222"/>
      <c r="AU43" s="222"/>
      <c r="AV43" s="222"/>
      <c r="AW43" s="222"/>
      <c r="AX43" s="222"/>
      <c r="AY43" s="222"/>
      <c r="AZ43" s="222"/>
      <c r="BA43" s="222"/>
      <c r="BB43" s="222"/>
    </row>
    <row r="44" spans="1:69" ht="18.75" customHeight="1">
      <c r="A44" s="70"/>
      <c r="B44" s="222"/>
      <c r="C44" s="511" t="s">
        <v>581</v>
      </c>
      <c r="D44" s="511"/>
      <c r="E44" s="511"/>
      <c r="F44" s="213" t="s">
        <v>159</v>
      </c>
      <c r="G44" s="222" t="str">
        <f>N6&amp;"의 분해능 한계에 대한 보정값 (기대값=0)"</f>
        <v>측정현미경의 분해능 한계에 대한 보정값 (기대값=0)</v>
      </c>
      <c r="H44" s="222"/>
      <c r="I44" s="222"/>
      <c r="J44" s="222"/>
      <c r="K44" s="222"/>
      <c r="L44" s="222"/>
      <c r="M44" s="222"/>
      <c r="N44" s="222"/>
      <c r="O44" s="222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22"/>
      <c r="AB44" s="222"/>
      <c r="AC44" s="222"/>
      <c r="AD44" s="222"/>
      <c r="AE44" s="222"/>
      <c r="AF44" s="222"/>
      <c r="AG44" s="222"/>
      <c r="AH44" s="222"/>
      <c r="AI44" s="222"/>
      <c r="AJ44" s="222"/>
      <c r="AK44" s="222"/>
      <c r="AL44" s="222"/>
      <c r="AM44" s="222"/>
      <c r="AN44" s="222"/>
      <c r="AO44" s="222"/>
      <c r="AP44" s="222"/>
      <c r="AQ44" s="222"/>
      <c r="AR44" s="222"/>
      <c r="AS44" s="222"/>
      <c r="AT44" s="222"/>
      <c r="AU44" s="222"/>
      <c r="AV44" s="222"/>
      <c r="AW44" s="222"/>
      <c r="AX44" s="222"/>
      <c r="AY44" s="222"/>
      <c r="AZ44" s="222"/>
      <c r="BA44" s="222"/>
      <c r="BB44" s="222"/>
    </row>
    <row r="45" spans="1:69" ht="18.75" customHeight="1">
      <c r="A45" s="70"/>
      <c r="B45" s="222"/>
      <c r="C45" s="511" t="s">
        <v>352</v>
      </c>
      <c r="D45" s="511"/>
      <c r="E45" s="511"/>
      <c r="F45" s="258" t="s">
        <v>159</v>
      </c>
      <c r="G45" s="222" t="str">
        <f>T6&amp;"의 설치에 있어 여현오차(cosine error)에 의한 보정값 (기대값=0)"</f>
        <v>표준자의 설치에 있어 여현오차(cosine error)에 의한 보정값 (기대값=0)</v>
      </c>
      <c r="H45" s="222"/>
      <c r="I45" s="222"/>
      <c r="J45" s="222"/>
      <c r="K45" s="222"/>
      <c r="L45" s="222"/>
      <c r="M45" s="222"/>
      <c r="N45" s="222"/>
      <c r="O45" s="222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22"/>
      <c r="AB45" s="222"/>
      <c r="AC45" s="222"/>
      <c r="AD45" s="222"/>
      <c r="AE45" s="222"/>
      <c r="AF45" s="222"/>
      <c r="AG45" s="222"/>
      <c r="AH45" s="222"/>
      <c r="AI45" s="222"/>
      <c r="AJ45" s="222"/>
      <c r="AK45" s="222"/>
      <c r="AL45" s="222"/>
      <c r="AM45" s="222"/>
      <c r="AN45" s="222"/>
      <c r="AO45" s="222"/>
      <c r="AP45" s="222"/>
      <c r="AQ45" s="222"/>
      <c r="AR45" s="222"/>
      <c r="AS45" s="222"/>
      <c r="AT45" s="222"/>
      <c r="AU45" s="222"/>
      <c r="AV45" s="222"/>
      <c r="AW45" s="222"/>
      <c r="AX45" s="222"/>
      <c r="AY45" s="222"/>
      <c r="AZ45" s="222"/>
      <c r="BA45" s="222"/>
      <c r="BB45" s="222"/>
    </row>
    <row r="46" spans="1:69" ht="18.75" customHeight="1">
      <c r="A46" s="70"/>
      <c r="B46" s="222"/>
      <c r="C46" s="511"/>
      <c r="D46" s="511"/>
      <c r="E46" s="511"/>
      <c r="G46" s="222"/>
      <c r="H46" s="222"/>
      <c r="I46" s="222"/>
      <c r="J46" s="222"/>
      <c r="K46" s="222"/>
      <c r="L46" s="222"/>
      <c r="M46" s="222"/>
      <c r="N46" s="222"/>
      <c r="O46" s="222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22"/>
      <c r="AB46" s="222"/>
      <c r="AC46" s="222"/>
      <c r="AD46" s="222"/>
      <c r="AE46" s="222"/>
      <c r="AF46" s="222"/>
      <c r="AG46" s="222"/>
      <c r="AH46" s="222"/>
      <c r="AI46" s="222"/>
      <c r="AJ46" s="222"/>
      <c r="AK46" s="222"/>
      <c r="AL46" s="222"/>
      <c r="AM46" s="222"/>
      <c r="AN46" s="222"/>
      <c r="AO46" s="222"/>
      <c r="AP46" s="222"/>
      <c r="AQ46" s="222"/>
      <c r="AR46" s="222"/>
      <c r="AS46" s="222"/>
      <c r="AT46" s="222"/>
      <c r="AU46" s="222"/>
      <c r="AV46" s="222"/>
      <c r="AW46" s="222"/>
      <c r="AX46" s="222"/>
      <c r="AY46" s="222"/>
      <c r="AZ46" s="222"/>
      <c r="BA46" s="222"/>
      <c r="BB46" s="222"/>
      <c r="BD46" s="58"/>
      <c r="BE46" s="58"/>
      <c r="BF46" s="58"/>
      <c r="BG46" s="58"/>
      <c r="BH46" s="58"/>
      <c r="BI46" s="58"/>
      <c r="BJ46" s="58"/>
      <c r="BK46" s="58"/>
      <c r="BL46" s="58"/>
      <c r="BM46" s="58"/>
      <c r="BN46" s="58"/>
      <c r="BO46" s="58"/>
      <c r="BP46" s="58"/>
      <c r="BQ46" s="58"/>
    </row>
    <row r="47" spans="1:69" ht="18.75" customHeight="1">
      <c r="A47" s="57" t="s">
        <v>167</v>
      </c>
      <c r="B47" s="222"/>
      <c r="C47" s="222"/>
      <c r="D47" s="222"/>
      <c r="E47" s="222"/>
      <c r="F47" s="222"/>
      <c r="G47" s="222"/>
      <c r="H47" s="222"/>
      <c r="I47" s="222"/>
      <c r="J47" s="222"/>
      <c r="K47" s="222"/>
      <c r="L47" s="222"/>
      <c r="M47" s="222"/>
      <c r="N47" s="222"/>
      <c r="O47" s="222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22"/>
      <c r="AB47" s="222"/>
      <c r="AC47" s="222"/>
      <c r="AD47" s="222"/>
      <c r="AE47" s="222"/>
      <c r="AF47" s="222"/>
      <c r="AG47" s="222"/>
      <c r="AH47" s="222"/>
      <c r="AI47" s="222"/>
      <c r="AJ47" s="222"/>
      <c r="AK47" s="222"/>
      <c r="AL47" s="222"/>
      <c r="AM47" s="222"/>
      <c r="AN47" s="222"/>
      <c r="AO47" s="222"/>
      <c r="AP47" s="222"/>
      <c r="AQ47" s="222"/>
      <c r="AR47" s="222"/>
      <c r="AS47" s="222"/>
      <c r="AT47" s="222"/>
    </row>
    <row r="48" spans="1:69" ht="18.75" customHeight="1">
      <c r="A48" s="222"/>
      <c r="B48" s="222"/>
      <c r="C48" s="222"/>
      <c r="D48" s="222"/>
      <c r="E48" s="222"/>
      <c r="F48" s="222"/>
      <c r="G48" s="222"/>
      <c r="H48" s="222"/>
      <c r="I48" s="222"/>
      <c r="J48" s="222"/>
      <c r="K48" s="222"/>
      <c r="L48" s="222"/>
      <c r="M48" s="222"/>
      <c r="N48" s="222"/>
      <c r="O48" s="222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22"/>
      <c r="AB48" s="222"/>
      <c r="AC48" s="222"/>
      <c r="AD48" s="222"/>
      <c r="AE48" s="222"/>
      <c r="AF48" s="222"/>
      <c r="AG48" s="222"/>
      <c r="AH48" s="222"/>
      <c r="AI48" s="222"/>
      <c r="AJ48" s="222"/>
      <c r="AK48" s="222"/>
      <c r="AL48" s="222"/>
      <c r="AM48" s="222"/>
      <c r="AN48" s="222"/>
      <c r="AO48" s="222"/>
      <c r="AP48" s="222"/>
      <c r="AQ48" s="222"/>
      <c r="AR48" s="222"/>
      <c r="AS48" s="222"/>
      <c r="AT48" s="222"/>
    </row>
    <row r="49" spans="1:58" ht="18.75" customHeight="1">
      <c r="A49" s="222"/>
      <c r="B49" s="222"/>
      <c r="C49" s="222" t="s">
        <v>168</v>
      </c>
      <c r="D49" s="222"/>
      <c r="E49" s="222"/>
      <c r="F49" s="222"/>
      <c r="G49" s="222"/>
      <c r="H49" s="222"/>
      <c r="I49" s="222"/>
      <c r="J49" s="222"/>
      <c r="K49" s="222"/>
      <c r="L49" s="222"/>
      <c r="M49" s="222"/>
      <c r="N49" s="222"/>
      <c r="O49" s="222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22"/>
      <c r="AB49" s="222"/>
      <c r="AC49" s="222"/>
      <c r="AD49" s="222"/>
      <c r="AE49" s="222"/>
      <c r="AF49" s="222"/>
      <c r="AG49" s="222"/>
      <c r="AH49" s="222"/>
      <c r="AI49" s="222"/>
      <c r="AJ49" s="222"/>
      <c r="AK49" s="222"/>
      <c r="AL49" s="222"/>
      <c r="AM49" s="222"/>
      <c r="AN49" s="222"/>
      <c r="AO49" s="222"/>
      <c r="AP49" s="222"/>
      <c r="AQ49" s="222"/>
      <c r="AR49" s="222"/>
      <c r="AS49" s="222"/>
      <c r="AT49" s="222"/>
    </row>
    <row r="50" spans="1:58" ht="18.75" customHeight="1">
      <c r="A50" s="222"/>
      <c r="B50" s="222"/>
      <c r="C50" s="222"/>
      <c r="D50" s="222"/>
      <c r="E50" s="222"/>
      <c r="F50" s="222"/>
      <c r="G50" s="222"/>
      <c r="H50" s="222"/>
      <c r="I50" s="222"/>
      <c r="J50" s="222"/>
      <c r="K50" s="222"/>
      <c r="L50" s="222"/>
      <c r="M50" s="222"/>
      <c r="N50" s="222"/>
      <c r="O50" s="222"/>
      <c r="P50" s="222"/>
      <c r="Q50" s="222"/>
      <c r="R50" s="222"/>
      <c r="S50" s="222"/>
      <c r="T50" s="222"/>
      <c r="U50" s="222"/>
      <c r="V50" s="222"/>
      <c r="W50" s="222"/>
      <c r="X50" s="222"/>
      <c r="Y50" s="222"/>
      <c r="Z50" s="222"/>
      <c r="AA50" s="222"/>
      <c r="AB50" s="222"/>
      <c r="AC50" s="222"/>
      <c r="AD50" s="222"/>
      <c r="AE50" s="222"/>
      <c r="AF50" s="222"/>
      <c r="AG50" s="222"/>
      <c r="AH50" s="222"/>
      <c r="AI50" s="222"/>
      <c r="AJ50" s="222"/>
      <c r="AK50" s="222"/>
      <c r="AL50" s="222"/>
      <c r="AM50" s="222"/>
      <c r="AN50" s="222"/>
      <c r="AO50" s="222"/>
      <c r="AP50" s="222"/>
      <c r="AQ50" s="222"/>
      <c r="AR50" s="222"/>
      <c r="AS50" s="222"/>
      <c r="AT50" s="222"/>
    </row>
    <row r="51" spans="1:58" ht="18.75" customHeight="1">
      <c r="A51" s="222"/>
      <c r="B51" s="222"/>
      <c r="C51" s="222"/>
      <c r="D51" s="222"/>
      <c r="E51" s="222"/>
      <c r="F51" s="222"/>
      <c r="G51" s="222"/>
      <c r="H51" s="222"/>
      <c r="I51" s="222"/>
      <c r="J51" s="222"/>
      <c r="K51" s="222"/>
      <c r="L51" s="222"/>
      <c r="M51" s="222"/>
      <c r="N51" s="222"/>
      <c r="O51" s="222"/>
      <c r="P51" s="222"/>
      <c r="Q51" s="222"/>
      <c r="R51" s="222"/>
      <c r="S51" s="222"/>
      <c r="T51" s="222"/>
      <c r="U51" s="222"/>
      <c r="V51" s="222"/>
      <c r="W51" s="222"/>
      <c r="X51" s="222"/>
      <c r="Y51" s="222"/>
      <c r="Z51" s="222"/>
      <c r="AA51" s="222"/>
      <c r="AB51" s="222"/>
      <c r="AC51" s="222"/>
      <c r="AD51" s="222"/>
      <c r="AE51" s="222"/>
      <c r="AF51" s="222"/>
      <c r="AG51" s="222"/>
      <c r="AH51" s="222"/>
      <c r="AI51" s="222"/>
      <c r="AJ51" s="222"/>
      <c r="AK51" s="222"/>
      <c r="AL51" s="222"/>
      <c r="AM51" s="222"/>
      <c r="AN51" s="222"/>
      <c r="AO51" s="222"/>
      <c r="AP51" s="222"/>
      <c r="AQ51" s="222"/>
      <c r="AR51" s="222"/>
      <c r="AS51" s="222"/>
      <c r="AT51" s="222"/>
    </row>
    <row r="52" spans="1:58" ht="18.75" customHeight="1">
      <c r="A52" s="222"/>
      <c r="B52" s="222"/>
      <c r="C52" s="222"/>
      <c r="D52" s="222"/>
      <c r="E52" s="222"/>
      <c r="F52" s="222"/>
      <c r="G52" s="222"/>
      <c r="H52" s="222"/>
      <c r="I52" s="222"/>
      <c r="J52" s="222"/>
      <c r="K52" s="222"/>
      <c r="L52" s="222"/>
      <c r="M52" s="222"/>
      <c r="N52" s="222"/>
      <c r="O52" s="222"/>
      <c r="P52" s="222"/>
      <c r="Q52" s="222"/>
      <c r="R52" s="222"/>
      <c r="S52" s="222"/>
      <c r="T52" s="222"/>
      <c r="U52" s="222"/>
      <c r="V52" s="222"/>
      <c r="W52" s="222"/>
      <c r="X52" s="222"/>
      <c r="Y52" s="222"/>
      <c r="Z52" s="222"/>
      <c r="AA52" s="222"/>
      <c r="AB52" s="222"/>
      <c r="AC52" s="222"/>
      <c r="AD52" s="222"/>
      <c r="AE52" s="222"/>
      <c r="AF52" s="222"/>
      <c r="AG52" s="222"/>
      <c r="AH52" s="222"/>
      <c r="AI52" s="222"/>
      <c r="AJ52" s="222"/>
      <c r="AK52" s="222"/>
      <c r="AL52" s="222"/>
      <c r="AM52" s="222"/>
      <c r="AN52" s="222"/>
      <c r="AO52" s="222"/>
      <c r="AP52" s="222"/>
      <c r="AQ52" s="222"/>
      <c r="AR52" s="222"/>
      <c r="AS52" s="222"/>
      <c r="AT52" s="222"/>
    </row>
    <row r="53" spans="1:58" ht="18.75" customHeight="1">
      <c r="A53" s="222"/>
      <c r="B53" s="222"/>
      <c r="C53" s="222"/>
      <c r="D53" s="222"/>
      <c r="E53" s="222"/>
      <c r="F53" s="222"/>
      <c r="G53" s="222"/>
      <c r="H53" s="222"/>
      <c r="I53" s="222"/>
      <c r="J53" s="222"/>
      <c r="K53" s="222"/>
      <c r="L53" s="222"/>
      <c r="M53" s="222"/>
      <c r="N53" s="222"/>
      <c r="O53" s="222"/>
      <c r="P53" s="222"/>
      <c r="Q53" s="222"/>
      <c r="R53" s="222"/>
      <c r="S53" s="222"/>
      <c r="T53" s="222"/>
      <c r="U53" s="222"/>
      <c r="V53" s="222"/>
      <c r="W53" s="222"/>
      <c r="X53" s="222"/>
      <c r="Y53" s="222"/>
      <c r="Z53" s="222"/>
      <c r="AA53" s="222"/>
      <c r="AB53" s="222"/>
      <c r="AC53" s="222"/>
      <c r="AD53" s="222"/>
      <c r="AE53" s="222"/>
      <c r="AF53" s="222"/>
      <c r="AG53" s="222"/>
      <c r="AH53" s="222"/>
      <c r="AI53" s="222"/>
      <c r="AJ53" s="222"/>
      <c r="AK53" s="222"/>
      <c r="AL53" s="222"/>
      <c r="AM53" s="222"/>
      <c r="AN53" s="222"/>
      <c r="AO53" s="222"/>
      <c r="AP53" s="222"/>
      <c r="AQ53" s="222"/>
      <c r="AR53" s="222"/>
      <c r="AS53" s="222"/>
      <c r="AT53" s="222"/>
    </row>
    <row r="54" spans="1:58" ht="18.75" customHeight="1">
      <c r="A54" s="60" t="s">
        <v>169</v>
      </c>
      <c r="B54" s="222"/>
      <c r="C54" s="222"/>
      <c r="D54" s="222"/>
      <c r="E54" s="222"/>
      <c r="F54" s="222"/>
      <c r="G54" s="222"/>
      <c r="H54" s="222"/>
      <c r="I54" s="222"/>
      <c r="J54" s="222"/>
      <c r="K54" s="222"/>
      <c r="L54" s="222"/>
      <c r="M54" s="222"/>
      <c r="N54" s="222"/>
      <c r="O54" s="222"/>
      <c r="P54" s="222"/>
      <c r="Q54" s="222"/>
      <c r="R54" s="222"/>
      <c r="S54" s="222"/>
      <c r="T54" s="222"/>
      <c r="U54" s="222"/>
      <c r="V54" s="222"/>
      <c r="W54" s="222"/>
      <c r="X54" s="222"/>
      <c r="Y54" s="222"/>
      <c r="Z54" s="222"/>
      <c r="AA54" s="222"/>
      <c r="AB54" s="222"/>
      <c r="AC54" s="222"/>
      <c r="AD54" s="222"/>
      <c r="AE54" s="222"/>
      <c r="AF54" s="222"/>
      <c r="AG54" s="222"/>
      <c r="AH54" s="222"/>
      <c r="AI54" s="222"/>
      <c r="AJ54" s="222"/>
      <c r="AK54" s="222"/>
      <c r="AL54" s="222"/>
      <c r="AM54" s="222"/>
      <c r="AN54" s="222"/>
      <c r="AO54" s="222"/>
      <c r="AP54" s="222"/>
      <c r="AQ54" s="222"/>
      <c r="AR54" s="222"/>
      <c r="AS54" s="222"/>
      <c r="AT54" s="222"/>
    </row>
    <row r="55" spans="1:58" ht="18.75" customHeight="1">
      <c r="A55" s="222"/>
      <c r="B55" s="459"/>
      <c r="C55" s="460"/>
      <c r="D55" s="465"/>
      <c r="E55" s="466"/>
      <c r="F55" s="466"/>
      <c r="G55" s="467"/>
      <c r="H55" s="468">
        <v>1</v>
      </c>
      <c r="I55" s="468"/>
      <c r="J55" s="468"/>
      <c r="K55" s="468"/>
      <c r="L55" s="468"/>
      <c r="M55" s="468"/>
      <c r="N55" s="468"/>
      <c r="O55" s="465">
        <v>2</v>
      </c>
      <c r="P55" s="466"/>
      <c r="Q55" s="466"/>
      <c r="R55" s="466"/>
      <c r="S55" s="466"/>
      <c r="T55" s="466"/>
      <c r="U55" s="466"/>
      <c r="V55" s="466"/>
      <c r="W55" s="466"/>
      <c r="X55" s="466"/>
      <c r="Y55" s="466"/>
      <c r="Z55" s="466"/>
      <c r="AA55" s="467"/>
      <c r="AB55" s="468">
        <v>3</v>
      </c>
      <c r="AC55" s="468"/>
      <c r="AD55" s="468"/>
      <c r="AE55" s="468"/>
      <c r="AF55" s="468"/>
      <c r="AG55" s="465">
        <v>4</v>
      </c>
      <c r="AH55" s="466"/>
      <c r="AI55" s="466"/>
      <c r="AJ55" s="466"/>
      <c r="AK55" s="466"/>
      <c r="AL55" s="466"/>
      <c r="AM55" s="466"/>
      <c r="AN55" s="466"/>
      <c r="AO55" s="467"/>
      <c r="AP55" s="465">
        <v>5</v>
      </c>
      <c r="AQ55" s="466"/>
      <c r="AR55" s="466"/>
      <c r="AS55" s="466"/>
      <c r="AT55" s="466"/>
      <c r="AU55" s="466"/>
      <c r="AV55" s="466"/>
      <c r="AW55" s="466"/>
      <c r="AX55" s="466"/>
      <c r="AY55" s="466"/>
      <c r="AZ55" s="466"/>
      <c r="BA55" s="466"/>
      <c r="BB55" s="467"/>
      <c r="BC55" s="468">
        <v>6</v>
      </c>
      <c r="BD55" s="468"/>
      <c r="BE55" s="468"/>
      <c r="BF55" s="468"/>
    </row>
    <row r="56" spans="1:58" ht="18.75" customHeight="1">
      <c r="A56" s="222"/>
      <c r="B56" s="461"/>
      <c r="C56" s="462"/>
      <c r="D56" s="459" t="s">
        <v>170</v>
      </c>
      <c r="E56" s="477"/>
      <c r="F56" s="477"/>
      <c r="G56" s="460"/>
      <c r="H56" s="469" t="s">
        <v>171</v>
      </c>
      <c r="I56" s="469"/>
      <c r="J56" s="469"/>
      <c r="K56" s="469"/>
      <c r="L56" s="469"/>
      <c r="M56" s="469"/>
      <c r="N56" s="469"/>
      <c r="O56" s="459" t="s">
        <v>172</v>
      </c>
      <c r="P56" s="477"/>
      <c r="Q56" s="477"/>
      <c r="R56" s="477"/>
      <c r="S56" s="477"/>
      <c r="T56" s="477"/>
      <c r="U56" s="477"/>
      <c r="V56" s="477"/>
      <c r="W56" s="477"/>
      <c r="X56" s="477"/>
      <c r="Y56" s="477"/>
      <c r="Z56" s="477"/>
      <c r="AA56" s="460"/>
      <c r="AB56" s="469" t="s">
        <v>173</v>
      </c>
      <c r="AC56" s="469"/>
      <c r="AD56" s="469"/>
      <c r="AE56" s="469"/>
      <c r="AF56" s="469"/>
      <c r="AG56" s="459" t="s">
        <v>174</v>
      </c>
      <c r="AH56" s="477"/>
      <c r="AI56" s="477"/>
      <c r="AJ56" s="477"/>
      <c r="AK56" s="477"/>
      <c r="AL56" s="477"/>
      <c r="AM56" s="477"/>
      <c r="AN56" s="477"/>
      <c r="AO56" s="460"/>
      <c r="AP56" s="459" t="s">
        <v>175</v>
      </c>
      <c r="AQ56" s="477"/>
      <c r="AR56" s="477"/>
      <c r="AS56" s="477"/>
      <c r="AT56" s="477"/>
      <c r="AU56" s="477"/>
      <c r="AV56" s="477"/>
      <c r="AW56" s="477"/>
      <c r="AX56" s="477"/>
      <c r="AY56" s="477"/>
      <c r="AZ56" s="477"/>
      <c r="BA56" s="477"/>
      <c r="BB56" s="460"/>
      <c r="BC56" s="469" t="s">
        <v>176</v>
      </c>
      <c r="BD56" s="469"/>
      <c r="BE56" s="469"/>
      <c r="BF56" s="469"/>
    </row>
    <row r="57" spans="1:58" ht="18.75" customHeight="1">
      <c r="A57" s="222"/>
      <c r="B57" s="463"/>
      <c r="C57" s="464"/>
      <c r="D57" s="470" t="s">
        <v>177</v>
      </c>
      <c r="E57" s="471"/>
      <c r="F57" s="471"/>
      <c r="G57" s="472"/>
      <c r="H57" s="473" t="s">
        <v>178</v>
      </c>
      <c r="I57" s="473"/>
      <c r="J57" s="473"/>
      <c r="K57" s="473"/>
      <c r="L57" s="473"/>
      <c r="M57" s="473"/>
      <c r="N57" s="473"/>
      <c r="O57" s="474" t="s">
        <v>179</v>
      </c>
      <c r="P57" s="475"/>
      <c r="Q57" s="475"/>
      <c r="R57" s="475"/>
      <c r="S57" s="475"/>
      <c r="T57" s="475"/>
      <c r="U57" s="475"/>
      <c r="V57" s="475"/>
      <c r="W57" s="475"/>
      <c r="X57" s="475"/>
      <c r="Y57" s="475"/>
      <c r="Z57" s="475"/>
      <c r="AA57" s="476"/>
      <c r="AB57" s="473"/>
      <c r="AC57" s="473"/>
      <c r="AD57" s="473"/>
      <c r="AE57" s="473"/>
      <c r="AF57" s="473"/>
      <c r="AG57" s="474" t="s">
        <v>180</v>
      </c>
      <c r="AH57" s="475"/>
      <c r="AI57" s="475"/>
      <c r="AJ57" s="475"/>
      <c r="AK57" s="475"/>
      <c r="AL57" s="475"/>
      <c r="AM57" s="475"/>
      <c r="AN57" s="475"/>
      <c r="AO57" s="476"/>
      <c r="AP57" s="474" t="s">
        <v>181</v>
      </c>
      <c r="AQ57" s="475"/>
      <c r="AR57" s="475"/>
      <c r="AS57" s="475"/>
      <c r="AT57" s="475"/>
      <c r="AU57" s="475"/>
      <c r="AV57" s="475"/>
      <c r="AW57" s="475"/>
      <c r="AX57" s="475"/>
      <c r="AY57" s="475"/>
      <c r="AZ57" s="475"/>
      <c r="BA57" s="475"/>
      <c r="BB57" s="476"/>
      <c r="BC57" s="473"/>
      <c r="BD57" s="473"/>
      <c r="BE57" s="473"/>
      <c r="BF57" s="473"/>
    </row>
    <row r="58" spans="1:58" ht="18.75" customHeight="1">
      <c r="A58" s="222"/>
      <c r="B58" s="468" t="s">
        <v>182</v>
      </c>
      <c r="C58" s="468"/>
      <c r="D58" s="478" t="s">
        <v>183</v>
      </c>
      <c r="E58" s="479"/>
      <c r="F58" s="479"/>
      <c r="G58" s="480"/>
      <c r="H58" s="481" t="e">
        <f ca="1">Calcu!E35</f>
        <v>#N/A</v>
      </c>
      <c r="I58" s="482"/>
      <c r="J58" s="482"/>
      <c r="K58" s="482"/>
      <c r="L58" s="482"/>
      <c r="M58" s="483" t="str">
        <f>Calcu!F35</f>
        <v>mm</v>
      </c>
      <c r="N58" s="484"/>
      <c r="O58" s="491" t="e">
        <f ca="1">Calcu!K35</f>
        <v>#N/A</v>
      </c>
      <c r="P58" s="492"/>
      <c r="Q58" s="492"/>
      <c r="R58" s="232"/>
      <c r="S58" s="219"/>
      <c r="T58" s="457" t="e">
        <f ca="1">Calcu!L35</f>
        <v>#N/A</v>
      </c>
      <c r="U58" s="457"/>
      <c r="V58" s="457"/>
      <c r="W58" s="233"/>
      <c r="X58" s="233"/>
      <c r="Y58" s="233"/>
      <c r="Z58" s="489" t="str">
        <f>Calcu!M35</f>
        <v>μm</v>
      </c>
      <c r="AA58" s="490"/>
      <c r="AB58" s="468" t="str">
        <f>Calcu!N35</f>
        <v>정규</v>
      </c>
      <c r="AC58" s="468"/>
      <c r="AD58" s="468"/>
      <c r="AE58" s="468"/>
      <c r="AF58" s="468"/>
      <c r="AG58" s="465">
        <f>Calcu!Q35</f>
        <v>1</v>
      </c>
      <c r="AH58" s="466"/>
      <c r="AI58" s="466"/>
      <c r="AJ58" s="466"/>
      <c r="AK58" s="466"/>
      <c r="AL58" s="466"/>
      <c r="AM58" s="466"/>
      <c r="AN58" s="466"/>
      <c r="AO58" s="467"/>
      <c r="AP58" s="491" t="e">
        <f ca="1">Calcu!S35</f>
        <v>#N/A</v>
      </c>
      <c r="AQ58" s="492"/>
      <c r="AR58" s="492"/>
      <c r="AS58" s="232"/>
      <c r="AT58" s="219"/>
      <c r="AU58" s="457" t="e">
        <f ca="1">Calcu!T35</f>
        <v>#N/A</v>
      </c>
      <c r="AV58" s="457"/>
      <c r="AW58" s="457"/>
      <c r="AX58" s="233"/>
      <c r="AY58" s="233"/>
      <c r="AZ58" s="233"/>
      <c r="BA58" s="489" t="str">
        <f>Calcu!U35</f>
        <v>μm</v>
      </c>
      <c r="BB58" s="490"/>
      <c r="BC58" s="468" t="str">
        <f>Calcu!V35</f>
        <v>∞</v>
      </c>
      <c r="BD58" s="468"/>
      <c r="BE58" s="468"/>
      <c r="BF58" s="468"/>
    </row>
    <row r="59" spans="1:58" ht="18.75" customHeight="1">
      <c r="A59" s="222"/>
      <c r="B59" s="468" t="s">
        <v>184</v>
      </c>
      <c r="C59" s="468"/>
      <c r="D59" s="478" t="s">
        <v>185</v>
      </c>
      <c r="E59" s="479"/>
      <c r="F59" s="479"/>
      <c r="G59" s="480"/>
      <c r="H59" s="481" t="e">
        <f ca="1">Calcu!E36</f>
        <v>#N/A</v>
      </c>
      <c r="I59" s="482"/>
      <c r="J59" s="482"/>
      <c r="K59" s="482"/>
      <c r="L59" s="482"/>
      <c r="M59" s="483" t="str">
        <f>Calcu!F36</f>
        <v>mm</v>
      </c>
      <c r="N59" s="484"/>
      <c r="O59" s="485">
        <f>Calcu!K36</f>
        <v>0</v>
      </c>
      <c r="P59" s="486"/>
      <c r="Q59" s="486"/>
      <c r="R59" s="486"/>
      <c r="S59" s="486"/>
      <c r="T59" s="486"/>
      <c r="U59" s="486"/>
      <c r="V59" s="487" t="str">
        <f>Calcu!M36</f>
        <v>μm</v>
      </c>
      <c r="W59" s="487"/>
      <c r="X59" s="487"/>
      <c r="Y59" s="487"/>
      <c r="Z59" s="487"/>
      <c r="AA59" s="488"/>
      <c r="AB59" s="468" t="str">
        <f>Calcu!N36</f>
        <v>t</v>
      </c>
      <c r="AC59" s="468"/>
      <c r="AD59" s="468"/>
      <c r="AE59" s="468"/>
      <c r="AF59" s="468"/>
      <c r="AG59" s="465">
        <f>Calcu!Q36</f>
        <v>-1</v>
      </c>
      <c r="AH59" s="466"/>
      <c r="AI59" s="466"/>
      <c r="AJ59" s="466"/>
      <c r="AK59" s="466"/>
      <c r="AL59" s="466"/>
      <c r="AM59" s="466"/>
      <c r="AN59" s="466"/>
      <c r="AO59" s="467"/>
      <c r="AP59" s="485">
        <f>Calcu!S36</f>
        <v>0</v>
      </c>
      <c r="AQ59" s="486"/>
      <c r="AR59" s="486"/>
      <c r="AS59" s="486"/>
      <c r="AT59" s="486"/>
      <c r="AU59" s="486">
        <v>0</v>
      </c>
      <c r="AV59" s="486"/>
      <c r="AW59" s="487" t="str">
        <f>Calcu!U36</f>
        <v>μm</v>
      </c>
      <c r="AX59" s="487"/>
      <c r="AY59" s="487"/>
      <c r="AZ59" s="487"/>
      <c r="BA59" s="487"/>
      <c r="BB59" s="488"/>
      <c r="BC59" s="468">
        <f>Calcu!V36</f>
        <v>4</v>
      </c>
      <c r="BD59" s="468"/>
      <c r="BE59" s="468"/>
      <c r="BF59" s="468"/>
    </row>
    <row r="60" spans="1:58" ht="18.75" customHeight="1">
      <c r="A60" s="222"/>
      <c r="B60" s="468" t="s">
        <v>186</v>
      </c>
      <c r="C60" s="468"/>
      <c r="D60" s="478"/>
      <c r="E60" s="479"/>
      <c r="F60" s="479"/>
      <c r="G60" s="480"/>
      <c r="H60" s="481" t="e">
        <f ca="1">Calcu!E37</f>
        <v>#N/A</v>
      </c>
      <c r="I60" s="482"/>
      <c r="J60" s="482"/>
      <c r="K60" s="482"/>
      <c r="L60" s="482"/>
      <c r="M60" s="483" t="str">
        <f>Calcu!F37</f>
        <v>/℃</v>
      </c>
      <c r="N60" s="484"/>
      <c r="O60" s="496">
        <f>Calcu!L37</f>
        <v>4.0824829046386305E-7</v>
      </c>
      <c r="P60" s="497"/>
      <c r="Q60" s="497"/>
      <c r="R60" s="497"/>
      <c r="S60" s="497"/>
      <c r="T60" s="497"/>
      <c r="U60" s="497"/>
      <c r="V60" s="497"/>
      <c r="W60" s="497"/>
      <c r="X60" s="489" t="str">
        <f>Calcu!M37</f>
        <v>/℃</v>
      </c>
      <c r="Y60" s="489"/>
      <c r="Z60" s="489"/>
      <c r="AA60" s="490"/>
      <c r="AB60" s="468" t="str">
        <f>Calcu!N37</f>
        <v>삼각형</v>
      </c>
      <c r="AC60" s="468"/>
      <c r="AD60" s="468"/>
      <c r="AE60" s="468"/>
      <c r="AF60" s="468"/>
      <c r="AG60" s="493">
        <f>Calcu!Q37</f>
        <v>-200</v>
      </c>
      <c r="AH60" s="489"/>
      <c r="AI60" s="489"/>
      <c r="AJ60" s="489"/>
      <c r="AK60" s="489" t="s">
        <v>187</v>
      </c>
      <c r="AL60" s="489"/>
      <c r="AM60" s="489"/>
      <c r="AN60" s="489"/>
      <c r="AO60" s="490"/>
      <c r="AP60" s="494">
        <f>Calcu!T37</f>
        <v>8.1649658092772609E-5</v>
      </c>
      <c r="AQ60" s="495"/>
      <c r="AR60" s="495"/>
      <c r="AS60" s="495"/>
      <c r="AT60" s="495"/>
      <c r="AU60" s="495" t="s">
        <v>314</v>
      </c>
      <c r="AV60" s="495"/>
      <c r="AW60" s="489" t="s">
        <v>188</v>
      </c>
      <c r="AX60" s="489"/>
      <c r="AY60" s="489"/>
      <c r="AZ60" s="489"/>
      <c r="BA60" s="489"/>
      <c r="BB60" s="490"/>
      <c r="BC60" s="468">
        <f>Calcu!V37</f>
        <v>100</v>
      </c>
      <c r="BD60" s="468"/>
      <c r="BE60" s="468"/>
      <c r="BF60" s="468"/>
    </row>
    <row r="61" spans="1:58" ht="18.75" customHeight="1">
      <c r="A61" s="222"/>
      <c r="B61" s="468" t="s">
        <v>189</v>
      </c>
      <c r="C61" s="468"/>
      <c r="D61" s="478" t="s">
        <v>190</v>
      </c>
      <c r="E61" s="479"/>
      <c r="F61" s="479"/>
      <c r="G61" s="480"/>
      <c r="H61" s="481" t="str">
        <f>Calcu!E38</f>
        <v/>
      </c>
      <c r="I61" s="482"/>
      <c r="J61" s="482"/>
      <c r="K61" s="482"/>
      <c r="L61" s="482"/>
      <c r="M61" s="483" t="str">
        <f>Calcu!F38</f>
        <v>℃</v>
      </c>
      <c r="N61" s="484"/>
      <c r="O61" s="485">
        <f>Calcu!L38</f>
        <v>0.11547005383792516</v>
      </c>
      <c r="P61" s="486"/>
      <c r="Q61" s="486"/>
      <c r="R61" s="486"/>
      <c r="S61" s="486"/>
      <c r="T61" s="486"/>
      <c r="U61" s="486"/>
      <c r="V61" s="487" t="str">
        <f>Calcu!M38</f>
        <v>℃</v>
      </c>
      <c r="W61" s="487"/>
      <c r="X61" s="487"/>
      <c r="Y61" s="487"/>
      <c r="Z61" s="487"/>
      <c r="AA61" s="488"/>
      <c r="AB61" s="468" t="str">
        <f>Calcu!N38</f>
        <v>직사각형</v>
      </c>
      <c r="AC61" s="468"/>
      <c r="AD61" s="468"/>
      <c r="AE61" s="468"/>
      <c r="AF61" s="468"/>
      <c r="AG61" s="493" t="e">
        <f ca="1">Calcu!Q38</f>
        <v>#N/A</v>
      </c>
      <c r="AH61" s="489"/>
      <c r="AI61" s="489"/>
      <c r="AJ61" s="489"/>
      <c r="AK61" s="489" t="s">
        <v>191</v>
      </c>
      <c r="AL61" s="489"/>
      <c r="AM61" s="489"/>
      <c r="AN61" s="489"/>
      <c r="AO61" s="490"/>
      <c r="AP61" s="494" t="e">
        <f ca="1">Calcu!T38</f>
        <v>#N/A</v>
      </c>
      <c r="AQ61" s="495"/>
      <c r="AR61" s="495"/>
      <c r="AS61" s="495"/>
      <c r="AT61" s="495"/>
      <c r="AU61" s="495" t="s">
        <v>315</v>
      </c>
      <c r="AV61" s="495"/>
      <c r="AW61" s="489" t="s">
        <v>192</v>
      </c>
      <c r="AX61" s="489"/>
      <c r="AY61" s="489"/>
      <c r="AZ61" s="489"/>
      <c r="BA61" s="489"/>
      <c r="BB61" s="490"/>
      <c r="BC61" s="468">
        <f>Calcu!V38</f>
        <v>12</v>
      </c>
      <c r="BD61" s="468"/>
      <c r="BE61" s="468"/>
      <c r="BF61" s="468"/>
    </row>
    <row r="62" spans="1:58" ht="18.75" customHeight="1">
      <c r="A62" s="222"/>
      <c r="B62" s="468" t="s">
        <v>193</v>
      </c>
      <c r="C62" s="468"/>
      <c r="D62" s="478" t="s">
        <v>164</v>
      </c>
      <c r="E62" s="479"/>
      <c r="F62" s="479"/>
      <c r="G62" s="480"/>
      <c r="H62" s="481" t="e">
        <f ca="1">Calcu!E39</f>
        <v>#N/A</v>
      </c>
      <c r="I62" s="482"/>
      <c r="J62" s="482"/>
      <c r="K62" s="482"/>
      <c r="L62" s="482"/>
      <c r="M62" s="483" t="str">
        <f>Calcu!F39</f>
        <v>/℃</v>
      </c>
      <c r="N62" s="484"/>
      <c r="O62" s="496">
        <f>Calcu!L39</f>
        <v>8.1649658092772609E-7</v>
      </c>
      <c r="P62" s="497"/>
      <c r="Q62" s="497"/>
      <c r="R62" s="497"/>
      <c r="S62" s="497"/>
      <c r="T62" s="497"/>
      <c r="U62" s="497"/>
      <c r="V62" s="497"/>
      <c r="W62" s="497"/>
      <c r="X62" s="489" t="str">
        <f>Calcu!M39</f>
        <v>/℃</v>
      </c>
      <c r="Y62" s="489"/>
      <c r="Z62" s="489"/>
      <c r="AA62" s="490"/>
      <c r="AB62" s="468" t="str">
        <f>Calcu!N39</f>
        <v>삼각형</v>
      </c>
      <c r="AC62" s="468"/>
      <c r="AD62" s="468"/>
      <c r="AE62" s="468"/>
      <c r="AF62" s="468"/>
      <c r="AG62" s="493">
        <f>Calcu!Q39</f>
        <v>-100</v>
      </c>
      <c r="AH62" s="489"/>
      <c r="AI62" s="489"/>
      <c r="AJ62" s="489"/>
      <c r="AK62" s="489" t="s">
        <v>194</v>
      </c>
      <c r="AL62" s="489"/>
      <c r="AM62" s="489"/>
      <c r="AN62" s="489"/>
      <c r="AO62" s="490"/>
      <c r="AP62" s="494">
        <f>Calcu!T39</f>
        <v>8.1649658092772609E-5</v>
      </c>
      <c r="AQ62" s="495"/>
      <c r="AR62" s="495"/>
      <c r="AS62" s="495"/>
      <c r="AT62" s="495"/>
      <c r="AU62" s="495" t="s">
        <v>314</v>
      </c>
      <c r="AV62" s="495"/>
      <c r="AW62" s="489" t="s">
        <v>192</v>
      </c>
      <c r="AX62" s="489"/>
      <c r="AY62" s="489"/>
      <c r="AZ62" s="489"/>
      <c r="BA62" s="489"/>
      <c r="BB62" s="490"/>
      <c r="BC62" s="468">
        <f>Calcu!V39</f>
        <v>100</v>
      </c>
      <c r="BD62" s="468"/>
      <c r="BE62" s="468"/>
      <c r="BF62" s="468"/>
    </row>
    <row r="63" spans="1:58" ht="18.75" customHeight="1">
      <c r="A63" s="222"/>
      <c r="B63" s="468" t="s">
        <v>195</v>
      </c>
      <c r="C63" s="468"/>
      <c r="D63" s="478" t="s">
        <v>165</v>
      </c>
      <c r="E63" s="479"/>
      <c r="F63" s="479"/>
      <c r="G63" s="480"/>
      <c r="H63" s="481">
        <f>Calcu!E40</f>
        <v>0.1</v>
      </c>
      <c r="I63" s="482"/>
      <c r="J63" s="482"/>
      <c r="K63" s="482"/>
      <c r="L63" s="482"/>
      <c r="M63" s="483" t="str">
        <f>Calcu!F40</f>
        <v>℃</v>
      </c>
      <c r="N63" s="484"/>
      <c r="O63" s="485">
        <f>Calcu!L40</f>
        <v>0.57735026918962584</v>
      </c>
      <c r="P63" s="486"/>
      <c r="Q63" s="486"/>
      <c r="R63" s="486"/>
      <c r="S63" s="486"/>
      <c r="T63" s="486"/>
      <c r="U63" s="486"/>
      <c r="V63" s="487" t="str">
        <f>Calcu!M40</f>
        <v>℃</v>
      </c>
      <c r="W63" s="487"/>
      <c r="X63" s="487"/>
      <c r="Y63" s="487"/>
      <c r="Z63" s="487"/>
      <c r="AA63" s="488"/>
      <c r="AB63" s="468" t="str">
        <f>Calcu!N40</f>
        <v>직사각형</v>
      </c>
      <c r="AC63" s="468"/>
      <c r="AD63" s="468"/>
      <c r="AE63" s="468"/>
      <c r="AF63" s="468"/>
      <c r="AG63" s="493" t="e">
        <f ca="1">Calcu!Q40</f>
        <v>#N/A</v>
      </c>
      <c r="AH63" s="489"/>
      <c r="AI63" s="489"/>
      <c r="AJ63" s="489"/>
      <c r="AK63" s="489" t="s">
        <v>196</v>
      </c>
      <c r="AL63" s="489"/>
      <c r="AM63" s="489"/>
      <c r="AN63" s="489"/>
      <c r="AO63" s="490"/>
      <c r="AP63" s="494" t="e">
        <f ca="1">Calcu!T40</f>
        <v>#N/A</v>
      </c>
      <c r="AQ63" s="495"/>
      <c r="AR63" s="495"/>
      <c r="AS63" s="495"/>
      <c r="AT63" s="495"/>
      <c r="AU63" s="495" t="s">
        <v>315</v>
      </c>
      <c r="AV63" s="495"/>
      <c r="AW63" s="489" t="s">
        <v>197</v>
      </c>
      <c r="AX63" s="489"/>
      <c r="AY63" s="489"/>
      <c r="AZ63" s="489"/>
      <c r="BA63" s="489"/>
      <c r="BB63" s="490"/>
      <c r="BC63" s="468">
        <f>Calcu!V40</f>
        <v>12</v>
      </c>
      <c r="BD63" s="468"/>
      <c r="BE63" s="468"/>
      <c r="BF63" s="468"/>
    </row>
    <row r="64" spans="1:58" ht="18.75" customHeight="1">
      <c r="A64" s="222"/>
      <c r="B64" s="468" t="s">
        <v>198</v>
      </c>
      <c r="C64" s="468"/>
      <c r="D64" s="478" t="s">
        <v>581</v>
      </c>
      <c r="E64" s="479"/>
      <c r="F64" s="479"/>
      <c r="G64" s="480"/>
      <c r="H64" s="481">
        <f>Calcu!E41</f>
        <v>0</v>
      </c>
      <c r="I64" s="482"/>
      <c r="J64" s="482"/>
      <c r="K64" s="482"/>
      <c r="L64" s="482"/>
      <c r="M64" s="483" t="str">
        <f>Calcu!F41</f>
        <v>mm</v>
      </c>
      <c r="N64" s="484"/>
      <c r="O64" s="485">
        <f>Calcu!K41</f>
        <v>0</v>
      </c>
      <c r="P64" s="486"/>
      <c r="Q64" s="486"/>
      <c r="R64" s="486"/>
      <c r="S64" s="486"/>
      <c r="T64" s="486"/>
      <c r="U64" s="486"/>
      <c r="V64" s="487" t="str">
        <f>Calcu!M41</f>
        <v>μm</v>
      </c>
      <c r="W64" s="487"/>
      <c r="X64" s="487"/>
      <c r="Y64" s="487"/>
      <c r="Z64" s="487"/>
      <c r="AA64" s="488"/>
      <c r="AB64" s="468" t="str">
        <f>Calcu!N41</f>
        <v>직사각형</v>
      </c>
      <c r="AC64" s="468"/>
      <c r="AD64" s="468"/>
      <c r="AE64" s="468"/>
      <c r="AF64" s="468"/>
      <c r="AG64" s="465">
        <f>Calcu!Q41</f>
        <v>1</v>
      </c>
      <c r="AH64" s="466"/>
      <c r="AI64" s="466"/>
      <c r="AJ64" s="466"/>
      <c r="AK64" s="466"/>
      <c r="AL64" s="466"/>
      <c r="AM64" s="466"/>
      <c r="AN64" s="466"/>
      <c r="AO64" s="467"/>
      <c r="AP64" s="485">
        <f>Calcu!S41</f>
        <v>0</v>
      </c>
      <c r="AQ64" s="486"/>
      <c r="AR64" s="486"/>
      <c r="AS64" s="486"/>
      <c r="AT64" s="486"/>
      <c r="AU64" s="486">
        <v>0</v>
      </c>
      <c r="AV64" s="486"/>
      <c r="AW64" s="487" t="str">
        <f>Calcu!U41</f>
        <v>μm</v>
      </c>
      <c r="AX64" s="487"/>
      <c r="AY64" s="487"/>
      <c r="AZ64" s="487"/>
      <c r="BA64" s="487"/>
      <c r="BB64" s="488"/>
      <c r="BC64" s="468" t="str">
        <f>Calcu!V41</f>
        <v>∞</v>
      </c>
      <c r="BD64" s="468"/>
      <c r="BE64" s="468"/>
      <c r="BF64" s="468"/>
    </row>
    <row r="65" spans="1:60" ht="18.75" customHeight="1">
      <c r="A65" s="222"/>
      <c r="B65" s="468" t="s">
        <v>335</v>
      </c>
      <c r="C65" s="468"/>
      <c r="D65" s="478" t="s">
        <v>353</v>
      </c>
      <c r="E65" s="479"/>
      <c r="F65" s="479"/>
      <c r="G65" s="480"/>
      <c r="H65" s="481">
        <f>Calcu!E42</f>
        <v>0</v>
      </c>
      <c r="I65" s="482"/>
      <c r="J65" s="482"/>
      <c r="K65" s="482"/>
      <c r="L65" s="482"/>
      <c r="M65" s="483" t="str">
        <f>Calcu!F42</f>
        <v>mm</v>
      </c>
      <c r="N65" s="484"/>
      <c r="O65" s="485">
        <f>Calcu!K42</f>
        <v>0</v>
      </c>
      <c r="P65" s="486"/>
      <c r="Q65" s="486"/>
      <c r="R65" s="486"/>
      <c r="S65" s="486"/>
      <c r="T65" s="486"/>
      <c r="U65" s="486"/>
      <c r="V65" s="487" t="str">
        <f>Calcu!M42</f>
        <v>μm</v>
      </c>
      <c r="W65" s="487"/>
      <c r="X65" s="487"/>
      <c r="Y65" s="487"/>
      <c r="Z65" s="487"/>
      <c r="AA65" s="488"/>
      <c r="AB65" s="468" t="str">
        <f>Calcu!N42</f>
        <v>직사각형</v>
      </c>
      <c r="AC65" s="468"/>
      <c r="AD65" s="468"/>
      <c r="AE65" s="468"/>
      <c r="AF65" s="468"/>
      <c r="AG65" s="465">
        <f>Calcu!Q42</f>
        <v>1</v>
      </c>
      <c r="AH65" s="466"/>
      <c r="AI65" s="466"/>
      <c r="AJ65" s="466"/>
      <c r="AK65" s="466"/>
      <c r="AL65" s="466"/>
      <c r="AM65" s="466"/>
      <c r="AN65" s="466"/>
      <c r="AO65" s="467"/>
      <c r="AP65" s="485">
        <f>Calcu!S42</f>
        <v>0</v>
      </c>
      <c r="AQ65" s="486"/>
      <c r="AR65" s="486"/>
      <c r="AS65" s="486"/>
      <c r="AT65" s="486"/>
      <c r="AU65" s="486">
        <v>0</v>
      </c>
      <c r="AV65" s="486"/>
      <c r="AW65" s="487" t="str">
        <f>Calcu!U42</f>
        <v>μm</v>
      </c>
      <c r="AX65" s="487"/>
      <c r="AY65" s="487"/>
      <c r="AZ65" s="487"/>
      <c r="BA65" s="487"/>
      <c r="BB65" s="488"/>
      <c r="BC65" s="468">
        <f>Calcu!V42</f>
        <v>12</v>
      </c>
      <c r="BD65" s="468"/>
      <c r="BE65" s="468"/>
      <c r="BF65" s="468"/>
    </row>
    <row r="66" spans="1:60" ht="18.75" customHeight="1">
      <c r="A66" s="222"/>
      <c r="B66" s="468" t="s">
        <v>336</v>
      </c>
      <c r="C66" s="468"/>
      <c r="D66" s="478" t="s">
        <v>199</v>
      </c>
      <c r="E66" s="479"/>
      <c r="F66" s="479"/>
      <c r="G66" s="480"/>
      <c r="H66" s="481" t="e">
        <f ca="1">Calcu!E43</f>
        <v>#N/A</v>
      </c>
      <c r="I66" s="482"/>
      <c r="J66" s="482"/>
      <c r="K66" s="482"/>
      <c r="L66" s="482"/>
      <c r="M66" s="483" t="str">
        <f>Calcu!F43</f>
        <v>mm</v>
      </c>
      <c r="N66" s="484"/>
      <c r="O66" s="465"/>
      <c r="P66" s="466"/>
      <c r="Q66" s="466"/>
      <c r="R66" s="466"/>
      <c r="S66" s="466"/>
      <c r="T66" s="466"/>
      <c r="U66" s="466"/>
      <c r="V66" s="466"/>
      <c r="W66" s="466"/>
      <c r="X66" s="466"/>
      <c r="Y66" s="466"/>
      <c r="Z66" s="466"/>
      <c r="AA66" s="467"/>
      <c r="AB66" s="468"/>
      <c r="AC66" s="468"/>
      <c r="AD66" s="468"/>
      <c r="AE66" s="468"/>
      <c r="AF66" s="468"/>
      <c r="AG66" s="465"/>
      <c r="AH66" s="466"/>
      <c r="AI66" s="466"/>
      <c r="AJ66" s="466"/>
      <c r="AK66" s="466"/>
      <c r="AL66" s="466"/>
      <c r="AM66" s="466"/>
      <c r="AN66" s="466"/>
      <c r="AO66" s="467"/>
      <c r="AP66" s="491" t="e">
        <f ca="1">Calcu!S43</f>
        <v>#N/A</v>
      </c>
      <c r="AQ66" s="492"/>
      <c r="AR66" s="492"/>
      <c r="AS66" s="232"/>
      <c r="AT66" s="219"/>
      <c r="AU66" s="457" t="e">
        <f ca="1">Calcu!T43</f>
        <v>#N/A</v>
      </c>
      <c r="AV66" s="457"/>
      <c r="AW66" s="457"/>
      <c r="AX66" s="233"/>
      <c r="AY66" s="233"/>
      <c r="AZ66" s="233"/>
      <c r="BA66" s="489" t="str">
        <f>Calcu!U43</f>
        <v>μm</v>
      </c>
      <c r="BB66" s="490"/>
      <c r="BC66" s="468" t="e">
        <f ca="1">Calcu!V43</f>
        <v>#N/A</v>
      </c>
      <c r="BD66" s="468"/>
      <c r="BE66" s="468"/>
      <c r="BF66" s="468"/>
    </row>
    <row r="67" spans="1:60" ht="18.75" customHeight="1">
      <c r="A67" s="222"/>
      <c r="B67" s="222"/>
      <c r="C67" s="222"/>
      <c r="D67" s="222"/>
      <c r="E67" s="222"/>
      <c r="F67" s="222"/>
      <c r="G67" s="222"/>
      <c r="H67" s="222"/>
      <c r="I67" s="222"/>
      <c r="J67" s="222"/>
      <c r="K67" s="222"/>
      <c r="L67" s="222"/>
      <c r="M67" s="222"/>
      <c r="N67" s="222"/>
      <c r="O67" s="222"/>
      <c r="P67" s="222"/>
      <c r="Q67" s="222"/>
      <c r="R67" s="222"/>
      <c r="S67" s="222"/>
      <c r="T67" s="222"/>
      <c r="U67" s="222"/>
      <c r="V67" s="222"/>
      <c r="W67" s="222"/>
      <c r="X67" s="222"/>
      <c r="Y67" s="222"/>
      <c r="Z67" s="222"/>
      <c r="AA67" s="222"/>
      <c r="AB67" s="222"/>
      <c r="AC67" s="222"/>
      <c r="AD67" s="222"/>
      <c r="AE67" s="222"/>
      <c r="AF67" s="222"/>
      <c r="AG67" s="234" t="s">
        <v>345</v>
      </c>
      <c r="AH67" s="222"/>
      <c r="AI67" s="222"/>
      <c r="AJ67" s="222"/>
      <c r="AK67" s="222"/>
      <c r="AL67" s="222"/>
      <c r="AM67" s="222"/>
      <c r="AN67" s="222"/>
      <c r="AO67" s="222"/>
      <c r="AP67" s="222"/>
      <c r="AQ67" s="222"/>
      <c r="AR67" s="222"/>
      <c r="AS67" s="222"/>
      <c r="AT67" s="222"/>
    </row>
    <row r="68" spans="1:60" ht="18.75" customHeight="1">
      <c r="A68" s="57" t="s">
        <v>200</v>
      </c>
      <c r="B68" s="222"/>
      <c r="C68" s="222"/>
      <c r="D68" s="222"/>
      <c r="E68" s="222"/>
      <c r="F68" s="222"/>
      <c r="G68" s="222"/>
      <c r="H68" s="222"/>
      <c r="I68" s="222"/>
      <c r="J68" s="222"/>
      <c r="K68" s="222"/>
      <c r="L68" s="222"/>
      <c r="M68" s="222"/>
      <c r="N68" s="222"/>
      <c r="O68" s="222"/>
      <c r="P68" s="222"/>
      <c r="Q68" s="222"/>
      <c r="R68" s="222"/>
      <c r="S68" s="222"/>
      <c r="T68" s="222"/>
      <c r="U68" s="222"/>
      <c r="V68" s="222"/>
      <c r="W68" s="222"/>
      <c r="X68" s="222"/>
      <c r="Y68" s="222"/>
      <c r="Z68" s="222"/>
      <c r="AA68" s="222"/>
      <c r="AB68" s="222"/>
      <c r="AC68" s="222"/>
      <c r="AD68" s="222"/>
      <c r="AE68" s="222"/>
      <c r="AF68" s="222"/>
      <c r="AG68" s="222"/>
      <c r="AH68" s="222"/>
      <c r="AI68" s="222"/>
      <c r="AJ68" s="222"/>
      <c r="AK68" s="222"/>
      <c r="AL68" s="222"/>
      <c r="AM68" s="222"/>
      <c r="AN68" s="222"/>
      <c r="AO68" s="222"/>
      <c r="AP68" s="222"/>
      <c r="AQ68" s="222"/>
      <c r="AR68" s="222"/>
      <c r="AS68" s="222"/>
      <c r="AT68" s="222"/>
    </row>
    <row r="69" spans="1:60" ht="18.75" customHeight="1">
      <c r="A69" s="222"/>
      <c r="B69" s="203" t="str">
        <f>"1. "&amp;T6&amp;"의 표준불확도,"</f>
        <v>1. 표준자의 표준불확도,</v>
      </c>
      <c r="C69" s="222"/>
      <c r="D69" s="222"/>
      <c r="E69" s="222"/>
      <c r="F69" s="222"/>
      <c r="G69" s="222"/>
      <c r="H69" s="222"/>
      <c r="I69" s="222"/>
      <c r="J69" s="222"/>
      <c r="K69" s="222"/>
      <c r="L69" s="222"/>
      <c r="M69" s="204" t="s">
        <v>201</v>
      </c>
      <c r="O69" s="222"/>
      <c r="P69" s="222"/>
      <c r="Q69" s="222"/>
      <c r="R69" s="222"/>
      <c r="S69" s="222"/>
      <c r="T69" s="222"/>
      <c r="U69" s="222"/>
      <c r="V69" s="222"/>
      <c r="W69" s="222"/>
      <c r="X69" s="222"/>
      <c r="Y69" s="222"/>
      <c r="Z69" s="222"/>
      <c r="AA69" s="222"/>
      <c r="AB69" s="222"/>
      <c r="AC69" s="222"/>
      <c r="AD69" s="222"/>
      <c r="AE69" s="222"/>
      <c r="AF69" s="222"/>
      <c r="AG69" s="222"/>
      <c r="AH69" s="222"/>
      <c r="AI69" s="222"/>
      <c r="AJ69" s="222"/>
      <c r="AK69" s="222"/>
      <c r="AL69" s="222"/>
      <c r="AM69" s="222"/>
      <c r="AN69" s="222"/>
      <c r="AO69" s="222"/>
      <c r="AP69" s="222"/>
      <c r="AQ69" s="222"/>
      <c r="AR69" s="222"/>
      <c r="AS69" s="222"/>
      <c r="AT69" s="222"/>
    </row>
    <row r="70" spans="1:60" ht="18.75" customHeight="1">
      <c r="A70" s="222"/>
      <c r="B70" s="222"/>
      <c r="C70" s="222" t="s">
        <v>202</v>
      </c>
      <c r="D70" s="222"/>
      <c r="E70" s="222"/>
      <c r="F70" s="222"/>
      <c r="G70" s="222"/>
      <c r="H70" s="222"/>
      <c r="I70" s="541" t="e">
        <f ca="1">H58</f>
        <v>#N/A</v>
      </c>
      <c r="J70" s="541"/>
      <c r="K70" s="541"/>
      <c r="L70" s="541"/>
      <c r="M70" s="541"/>
      <c r="N70" s="513" t="str">
        <f>M58</f>
        <v>mm</v>
      </c>
      <c r="O70" s="513"/>
      <c r="P70" s="212"/>
      <c r="Q70" s="222"/>
      <c r="R70" s="222"/>
      <c r="S70" s="222"/>
      <c r="T70" s="222"/>
      <c r="U70" s="222"/>
      <c r="V70" s="222"/>
      <c r="W70" s="222"/>
      <c r="X70" s="222"/>
      <c r="Y70" s="222"/>
      <c r="Z70" s="222"/>
      <c r="AA70" s="222"/>
      <c r="AB70" s="222"/>
      <c r="AC70" s="222"/>
      <c r="AD70" s="222"/>
      <c r="AE70" s="222"/>
      <c r="AF70" s="222"/>
      <c r="AG70" s="222"/>
      <c r="AH70" s="222"/>
      <c r="AI70" s="222"/>
      <c r="AJ70" s="222"/>
      <c r="AK70" s="222"/>
      <c r="AL70" s="222"/>
      <c r="AM70" s="222"/>
      <c r="AN70" s="222"/>
      <c r="AO70" s="222"/>
      <c r="AP70" s="222"/>
      <c r="AQ70" s="222"/>
      <c r="AR70" s="222"/>
      <c r="AS70" s="222"/>
      <c r="AT70" s="222"/>
    </row>
    <row r="71" spans="1:60" s="68" customFormat="1" ht="18.75" customHeight="1">
      <c r="B71" s="57"/>
      <c r="C71" s="235" t="s">
        <v>207</v>
      </c>
      <c r="D71" s="235"/>
      <c r="E71" s="235"/>
      <c r="F71" s="235"/>
      <c r="G71" s="235"/>
      <c r="H71" s="235"/>
      <c r="I71" s="235"/>
      <c r="J71" s="235" t="str">
        <f>"※ "&amp;T6&amp;"의 측정불확도가 "</f>
        <v xml:space="preserve">※ 표준자의 측정불확도가 </v>
      </c>
      <c r="K71" s="235"/>
      <c r="L71" s="235"/>
      <c r="M71" s="235"/>
      <c r="N71" s="235"/>
      <c r="O71" s="235"/>
      <c r="P71" s="235"/>
      <c r="Q71" s="235"/>
      <c r="R71" s="235"/>
      <c r="S71" s="235"/>
      <c r="T71" s="235"/>
      <c r="U71" s="235"/>
      <c r="V71" s="235"/>
      <c r="W71" s="235"/>
      <c r="X71" s="235"/>
      <c r="Y71" s="519" t="e">
        <f ca="1">Calcu!G35</f>
        <v>#N/A</v>
      </c>
      <c r="Z71" s="519"/>
      <c r="AB71" s="542" t="e">
        <f ca="1">Calcu!H35/IF(Calcu!I35="L=m",1000,1)</f>
        <v>#N/A</v>
      </c>
      <c r="AC71" s="542"/>
      <c r="AD71" s="542"/>
      <c r="AE71" s="235"/>
      <c r="AF71" s="235"/>
      <c r="AH71" s="235" t="s">
        <v>208</v>
      </c>
      <c r="AJ71" s="235"/>
      <c r="AK71" s="235"/>
      <c r="AL71" s="235"/>
      <c r="AM71" s="235"/>
      <c r="AN71" s="235"/>
      <c r="AO71" s="235"/>
      <c r="AP71" s="235"/>
      <c r="AQ71" s="235"/>
      <c r="AR71" s="235"/>
      <c r="AS71" s="235"/>
      <c r="AT71" s="235"/>
      <c r="AU71" s="235"/>
      <c r="AV71" s="235"/>
      <c r="AW71" s="235"/>
      <c r="AX71" s="235"/>
      <c r="AY71" s="235"/>
      <c r="BB71" s="235"/>
      <c r="BC71" s="235"/>
      <c r="BD71" s="235"/>
      <c r="BE71" s="235"/>
      <c r="BF71" s="235"/>
      <c r="BG71" s="235"/>
    </row>
    <row r="72" spans="1:60" s="68" customFormat="1" ht="18.75" customHeight="1">
      <c r="B72" s="57"/>
      <c r="D72" s="235"/>
      <c r="E72" s="235"/>
      <c r="F72" s="235"/>
      <c r="G72" s="235"/>
      <c r="H72" s="235"/>
      <c r="I72" s="235"/>
      <c r="J72" s="235"/>
      <c r="K72" s="235" t="s">
        <v>357</v>
      </c>
      <c r="L72" s="235"/>
      <c r="M72" s="235"/>
      <c r="N72" s="235"/>
      <c r="O72" s="235"/>
      <c r="P72" s="235"/>
      <c r="Q72" s="235"/>
      <c r="R72" s="235"/>
      <c r="S72" s="235"/>
      <c r="T72" s="235"/>
      <c r="U72" s="235"/>
      <c r="V72" s="235"/>
      <c r="W72" s="235"/>
      <c r="X72" s="235"/>
      <c r="Y72" s="235"/>
      <c r="Z72" s="235"/>
      <c r="AA72" s="235"/>
      <c r="AB72" s="235"/>
      <c r="AC72" s="235"/>
      <c r="AD72" s="235"/>
      <c r="AE72" s="235"/>
      <c r="AF72" s="235"/>
      <c r="AG72" s="235"/>
      <c r="AH72" s="235"/>
      <c r="AI72" s="235"/>
      <c r="AJ72" s="235"/>
      <c r="AK72" s="235"/>
      <c r="AL72" s="235"/>
      <c r="AM72" s="235"/>
      <c r="AN72" s="235"/>
      <c r="AO72" s="235"/>
      <c r="AP72" s="235"/>
      <c r="AQ72" s="235"/>
      <c r="AR72" s="235"/>
      <c r="AS72" s="235"/>
      <c r="AT72" s="235"/>
      <c r="AU72" s="235"/>
      <c r="AV72" s="235"/>
      <c r="AW72" s="235"/>
      <c r="AX72" s="235"/>
      <c r="AY72" s="235"/>
      <c r="AZ72" s="235"/>
      <c r="BA72" s="235"/>
      <c r="BB72" s="235"/>
      <c r="BC72" s="235"/>
      <c r="BD72" s="235"/>
      <c r="BE72" s="235"/>
      <c r="BF72" s="235"/>
      <c r="BG72" s="235"/>
    </row>
    <row r="73" spans="1:60" s="68" customFormat="1" ht="18.75" customHeight="1">
      <c r="B73" s="57"/>
      <c r="C73" s="235"/>
      <c r="D73" s="235"/>
      <c r="E73" s="235"/>
      <c r="F73" s="235"/>
      <c r="G73" s="235"/>
      <c r="H73" s="235"/>
      <c r="I73" s="235"/>
      <c r="J73" s="235"/>
      <c r="K73" s="515" t="s">
        <v>203</v>
      </c>
      <c r="L73" s="515"/>
      <c r="M73" s="515"/>
      <c r="N73" s="519" t="s">
        <v>132</v>
      </c>
      <c r="O73" s="236"/>
      <c r="P73" s="520" t="e">
        <f ca="1">Y71</f>
        <v>#N/A</v>
      </c>
      <c r="Q73" s="520"/>
      <c r="R73" s="236"/>
      <c r="S73" s="520" t="e">
        <f ca="1">AB71</f>
        <v>#N/A</v>
      </c>
      <c r="T73" s="520"/>
      <c r="U73" s="520"/>
      <c r="V73" s="237"/>
      <c r="W73" s="237"/>
      <c r="X73" s="237"/>
      <c r="Y73" s="535" t="s">
        <v>204</v>
      </c>
      <c r="Z73" s="535"/>
      <c r="AA73" s="540" t="s">
        <v>132</v>
      </c>
      <c r="AB73" s="238"/>
      <c r="AC73" s="536" t="e">
        <f ca="1">P73/P74</f>
        <v>#N/A</v>
      </c>
      <c r="AD73" s="536"/>
      <c r="AF73" s="537" t="e">
        <f ca="1">S73/P74</f>
        <v>#N/A</v>
      </c>
      <c r="AG73" s="537"/>
      <c r="AH73" s="537"/>
      <c r="AI73" s="537"/>
      <c r="AJ73" s="235"/>
      <c r="AM73" s="538" t="s">
        <v>206</v>
      </c>
      <c r="AN73" s="538"/>
      <c r="AO73" s="240"/>
      <c r="AP73" s="235"/>
      <c r="AQ73" s="235"/>
      <c r="AR73" s="239"/>
      <c r="AS73" s="241"/>
      <c r="AT73" s="241"/>
      <c r="AU73" s="241"/>
      <c r="AV73" s="241"/>
      <c r="AY73" s="235"/>
      <c r="AZ73" s="235"/>
      <c r="BC73" s="235"/>
      <c r="BD73" s="235"/>
      <c r="BE73" s="235"/>
      <c r="BF73" s="235"/>
      <c r="BG73" s="235"/>
      <c r="BH73" s="235"/>
    </row>
    <row r="74" spans="1:60" s="68" customFormat="1" ht="18.75" customHeight="1">
      <c r="B74" s="57"/>
      <c r="C74" s="235"/>
      <c r="D74" s="235"/>
      <c r="E74" s="235"/>
      <c r="F74" s="235"/>
      <c r="G74" s="235"/>
      <c r="H74" s="235"/>
      <c r="I74" s="235"/>
      <c r="J74" s="235"/>
      <c r="K74" s="515"/>
      <c r="L74" s="515"/>
      <c r="M74" s="515"/>
      <c r="N74" s="519"/>
      <c r="O74" s="235"/>
      <c r="P74" s="539" t="e">
        <f ca="1">Calcu!J35</f>
        <v>#N/A</v>
      </c>
      <c r="Q74" s="539"/>
      <c r="R74" s="539"/>
      <c r="S74" s="539"/>
      <c r="T74" s="539"/>
      <c r="U74" s="539"/>
      <c r="V74" s="539"/>
      <c r="W74" s="539"/>
      <c r="X74" s="539"/>
      <c r="Y74" s="539"/>
      <c r="Z74" s="539"/>
      <c r="AA74" s="540"/>
      <c r="AB74" s="238"/>
      <c r="AC74" s="536"/>
      <c r="AD74" s="536"/>
      <c r="AE74" s="235"/>
      <c r="AF74" s="537"/>
      <c r="AG74" s="537"/>
      <c r="AH74" s="537"/>
      <c r="AI74" s="537"/>
      <c r="AJ74" s="235"/>
      <c r="AM74" s="538"/>
      <c r="AN74" s="538"/>
      <c r="AO74" s="240"/>
      <c r="AP74" s="235"/>
      <c r="AQ74" s="235"/>
      <c r="AR74" s="239"/>
      <c r="AS74" s="241"/>
      <c r="AT74" s="241"/>
      <c r="AU74" s="241"/>
      <c r="AV74" s="241"/>
      <c r="AY74" s="235"/>
      <c r="AZ74" s="235"/>
      <c r="BC74" s="235"/>
      <c r="BD74" s="235"/>
      <c r="BE74" s="235"/>
      <c r="BF74" s="235"/>
      <c r="BG74" s="235"/>
      <c r="BH74" s="235"/>
    </row>
    <row r="75" spans="1:60" s="68" customFormat="1" ht="18.75" customHeight="1">
      <c r="B75" s="57"/>
      <c r="C75" s="235" t="s">
        <v>209</v>
      </c>
      <c r="D75" s="235"/>
      <c r="E75" s="235"/>
      <c r="F75" s="235"/>
      <c r="G75" s="235"/>
      <c r="H75" s="235"/>
      <c r="I75" s="538" t="str">
        <f>AB58</f>
        <v>정규</v>
      </c>
      <c r="J75" s="538"/>
      <c r="K75" s="538"/>
      <c r="L75" s="538"/>
      <c r="M75" s="538"/>
      <c r="N75" s="235"/>
      <c r="O75" s="235"/>
      <c r="P75" s="235"/>
      <c r="Q75" s="235"/>
      <c r="R75" s="235"/>
      <c r="S75" s="235"/>
      <c r="T75" s="235"/>
      <c r="U75" s="235"/>
      <c r="V75" s="235"/>
      <c r="W75" s="235"/>
      <c r="X75" s="235"/>
      <c r="Y75" s="235"/>
      <c r="Z75" s="235"/>
      <c r="AA75" s="235"/>
      <c r="AB75" s="235"/>
      <c r="AC75" s="235"/>
      <c r="AD75" s="235"/>
      <c r="AE75" s="235"/>
      <c r="AF75" s="235"/>
      <c r="AG75" s="235"/>
      <c r="AH75" s="235"/>
      <c r="AI75" s="235"/>
      <c r="AJ75" s="235"/>
      <c r="AK75" s="235"/>
      <c r="AL75" s="235"/>
      <c r="AM75" s="235"/>
      <c r="AN75" s="235"/>
      <c r="AO75" s="235"/>
      <c r="AP75" s="235"/>
      <c r="AQ75" s="235"/>
      <c r="AR75" s="235"/>
      <c r="AS75" s="235"/>
      <c r="AT75" s="235"/>
      <c r="AU75" s="235"/>
      <c r="AV75" s="235"/>
      <c r="AW75" s="235"/>
      <c r="AX75" s="235"/>
      <c r="AY75" s="235"/>
      <c r="AZ75" s="235"/>
      <c r="BA75" s="235"/>
      <c r="BB75" s="235"/>
      <c r="BC75" s="235"/>
      <c r="BD75" s="235"/>
      <c r="BE75" s="235"/>
      <c r="BF75" s="235"/>
      <c r="BG75" s="235"/>
    </row>
    <row r="76" spans="1:60" s="68" customFormat="1" ht="18.75" customHeight="1">
      <c r="B76" s="57"/>
      <c r="C76" s="538" t="s">
        <v>210</v>
      </c>
      <c r="D76" s="538"/>
      <c r="E76" s="538"/>
      <c r="F76" s="538"/>
      <c r="G76" s="538"/>
      <c r="H76" s="538"/>
      <c r="I76" s="216"/>
      <c r="J76" s="216"/>
      <c r="K76" s="222"/>
      <c r="L76" s="222"/>
      <c r="M76" s="56"/>
      <c r="N76" s="521">
        <f>AG58</f>
        <v>1</v>
      </c>
      <c r="O76" s="521"/>
      <c r="P76" s="235"/>
      <c r="Q76" s="235"/>
      <c r="R76" s="235"/>
      <c r="S76" s="235"/>
      <c r="T76" s="235"/>
      <c r="U76" s="235"/>
      <c r="V76" s="235"/>
      <c r="W76" s="235"/>
      <c r="X76" s="235"/>
      <c r="Y76" s="235"/>
      <c r="Z76" s="235"/>
      <c r="AA76" s="235"/>
      <c r="AB76" s="235"/>
      <c r="AC76" s="235"/>
      <c r="AD76" s="235"/>
      <c r="AE76" s="235"/>
      <c r="AF76" s="235"/>
      <c r="AG76" s="235"/>
      <c r="AH76" s="235"/>
      <c r="AI76" s="235"/>
      <c r="AJ76" s="235"/>
      <c r="AK76" s="235"/>
      <c r="AL76" s="235"/>
      <c r="AM76" s="235"/>
      <c r="AN76" s="235"/>
      <c r="AO76" s="235"/>
      <c r="AP76" s="235"/>
      <c r="AQ76" s="235"/>
      <c r="AR76" s="235"/>
      <c r="AS76" s="235"/>
      <c r="AT76" s="235"/>
      <c r="AU76" s="235"/>
      <c r="AV76" s="235"/>
      <c r="AW76" s="235"/>
      <c r="AX76" s="235"/>
      <c r="AY76" s="235"/>
      <c r="AZ76" s="235"/>
      <c r="BA76" s="235"/>
      <c r="BB76" s="235"/>
      <c r="BC76" s="235"/>
      <c r="BD76" s="235"/>
      <c r="BE76" s="235"/>
      <c r="BF76" s="235"/>
      <c r="BG76" s="235"/>
    </row>
    <row r="77" spans="1:60" s="68" customFormat="1" ht="18.75" customHeight="1">
      <c r="B77" s="57"/>
      <c r="C77" s="538"/>
      <c r="D77" s="538"/>
      <c r="E77" s="538"/>
      <c r="F77" s="538"/>
      <c r="G77" s="538"/>
      <c r="H77" s="538"/>
      <c r="I77" s="218"/>
      <c r="J77" s="218"/>
      <c r="K77" s="222"/>
      <c r="L77" s="222"/>
      <c r="M77" s="56"/>
      <c r="N77" s="521"/>
      <c r="O77" s="521"/>
      <c r="P77" s="235"/>
      <c r="Q77" s="235"/>
      <c r="R77" s="235"/>
      <c r="S77" s="235"/>
      <c r="T77" s="235"/>
      <c r="U77" s="235"/>
      <c r="V77" s="235"/>
      <c r="W77" s="235"/>
      <c r="X77" s="235"/>
      <c r="Y77" s="235"/>
      <c r="Z77" s="235"/>
      <c r="AA77" s="235"/>
      <c r="AB77" s="235"/>
      <c r="AC77" s="235"/>
      <c r="AD77" s="235"/>
      <c r="AE77" s="235"/>
      <c r="AF77" s="235"/>
      <c r="AG77" s="235"/>
      <c r="AH77" s="235"/>
      <c r="AI77" s="235"/>
      <c r="AJ77" s="235"/>
      <c r="AK77" s="235"/>
      <c r="AL77" s="235"/>
      <c r="AM77" s="235"/>
      <c r="AN77" s="235"/>
      <c r="AO77" s="235"/>
      <c r="AP77" s="235"/>
      <c r="AQ77" s="235"/>
      <c r="AR77" s="235"/>
      <c r="AS77" s="235"/>
      <c r="AT77" s="235"/>
      <c r="AU77" s="235"/>
      <c r="AV77" s="235"/>
      <c r="AW77" s="235"/>
      <c r="AX77" s="235"/>
      <c r="AY77" s="235"/>
      <c r="AZ77" s="235"/>
      <c r="BA77" s="235"/>
      <c r="BB77" s="235"/>
      <c r="BC77" s="235"/>
      <c r="BD77" s="235"/>
      <c r="BE77" s="235"/>
      <c r="BF77" s="235"/>
      <c r="BG77" s="235"/>
      <c r="BH77" s="235"/>
    </row>
    <row r="78" spans="1:60" s="222" customFormat="1" ht="18.75" customHeight="1">
      <c r="C78" s="222" t="s">
        <v>211</v>
      </c>
      <c r="K78" s="220" t="s">
        <v>212</v>
      </c>
      <c r="L78" s="507">
        <f>N76</f>
        <v>1</v>
      </c>
      <c r="M78" s="507"/>
      <c r="N78" s="216" t="s">
        <v>80</v>
      </c>
      <c r="O78" s="501" t="e">
        <f ca="1">AP58</f>
        <v>#N/A</v>
      </c>
      <c r="P78" s="501"/>
      <c r="Q78" s="501"/>
      <c r="R78" s="151"/>
      <c r="S78" s="212"/>
      <c r="T78" s="507" t="e">
        <f ca="1">AU58</f>
        <v>#N/A</v>
      </c>
      <c r="U78" s="507"/>
      <c r="V78" s="507"/>
      <c r="Z78" s="508" t="str">
        <f>BA58</f>
        <v>μm</v>
      </c>
      <c r="AA78" s="508"/>
      <c r="AB78" s="213" t="s">
        <v>213</v>
      </c>
      <c r="AC78" s="213" t="s">
        <v>214</v>
      </c>
      <c r="AD78" s="501" t="e">
        <f ca="1">O78</f>
        <v>#N/A</v>
      </c>
      <c r="AE78" s="501"/>
      <c r="AF78" s="501"/>
      <c r="AG78" s="151"/>
      <c r="AH78" s="212"/>
      <c r="AI78" s="507" t="e">
        <f ca="1">T78</f>
        <v>#N/A</v>
      </c>
      <c r="AJ78" s="507"/>
      <c r="AK78" s="507"/>
      <c r="AO78" s="508" t="str">
        <f>Z78</f>
        <v>μm</v>
      </c>
      <c r="AP78" s="508"/>
    </row>
    <row r="79" spans="1:60" ht="18.75" customHeight="1">
      <c r="A79" s="222"/>
      <c r="B79" s="222"/>
      <c r="C79" s="216" t="s">
        <v>215</v>
      </c>
      <c r="D79" s="216"/>
      <c r="E79" s="216"/>
      <c r="F79" s="216"/>
      <c r="G79" s="216"/>
      <c r="I79" s="109" t="s">
        <v>216</v>
      </c>
      <c r="J79" s="222"/>
      <c r="K79" s="222"/>
      <c r="L79" s="222"/>
      <c r="M79" s="222"/>
      <c r="N79" s="222"/>
      <c r="O79" s="222"/>
      <c r="P79" s="222"/>
      <c r="Q79" s="222"/>
      <c r="R79" s="222"/>
      <c r="S79" s="173"/>
      <c r="T79" s="173"/>
      <c r="U79" s="222"/>
      <c r="V79" s="222"/>
      <c r="W79" s="222"/>
      <c r="X79" s="222"/>
      <c r="Y79" s="222"/>
      <c r="Z79" s="222"/>
      <c r="AA79" s="222"/>
      <c r="AB79" s="222"/>
      <c r="AC79" s="222"/>
      <c r="AD79" s="222"/>
      <c r="AG79" s="222"/>
      <c r="AH79" s="222"/>
      <c r="AI79" s="222"/>
      <c r="AJ79" s="222"/>
      <c r="AK79" s="222"/>
      <c r="AL79" s="222"/>
      <c r="AM79" s="222"/>
      <c r="AN79" s="222"/>
      <c r="AO79" s="222"/>
      <c r="AP79" s="222"/>
      <c r="AQ79" s="222"/>
      <c r="AR79" s="222"/>
      <c r="AS79" s="222"/>
      <c r="AT79" s="222"/>
    </row>
    <row r="80" spans="1:60" s="222" customFormat="1" ht="18.75" customHeight="1"/>
    <row r="81" spans="1:65" ht="18.75" customHeight="1">
      <c r="A81" s="222"/>
      <c r="B81" s="60" t="str">
        <f>"2. "&amp;N6&amp;" 지시값의 표준불확도,"</f>
        <v>2. 측정현미경 지시값의 표준불확도,</v>
      </c>
      <c r="C81" s="222"/>
      <c r="D81" s="222"/>
      <c r="E81" s="222"/>
      <c r="F81" s="222"/>
      <c r="G81" s="222"/>
      <c r="H81" s="222"/>
      <c r="I81" s="222"/>
      <c r="J81" s="222"/>
      <c r="K81" s="222"/>
      <c r="L81" s="222"/>
      <c r="M81" s="222"/>
      <c r="N81" s="222"/>
      <c r="O81" s="222"/>
      <c r="P81" s="222"/>
      <c r="Q81" s="222"/>
      <c r="R81" s="204" t="s">
        <v>133</v>
      </c>
      <c r="T81" s="222"/>
      <c r="U81" s="222"/>
      <c r="V81" s="222"/>
      <c r="W81" s="222"/>
      <c r="X81" s="222"/>
      <c r="Y81" s="222"/>
      <c r="Z81" s="222"/>
      <c r="AA81" s="222"/>
      <c r="AB81" s="222"/>
      <c r="AC81" s="222"/>
      <c r="AD81" s="222"/>
      <c r="AE81" s="222"/>
      <c r="AF81" s="222"/>
      <c r="AG81" s="222"/>
      <c r="AH81" s="222"/>
      <c r="AI81" s="222"/>
      <c r="AJ81" s="222"/>
      <c r="AK81" s="222"/>
      <c r="AL81" s="222"/>
      <c r="AM81" s="222"/>
      <c r="AN81" s="222"/>
      <c r="AO81" s="222"/>
      <c r="AP81" s="222"/>
      <c r="AQ81" s="222"/>
      <c r="AR81" s="222"/>
      <c r="AS81" s="222"/>
      <c r="AT81" s="222"/>
    </row>
    <row r="82" spans="1:65" ht="18.75" customHeight="1">
      <c r="A82" s="222"/>
      <c r="C82" s="222" t="s">
        <v>217</v>
      </c>
      <c r="D82" s="222"/>
      <c r="E82" s="222"/>
      <c r="F82" s="222"/>
      <c r="G82" s="222"/>
      <c r="H82" s="222"/>
      <c r="I82" s="222"/>
      <c r="J82" s="222"/>
      <c r="K82" s="222"/>
      <c r="L82" s="222"/>
      <c r="M82" s="222"/>
      <c r="N82" s="222"/>
      <c r="O82" s="222"/>
      <c r="P82" s="222"/>
      <c r="Q82" s="222"/>
      <c r="R82" s="222"/>
      <c r="S82" s="222"/>
      <c r="T82" s="222"/>
      <c r="U82" s="222"/>
      <c r="V82" s="222"/>
      <c r="W82" s="222"/>
      <c r="X82" s="222"/>
      <c r="Y82" s="222"/>
      <c r="Z82" s="222"/>
      <c r="AA82" s="222"/>
      <c r="AB82" s="222"/>
      <c r="AC82" s="222"/>
      <c r="AD82" s="222"/>
      <c r="AE82" s="222"/>
      <c r="AF82" s="222"/>
      <c r="AG82" s="222"/>
      <c r="AH82" s="222"/>
      <c r="AI82" s="222"/>
      <c r="AJ82" s="222"/>
      <c r="AK82" s="222"/>
      <c r="AL82" s="222"/>
      <c r="AM82" s="222"/>
      <c r="AN82" s="222"/>
      <c r="AO82" s="222"/>
      <c r="AP82" s="222"/>
      <c r="AQ82" s="222"/>
      <c r="AR82" s="222"/>
      <c r="AS82" s="222"/>
      <c r="AT82" s="222"/>
    </row>
    <row r="83" spans="1:65" ht="18.75" customHeight="1">
      <c r="A83" s="222"/>
      <c r="C83" s="60"/>
      <c r="D83" s="222" t="s">
        <v>134</v>
      </c>
      <c r="E83" s="222"/>
      <c r="F83" s="222"/>
      <c r="G83" s="222"/>
      <c r="H83" s="222"/>
      <c r="I83" s="222"/>
      <c r="J83" s="222"/>
      <c r="K83" s="222"/>
      <c r="L83" s="222"/>
      <c r="M83" s="222"/>
      <c r="N83" s="222"/>
      <c r="O83" s="222"/>
      <c r="P83" s="222"/>
      <c r="Q83" s="222"/>
      <c r="R83" s="222"/>
      <c r="S83" s="222"/>
      <c r="T83" s="222"/>
      <c r="U83" s="222"/>
      <c r="V83" s="222"/>
      <c r="W83" s="222"/>
      <c r="X83" s="222"/>
      <c r="Y83" s="222"/>
      <c r="Z83" s="222"/>
      <c r="AA83" s="222"/>
      <c r="AB83" s="222"/>
      <c r="AC83" s="222"/>
      <c r="AD83" s="222"/>
      <c r="AE83" s="222"/>
      <c r="AF83" s="222"/>
      <c r="AG83" s="222"/>
      <c r="AH83" s="222"/>
      <c r="AI83" s="222"/>
      <c r="AJ83" s="222"/>
      <c r="AK83" s="222"/>
      <c r="AL83" s="222"/>
      <c r="AM83" s="222"/>
      <c r="AN83" s="222"/>
      <c r="AO83" s="222"/>
      <c r="AP83" s="222"/>
      <c r="AQ83" s="222"/>
      <c r="AR83" s="222"/>
      <c r="AS83" s="222"/>
      <c r="AT83" s="222"/>
    </row>
    <row r="84" spans="1:65" ht="18.75" customHeight="1">
      <c r="B84" s="222"/>
      <c r="C84" s="222" t="s">
        <v>135</v>
      </c>
      <c r="D84" s="222"/>
      <c r="E84" s="222"/>
      <c r="F84" s="222"/>
      <c r="G84" s="222"/>
      <c r="H84" s="222"/>
      <c r="I84" s="513" t="e">
        <f ca="1">H59</f>
        <v>#N/A</v>
      </c>
      <c r="J84" s="513"/>
      <c r="K84" s="513"/>
      <c r="L84" s="513"/>
      <c r="M84" s="513"/>
      <c r="N84" s="513" t="str">
        <f>M59</f>
        <v>mm</v>
      </c>
      <c r="O84" s="513"/>
      <c r="P84" s="212"/>
      <c r="Q84" s="222"/>
      <c r="R84" s="222"/>
      <c r="S84" s="222"/>
      <c r="T84" s="222"/>
      <c r="U84" s="222"/>
      <c r="V84" s="222"/>
      <c r="W84" s="222"/>
      <c r="X84" s="222"/>
      <c r="Y84" s="222"/>
      <c r="Z84" s="222"/>
      <c r="AA84" s="222"/>
      <c r="AB84" s="222"/>
      <c r="AC84" s="222"/>
      <c r="AD84" s="222"/>
      <c r="AE84" s="222"/>
      <c r="AF84" s="222"/>
      <c r="AG84" s="222"/>
      <c r="AH84" s="222"/>
      <c r="AI84" s="222"/>
      <c r="AJ84" s="222"/>
      <c r="AK84" s="222"/>
      <c r="AL84" s="222"/>
      <c r="AM84" s="222"/>
      <c r="AN84" s="222"/>
      <c r="AO84" s="222"/>
      <c r="AP84" s="222"/>
      <c r="AQ84" s="222"/>
      <c r="AR84" s="222"/>
      <c r="AS84" s="222"/>
      <c r="AT84" s="222"/>
      <c r="AU84" s="222"/>
    </row>
    <row r="85" spans="1:65" ht="18.75" customHeight="1">
      <c r="B85" s="222"/>
      <c r="C85" s="222" t="s">
        <v>218</v>
      </c>
      <c r="D85" s="222"/>
      <c r="E85" s="222"/>
      <c r="F85" s="222"/>
      <c r="G85" s="222"/>
      <c r="H85" s="222"/>
      <c r="I85" s="222"/>
      <c r="J85" s="61" t="s">
        <v>136</v>
      </c>
      <c r="K85" s="222"/>
      <c r="L85" s="222"/>
      <c r="M85" s="222"/>
      <c r="N85" s="222"/>
      <c r="O85" s="222"/>
      <c r="P85" s="222"/>
      <c r="Q85" s="513">
        <f>MAX(AP12:AT31)*1000</f>
        <v>0</v>
      </c>
      <c r="R85" s="513"/>
      <c r="S85" s="513"/>
      <c r="T85" s="532" t="s">
        <v>131</v>
      </c>
      <c r="U85" s="532"/>
      <c r="V85" s="222"/>
      <c r="W85" s="222"/>
      <c r="X85" s="222"/>
      <c r="Y85" s="222"/>
      <c r="Z85" s="222"/>
      <c r="AA85" s="222"/>
      <c r="AB85" s="222"/>
      <c r="AC85" s="222"/>
      <c r="AD85" s="222"/>
      <c r="AE85" s="222"/>
      <c r="AF85" s="222"/>
      <c r="AG85" s="222"/>
      <c r="AH85" s="222"/>
      <c r="AI85" s="222"/>
      <c r="AJ85" s="222"/>
      <c r="AK85" s="222"/>
      <c r="AL85" s="222"/>
      <c r="AM85" s="222"/>
      <c r="AN85" s="222"/>
      <c r="AO85" s="222"/>
      <c r="AP85" s="222"/>
      <c r="AQ85" s="222"/>
      <c r="AR85" s="222"/>
      <c r="AS85" s="222"/>
      <c r="AT85" s="222"/>
      <c r="AU85" s="222"/>
    </row>
    <row r="86" spans="1:65" ht="18.75" customHeight="1">
      <c r="B86" s="222"/>
      <c r="C86" s="222"/>
      <c r="D86" s="222"/>
      <c r="E86" s="222"/>
      <c r="F86" s="222"/>
      <c r="G86" s="222"/>
      <c r="H86" s="222"/>
      <c r="I86" s="222"/>
      <c r="J86" s="222"/>
      <c r="K86" s="511" t="s">
        <v>219</v>
      </c>
      <c r="L86" s="511"/>
      <c r="M86" s="511"/>
      <c r="N86" s="511" t="s">
        <v>132</v>
      </c>
      <c r="O86" s="471" t="s">
        <v>220</v>
      </c>
      <c r="P86" s="471"/>
      <c r="Q86" s="511" t="s">
        <v>205</v>
      </c>
      <c r="R86" s="517">
        <f>Q85</f>
        <v>0</v>
      </c>
      <c r="S86" s="517"/>
      <c r="T86" s="517"/>
      <c r="U86" s="543" t="str">
        <f>T85</f>
        <v>μm</v>
      </c>
      <c r="V86" s="543"/>
      <c r="W86" s="511" t="s">
        <v>205</v>
      </c>
      <c r="X86" s="516">
        <f>R86/SQRT(5)</f>
        <v>0</v>
      </c>
      <c r="Y86" s="516"/>
      <c r="Z86" s="516"/>
      <c r="AA86" s="522" t="str">
        <f>T85</f>
        <v>μm</v>
      </c>
      <c r="AB86" s="522"/>
      <c r="AC86" s="214"/>
      <c r="AD86" s="214"/>
      <c r="AE86" s="214"/>
      <c r="AF86" s="222"/>
      <c r="AG86" s="222"/>
      <c r="AH86" s="222"/>
      <c r="AI86" s="222"/>
      <c r="AJ86" s="222"/>
      <c r="AK86" s="222"/>
      <c r="AL86" s="222"/>
      <c r="AM86" s="222"/>
      <c r="AN86" s="222"/>
      <c r="AO86" s="222"/>
      <c r="AP86" s="222"/>
      <c r="AQ86" s="222"/>
      <c r="AR86" s="222"/>
      <c r="AS86" s="222"/>
      <c r="AT86" s="222"/>
      <c r="AU86" s="222"/>
      <c r="AV86" s="222"/>
      <c r="AW86" s="222"/>
    </row>
    <row r="87" spans="1:65" ht="18.75" customHeight="1">
      <c r="B87" s="222"/>
      <c r="C87" s="222"/>
      <c r="D87" s="222"/>
      <c r="E87" s="222"/>
      <c r="F87" s="222"/>
      <c r="G87" s="222"/>
      <c r="H87" s="222"/>
      <c r="I87" s="222"/>
      <c r="J87" s="222"/>
      <c r="K87" s="511"/>
      <c r="L87" s="511"/>
      <c r="M87" s="511"/>
      <c r="N87" s="511"/>
      <c r="O87" s="544"/>
      <c r="P87" s="544"/>
      <c r="Q87" s="511"/>
      <c r="R87" s="477"/>
      <c r="S87" s="477"/>
      <c r="T87" s="477"/>
      <c r="U87" s="477"/>
      <c r="V87" s="477"/>
      <c r="W87" s="511"/>
      <c r="X87" s="516"/>
      <c r="Y87" s="516"/>
      <c r="Z87" s="516"/>
      <c r="AA87" s="522"/>
      <c r="AB87" s="522"/>
      <c r="AC87" s="214"/>
      <c r="AD87" s="214"/>
      <c r="AE87" s="214"/>
      <c r="AF87" s="222"/>
      <c r="AG87" s="222"/>
      <c r="AH87" s="222"/>
      <c r="AI87" s="222"/>
      <c r="AJ87" s="222"/>
      <c r="AK87" s="222"/>
      <c r="AL87" s="222"/>
      <c r="AM87" s="222"/>
      <c r="AN87" s="222"/>
      <c r="AO87" s="222"/>
      <c r="AP87" s="222"/>
      <c r="AQ87" s="222"/>
      <c r="AR87" s="222"/>
      <c r="AS87" s="222"/>
      <c r="AT87" s="222"/>
      <c r="AU87" s="222"/>
      <c r="AV87" s="222"/>
      <c r="AW87" s="222"/>
    </row>
    <row r="88" spans="1:65" ht="18.75" customHeight="1">
      <c r="B88" s="222"/>
      <c r="C88" s="222" t="s">
        <v>358</v>
      </c>
      <c r="D88" s="222"/>
      <c r="E88" s="222"/>
      <c r="F88" s="222"/>
      <c r="G88" s="222"/>
      <c r="H88" s="222"/>
      <c r="I88" s="521" t="str">
        <f>AB59</f>
        <v>t</v>
      </c>
      <c r="J88" s="521"/>
      <c r="K88" s="521"/>
      <c r="L88" s="521"/>
      <c r="M88" s="521"/>
      <c r="N88" s="521"/>
      <c r="O88" s="521"/>
      <c r="P88" s="521"/>
      <c r="Q88" s="222"/>
      <c r="R88" s="222"/>
      <c r="S88" s="222"/>
      <c r="T88" s="222"/>
      <c r="U88" s="222"/>
      <c r="V88" s="222"/>
      <c r="W88" s="222"/>
      <c r="X88" s="222"/>
      <c r="Y88" s="222"/>
      <c r="Z88" s="222"/>
      <c r="AA88" s="222"/>
      <c r="AB88" s="222"/>
      <c r="AC88" s="222"/>
      <c r="AD88" s="222"/>
      <c r="AE88" s="222"/>
      <c r="AF88" s="222"/>
      <c r="AG88" s="222"/>
      <c r="AH88" s="222"/>
      <c r="AI88" s="222"/>
      <c r="AJ88" s="222"/>
      <c r="AK88" s="222"/>
      <c r="AL88" s="222"/>
      <c r="AM88" s="222"/>
      <c r="AN88" s="222"/>
      <c r="AO88" s="222"/>
      <c r="AP88" s="222"/>
      <c r="AQ88" s="222"/>
      <c r="AR88" s="222"/>
      <c r="AS88" s="222"/>
      <c r="AT88" s="222"/>
      <c r="AU88" s="222"/>
    </row>
    <row r="89" spans="1:65" ht="18.75" customHeight="1">
      <c r="B89" s="222"/>
      <c r="C89" s="508" t="s">
        <v>359</v>
      </c>
      <c r="D89" s="508"/>
      <c r="E89" s="508"/>
      <c r="F89" s="508"/>
      <c r="G89" s="508"/>
      <c r="H89" s="508"/>
      <c r="I89" s="272"/>
      <c r="J89" s="272"/>
      <c r="K89" s="222"/>
      <c r="L89" s="222"/>
      <c r="N89" s="521">
        <f>AG59</f>
        <v>-1</v>
      </c>
      <c r="O89" s="521"/>
      <c r="R89" s="222"/>
      <c r="S89" s="222"/>
      <c r="T89" s="222"/>
      <c r="U89" s="222"/>
      <c r="V89" s="222"/>
      <c r="W89" s="222"/>
      <c r="X89" s="222"/>
      <c r="Y89" s="222"/>
      <c r="Z89" s="222"/>
      <c r="AA89" s="222"/>
      <c r="AB89" s="222"/>
      <c r="AC89" s="222"/>
      <c r="AD89" s="222"/>
      <c r="AE89" s="222"/>
      <c r="AF89" s="222"/>
      <c r="AG89" s="222"/>
      <c r="AH89" s="222"/>
      <c r="AI89" s="222"/>
      <c r="AJ89" s="222"/>
      <c r="AK89" s="222"/>
      <c r="AL89" s="222"/>
      <c r="AM89" s="222"/>
      <c r="AN89" s="222"/>
      <c r="AO89" s="222"/>
      <c r="AP89" s="222"/>
      <c r="AQ89" s="222"/>
      <c r="AR89" s="222"/>
      <c r="AS89" s="222"/>
      <c r="AT89" s="222"/>
      <c r="AU89" s="222"/>
    </row>
    <row r="90" spans="1:65" ht="18.75" customHeight="1">
      <c r="B90" s="222"/>
      <c r="C90" s="508"/>
      <c r="D90" s="508"/>
      <c r="E90" s="508"/>
      <c r="F90" s="508"/>
      <c r="G90" s="508"/>
      <c r="H90" s="508"/>
      <c r="I90" s="274"/>
      <c r="J90" s="274"/>
      <c r="K90" s="222"/>
      <c r="L90" s="222"/>
      <c r="N90" s="521"/>
      <c r="O90" s="521"/>
      <c r="R90" s="222"/>
      <c r="S90" s="222"/>
      <c r="T90" s="222"/>
      <c r="U90" s="222"/>
      <c r="V90" s="222"/>
      <c r="W90" s="222"/>
      <c r="X90" s="222"/>
      <c r="Y90" s="222"/>
      <c r="Z90" s="222"/>
      <c r="AA90" s="222"/>
      <c r="AB90" s="222"/>
      <c r="AC90" s="222"/>
      <c r="AD90" s="222"/>
      <c r="AE90" s="222"/>
      <c r="AF90" s="222"/>
      <c r="AG90" s="222"/>
      <c r="AH90" s="222"/>
      <c r="AI90" s="222"/>
      <c r="AJ90" s="222"/>
      <c r="AK90" s="222"/>
      <c r="AL90" s="222"/>
      <c r="AM90" s="222"/>
      <c r="AN90" s="222"/>
      <c r="AO90" s="222"/>
      <c r="AP90" s="222"/>
      <c r="AQ90" s="222"/>
      <c r="AR90" s="222"/>
      <c r="AS90" s="222"/>
      <c r="AT90" s="222"/>
      <c r="AU90" s="222"/>
    </row>
    <row r="91" spans="1:65" ht="18.75" customHeight="1">
      <c r="B91" s="222"/>
      <c r="C91" s="222" t="s">
        <v>360</v>
      </c>
      <c r="D91" s="222"/>
      <c r="E91" s="222"/>
      <c r="F91" s="222"/>
      <c r="G91" s="222"/>
      <c r="H91" s="222"/>
      <c r="I91" s="222"/>
      <c r="J91" s="222"/>
      <c r="K91" s="273" t="s">
        <v>361</v>
      </c>
      <c r="L91" s="507">
        <f>N89</f>
        <v>-1</v>
      </c>
      <c r="M91" s="507"/>
      <c r="N91" s="272" t="s">
        <v>362</v>
      </c>
      <c r="O91" s="516">
        <f>X86</f>
        <v>0</v>
      </c>
      <c r="P91" s="516"/>
      <c r="Q91" s="516"/>
      <c r="R91" s="522" t="str">
        <f>AA86</f>
        <v>μm</v>
      </c>
      <c r="S91" s="513"/>
      <c r="T91" s="273" t="s">
        <v>79</v>
      </c>
      <c r="U91" s="72" t="s">
        <v>363</v>
      </c>
      <c r="V91" s="516">
        <f>O91</f>
        <v>0</v>
      </c>
      <c r="W91" s="516"/>
      <c r="X91" s="516"/>
      <c r="Y91" s="522" t="str">
        <f>R91</f>
        <v>μm</v>
      </c>
      <c r="Z91" s="513"/>
      <c r="AA91" s="275"/>
      <c r="AB91" s="222"/>
      <c r="AC91" s="222"/>
      <c r="AD91" s="222"/>
      <c r="AE91" s="222"/>
      <c r="AF91" s="222"/>
      <c r="AP91" s="222"/>
      <c r="AQ91" s="222"/>
      <c r="AR91" s="222"/>
      <c r="AS91" s="222"/>
      <c r="AT91" s="222"/>
      <c r="AU91" s="222"/>
      <c r="AV91" s="222"/>
    </row>
    <row r="92" spans="1:65" ht="18.75" customHeight="1">
      <c r="B92" s="222"/>
      <c r="C92" s="222" t="s">
        <v>364</v>
      </c>
      <c r="D92" s="222"/>
      <c r="E92" s="222"/>
      <c r="F92" s="222"/>
      <c r="G92" s="222"/>
      <c r="H92" s="222"/>
      <c r="I92" s="109" t="s">
        <v>365</v>
      </c>
      <c r="J92" s="109"/>
      <c r="K92" s="109"/>
      <c r="L92" s="110"/>
      <c r="M92" s="110"/>
      <c r="N92" s="110"/>
      <c r="O92" s="110"/>
      <c r="P92" s="110"/>
      <c r="Q92" s="110"/>
      <c r="R92" s="110"/>
      <c r="S92" s="110"/>
      <c r="T92" s="110"/>
      <c r="U92" s="110"/>
      <c r="V92" s="110"/>
      <c r="W92" s="110"/>
      <c r="X92" s="110"/>
      <c r="Y92" s="110"/>
      <c r="Z92" s="110"/>
      <c r="AA92" s="222"/>
      <c r="AB92" s="222"/>
      <c r="AC92" s="222"/>
      <c r="AD92" s="222"/>
      <c r="AE92" s="222"/>
      <c r="AF92" s="222"/>
    </row>
    <row r="93" spans="1:65" ht="18.75" customHeight="1">
      <c r="B93" s="222"/>
      <c r="C93" s="222"/>
      <c r="D93" s="222"/>
      <c r="E93" s="222"/>
      <c r="F93" s="222"/>
      <c r="G93" s="222"/>
      <c r="H93" s="222"/>
      <c r="I93" s="109"/>
      <c r="J93" s="96"/>
      <c r="K93" s="109"/>
      <c r="L93" s="110"/>
      <c r="M93" s="110"/>
      <c r="N93" s="110"/>
      <c r="O93" s="110"/>
      <c r="P93" s="110"/>
      <c r="Q93" s="110"/>
      <c r="R93" s="110"/>
      <c r="S93" s="110"/>
      <c r="T93" s="110"/>
      <c r="U93" s="110"/>
      <c r="V93" s="110"/>
      <c r="W93" s="110"/>
      <c r="X93" s="110"/>
      <c r="Y93" s="110"/>
      <c r="Z93" s="110"/>
      <c r="AA93" s="222"/>
      <c r="AB93" s="222"/>
      <c r="AC93" s="222"/>
      <c r="AD93" s="222"/>
      <c r="AE93" s="222"/>
      <c r="AF93" s="222"/>
    </row>
    <row r="94" spans="1:65" s="137" customFormat="1" ht="18.75" customHeight="1">
      <c r="A94" s="213"/>
      <c r="B94" s="57" t="str">
        <f>"3. "&amp;N6&amp;"와 "&amp;T6&amp;"의 평균 열팽창계수에 의한 표준불확도,"</f>
        <v>3. 측정현미경와 표준자의 평균 열팽창계수에 의한 표준불확도,</v>
      </c>
      <c r="C94" s="216"/>
      <c r="D94" s="216"/>
      <c r="E94" s="216"/>
      <c r="F94" s="216"/>
      <c r="G94" s="216"/>
      <c r="H94" s="216"/>
      <c r="I94" s="216"/>
      <c r="J94" s="216"/>
      <c r="K94" s="216"/>
      <c r="L94" s="216"/>
      <c r="M94" s="216"/>
      <c r="N94" s="216"/>
      <c r="O94" s="216"/>
      <c r="P94" s="216"/>
      <c r="Q94" s="216"/>
      <c r="R94" s="216"/>
      <c r="S94" s="216"/>
      <c r="T94" s="216"/>
      <c r="U94" s="216"/>
      <c r="V94" s="216"/>
      <c r="W94" s="216"/>
      <c r="X94" s="216"/>
      <c r="Y94" s="216"/>
      <c r="Z94" s="216"/>
      <c r="AA94" s="216"/>
      <c r="AB94" s="216"/>
      <c r="AC94" s="216"/>
      <c r="AD94" s="216"/>
      <c r="AE94" s="216"/>
      <c r="AF94" s="216"/>
      <c r="AG94" s="216"/>
      <c r="AH94" s="216"/>
      <c r="AI94" s="216"/>
      <c r="AJ94" s="216"/>
      <c r="AK94" s="216"/>
      <c r="AL94" s="213"/>
      <c r="AM94" s="213"/>
      <c r="AN94" s="213"/>
      <c r="AO94" s="213"/>
      <c r="AP94" s="213"/>
      <c r="AQ94" s="213"/>
      <c r="AR94" s="213"/>
      <c r="AS94" s="213"/>
      <c r="AT94" s="213"/>
      <c r="AU94" s="213"/>
      <c r="AV94" s="213"/>
      <c r="AW94" s="213"/>
      <c r="AX94" s="213"/>
      <c r="AY94" s="216"/>
      <c r="AZ94" s="216"/>
      <c r="BA94" s="216"/>
      <c r="BB94" s="216"/>
      <c r="BC94" s="216"/>
      <c r="BD94" s="216"/>
      <c r="BE94" s="216"/>
      <c r="BF94" s="216"/>
      <c r="BG94" s="58"/>
      <c r="BH94" s="58"/>
      <c r="BI94" s="58"/>
      <c r="BJ94" s="58"/>
      <c r="BK94" s="58"/>
      <c r="BL94" s="58"/>
      <c r="BM94" s="58"/>
    </row>
    <row r="95" spans="1:65" s="137" customFormat="1" ht="18.75" customHeight="1">
      <c r="A95" s="213"/>
      <c r="B95" s="57"/>
      <c r="C95" s="216" t="str">
        <f>"※ "&amp;N6&amp;"와 "&amp;T6&amp;"의 평균 열팽창계수 :"</f>
        <v>※ 측정현미경와 표준자의 평균 열팽창계수 :</v>
      </c>
      <c r="D95" s="216"/>
      <c r="E95" s="216"/>
      <c r="F95" s="216"/>
      <c r="G95" s="216"/>
      <c r="H95" s="216"/>
      <c r="I95" s="216"/>
      <c r="J95" s="216"/>
      <c r="K95" s="216"/>
      <c r="L95" s="216"/>
      <c r="M95" s="216"/>
      <c r="N95" s="216"/>
      <c r="O95" s="216"/>
      <c r="P95" s="216"/>
      <c r="Q95" s="216"/>
      <c r="R95" s="216"/>
      <c r="S95" s="216"/>
      <c r="T95" s="216"/>
      <c r="U95" s="216"/>
      <c r="V95" s="138"/>
      <c r="W95" s="59"/>
      <c r="X95" s="216"/>
      <c r="Y95" s="59"/>
      <c r="Z95" s="213"/>
      <c r="AA95" s="216"/>
      <c r="AB95" s="213"/>
      <c r="AC95" s="213"/>
      <c r="AD95" s="224"/>
      <c r="AE95" s="213"/>
      <c r="AF95" s="213"/>
      <c r="AG95" s="216"/>
      <c r="AH95" s="216"/>
      <c r="AI95" s="216"/>
      <c r="AJ95" s="216"/>
      <c r="AK95" s="216"/>
      <c r="AL95" s="216"/>
      <c r="AM95" s="216"/>
      <c r="AN95" s="216"/>
      <c r="AO95" s="213"/>
      <c r="AP95" s="213"/>
      <c r="AQ95" s="213"/>
      <c r="AR95" s="213"/>
      <c r="AS95" s="213"/>
      <c r="AT95" s="213"/>
      <c r="AU95" s="213"/>
      <c r="AV95" s="213"/>
      <c r="AW95" s="213"/>
      <c r="AX95" s="213"/>
      <c r="AY95" s="216"/>
      <c r="AZ95" s="216"/>
      <c r="BA95" s="216"/>
      <c r="BB95" s="216"/>
      <c r="BC95" s="216"/>
      <c r="BD95" s="216"/>
      <c r="BE95" s="216"/>
      <c r="BF95" s="216"/>
      <c r="BG95" s="58"/>
      <c r="BH95" s="58"/>
      <c r="BI95" s="58"/>
      <c r="BJ95" s="58"/>
      <c r="BK95" s="58"/>
      <c r="BL95" s="58"/>
      <c r="BM95" s="58"/>
    </row>
    <row r="96" spans="1:65" s="137" customFormat="1" ht="18.75" customHeight="1">
      <c r="B96" s="213"/>
      <c r="C96" s="218" t="s">
        <v>223</v>
      </c>
      <c r="D96" s="213"/>
      <c r="E96" s="213"/>
      <c r="F96" s="213"/>
      <c r="G96" s="213"/>
      <c r="H96" s="518" t="e">
        <f ca="1">H60*10^6</f>
        <v>#N/A</v>
      </c>
      <c r="I96" s="518"/>
      <c r="J96" s="518"/>
      <c r="K96" s="212" t="s">
        <v>224</v>
      </c>
      <c r="L96" s="213"/>
      <c r="M96" s="213"/>
      <c r="N96" s="212"/>
      <c r="O96" s="212"/>
      <c r="P96" s="212"/>
      <c r="Q96" s="216"/>
      <c r="R96" s="216"/>
      <c r="S96" s="216"/>
      <c r="T96" s="216"/>
      <c r="U96" s="216"/>
      <c r="V96" s="216"/>
      <c r="W96" s="216"/>
      <c r="X96" s="216"/>
      <c r="Y96" s="216"/>
      <c r="Z96" s="216"/>
      <c r="AA96" s="216"/>
      <c r="AB96" s="216"/>
      <c r="AC96" s="216"/>
      <c r="AD96" s="216"/>
      <c r="AE96" s="216"/>
      <c r="AF96" s="59"/>
      <c r="AG96" s="216"/>
      <c r="AH96" s="216"/>
      <c r="AI96" s="216"/>
      <c r="AJ96" s="216"/>
      <c r="AK96" s="216"/>
      <c r="AL96" s="216"/>
      <c r="AM96" s="213"/>
      <c r="AN96" s="213"/>
      <c r="AO96" s="213"/>
      <c r="AP96" s="213"/>
      <c r="AQ96" s="213"/>
      <c r="AR96" s="213"/>
      <c r="AS96" s="213"/>
      <c r="AT96" s="213"/>
      <c r="AU96" s="213"/>
      <c r="AV96" s="213"/>
      <c r="AW96" s="213"/>
      <c r="AX96" s="213"/>
      <c r="AY96" s="213"/>
      <c r="AZ96" s="216"/>
      <c r="BA96" s="216"/>
      <c r="BB96" s="216"/>
      <c r="BC96" s="216"/>
      <c r="BD96" s="216"/>
      <c r="BE96" s="216"/>
      <c r="BF96" s="216"/>
      <c r="BG96" s="216"/>
      <c r="BH96" s="58"/>
      <c r="BI96" s="58"/>
      <c r="BJ96" s="58"/>
      <c r="BK96" s="58"/>
      <c r="BL96" s="58"/>
      <c r="BM96" s="58"/>
    </row>
    <row r="97" spans="2:83" s="137" customFormat="1" ht="18.75" customHeight="1">
      <c r="B97" s="213"/>
      <c r="C97" s="508" t="s">
        <v>225</v>
      </c>
      <c r="D97" s="508"/>
      <c r="E97" s="508"/>
      <c r="F97" s="508"/>
      <c r="G97" s="508"/>
      <c r="H97" s="508"/>
      <c r="I97" s="508"/>
      <c r="J97" s="521" t="s">
        <v>226</v>
      </c>
      <c r="K97" s="521"/>
      <c r="L97" s="521"/>
      <c r="M97" s="521"/>
      <c r="N97" s="521"/>
      <c r="O97" s="521"/>
      <c r="P97" s="521"/>
      <c r="Q97" s="521"/>
      <c r="R97" s="521"/>
      <c r="S97" s="521"/>
      <c r="T97" s="521"/>
      <c r="U97" s="521"/>
      <c r="V97" s="521"/>
      <c r="W97" s="521"/>
      <c r="X97" s="216"/>
      <c r="Y97" s="216"/>
      <c r="Z97" s="216"/>
      <c r="AA97" s="216"/>
      <c r="AB97" s="216"/>
      <c r="AC97" s="216"/>
      <c r="AD97" s="216"/>
      <c r="AE97" s="216"/>
      <c r="AF97" s="216"/>
      <c r="AG97" s="216"/>
      <c r="AH97" s="216"/>
      <c r="AI97" s="216"/>
      <c r="AJ97" s="216"/>
      <c r="AK97" s="213"/>
      <c r="AL97" s="213"/>
      <c r="AM97" s="213"/>
      <c r="AN97" s="216"/>
      <c r="AO97" s="216"/>
      <c r="AP97" s="216"/>
      <c r="AQ97" s="216"/>
      <c r="AR97" s="216"/>
      <c r="AS97" s="216"/>
      <c r="AT97" s="216"/>
      <c r="AU97" s="216"/>
      <c r="AV97" s="216"/>
      <c r="AW97" s="216"/>
      <c r="AX97" s="216"/>
      <c r="AY97" s="216"/>
      <c r="AZ97" s="216"/>
      <c r="BA97" s="216"/>
      <c r="BB97" s="216"/>
      <c r="BC97" s="216"/>
      <c r="BD97" s="216"/>
      <c r="BE97" s="216"/>
      <c r="BF97" s="216"/>
      <c r="BG97" s="216"/>
      <c r="BH97" s="58"/>
      <c r="BI97" s="58"/>
      <c r="BJ97" s="58"/>
      <c r="BK97" s="58"/>
      <c r="BL97" s="58"/>
      <c r="BM97" s="58"/>
      <c r="BN97" s="58"/>
    </row>
    <row r="98" spans="2:83" s="137" customFormat="1" ht="18.75" customHeight="1">
      <c r="B98" s="213"/>
      <c r="C98" s="508"/>
      <c r="D98" s="508"/>
      <c r="E98" s="508"/>
      <c r="F98" s="508"/>
      <c r="G98" s="508"/>
      <c r="H98" s="508"/>
      <c r="I98" s="508"/>
      <c r="J98" s="521"/>
      <c r="K98" s="521"/>
      <c r="L98" s="521"/>
      <c r="M98" s="521"/>
      <c r="N98" s="521"/>
      <c r="O98" s="521"/>
      <c r="P98" s="521"/>
      <c r="Q98" s="521"/>
      <c r="R98" s="521"/>
      <c r="S98" s="521"/>
      <c r="T98" s="521"/>
      <c r="U98" s="521"/>
      <c r="V98" s="521"/>
      <c r="W98" s="521"/>
      <c r="X98" s="216"/>
      <c r="Y98" s="216"/>
      <c r="Z98" s="216"/>
      <c r="AA98" s="216"/>
      <c r="AB98" s="216"/>
      <c r="AC98" s="216"/>
      <c r="AD98" s="216"/>
      <c r="AE98" s="216"/>
      <c r="AF98" s="213"/>
      <c r="AG98" s="216"/>
      <c r="AH98" s="216"/>
      <c r="AI98" s="216"/>
      <c r="AJ98" s="216"/>
      <c r="AK98" s="213"/>
      <c r="AL98" s="213"/>
      <c r="AM98" s="213"/>
      <c r="AN98" s="216"/>
      <c r="AO98" s="216"/>
      <c r="AP98" s="216"/>
      <c r="AQ98" s="216"/>
      <c r="AR98" s="216"/>
      <c r="AS98" s="213"/>
      <c r="AT98" s="216"/>
      <c r="AU98" s="216"/>
      <c r="AV98" s="216"/>
      <c r="AW98" s="216"/>
      <c r="AX98" s="216"/>
      <c r="AY98" s="216"/>
      <c r="AZ98" s="216"/>
      <c r="BA98" s="216"/>
      <c r="BB98" s="216"/>
      <c r="BC98" s="216"/>
      <c r="BD98" s="216"/>
      <c r="BE98" s="216"/>
      <c r="BF98" s="216"/>
      <c r="BG98" s="216"/>
      <c r="BH98" s="58"/>
      <c r="BI98" s="58"/>
      <c r="BJ98" s="58"/>
      <c r="BK98" s="58"/>
      <c r="BL98" s="58"/>
      <c r="BM98" s="58"/>
      <c r="BN98" s="58"/>
    </row>
    <row r="99" spans="2:83" s="137" customFormat="1" ht="18.75" customHeight="1">
      <c r="B99" s="213"/>
      <c r="C99" s="216"/>
      <c r="D99" s="216"/>
      <c r="E99" s="216"/>
      <c r="F99" s="216"/>
      <c r="G99" s="216"/>
      <c r="H99" s="216"/>
      <c r="I99" s="213"/>
      <c r="J99" s="521" t="s">
        <v>227</v>
      </c>
      <c r="K99" s="521"/>
      <c r="L99" s="521"/>
      <c r="M99" s="521"/>
      <c r="N99" s="521"/>
      <c r="O99" s="521"/>
      <c r="P99" s="521"/>
      <c r="Q99" s="521"/>
      <c r="R99" s="521"/>
      <c r="S99" s="521"/>
      <c r="T99" s="521"/>
      <c r="U99" s="521"/>
      <c r="V99" s="521"/>
      <c r="W99" s="521"/>
      <c r="X99" s="521"/>
      <c r="Y99" s="521"/>
      <c r="Z99" s="521"/>
      <c r="AA99" s="533" t="s">
        <v>228</v>
      </c>
      <c r="AB99" s="533"/>
      <c r="AC99" s="533"/>
      <c r="AD99" s="533"/>
      <c r="AE99" s="533"/>
      <c r="AF99" s="498" t="s">
        <v>222</v>
      </c>
      <c r="AG99" s="521" t="s">
        <v>229</v>
      </c>
      <c r="AH99" s="521"/>
      <c r="AI99" s="521"/>
      <c r="AJ99" s="521"/>
      <c r="AK99" s="521"/>
      <c r="AL99" s="521"/>
      <c r="AM99" s="213"/>
      <c r="AN99" s="216"/>
      <c r="AO99" s="216"/>
      <c r="AP99" s="216"/>
      <c r="AQ99" s="216"/>
      <c r="AR99" s="216"/>
      <c r="AS99" s="213"/>
      <c r="AT99" s="216"/>
      <c r="AU99" s="216"/>
      <c r="AV99" s="216"/>
      <c r="AW99" s="216"/>
      <c r="AX99" s="216"/>
      <c r="AY99" s="216"/>
      <c r="AZ99" s="216"/>
      <c r="BA99" s="216"/>
      <c r="BB99" s="216"/>
      <c r="BC99" s="216"/>
      <c r="BD99" s="216"/>
      <c r="BE99" s="216"/>
      <c r="BF99" s="216"/>
      <c r="BG99" s="216"/>
      <c r="BH99" s="58"/>
      <c r="BI99" s="58"/>
      <c r="BJ99" s="58"/>
      <c r="BK99" s="58"/>
      <c r="BL99" s="58"/>
      <c r="BM99" s="58"/>
      <c r="BN99" s="58"/>
    </row>
    <row r="100" spans="2:83" s="137" customFormat="1" ht="18.75" customHeight="1">
      <c r="B100" s="213"/>
      <c r="C100" s="216"/>
      <c r="D100" s="216"/>
      <c r="E100" s="216"/>
      <c r="F100" s="216"/>
      <c r="G100" s="216"/>
      <c r="H100" s="216"/>
      <c r="I100" s="213"/>
      <c r="J100" s="521"/>
      <c r="K100" s="521"/>
      <c r="L100" s="521"/>
      <c r="M100" s="521"/>
      <c r="N100" s="521"/>
      <c r="O100" s="521"/>
      <c r="P100" s="521"/>
      <c r="Q100" s="521"/>
      <c r="R100" s="521"/>
      <c r="S100" s="521"/>
      <c r="T100" s="521"/>
      <c r="U100" s="521"/>
      <c r="V100" s="521"/>
      <c r="W100" s="521"/>
      <c r="X100" s="521"/>
      <c r="Y100" s="521"/>
      <c r="Z100" s="521"/>
      <c r="AA100" s="216"/>
      <c r="AB100" s="213"/>
      <c r="AC100" s="213"/>
      <c r="AD100" s="213"/>
      <c r="AE100" s="213"/>
      <c r="AF100" s="498"/>
      <c r="AG100" s="521"/>
      <c r="AH100" s="521"/>
      <c r="AI100" s="521"/>
      <c r="AJ100" s="521"/>
      <c r="AK100" s="521"/>
      <c r="AL100" s="521"/>
      <c r="AM100" s="213"/>
      <c r="AN100" s="216"/>
      <c r="AO100" s="216"/>
      <c r="AP100" s="216"/>
      <c r="AQ100" s="216"/>
      <c r="AR100" s="216"/>
      <c r="AS100" s="216"/>
      <c r="AT100" s="216"/>
      <c r="AU100" s="216"/>
      <c r="AV100" s="216"/>
      <c r="AW100" s="216"/>
      <c r="AX100" s="216"/>
      <c r="AY100" s="216"/>
      <c r="AZ100" s="216"/>
      <c r="BA100" s="216"/>
      <c r="BB100" s="216"/>
      <c r="BC100" s="216"/>
      <c r="BD100" s="216"/>
      <c r="BE100" s="216"/>
      <c r="BF100" s="216"/>
      <c r="BG100" s="216"/>
      <c r="BH100" s="58"/>
      <c r="BI100" s="58"/>
      <c r="BJ100" s="58"/>
      <c r="BK100" s="58"/>
      <c r="BL100" s="58"/>
      <c r="BM100" s="58"/>
      <c r="BN100" s="58"/>
    </row>
    <row r="101" spans="2:83" s="137" customFormat="1" ht="18.75" customHeight="1">
      <c r="B101" s="213"/>
      <c r="C101" s="216"/>
      <c r="D101" s="216"/>
      <c r="E101" s="216"/>
      <c r="F101" s="216"/>
      <c r="G101" s="216"/>
      <c r="H101" s="216"/>
      <c r="I101" s="216"/>
      <c r="J101" s="213"/>
      <c r="K101" s="218" t="s">
        <v>230</v>
      </c>
      <c r="L101" s="218"/>
      <c r="M101" s="218"/>
      <c r="N101" s="218"/>
      <c r="O101" s="218"/>
      <c r="P101" s="218"/>
      <c r="Q101" s="218"/>
      <c r="R101" s="218"/>
      <c r="S101" s="216"/>
      <c r="T101" s="216"/>
      <c r="U101" s="216"/>
      <c r="V101" s="216"/>
      <c r="W101" s="216"/>
      <c r="X101" s="216"/>
      <c r="Y101" s="216"/>
      <c r="Z101" s="216"/>
      <c r="AA101" s="216"/>
      <c r="AB101" s="216"/>
      <c r="AC101" s="216"/>
      <c r="AD101" s="216"/>
      <c r="AE101" s="216"/>
      <c r="AF101" s="216"/>
      <c r="AG101" s="213"/>
      <c r="AH101" s="216"/>
      <c r="AI101" s="216"/>
      <c r="AJ101" s="216"/>
      <c r="AK101" s="213"/>
      <c r="AL101" s="213"/>
      <c r="AM101" s="213"/>
      <c r="AN101" s="213"/>
      <c r="AO101" s="216"/>
      <c r="AP101" s="216"/>
      <c r="AQ101" s="216"/>
      <c r="AR101" s="216"/>
      <c r="AS101" s="216"/>
      <c r="AT101" s="216"/>
      <c r="AU101" s="216"/>
      <c r="AV101" s="216"/>
      <c r="AW101" s="216"/>
      <c r="AX101" s="216"/>
      <c r="AY101" s="216"/>
      <c r="AZ101" s="216"/>
      <c r="BA101" s="216"/>
      <c r="BB101" s="216"/>
      <c r="BC101" s="216"/>
      <c r="BD101" s="216"/>
      <c r="BE101" s="216"/>
      <c r="BF101" s="216"/>
      <c r="BG101" s="216"/>
      <c r="BH101" s="213"/>
      <c r="BN101" s="58"/>
      <c r="BO101" s="58"/>
      <c r="BP101" s="58"/>
      <c r="BQ101" s="58"/>
      <c r="BR101" s="58"/>
      <c r="BS101" s="58"/>
      <c r="BX101" s="58"/>
      <c r="CE101" s="58"/>
    </row>
    <row r="102" spans="2:83" s="137" customFormat="1" ht="18.75" customHeight="1">
      <c r="B102" s="213"/>
      <c r="C102" s="216"/>
      <c r="D102" s="216"/>
      <c r="E102" s="216"/>
      <c r="F102" s="216"/>
      <c r="G102" s="216"/>
      <c r="H102" s="216"/>
      <c r="I102" s="216"/>
      <c r="J102" s="109"/>
      <c r="K102" s="109"/>
      <c r="L102" s="109"/>
      <c r="M102" s="213"/>
      <c r="N102" s="109"/>
      <c r="O102" s="109"/>
      <c r="P102" s="109"/>
      <c r="Q102" s="109"/>
      <c r="R102" s="109"/>
      <c r="S102" s="109"/>
      <c r="T102" s="109"/>
      <c r="U102" s="109"/>
      <c r="V102" s="213"/>
      <c r="W102" s="139"/>
      <c r="X102" s="139"/>
      <c r="Y102" s="139"/>
      <c r="Z102" s="213"/>
      <c r="AF102" s="213"/>
      <c r="AG102" s="521" t="s">
        <v>231</v>
      </c>
      <c r="AH102" s="521"/>
      <c r="AI102" s="521"/>
      <c r="AJ102" s="521"/>
      <c r="AK102" s="521"/>
      <c r="AL102" s="140"/>
      <c r="AM102" s="140"/>
      <c r="AN102" s="213"/>
      <c r="AO102" s="213"/>
      <c r="AP102" s="213"/>
      <c r="AQ102" s="213"/>
      <c r="AR102" s="213"/>
      <c r="AS102" s="216"/>
      <c r="AT102" s="216"/>
      <c r="AU102" s="213"/>
      <c r="AV102" s="213"/>
      <c r="AW102" s="213"/>
      <c r="AX102" s="213"/>
      <c r="AY102" s="213"/>
      <c r="AZ102" s="216"/>
      <c r="BA102" s="216"/>
      <c r="BB102" s="216"/>
      <c r="BC102" s="216"/>
      <c r="BD102" s="216"/>
      <c r="BE102" s="216"/>
      <c r="BF102" s="216"/>
      <c r="BG102" s="216"/>
      <c r="BH102" s="213"/>
      <c r="BN102" s="58"/>
      <c r="BO102" s="58"/>
      <c r="BP102" s="58"/>
      <c r="BQ102" s="58"/>
      <c r="BR102" s="58"/>
      <c r="BS102" s="58"/>
      <c r="BT102" s="58"/>
      <c r="BU102" s="58"/>
      <c r="BV102" s="58"/>
      <c r="BW102" s="58"/>
      <c r="BX102" s="58"/>
      <c r="CE102" s="58"/>
    </row>
    <row r="103" spans="2:83" s="137" customFormat="1" ht="18.75" customHeight="1">
      <c r="B103" s="213"/>
      <c r="C103" s="216"/>
      <c r="D103" s="216"/>
      <c r="E103" s="216"/>
      <c r="F103" s="216"/>
      <c r="G103" s="216"/>
      <c r="H103" s="216"/>
      <c r="I103" s="216"/>
      <c r="J103" s="109"/>
      <c r="K103" s="109"/>
      <c r="L103" s="109"/>
      <c r="M103" s="213"/>
      <c r="N103" s="109"/>
      <c r="O103" s="109"/>
      <c r="P103" s="109"/>
      <c r="Q103" s="109"/>
      <c r="R103" s="109"/>
      <c r="S103" s="109"/>
      <c r="T103" s="109"/>
      <c r="U103" s="109"/>
      <c r="V103" s="213"/>
      <c r="W103" s="139"/>
      <c r="X103" s="139"/>
      <c r="Y103" s="139"/>
      <c r="Z103" s="213"/>
      <c r="AF103" s="213"/>
      <c r="AG103" s="521"/>
      <c r="AH103" s="521"/>
      <c r="AI103" s="521"/>
      <c r="AJ103" s="521"/>
      <c r="AK103" s="521"/>
      <c r="AL103" s="140"/>
      <c r="AM103" s="140"/>
      <c r="AN103" s="213"/>
      <c r="AO103" s="213"/>
      <c r="AP103" s="213"/>
      <c r="AQ103" s="213"/>
      <c r="AR103" s="213"/>
      <c r="AS103" s="216"/>
      <c r="AT103" s="216"/>
      <c r="AU103" s="213"/>
      <c r="AV103" s="213"/>
      <c r="AW103" s="213"/>
      <c r="AX103" s="213"/>
      <c r="AY103" s="213"/>
      <c r="AZ103" s="216"/>
      <c r="BA103" s="216"/>
      <c r="BB103" s="216"/>
      <c r="BC103" s="216"/>
      <c r="BD103" s="216"/>
      <c r="BE103" s="216"/>
      <c r="BF103" s="216"/>
      <c r="BG103" s="216"/>
      <c r="BH103" s="216"/>
      <c r="BI103" s="58"/>
      <c r="BJ103" s="58"/>
      <c r="BK103" s="58"/>
      <c r="BL103" s="58"/>
      <c r="BM103" s="58"/>
    </row>
    <row r="104" spans="2:83" s="137" customFormat="1" ht="18.75" customHeight="1">
      <c r="B104" s="213"/>
      <c r="C104" s="216" t="s">
        <v>232</v>
      </c>
      <c r="D104" s="216"/>
      <c r="E104" s="216"/>
      <c r="F104" s="216"/>
      <c r="G104" s="216"/>
      <c r="H104" s="216"/>
      <c r="I104" s="521" t="str">
        <f>AB60</f>
        <v>삼각형</v>
      </c>
      <c r="J104" s="521"/>
      <c r="K104" s="521"/>
      <c r="L104" s="521"/>
      <c r="M104" s="521"/>
      <c r="N104" s="521"/>
      <c r="O104" s="521"/>
      <c r="P104" s="521"/>
      <c r="Q104" s="216"/>
      <c r="R104" s="216"/>
      <c r="S104" s="216"/>
      <c r="T104" s="216"/>
      <c r="U104" s="216"/>
      <c r="V104" s="216"/>
      <c r="W104" s="216"/>
      <c r="X104" s="216"/>
      <c r="Y104" s="216"/>
      <c r="Z104" s="213"/>
      <c r="AA104" s="213"/>
      <c r="AB104" s="213"/>
      <c r="AC104" s="213"/>
      <c r="AD104" s="213"/>
      <c r="AE104" s="213"/>
      <c r="AF104" s="213"/>
      <c r="AG104" s="213"/>
      <c r="AH104" s="216"/>
      <c r="AI104" s="216"/>
      <c r="AJ104" s="216"/>
      <c r="AK104" s="216"/>
      <c r="AL104" s="216"/>
      <c r="AM104" s="216"/>
      <c r="AN104" s="216"/>
      <c r="AO104" s="216"/>
      <c r="AP104" s="216"/>
      <c r="AQ104" s="216"/>
      <c r="AR104" s="216"/>
      <c r="AS104" s="216"/>
      <c r="AT104" s="216"/>
      <c r="AU104" s="216"/>
      <c r="AV104" s="216"/>
      <c r="AW104" s="216"/>
      <c r="AX104" s="216"/>
      <c r="AY104" s="216"/>
      <c r="AZ104" s="216"/>
      <c r="BA104" s="216"/>
      <c r="BB104" s="216"/>
      <c r="BC104" s="216"/>
      <c r="BD104" s="216"/>
      <c r="BE104" s="216"/>
      <c r="BF104" s="216"/>
      <c r="BG104" s="216"/>
      <c r="BH104" s="58"/>
      <c r="BI104" s="58"/>
      <c r="BJ104" s="58"/>
      <c r="BK104" s="58"/>
      <c r="BL104" s="58"/>
      <c r="BM104" s="58"/>
      <c r="BN104" s="58"/>
    </row>
    <row r="105" spans="2:83" s="137" customFormat="1" ht="18.75" customHeight="1">
      <c r="B105" s="213"/>
      <c r="C105" s="508" t="s">
        <v>233</v>
      </c>
      <c r="D105" s="508"/>
      <c r="E105" s="508"/>
      <c r="F105" s="508"/>
      <c r="G105" s="508"/>
      <c r="H105" s="508"/>
      <c r="I105" s="216"/>
      <c r="J105" s="216"/>
      <c r="K105" s="216"/>
      <c r="L105" s="216"/>
      <c r="M105" s="216"/>
      <c r="N105" s="216"/>
      <c r="O105" s="216"/>
      <c r="R105" s="512" t="e">
        <f>-H61</f>
        <v>#VALUE!</v>
      </c>
      <c r="S105" s="512"/>
      <c r="T105" s="508" t="s">
        <v>234</v>
      </c>
      <c r="U105" s="508"/>
      <c r="V105" s="508"/>
      <c r="W105" s="508"/>
      <c r="X105" s="508"/>
      <c r="Y105" s="508"/>
      <c r="Z105" s="498" t="s">
        <v>222</v>
      </c>
      <c r="AA105" s="513" t="e">
        <f>R105*1000</f>
        <v>#VALUE!</v>
      </c>
      <c r="AB105" s="513"/>
      <c r="AC105" s="508" t="s">
        <v>235</v>
      </c>
      <c r="AD105" s="508"/>
      <c r="AE105" s="508"/>
      <c r="AF105" s="508"/>
      <c r="AG105" s="508"/>
      <c r="AH105" s="216"/>
      <c r="AI105" s="216"/>
      <c r="AJ105" s="216"/>
      <c r="AK105" s="216"/>
      <c r="AL105" s="216"/>
      <c r="AM105" s="216"/>
      <c r="AN105" s="216"/>
      <c r="AO105" s="216"/>
      <c r="AP105" s="216"/>
      <c r="AQ105" s="213"/>
      <c r="AR105" s="213"/>
      <c r="AS105" s="213"/>
      <c r="AT105" s="213"/>
      <c r="AU105" s="213"/>
      <c r="AV105" s="213"/>
      <c r="AW105" s="213"/>
      <c r="AX105" s="213"/>
      <c r="AY105" s="213"/>
      <c r="AZ105" s="213"/>
    </row>
    <row r="106" spans="2:83" s="137" customFormat="1" ht="18.75" customHeight="1">
      <c r="B106" s="213"/>
      <c r="C106" s="508"/>
      <c r="D106" s="508"/>
      <c r="E106" s="508"/>
      <c r="F106" s="508"/>
      <c r="G106" s="508"/>
      <c r="H106" s="508"/>
      <c r="I106" s="216"/>
      <c r="J106" s="216"/>
      <c r="K106" s="216"/>
      <c r="L106" s="216"/>
      <c r="M106" s="216"/>
      <c r="N106" s="216"/>
      <c r="O106" s="216"/>
      <c r="R106" s="512"/>
      <c r="S106" s="512"/>
      <c r="T106" s="508"/>
      <c r="U106" s="508"/>
      <c r="V106" s="508"/>
      <c r="W106" s="508"/>
      <c r="X106" s="508"/>
      <c r="Y106" s="508"/>
      <c r="Z106" s="498"/>
      <c r="AA106" s="513"/>
      <c r="AB106" s="513"/>
      <c r="AC106" s="508"/>
      <c r="AD106" s="508"/>
      <c r="AE106" s="508"/>
      <c r="AF106" s="508"/>
      <c r="AG106" s="508"/>
      <c r="AH106" s="216"/>
      <c r="AI106" s="216"/>
      <c r="AJ106" s="216"/>
      <c r="AK106" s="216"/>
      <c r="AL106" s="216"/>
      <c r="AM106" s="216"/>
      <c r="AN106" s="216"/>
      <c r="AO106" s="216"/>
      <c r="AP106" s="216"/>
      <c r="AQ106" s="213"/>
      <c r="AR106" s="213"/>
      <c r="AS106" s="213"/>
      <c r="AT106" s="213"/>
      <c r="AU106" s="213"/>
      <c r="AV106" s="213"/>
      <c r="AW106" s="213"/>
      <c r="AX106" s="213"/>
      <c r="AY106" s="213"/>
      <c r="AZ106" s="213"/>
    </row>
    <row r="107" spans="2:83" s="137" customFormat="1" ht="18.75" customHeight="1">
      <c r="B107" s="213"/>
      <c r="C107" s="216" t="s">
        <v>236</v>
      </c>
      <c r="D107" s="216"/>
      <c r="E107" s="216"/>
      <c r="F107" s="216"/>
      <c r="G107" s="216"/>
      <c r="H107" s="216"/>
      <c r="I107" s="216"/>
      <c r="J107" s="213"/>
      <c r="K107" s="222" t="s">
        <v>238</v>
      </c>
      <c r="L107" s="512" t="e">
        <f>AA105</f>
        <v>#VALUE!</v>
      </c>
      <c r="M107" s="512"/>
      <c r="N107" s="140" t="s">
        <v>239</v>
      </c>
      <c r="O107" s="221"/>
      <c r="Q107" s="213"/>
      <c r="R107" s="213"/>
      <c r="S107" s="213"/>
      <c r="T107" s="213"/>
      <c r="U107" s="213"/>
      <c r="V107" s="213"/>
      <c r="W107" s="213"/>
      <c r="X107" s="213"/>
      <c r="Y107" s="213" t="s">
        <v>221</v>
      </c>
      <c r="Z107" s="213" t="s">
        <v>222</v>
      </c>
      <c r="AA107" s="529" t="e">
        <f>ABS(L107*O60)</f>
        <v>#VALUE!</v>
      </c>
      <c r="AB107" s="529"/>
      <c r="AC107" s="529"/>
      <c r="AD107" s="529"/>
      <c r="AE107" s="216" t="s">
        <v>240</v>
      </c>
      <c r="AF107" s="213"/>
      <c r="AG107" s="213"/>
      <c r="AH107" s="213"/>
      <c r="AJ107" s="221"/>
      <c r="AK107" s="221"/>
      <c r="AL107" s="216"/>
      <c r="AM107" s="216"/>
      <c r="AN107" s="216"/>
      <c r="AO107" s="216"/>
      <c r="AP107" s="213"/>
      <c r="AQ107" s="213"/>
      <c r="AR107" s="213"/>
      <c r="BA107" s="213"/>
      <c r="BB107" s="213"/>
      <c r="BC107" s="213"/>
      <c r="BD107" s="213"/>
      <c r="BE107" s="213"/>
      <c r="BF107" s="213"/>
      <c r="BG107" s="213"/>
      <c r="BH107" s="58"/>
      <c r="BI107" s="58"/>
      <c r="BP107" s="218"/>
      <c r="BQ107" s="201"/>
    </row>
    <row r="108" spans="2:83" s="137" customFormat="1" ht="18.75" customHeight="1">
      <c r="B108" s="213"/>
      <c r="C108" s="508" t="s">
        <v>241</v>
      </c>
      <c r="D108" s="508"/>
      <c r="E108" s="508"/>
      <c r="F108" s="508"/>
      <c r="G108" s="508"/>
      <c r="H108" s="216"/>
      <c r="J108" s="216"/>
      <c r="K108" s="216"/>
      <c r="L108" s="216"/>
      <c r="M108" s="216"/>
      <c r="N108" s="216"/>
      <c r="O108" s="216"/>
      <c r="P108" s="216"/>
      <c r="Q108" s="216"/>
      <c r="R108" s="140"/>
      <c r="S108" s="216"/>
      <c r="T108" s="216"/>
      <c r="U108" s="216"/>
      <c r="W108" s="216"/>
      <c r="X108" s="216"/>
      <c r="Y108" s="216"/>
      <c r="Z108" s="216"/>
      <c r="AA108" s="222" t="s">
        <v>242</v>
      </c>
      <c r="AB108" s="216"/>
      <c r="AC108" s="216"/>
      <c r="AD108" s="216"/>
      <c r="AE108" s="213"/>
      <c r="AF108" s="213"/>
      <c r="AH108" s="213"/>
      <c r="AI108" s="213"/>
      <c r="AJ108" s="213"/>
      <c r="AK108" s="213"/>
      <c r="AL108" s="222"/>
      <c r="AM108" s="213"/>
      <c r="AN108" s="211"/>
      <c r="AO108" s="211"/>
      <c r="AP108" s="211"/>
      <c r="AQ108" s="218"/>
      <c r="AR108" s="218"/>
      <c r="AS108" s="213"/>
      <c r="AT108" s="213"/>
      <c r="AU108" s="213"/>
      <c r="AV108" s="213"/>
      <c r="AW108" s="213"/>
      <c r="AX108" s="213"/>
      <c r="AY108" s="213"/>
      <c r="AZ108" s="213"/>
      <c r="BA108" s="213"/>
      <c r="BB108" s="213"/>
      <c r="BC108" s="213"/>
      <c r="BD108" s="213"/>
      <c r="BE108" s="213"/>
      <c r="BF108" s="213"/>
      <c r="BG108" s="213"/>
      <c r="BH108" s="58"/>
      <c r="BI108" s="58"/>
      <c r="BJ108" s="58"/>
      <c r="BK108" s="58"/>
      <c r="BL108" s="58"/>
    </row>
    <row r="109" spans="2:83" s="137" customFormat="1" ht="18.75" customHeight="1">
      <c r="B109" s="213"/>
      <c r="C109" s="508"/>
      <c r="D109" s="508"/>
      <c r="E109" s="508"/>
      <c r="F109" s="508"/>
      <c r="G109" s="508"/>
      <c r="H109" s="216"/>
      <c r="I109" s="216"/>
      <c r="J109" s="216"/>
      <c r="K109" s="216"/>
      <c r="L109" s="216"/>
      <c r="M109" s="216"/>
      <c r="N109" s="216"/>
      <c r="O109" s="216"/>
      <c r="P109" s="216"/>
      <c r="Q109" s="216"/>
      <c r="R109" s="140"/>
      <c r="S109" s="216"/>
      <c r="T109" s="216"/>
      <c r="U109" s="216"/>
      <c r="V109" s="216"/>
      <c r="W109" s="216"/>
      <c r="X109" s="216"/>
      <c r="Y109" s="216"/>
      <c r="Z109" s="216"/>
      <c r="AA109" s="216"/>
      <c r="AB109" s="216"/>
      <c r="AC109" s="216"/>
      <c r="AD109" s="216"/>
      <c r="AE109" s="213"/>
      <c r="AF109" s="213"/>
      <c r="AG109" s="213"/>
      <c r="AH109" s="213"/>
      <c r="AI109" s="213"/>
      <c r="AJ109" s="213"/>
      <c r="AK109" s="213"/>
      <c r="AL109" s="213"/>
      <c r="AM109" s="213"/>
      <c r="AN109" s="213"/>
      <c r="AO109" s="213"/>
      <c r="AP109" s="213"/>
      <c r="AQ109" s="213"/>
      <c r="AR109" s="213"/>
      <c r="AS109" s="213"/>
      <c r="AT109" s="213"/>
      <c r="AU109" s="213"/>
      <c r="AV109" s="213"/>
      <c r="AW109" s="213"/>
      <c r="AX109" s="213"/>
      <c r="AY109" s="213"/>
      <c r="AZ109" s="213"/>
      <c r="BA109" s="213"/>
      <c r="BB109" s="213"/>
      <c r="BC109" s="213"/>
      <c r="BD109" s="213"/>
      <c r="BE109" s="213"/>
      <c r="BF109" s="213"/>
      <c r="BG109" s="213"/>
      <c r="BH109" s="58"/>
      <c r="BI109" s="58"/>
      <c r="BJ109" s="58"/>
      <c r="BK109" s="58"/>
      <c r="BL109" s="58"/>
    </row>
    <row r="110" spans="2:83" s="137" customFormat="1" ht="18.75" customHeight="1">
      <c r="B110" s="213"/>
      <c r="C110" s="216"/>
      <c r="D110" s="216"/>
      <c r="E110" s="216"/>
      <c r="F110" s="216"/>
      <c r="G110" s="216"/>
      <c r="H110" s="216"/>
      <c r="I110" s="216"/>
      <c r="J110" s="216"/>
      <c r="K110" s="216"/>
      <c r="L110" s="216"/>
      <c r="M110" s="216"/>
      <c r="N110" s="216"/>
      <c r="O110" s="216"/>
      <c r="P110" s="216"/>
      <c r="Q110" s="216"/>
      <c r="R110" s="140"/>
      <c r="S110" s="216"/>
      <c r="T110" s="216"/>
      <c r="U110" s="216"/>
      <c r="V110" s="216"/>
      <c r="W110" s="216"/>
      <c r="X110" s="216"/>
      <c r="Y110" s="216"/>
      <c r="Z110" s="216"/>
      <c r="AA110" s="216"/>
      <c r="AB110" s="521">
        <v>100</v>
      </c>
      <c r="AC110" s="521"/>
      <c r="AD110" s="216"/>
      <c r="AE110" s="213"/>
      <c r="AF110" s="213"/>
      <c r="AG110" s="213"/>
      <c r="AH110" s="213"/>
      <c r="AI110" s="213"/>
      <c r="AJ110" s="213"/>
      <c r="AK110" s="213"/>
      <c r="AL110" s="213"/>
      <c r="AM110" s="213"/>
      <c r="AN110" s="213"/>
      <c r="AO110" s="213"/>
      <c r="AP110" s="213"/>
      <c r="AQ110" s="213"/>
      <c r="AR110" s="213"/>
      <c r="AS110" s="213"/>
      <c r="AT110" s="213"/>
      <c r="AU110" s="213"/>
      <c r="AV110" s="213"/>
      <c r="AW110" s="213"/>
      <c r="AX110" s="213"/>
      <c r="AY110" s="213"/>
      <c r="AZ110" s="213"/>
      <c r="BA110" s="213"/>
      <c r="BB110" s="213"/>
      <c r="BC110" s="213"/>
      <c r="BD110" s="213"/>
      <c r="BE110" s="213"/>
      <c r="BF110" s="213"/>
      <c r="BG110" s="213"/>
      <c r="BH110" s="58"/>
      <c r="BI110" s="58"/>
      <c r="BJ110" s="58"/>
      <c r="BK110" s="58"/>
      <c r="BL110" s="58"/>
    </row>
    <row r="111" spans="2:83" s="137" customFormat="1" ht="18.75" customHeight="1">
      <c r="B111" s="213"/>
      <c r="C111" s="216"/>
      <c r="D111" s="216"/>
      <c r="E111" s="216"/>
      <c r="F111" s="216"/>
      <c r="G111" s="216"/>
      <c r="H111" s="216"/>
      <c r="I111" s="216"/>
      <c r="J111" s="216"/>
      <c r="K111" s="216"/>
      <c r="L111" s="216"/>
      <c r="M111" s="216"/>
      <c r="N111" s="216"/>
      <c r="O111" s="216"/>
      <c r="P111" s="216"/>
      <c r="Q111" s="216"/>
      <c r="R111" s="140"/>
      <c r="S111" s="216"/>
      <c r="T111" s="216"/>
      <c r="U111" s="216"/>
      <c r="V111" s="216"/>
      <c r="W111" s="216"/>
      <c r="X111" s="216"/>
      <c r="Y111" s="216"/>
      <c r="Z111" s="216"/>
      <c r="AA111" s="216"/>
      <c r="AB111" s="521"/>
      <c r="AC111" s="521"/>
      <c r="AD111" s="216"/>
      <c r="AE111" s="213"/>
      <c r="AF111" s="213"/>
      <c r="AG111" s="213"/>
      <c r="AH111" s="213"/>
      <c r="AI111" s="213"/>
      <c r="AJ111" s="213"/>
      <c r="AK111" s="213"/>
      <c r="AL111" s="213"/>
      <c r="AM111" s="213"/>
      <c r="AN111" s="213"/>
      <c r="AO111" s="213"/>
      <c r="AP111" s="213"/>
      <c r="AQ111" s="213"/>
      <c r="AR111" s="213"/>
      <c r="AS111" s="213"/>
      <c r="AT111" s="213"/>
      <c r="AU111" s="213"/>
      <c r="AV111" s="213"/>
      <c r="AW111" s="213"/>
      <c r="AX111" s="213"/>
      <c r="AY111" s="213"/>
      <c r="AZ111" s="213"/>
      <c r="BA111" s="213"/>
      <c r="BB111" s="213"/>
      <c r="BC111" s="213"/>
      <c r="BD111" s="213"/>
      <c r="BE111" s="213"/>
      <c r="BF111" s="213"/>
      <c r="BG111" s="213"/>
      <c r="BH111" s="58"/>
      <c r="BI111" s="58"/>
      <c r="BJ111" s="58"/>
      <c r="BK111" s="58"/>
      <c r="BL111" s="58"/>
    </row>
    <row r="112" spans="2:83" s="137" customFormat="1" ht="18.75" customHeight="1">
      <c r="B112" s="213"/>
      <c r="C112" s="216"/>
      <c r="D112" s="216"/>
      <c r="E112" s="216"/>
      <c r="F112" s="216"/>
      <c r="G112" s="216"/>
      <c r="H112" s="216"/>
      <c r="I112" s="216"/>
      <c r="J112" s="216"/>
      <c r="K112" s="216"/>
      <c r="L112" s="216"/>
      <c r="M112" s="216"/>
      <c r="N112" s="216"/>
      <c r="O112" s="216"/>
      <c r="P112" s="216"/>
      <c r="Q112" s="216"/>
      <c r="R112" s="140"/>
      <c r="S112" s="216"/>
      <c r="T112" s="216"/>
      <c r="U112" s="216"/>
      <c r="V112" s="216"/>
      <c r="W112" s="216"/>
      <c r="X112" s="216"/>
      <c r="Y112" s="216"/>
      <c r="Z112" s="216"/>
      <c r="AA112" s="216"/>
      <c r="AB112" s="216"/>
      <c r="AC112" s="216"/>
      <c r="AD112" s="216"/>
      <c r="AE112" s="213"/>
      <c r="AF112" s="213"/>
      <c r="AG112" s="213"/>
      <c r="AH112" s="213"/>
      <c r="AI112" s="213"/>
      <c r="AJ112" s="213"/>
      <c r="AK112" s="213"/>
      <c r="AL112" s="213"/>
      <c r="AM112" s="213"/>
      <c r="AN112" s="213"/>
      <c r="AO112" s="213"/>
      <c r="AP112" s="213"/>
      <c r="AQ112" s="213"/>
      <c r="AR112" s="213"/>
      <c r="AS112" s="213"/>
      <c r="AT112" s="213"/>
      <c r="AU112" s="213"/>
      <c r="AV112" s="213"/>
      <c r="AW112" s="213"/>
      <c r="AX112" s="213"/>
      <c r="AY112" s="213"/>
      <c r="AZ112" s="213"/>
      <c r="BA112" s="213"/>
      <c r="BB112" s="213"/>
      <c r="BC112" s="213"/>
      <c r="BD112" s="213"/>
      <c r="BE112" s="213"/>
      <c r="BF112" s="213"/>
      <c r="BG112" s="213"/>
      <c r="BH112" s="58"/>
      <c r="BI112" s="58"/>
      <c r="BJ112" s="58"/>
      <c r="BK112" s="58"/>
      <c r="BL112" s="58"/>
    </row>
    <row r="113" spans="2:68" s="137" customFormat="1" ht="18.75" customHeight="1">
      <c r="B113" s="213"/>
      <c r="C113" s="216"/>
      <c r="D113" s="216"/>
      <c r="E113" s="216"/>
      <c r="F113" s="216"/>
      <c r="G113" s="216"/>
      <c r="H113" s="216"/>
      <c r="I113" s="216"/>
      <c r="J113" s="216"/>
      <c r="K113" s="216"/>
      <c r="L113" s="216"/>
      <c r="M113" s="216"/>
      <c r="N113" s="216"/>
      <c r="O113" s="216"/>
      <c r="P113" s="216"/>
      <c r="Q113" s="216"/>
      <c r="R113" s="140"/>
      <c r="S113" s="216"/>
      <c r="T113" s="216"/>
      <c r="U113" s="216"/>
      <c r="V113" s="216"/>
      <c r="W113" s="216"/>
      <c r="X113" s="216"/>
      <c r="Y113" s="216"/>
      <c r="Z113" s="216"/>
      <c r="AA113" s="216"/>
      <c r="AB113" s="216"/>
      <c r="AC113" s="216"/>
      <c r="AD113" s="216"/>
      <c r="AE113" s="213"/>
      <c r="AF113" s="213"/>
      <c r="AG113" s="213"/>
      <c r="AH113" s="213"/>
      <c r="AI113" s="213"/>
      <c r="AJ113" s="213"/>
      <c r="AK113" s="213"/>
      <c r="AL113" s="213"/>
      <c r="AM113" s="213"/>
      <c r="AN113" s="213"/>
      <c r="AO113" s="213"/>
      <c r="AP113" s="213"/>
      <c r="AQ113" s="213"/>
      <c r="AR113" s="213"/>
      <c r="AS113" s="213"/>
      <c r="AT113" s="213"/>
      <c r="AU113" s="213"/>
      <c r="AV113" s="213"/>
      <c r="AW113" s="213"/>
      <c r="AX113" s="213"/>
      <c r="AY113" s="213"/>
      <c r="AZ113" s="213"/>
      <c r="BA113" s="213"/>
      <c r="BB113" s="213"/>
      <c r="BC113" s="213"/>
      <c r="BD113" s="213"/>
      <c r="BE113" s="213"/>
      <c r="BF113" s="213"/>
      <c r="BG113" s="213"/>
      <c r="BH113" s="216"/>
      <c r="BI113" s="216"/>
      <c r="BJ113" s="216"/>
      <c r="BK113" s="216"/>
    </row>
    <row r="114" spans="2:68" s="137" customFormat="1" ht="18.75" customHeight="1">
      <c r="B114" s="57" t="str">
        <f>"4. "&amp;N6&amp;"와 "&amp;T6&amp;"의 온도 차에 의한 표준불확도,"</f>
        <v>4. 측정현미경와 표준자의 온도 차에 의한 표준불확도,</v>
      </c>
      <c r="D114" s="216"/>
      <c r="E114" s="216"/>
      <c r="F114" s="216"/>
      <c r="G114" s="216"/>
      <c r="H114" s="216"/>
      <c r="I114" s="216"/>
      <c r="J114" s="216"/>
      <c r="K114" s="216"/>
      <c r="L114" s="216"/>
      <c r="M114" s="216"/>
      <c r="N114" s="216"/>
      <c r="O114" s="216"/>
      <c r="P114" s="216"/>
      <c r="Q114" s="216"/>
      <c r="R114" s="216"/>
      <c r="S114" s="216"/>
      <c r="T114" s="216"/>
      <c r="U114" s="216"/>
      <c r="V114" s="216"/>
      <c r="W114" s="216"/>
      <c r="X114" s="57" t="s">
        <v>243</v>
      </c>
      <c r="Y114" s="216"/>
      <c r="Z114" s="216"/>
      <c r="AA114" s="216"/>
      <c r="AC114" s="216"/>
      <c r="AD114" s="216"/>
      <c r="AE114" s="216"/>
      <c r="AF114" s="216"/>
      <c r="AG114" s="216"/>
      <c r="AH114" s="213"/>
      <c r="AI114" s="213"/>
      <c r="AJ114" s="213"/>
      <c r="AK114" s="213"/>
      <c r="AL114" s="213"/>
      <c r="AM114" s="213"/>
      <c r="AN114" s="213"/>
      <c r="AO114" s="216"/>
      <c r="AP114" s="216"/>
      <c r="AQ114" s="216"/>
      <c r="AR114" s="216"/>
      <c r="AS114" s="216"/>
      <c r="AT114" s="216"/>
      <c r="AU114" s="216"/>
      <c r="AV114" s="216"/>
      <c r="AW114" s="216"/>
      <c r="AX114" s="216"/>
      <c r="AY114" s="216"/>
      <c r="AZ114" s="216"/>
      <c r="BA114" s="216"/>
      <c r="BB114" s="216"/>
      <c r="BC114" s="216"/>
      <c r="BD114" s="216"/>
      <c r="BE114" s="216"/>
      <c r="BF114" s="216"/>
      <c r="BG114" s="216"/>
      <c r="BH114" s="58"/>
      <c r="BI114" s="58"/>
      <c r="BJ114" s="58"/>
      <c r="BK114" s="58"/>
      <c r="BL114" s="58"/>
      <c r="BM114" s="58"/>
      <c r="BN114" s="58"/>
    </row>
    <row r="115" spans="2:68" s="137" customFormat="1" ht="18.75" customHeight="1">
      <c r="B115" s="57"/>
      <c r="C115" s="216" t="str">
        <f>"※ 열평형 상태에서 "&amp;N6&amp;"와 "&amp;T6&amp;"의 온도차가 ±"&amp;N118&amp;" ℃ 이내에서"</f>
        <v>※ 열평형 상태에서 측정현미경와 표준자의 온도차가 ±0.2 ℃ 이내에서</v>
      </c>
      <c r="D115" s="216"/>
      <c r="E115" s="216"/>
      <c r="F115" s="216"/>
      <c r="G115" s="216"/>
      <c r="H115" s="216"/>
      <c r="I115" s="216"/>
      <c r="J115" s="216"/>
      <c r="K115" s="216"/>
      <c r="L115" s="216"/>
      <c r="M115" s="216"/>
      <c r="N115" s="216"/>
      <c r="O115" s="216"/>
      <c r="P115" s="216"/>
      <c r="Q115" s="216"/>
      <c r="R115" s="216"/>
      <c r="S115" s="216"/>
      <c r="T115" s="216"/>
      <c r="U115" s="216"/>
      <c r="V115" s="216"/>
      <c r="W115" s="216"/>
      <c r="X115" s="216"/>
      <c r="Y115" s="216"/>
      <c r="Z115" s="216"/>
      <c r="AA115" s="216"/>
      <c r="AB115" s="216"/>
      <c r="AC115" s="216"/>
      <c r="AD115" s="216"/>
      <c r="AE115" s="216"/>
      <c r="AF115" s="216"/>
      <c r="AG115" s="216"/>
      <c r="AH115" s="216"/>
      <c r="AI115" s="216"/>
      <c r="AJ115" s="216"/>
      <c r="AK115" s="216"/>
      <c r="AL115" s="216"/>
      <c r="AM115" s="213"/>
      <c r="AN115" s="213"/>
      <c r="AO115" s="216"/>
      <c r="AP115" s="216"/>
      <c r="AQ115" s="216"/>
      <c r="AR115" s="216"/>
      <c r="AS115" s="216"/>
      <c r="AT115" s="216"/>
      <c r="AU115" s="216"/>
      <c r="AV115" s="216"/>
      <c r="AW115" s="216"/>
      <c r="AX115" s="216"/>
      <c r="AY115" s="216"/>
      <c r="AZ115" s="216"/>
      <c r="BA115" s="216"/>
      <c r="BB115" s="216"/>
      <c r="BC115" s="216"/>
      <c r="BD115" s="216"/>
      <c r="BE115" s="216"/>
      <c r="BF115" s="216"/>
      <c r="BG115" s="216"/>
      <c r="BH115" s="58"/>
      <c r="BI115" s="58"/>
      <c r="BJ115" s="58"/>
      <c r="BK115" s="58"/>
      <c r="BL115" s="58"/>
      <c r="BM115" s="58"/>
      <c r="BN115" s="58"/>
    </row>
    <row r="116" spans="2:68" s="137" customFormat="1" ht="18.75" customHeight="1">
      <c r="B116" s="57"/>
      <c r="C116" s="216"/>
      <c r="D116" s="216" t="s">
        <v>244</v>
      </c>
      <c r="E116" s="216"/>
      <c r="F116" s="216"/>
      <c r="G116" s="216"/>
      <c r="H116" s="216"/>
      <c r="I116" s="216"/>
      <c r="J116" s="216"/>
      <c r="K116" s="216"/>
      <c r="L116" s="216"/>
      <c r="M116" s="216"/>
      <c r="N116" s="216"/>
      <c r="O116" s="216"/>
      <c r="P116" s="216"/>
      <c r="Q116" s="216"/>
      <c r="R116" s="216"/>
      <c r="S116" s="216"/>
      <c r="T116" s="216"/>
      <c r="U116" s="216"/>
      <c r="V116" s="216"/>
      <c r="W116" s="216"/>
      <c r="X116" s="216"/>
      <c r="Y116" s="216"/>
      <c r="Z116" s="216"/>
      <c r="AA116" s="216"/>
      <c r="AB116" s="216"/>
      <c r="AC116" s="216"/>
      <c r="AD116" s="216"/>
      <c r="AE116" s="216"/>
      <c r="AF116" s="216"/>
      <c r="AG116" s="216"/>
      <c r="AH116" s="216"/>
      <c r="AI116" s="216"/>
      <c r="AJ116" s="216"/>
      <c r="AK116" s="216"/>
      <c r="AL116" s="216"/>
      <c r="AM116" s="213"/>
      <c r="AN116" s="213"/>
      <c r="AO116" s="216"/>
      <c r="AP116" s="216"/>
      <c r="AQ116" s="216"/>
      <c r="AR116" s="216"/>
      <c r="AS116" s="216"/>
      <c r="AT116" s="216"/>
      <c r="AU116" s="216"/>
      <c r="AV116" s="216"/>
      <c r="AW116" s="216"/>
      <c r="AX116" s="216"/>
      <c r="AY116" s="216"/>
      <c r="AZ116" s="216"/>
      <c r="BA116" s="216"/>
      <c r="BB116" s="216"/>
      <c r="BC116" s="216"/>
      <c r="BD116" s="216"/>
      <c r="BE116" s="216"/>
      <c r="BF116" s="216"/>
      <c r="BG116" s="216"/>
      <c r="BH116" s="58"/>
      <c r="BI116" s="58"/>
      <c r="BJ116" s="58"/>
      <c r="BK116" s="58"/>
      <c r="BL116" s="58"/>
      <c r="BM116" s="58"/>
      <c r="BN116" s="58"/>
    </row>
    <row r="117" spans="2:68" s="137" customFormat="1" ht="18.75" customHeight="1">
      <c r="B117" s="213"/>
      <c r="C117" s="218" t="s">
        <v>245</v>
      </c>
      <c r="D117" s="213"/>
      <c r="E117" s="213"/>
      <c r="F117" s="213"/>
      <c r="G117" s="213"/>
      <c r="H117" s="534" t="str">
        <f>H61</f>
        <v/>
      </c>
      <c r="I117" s="534"/>
      <c r="J117" s="534"/>
      <c r="K117" s="534"/>
      <c r="L117" s="534"/>
      <c r="M117" s="534"/>
      <c r="N117" s="534"/>
      <c r="O117" s="534"/>
      <c r="P117" s="212"/>
      <c r="Q117" s="216"/>
      <c r="R117" s="216"/>
      <c r="S117" s="216"/>
      <c r="T117" s="216"/>
      <c r="U117" s="216"/>
      <c r="V117" s="216"/>
      <c r="W117" s="213"/>
      <c r="X117" s="213"/>
      <c r="Y117" s="213"/>
      <c r="Z117" s="216"/>
      <c r="AA117" s="216"/>
      <c r="AB117" s="216"/>
      <c r="AC117" s="216"/>
      <c r="AD117" s="216"/>
      <c r="AE117" s="216"/>
      <c r="AF117" s="216"/>
      <c r="AG117" s="216"/>
      <c r="AH117" s="213"/>
      <c r="AI117" s="213"/>
      <c r="AJ117" s="213"/>
      <c r="AK117" s="213"/>
      <c r="AL117" s="213"/>
      <c r="AM117" s="213"/>
      <c r="AN117" s="213"/>
      <c r="AO117" s="216"/>
      <c r="AP117" s="216"/>
      <c r="AQ117" s="216"/>
      <c r="AR117" s="216"/>
      <c r="AS117" s="216"/>
      <c r="AT117" s="216"/>
      <c r="AU117" s="216"/>
      <c r="AV117" s="216"/>
      <c r="AW117" s="216"/>
      <c r="AX117" s="216"/>
      <c r="AY117" s="216"/>
      <c r="AZ117" s="216"/>
      <c r="BA117" s="216"/>
      <c r="BB117" s="216"/>
      <c r="BC117" s="216"/>
      <c r="BD117" s="216"/>
      <c r="BE117" s="216"/>
      <c r="BF117" s="216"/>
      <c r="BG117" s="216"/>
      <c r="BH117" s="58"/>
      <c r="BI117" s="58"/>
      <c r="BJ117" s="58"/>
      <c r="BK117" s="58"/>
      <c r="BL117" s="58"/>
      <c r="BM117" s="58"/>
    </row>
    <row r="118" spans="2:68" s="137" customFormat="1" ht="18.75" customHeight="1">
      <c r="B118" s="213"/>
      <c r="C118" s="508" t="s">
        <v>246</v>
      </c>
      <c r="D118" s="508"/>
      <c r="E118" s="508"/>
      <c r="F118" s="508"/>
      <c r="G118" s="508"/>
      <c r="H118" s="508"/>
      <c r="I118" s="508"/>
      <c r="J118" s="515" t="s">
        <v>247</v>
      </c>
      <c r="K118" s="515"/>
      <c r="L118" s="515"/>
      <c r="M118" s="498" t="s">
        <v>222</v>
      </c>
      <c r="N118" s="514">
        <f>Calcu!H38</f>
        <v>0.2</v>
      </c>
      <c r="O118" s="514"/>
      <c r="P118" s="215" t="s">
        <v>248</v>
      </c>
      <c r="Q118" s="206"/>
      <c r="R118" s="498" t="s">
        <v>222</v>
      </c>
      <c r="S118" s="516">
        <f>N118/SQRT(3)</f>
        <v>0.11547005383792516</v>
      </c>
      <c r="T118" s="516"/>
      <c r="U118" s="516"/>
      <c r="V118" s="513" t="str">
        <f>P118</f>
        <v>℃</v>
      </c>
      <c r="W118" s="513"/>
      <c r="X118" s="212"/>
      <c r="Y118" s="216"/>
      <c r="AX118" s="216"/>
      <c r="AY118" s="216"/>
      <c r="AZ118" s="216"/>
      <c r="BA118" s="216"/>
      <c r="BB118" s="216"/>
      <c r="BC118" s="216"/>
      <c r="BD118" s="216"/>
      <c r="BE118" s="216"/>
      <c r="BF118" s="216"/>
      <c r="BG118" s="216"/>
      <c r="BH118" s="216"/>
      <c r="BI118" s="216"/>
      <c r="BJ118" s="58"/>
      <c r="BK118" s="58"/>
      <c r="BL118" s="58"/>
      <c r="BM118" s="58"/>
      <c r="BN118" s="58"/>
      <c r="BO118" s="58"/>
      <c r="BP118" s="58"/>
    </row>
    <row r="119" spans="2:68" s="137" customFormat="1" ht="18.75" customHeight="1">
      <c r="B119" s="213"/>
      <c r="C119" s="508"/>
      <c r="D119" s="508"/>
      <c r="E119" s="508"/>
      <c r="F119" s="508"/>
      <c r="G119" s="508"/>
      <c r="H119" s="508"/>
      <c r="I119" s="508"/>
      <c r="J119" s="515"/>
      <c r="K119" s="515"/>
      <c r="L119" s="515"/>
      <c r="M119" s="498"/>
      <c r="N119" s="213"/>
      <c r="O119" s="213"/>
      <c r="P119" s="213"/>
      <c r="Q119" s="213"/>
      <c r="R119" s="498"/>
      <c r="S119" s="516"/>
      <c r="T119" s="516"/>
      <c r="U119" s="516"/>
      <c r="V119" s="513"/>
      <c r="W119" s="513"/>
      <c r="X119" s="212"/>
      <c r="Y119" s="216"/>
      <c r="AX119" s="216"/>
      <c r="AY119" s="216"/>
      <c r="AZ119" s="216"/>
      <c r="BA119" s="216"/>
      <c r="BB119" s="216"/>
      <c r="BC119" s="216"/>
      <c r="BD119" s="216"/>
      <c r="BE119" s="216"/>
      <c r="BF119" s="216"/>
      <c r="BG119" s="216"/>
      <c r="BH119" s="216"/>
      <c r="BI119" s="216"/>
      <c r="BJ119" s="58"/>
      <c r="BK119" s="58"/>
      <c r="BL119" s="58"/>
      <c r="BM119" s="58"/>
      <c r="BN119" s="58"/>
      <c r="BO119" s="58"/>
      <c r="BP119" s="58"/>
    </row>
    <row r="120" spans="2:68" s="137" customFormat="1" ht="18.75" customHeight="1">
      <c r="B120" s="213"/>
      <c r="C120" s="216" t="s">
        <v>249</v>
      </c>
      <c r="D120" s="216"/>
      <c r="E120" s="216"/>
      <c r="F120" s="216"/>
      <c r="G120" s="216"/>
      <c r="H120" s="216"/>
      <c r="I120" s="521" t="str">
        <f>AB61</f>
        <v>직사각형</v>
      </c>
      <c r="J120" s="521"/>
      <c r="K120" s="521"/>
      <c r="L120" s="521"/>
      <c r="M120" s="521"/>
      <c r="N120" s="521"/>
      <c r="O120" s="521"/>
      <c r="P120" s="521"/>
      <c r="Q120" s="216"/>
      <c r="R120" s="216"/>
      <c r="S120" s="216"/>
      <c r="T120" s="216"/>
      <c r="U120" s="216"/>
      <c r="V120" s="216"/>
      <c r="W120" s="216"/>
      <c r="X120" s="216"/>
      <c r="Y120" s="216"/>
      <c r="Z120" s="213"/>
      <c r="AA120" s="213"/>
      <c r="AB120" s="213"/>
      <c r="AC120" s="213"/>
      <c r="AD120" s="213"/>
      <c r="AE120" s="213"/>
      <c r="AF120" s="213"/>
      <c r="AG120" s="213"/>
      <c r="AH120" s="213"/>
      <c r="AI120" s="213"/>
      <c r="AJ120" s="213"/>
      <c r="AK120" s="213"/>
      <c r="AL120" s="213"/>
      <c r="AM120" s="213"/>
      <c r="AN120" s="213"/>
      <c r="AO120" s="213"/>
      <c r="AP120" s="216"/>
      <c r="AQ120" s="216"/>
      <c r="AR120" s="216"/>
      <c r="AS120" s="216"/>
      <c r="AT120" s="216"/>
      <c r="AU120" s="216"/>
      <c r="AV120" s="216"/>
      <c r="AW120" s="216"/>
      <c r="AX120" s="216"/>
      <c r="AY120" s="216"/>
      <c r="AZ120" s="216"/>
      <c r="BA120" s="216"/>
      <c r="BB120" s="216"/>
      <c r="BC120" s="216"/>
      <c r="BD120" s="216"/>
      <c r="BE120" s="216"/>
      <c r="BF120" s="216"/>
      <c r="BG120" s="216"/>
      <c r="BH120" s="58"/>
      <c r="BI120" s="58"/>
      <c r="BJ120" s="58"/>
      <c r="BK120" s="58"/>
      <c r="BL120" s="58"/>
    </row>
    <row r="121" spans="2:68" s="137" customFormat="1" ht="18.75" customHeight="1">
      <c r="B121" s="213"/>
      <c r="C121" s="508" t="s">
        <v>250</v>
      </c>
      <c r="D121" s="508"/>
      <c r="E121" s="508"/>
      <c r="F121" s="508"/>
      <c r="G121" s="508"/>
      <c r="H121" s="508"/>
      <c r="I121" s="216"/>
      <c r="J121" s="216"/>
      <c r="K121" s="216"/>
      <c r="L121" s="216"/>
      <c r="M121" s="216"/>
      <c r="N121" s="216"/>
      <c r="O121" s="213"/>
      <c r="R121" s="508" t="e">
        <f ca="1">-H60*10^6</f>
        <v>#N/A</v>
      </c>
      <c r="S121" s="508"/>
      <c r="T121" s="508"/>
      <c r="U121" s="508" t="s">
        <v>252</v>
      </c>
      <c r="V121" s="508"/>
      <c r="W121" s="508"/>
      <c r="X121" s="508"/>
      <c r="Y121" s="508"/>
      <c r="Z121" s="508"/>
      <c r="AA121" s="508"/>
      <c r="AB121" s="508"/>
      <c r="AC121" s="498" t="s">
        <v>205</v>
      </c>
      <c r="AD121" s="512" t="e">
        <f ca="1">R121*10^-6*1000</f>
        <v>#N/A</v>
      </c>
      <c r="AE121" s="512"/>
      <c r="AF121" s="512"/>
      <c r="AG121" s="512"/>
      <c r="AH121" s="508" t="s">
        <v>253</v>
      </c>
      <c r="AI121" s="508"/>
      <c r="AJ121" s="508"/>
      <c r="AK121" s="508"/>
      <c r="AL121" s="508"/>
      <c r="AM121" s="508"/>
      <c r="AN121" s="508"/>
      <c r="AO121" s="216"/>
      <c r="AP121" s="216"/>
      <c r="AQ121" s="216"/>
      <c r="AR121" s="216"/>
      <c r="AS121" s="216"/>
      <c r="AT121" s="216"/>
      <c r="AU121" s="216"/>
      <c r="AV121" s="216"/>
      <c r="AW121" s="216"/>
      <c r="AX121" s="216"/>
      <c r="AY121" s="216"/>
      <c r="AZ121" s="216"/>
      <c r="BA121" s="216"/>
      <c r="BB121" s="213"/>
      <c r="BC121" s="213"/>
      <c r="BD121" s="213"/>
      <c r="BE121" s="213"/>
      <c r="BF121" s="213"/>
      <c r="BG121" s="213"/>
    </row>
    <row r="122" spans="2:68" s="137" customFormat="1" ht="18.75" customHeight="1">
      <c r="B122" s="213"/>
      <c r="C122" s="508"/>
      <c r="D122" s="508"/>
      <c r="E122" s="508"/>
      <c r="F122" s="508"/>
      <c r="G122" s="508"/>
      <c r="H122" s="508"/>
      <c r="I122" s="216"/>
      <c r="J122" s="216"/>
      <c r="K122" s="216"/>
      <c r="L122" s="216"/>
      <c r="M122" s="216"/>
      <c r="N122" s="216"/>
      <c r="O122" s="213"/>
      <c r="R122" s="508"/>
      <c r="S122" s="508"/>
      <c r="T122" s="508"/>
      <c r="U122" s="508"/>
      <c r="V122" s="508"/>
      <c r="W122" s="508"/>
      <c r="X122" s="508"/>
      <c r="Y122" s="508"/>
      <c r="Z122" s="508"/>
      <c r="AA122" s="508"/>
      <c r="AB122" s="508"/>
      <c r="AC122" s="498"/>
      <c r="AD122" s="512"/>
      <c r="AE122" s="512"/>
      <c r="AF122" s="512"/>
      <c r="AG122" s="512"/>
      <c r="AH122" s="508"/>
      <c r="AI122" s="508"/>
      <c r="AJ122" s="508"/>
      <c r="AK122" s="508"/>
      <c r="AL122" s="508"/>
      <c r="AM122" s="508"/>
      <c r="AN122" s="508"/>
      <c r="AO122" s="216"/>
      <c r="AP122" s="216"/>
      <c r="AQ122" s="216"/>
      <c r="AR122" s="216"/>
      <c r="AS122" s="216"/>
      <c r="AT122" s="216"/>
      <c r="AU122" s="216"/>
      <c r="AV122" s="216"/>
      <c r="AW122" s="216"/>
      <c r="AX122" s="216"/>
      <c r="AY122" s="216"/>
      <c r="AZ122" s="216"/>
      <c r="BA122" s="216"/>
      <c r="BB122" s="213"/>
      <c r="BC122" s="213"/>
      <c r="BD122" s="213"/>
      <c r="BE122" s="213"/>
      <c r="BF122" s="213"/>
      <c r="BG122" s="213"/>
    </row>
    <row r="123" spans="2:68" s="137" customFormat="1" ht="18.75" customHeight="1">
      <c r="B123" s="213"/>
      <c r="C123" s="216" t="s">
        <v>254</v>
      </c>
      <c r="D123" s="216"/>
      <c r="E123" s="216"/>
      <c r="F123" s="216"/>
      <c r="G123" s="216"/>
      <c r="H123" s="216"/>
      <c r="I123" s="216"/>
      <c r="J123" s="213"/>
      <c r="K123" s="222" t="s">
        <v>255</v>
      </c>
      <c r="L123" s="512" t="e">
        <f ca="1">AD121</f>
        <v>#N/A</v>
      </c>
      <c r="M123" s="512"/>
      <c r="N123" s="512"/>
      <c r="O123" s="512"/>
      <c r="P123" s="508" t="s">
        <v>256</v>
      </c>
      <c r="Q123" s="508"/>
      <c r="R123" s="508"/>
      <c r="S123" s="508"/>
      <c r="T123" s="508"/>
      <c r="U123" s="528">
        <f>S118</f>
        <v>0.11547005383792516</v>
      </c>
      <c r="V123" s="528"/>
      <c r="W123" s="528"/>
      <c r="X123" s="528"/>
      <c r="Y123" s="213" t="s">
        <v>257</v>
      </c>
      <c r="Z123" s="213" t="s">
        <v>205</v>
      </c>
      <c r="AA123" s="529" t="e">
        <f ca="1">ABS(L123*U123)</f>
        <v>#N/A</v>
      </c>
      <c r="AB123" s="529"/>
      <c r="AC123" s="529"/>
      <c r="AD123" s="530"/>
      <c r="AE123" s="216" t="s">
        <v>258</v>
      </c>
      <c r="AF123" s="218"/>
      <c r="AG123" s="213"/>
      <c r="AH123" s="213"/>
      <c r="AI123" s="213"/>
      <c r="AJ123" s="213"/>
      <c r="AK123" s="213"/>
      <c r="AL123" s="213"/>
      <c r="AM123" s="213"/>
      <c r="AN123" s="213"/>
      <c r="AO123" s="213"/>
      <c r="AP123" s="213"/>
      <c r="AR123" s="216"/>
      <c r="AS123" s="216"/>
      <c r="AT123" s="216"/>
      <c r="AU123" s="216"/>
      <c r="AV123" s="142"/>
      <c r="AW123" s="142"/>
      <c r="AX123" s="142"/>
      <c r="AY123" s="142"/>
      <c r="AZ123" s="142"/>
      <c r="BA123" s="142"/>
      <c r="BB123" s="213"/>
      <c r="BC123" s="213"/>
      <c r="BD123" s="213"/>
      <c r="BE123" s="213"/>
      <c r="BF123" s="213"/>
      <c r="BG123" s="213"/>
    </row>
    <row r="124" spans="2:68" s="137" customFormat="1" ht="18.75" customHeight="1">
      <c r="B124" s="213"/>
      <c r="C124" s="508" t="s">
        <v>259</v>
      </c>
      <c r="D124" s="508"/>
      <c r="E124" s="508"/>
      <c r="F124" s="508"/>
      <c r="G124" s="508"/>
      <c r="H124" s="216"/>
      <c r="J124" s="216"/>
      <c r="K124" s="216"/>
      <c r="L124" s="216"/>
      <c r="M124" s="216"/>
      <c r="N124" s="216"/>
      <c r="O124" s="216"/>
      <c r="P124" s="216"/>
      <c r="Q124" s="216"/>
      <c r="R124" s="140"/>
      <c r="S124" s="216"/>
      <c r="T124" s="216"/>
      <c r="U124" s="216"/>
      <c r="W124" s="222" t="s">
        <v>260</v>
      </c>
      <c r="X124" s="216"/>
      <c r="Y124" s="216"/>
      <c r="Z124" s="216"/>
      <c r="AA124" s="216"/>
      <c r="AB124" s="216"/>
      <c r="AC124" s="216"/>
      <c r="AD124" s="216"/>
      <c r="AE124" s="213"/>
      <c r="AF124" s="213"/>
      <c r="AG124" s="213"/>
      <c r="AH124" s="213"/>
      <c r="AI124" s="213"/>
      <c r="AJ124" s="213"/>
      <c r="AK124" s="213"/>
      <c r="AL124" s="213"/>
      <c r="AM124" s="213"/>
      <c r="AN124" s="213"/>
      <c r="AO124" s="213"/>
      <c r="AP124" s="213"/>
      <c r="AQ124" s="213"/>
      <c r="AR124" s="213"/>
      <c r="AS124" s="213"/>
      <c r="AT124" s="213"/>
      <c r="AU124" s="216"/>
      <c r="AV124" s="213"/>
      <c r="AW124" s="213"/>
      <c r="AX124" s="213"/>
      <c r="AY124" s="213"/>
      <c r="AZ124" s="213"/>
      <c r="BA124" s="213"/>
      <c r="BB124" s="213"/>
      <c r="BC124" s="213"/>
      <c r="BD124" s="213"/>
      <c r="BE124" s="213"/>
      <c r="BF124" s="213"/>
      <c r="BG124" s="213"/>
    </row>
    <row r="125" spans="2:68" s="137" customFormat="1" ht="18.75" customHeight="1">
      <c r="B125" s="213"/>
      <c r="C125" s="508"/>
      <c r="D125" s="508"/>
      <c r="E125" s="508"/>
      <c r="F125" s="508"/>
      <c r="G125" s="508"/>
      <c r="H125" s="216"/>
      <c r="I125" s="216"/>
      <c r="J125" s="216"/>
      <c r="K125" s="216"/>
      <c r="L125" s="216"/>
      <c r="M125" s="216"/>
      <c r="N125" s="216"/>
      <c r="O125" s="216"/>
      <c r="P125" s="216"/>
      <c r="Q125" s="216"/>
      <c r="R125" s="140"/>
      <c r="S125" s="216"/>
      <c r="T125" s="216"/>
      <c r="U125" s="216"/>
      <c r="V125" s="216"/>
      <c r="W125" s="216"/>
      <c r="X125" s="216"/>
      <c r="Y125" s="216"/>
      <c r="Z125" s="216"/>
      <c r="AA125" s="216"/>
      <c r="AB125" s="216"/>
      <c r="AC125" s="213"/>
      <c r="AD125" s="213"/>
      <c r="AE125" s="213"/>
      <c r="AF125" s="213"/>
      <c r="AG125" s="213"/>
      <c r="AH125" s="213"/>
      <c r="AI125" s="213"/>
      <c r="AJ125" s="213"/>
      <c r="AK125" s="213"/>
      <c r="AL125" s="213"/>
      <c r="AM125" s="213"/>
      <c r="AN125" s="213"/>
      <c r="AO125" s="213"/>
      <c r="AP125" s="213"/>
      <c r="AQ125" s="213"/>
      <c r="AR125" s="213"/>
      <c r="AS125" s="213"/>
      <c r="AT125" s="213"/>
      <c r="AU125" s="213"/>
      <c r="AV125" s="213"/>
      <c r="AW125" s="213"/>
      <c r="AX125" s="213"/>
      <c r="AY125" s="213"/>
      <c r="AZ125" s="213"/>
      <c r="BA125" s="213"/>
      <c r="BB125" s="213"/>
      <c r="BC125" s="213"/>
      <c r="BD125" s="213"/>
      <c r="BE125" s="213"/>
      <c r="BF125" s="213"/>
      <c r="BG125" s="213"/>
    </row>
    <row r="126" spans="2:68" s="137" customFormat="1" ht="18.75" customHeight="1">
      <c r="B126" s="213"/>
      <c r="C126" s="216"/>
      <c r="D126" s="216"/>
      <c r="E126" s="216"/>
      <c r="F126" s="216"/>
      <c r="G126" s="213"/>
      <c r="H126" s="216"/>
      <c r="I126" s="216"/>
      <c r="J126" s="216"/>
      <c r="K126" s="216"/>
      <c r="L126" s="216"/>
      <c r="M126" s="216"/>
      <c r="N126" s="216"/>
      <c r="O126" s="216"/>
      <c r="P126" s="216"/>
      <c r="Q126" s="216"/>
      <c r="R126" s="216"/>
      <c r="S126" s="216"/>
      <c r="T126" s="216"/>
      <c r="U126" s="216"/>
      <c r="V126" s="216"/>
      <c r="W126" s="216"/>
      <c r="X126" s="216"/>
      <c r="Y126" s="216"/>
      <c r="Z126" s="216"/>
      <c r="AA126" s="213"/>
      <c r="AB126" s="213"/>
      <c r="AC126" s="213"/>
      <c r="AD126" s="213"/>
      <c r="AE126" s="213"/>
      <c r="AF126" s="213"/>
      <c r="AG126" s="213"/>
      <c r="AH126" s="213"/>
      <c r="AI126" s="213"/>
      <c r="AJ126" s="213"/>
      <c r="AK126" s="213"/>
      <c r="AL126" s="213"/>
      <c r="AM126" s="213"/>
      <c r="AN126" s="213"/>
      <c r="AO126" s="213"/>
      <c r="AP126" s="213"/>
      <c r="AQ126" s="213"/>
      <c r="AR126" s="213"/>
      <c r="AS126" s="213"/>
      <c r="AT126" s="213"/>
      <c r="AU126" s="213"/>
      <c r="AV126" s="213"/>
      <c r="AW126" s="213"/>
      <c r="AX126" s="213"/>
      <c r="AY126" s="213"/>
      <c r="AZ126" s="213"/>
      <c r="BA126" s="213"/>
      <c r="BB126" s="213"/>
      <c r="BC126" s="213"/>
      <c r="BD126" s="213"/>
      <c r="BE126" s="213"/>
      <c r="BF126" s="213"/>
      <c r="BG126" s="213"/>
    </row>
    <row r="127" spans="2:68" s="137" customFormat="1" ht="18.75" customHeight="1">
      <c r="B127" s="57" t="str">
        <f>"5. "&amp;N6&amp;"와 "&amp;T6&amp;"의 열팽창계수 차에 의한 표준불확도,"</f>
        <v>5. 측정현미경와 표준자의 열팽창계수 차에 의한 표준불확도,</v>
      </c>
      <c r="D127" s="216"/>
      <c r="E127" s="216"/>
      <c r="F127" s="216"/>
      <c r="G127" s="216"/>
      <c r="H127" s="216"/>
      <c r="I127" s="216"/>
      <c r="J127" s="216"/>
      <c r="K127" s="216"/>
      <c r="L127" s="216"/>
      <c r="M127" s="216"/>
      <c r="N127" s="216"/>
      <c r="O127" s="216"/>
      <c r="P127" s="216"/>
      <c r="Q127" s="216"/>
      <c r="R127" s="216"/>
      <c r="S127" s="216"/>
      <c r="T127" s="216"/>
      <c r="U127" s="216"/>
      <c r="V127" s="216"/>
      <c r="W127" s="216"/>
      <c r="X127" s="216"/>
      <c r="Y127" s="216"/>
      <c r="Z127" s="216"/>
      <c r="AA127" s="205" t="s">
        <v>261</v>
      </c>
      <c r="AB127" s="216"/>
      <c r="AC127" s="216"/>
      <c r="AE127" s="216"/>
      <c r="AF127" s="216"/>
      <c r="AG127" s="216"/>
      <c r="AH127" s="216"/>
      <c r="AI127" s="216"/>
      <c r="AJ127" s="216"/>
      <c r="AK127" s="216"/>
      <c r="AL127" s="216"/>
      <c r="AM127" s="216"/>
      <c r="AN127" s="216"/>
      <c r="AO127" s="216"/>
      <c r="AP127" s="216"/>
      <c r="AQ127" s="216"/>
      <c r="AR127" s="216"/>
      <c r="AS127" s="216"/>
      <c r="AT127" s="216"/>
      <c r="AU127" s="216"/>
      <c r="AV127" s="216"/>
      <c r="AW127" s="216"/>
      <c r="AX127" s="216"/>
      <c r="AY127" s="216"/>
      <c r="AZ127" s="216"/>
      <c r="BA127" s="216"/>
      <c r="BB127" s="213"/>
      <c r="BC127" s="213"/>
      <c r="BD127" s="213"/>
      <c r="BE127" s="213"/>
      <c r="BF127" s="213"/>
      <c r="BG127" s="213"/>
    </row>
    <row r="128" spans="2:68" s="137" customFormat="1" ht="18.75" customHeight="1">
      <c r="B128" s="57"/>
      <c r="C128" s="216" t="str">
        <f>"※ "&amp;N6&amp;"와 "&amp;T6&amp;"의 열팽창계수 차이 :"</f>
        <v>※ 측정현미경와 표준자의 열팽창계수 차이 :</v>
      </c>
      <c r="D128" s="216"/>
      <c r="E128" s="216"/>
      <c r="F128" s="216"/>
      <c r="G128" s="216"/>
      <c r="H128" s="216"/>
      <c r="I128" s="216"/>
      <c r="J128" s="216"/>
      <c r="K128" s="216"/>
      <c r="L128" s="216"/>
      <c r="M128" s="216"/>
      <c r="N128" s="216"/>
      <c r="O128" s="216"/>
      <c r="P128" s="216"/>
      <c r="Q128" s="216"/>
      <c r="R128" s="216"/>
      <c r="S128" s="213"/>
      <c r="T128" s="216"/>
      <c r="U128" s="216"/>
      <c r="V128" s="216"/>
      <c r="W128" s="216"/>
      <c r="Y128" s="216" t="s">
        <v>262</v>
      </c>
      <c r="Z128" s="216"/>
      <c r="AA128" s="216"/>
      <c r="AB128" s="216"/>
      <c r="AC128" s="216"/>
      <c r="AD128" s="213"/>
      <c r="AE128" s="213"/>
      <c r="AF128" s="213"/>
      <c r="AG128" s="213"/>
      <c r="AH128" s="216"/>
      <c r="AI128" s="216"/>
      <c r="AJ128" s="216"/>
      <c r="AK128" s="216"/>
      <c r="AL128" s="216"/>
      <c r="AM128" s="216"/>
      <c r="AN128" s="216"/>
      <c r="AO128" s="216"/>
      <c r="AP128" s="216"/>
      <c r="AQ128" s="216"/>
      <c r="AR128" s="216"/>
      <c r="AS128" s="216"/>
      <c r="AT128" s="216"/>
      <c r="AU128" s="216"/>
      <c r="AV128" s="216"/>
      <c r="AW128" s="216"/>
      <c r="AX128" s="216"/>
      <c r="AY128" s="216"/>
      <c r="AZ128" s="216"/>
      <c r="BA128" s="216"/>
      <c r="BB128" s="213"/>
      <c r="BC128" s="213"/>
      <c r="BD128" s="213"/>
      <c r="BE128" s="213"/>
      <c r="BF128" s="213"/>
      <c r="BG128" s="213"/>
    </row>
    <row r="129" spans="2:67" s="137" customFormat="1" ht="18.75" customHeight="1">
      <c r="B129" s="213"/>
      <c r="C129" s="218" t="s">
        <v>263</v>
      </c>
      <c r="D129" s="213"/>
      <c r="E129" s="213"/>
      <c r="F129" s="213"/>
      <c r="G129" s="213"/>
      <c r="H129" s="518" t="e">
        <f ca="1">H62*10^6</f>
        <v>#N/A</v>
      </c>
      <c r="I129" s="518"/>
      <c r="J129" s="518"/>
      <c r="K129" s="212" t="s">
        <v>264</v>
      </c>
      <c r="L129" s="212"/>
      <c r="M129" s="212"/>
      <c r="N129" s="212"/>
      <c r="O129" s="212"/>
      <c r="P129" s="212"/>
      <c r="Q129" s="216"/>
      <c r="R129" s="216"/>
      <c r="S129" s="216"/>
      <c r="T129" s="216"/>
      <c r="U129" s="216"/>
      <c r="V129" s="216"/>
      <c r="W129" s="216"/>
      <c r="X129" s="216"/>
      <c r="Y129" s="216"/>
      <c r="Z129" s="216"/>
      <c r="AA129" s="216"/>
      <c r="AB129" s="216"/>
      <c r="AC129" s="216"/>
      <c r="AD129" s="216"/>
      <c r="AE129" s="216"/>
      <c r="AF129" s="216"/>
      <c r="AG129" s="216"/>
      <c r="AH129" s="216"/>
      <c r="AI129" s="216"/>
      <c r="AJ129" s="216"/>
      <c r="AK129" s="216"/>
      <c r="AL129" s="216"/>
      <c r="AM129" s="216"/>
      <c r="AN129" s="216"/>
      <c r="AO129" s="216"/>
      <c r="AP129" s="216"/>
      <c r="AQ129" s="216"/>
      <c r="AR129" s="216"/>
      <c r="AS129" s="216"/>
      <c r="AT129" s="213"/>
      <c r="AU129" s="213"/>
      <c r="AV129" s="213"/>
      <c r="AW129" s="213"/>
      <c r="AX129" s="213"/>
      <c r="AY129" s="213"/>
      <c r="AZ129" s="213"/>
      <c r="BA129" s="213"/>
      <c r="BB129" s="213"/>
      <c r="BC129" s="213"/>
      <c r="BD129" s="213"/>
      <c r="BE129" s="213"/>
      <c r="BF129" s="213"/>
      <c r="BG129" s="213"/>
    </row>
    <row r="130" spans="2:67" s="137" customFormat="1" ht="18.75" customHeight="1">
      <c r="B130" s="213"/>
      <c r="C130" s="216" t="s">
        <v>265</v>
      </c>
      <c r="D130" s="216"/>
      <c r="E130" s="216"/>
      <c r="F130" s="216"/>
      <c r="G130" s="216"/>
      <c r="H130" s="216"/>
      <c r="I130" s="213"/>
      <c r="J130" s="216" t="s">
        <v>266</v>
      </c>
      <c r="K130" s="216"/>
      <c r="L130" s="216"/>
      <c r="M130" s="216"/>
      <c r="N130" s="216"/>
      <c r="O130" s="216"/>
      <c r="P130" s="216"/>
      <c r="Q130" s="216"/>
      <c r="R130" s="216"/>
      <c r="S130" s="216"/>
      <c r="T130" s="216"/>
      <c r="U130" s="213"/>
      <c r="V130" s="213"/>
      <c r="W130" s="59"/>
      <c r="X130" s="216"/>
      <c r="Y130" s="216"/>
      <c r="Z130" s="216"/>
      <c r="AA130" s="216"/>
      <c r="AB130" s="216"/>
      <c r="AC130" s="216"/>
      <c r="AD130" s="216"/>
      <c r="AE130" s="216"/>
      <c r="AF130" s="216"/>
      <c r="AG130" s="216"/>
      <c r="AH130" s="216"/>
      <c r="AI130" s="216"/>
      <c r="AJ130" s="216"/>
      <c r="AK130" s="216"/>
      <c r="AL130" s="213"/>
      <c r="AM130" s="213"/>
      <c r="AN130" s="213"/>
      <c r="AO130" s="216"/>
      <c r="AP130" s="216"/>
      <c r="AQ130" s="216"/>
      <c r="AR130" s="216"/>
      <c r="AS130" s="216"/>
      <c r="AT130" s="216"/>
      <c r="AU130" s="216"/>
      <c r="AV130" s="216"/>
      <c r="AW130" s="216"/>
      <c r="AX130" s="216"/>
      <c r="AY130" s="216"/>
      <c r="AZ130" s="216"/>
      <c r="BA130" s="216"/>
      <c r="BB130" s="216"/>
      <c r="BC130" s="216"/>
      <c r="BD130" s="216"/>
      <c r="BE130" s="216"/>
      <c r="BF130" s="216"/>
      <c r="BG130" s="216"/>
      <c r="BH130" s="58"/>
      <c r="BI130" s="58"/>
      <c r="BJ130" s="58"/>
      <c r="BK130" s="58"/>
      <c r="BL130" s="58"/>
      <c r="BM130" s="58"/>
    </row>
    <row r="131" spans="2:67" s="137" customFormat="1" ht="18.75" customHeight="1">
      <c r="B131" s="213"/>
      <c r="C131" s="216"/>
      <c r="D131" s="216"/>
      <c r="E131" s="216"/>
      <c r="F131" s="216"/>
      <c r="G131" s="216"/>
      <c r="H131" s="216"/>
      <c r="I131" s="213"/>
      <c r="J131" s="216" t="s">
        <v>267</v>
      </c>
      <c r="K131" s="216"/>
      <c r="L131" s="216"/>
      <c r="M131" s="216"/>
      <c r="N131" s="216"/>
      <c r="O131" s="216"/>
      <c r="P131" s="216"/>
      <c r="Q131" s="216"/>
      <c r="R131" s="216"/>
      <c r="S131" s="216"/>
      <c r="T131" s="213"/>
      <c r="U131" s="216"/>
      <c r="V131" s="59"/>
      <c r="W131" s="216"/>
      <c r="X131" s="216"/>
      <c r="Y131" s="216"/>
      <c r="Z131" s="216"/>
      <c r="AA131" s="216"/>
      <c r="AB131" s="216"/>
      <c r="AC131" s="216"/>
      <c r="AD131" s="213"/>
      <c r="AE131" s="216"/>
      <c r="AF131" s="216"/>
      <c r="AG131" s="216"/>
      <c r="AH131" s="216"/>
      <c r="AI131" s="216"/>
      <c r="AJ131" s="216"/>
      <c r="AK131" s="213"/>
      <c r="AL131" s="213"/>
      <c r="AM131" s="213"/>
      <c r="AN131" s="213"/>
      <c r="AO131" s="216"/>
      <c r="AP131" s="216"/>
      <c r="AQ131" s="216"/>
      <c r="AR131" s="216"/>
      <c r="AS131" s="216"/>
      <c r="AT131" s="216"/>
      <c r="AU131" s="216"/>
      <c r="AV131" s="216"/>
      <c r="AW131" s="216"/>
      <c r="AX131" s="216"/>
      <c r="AY131" s="216"/>
      <c r="AZ131" s="216"/>
      <c r="BA131" s="216"/>
      <c r="BB131" s="216"/>
      <c r="BC131" s="216"/>
      <c r="BD131" s="216"/>
      <c r="BE131" s="216"/>
      <c r="BF131" s="216"/>
      <c r="BG131" s="216"/>
      <c r="BH131" s="58"/>
      <c r="BI131" s="58"/>
      <c r="BJ131" s="58"/>
      <c r="BK131" s="58"/>
      <c r="BL131" s="58"/>
      <c r="BM131" s="58"/>
      <c r="BN131" s="58"/>
    </row>
    <row r="132" spans="2:67" s="137" customFormat="1" ht="18.75" customHeight="1">
      <c r="B132" s="213"/>
      <c r="C132" s="216"/>
      <c r="D132" s="216"/>
      <c r="E132" s="216"/>
      <c r="F132" s="216"/>
      <c r="G132" s="216"/>
      <c r="H132" s="216"/>
      <c r="I132" s="216"/>
      <c r="J132" s="213"/>
      <c r="K132" s="218" t="s">
        <v>230</v>
      </c>
      <c r="L132" s="218"/>
      <c r="M132" s="218"/>
      <c r="N132" s="218"/>
      <c r="O132" s="218"/>
      <c r="P132" s="218"/>
      <c r="Q132" s="218"/>
      <c r="R132" s="218"/>
      <c r="S132" s="218"/>
      <c r="T132" s="216"/>
      <c r="U132" s="216"/>
      <c r="V132" s="216"/>
      <c r="W132" s="216"/>
      <c r="X132" s="216"/>
      <c r="Y132" s="216"/>
      <c r="Z132" s="216"/>
      <c r="AA132" s="216"/>
      <c r="AB132" s="216"/>
      <c r="AC132" s="216"/>
      <c r="AD132" s="216"/>
      <c r="AE132" s="216"/>
      <c r="AF132" s="216"/>
      <c r="AG132" s="139"/>
      <c r="AH132" s="216"/>
      <c r="AI132" s="216"/>
      <c r="AJ132" s="216"/>
      <c r="AK132" s="216"/>
      <c r="AL132" s="213"/>
      <c r="AM132" s="213"/>
      <c r="AN132" s="213"/>
      <c r="AO132" s="213"/>
      <c r="AP132" s="216"/>
      <c r="AQ132" s="216"/>
      <c r="AR132" s="216"/>
      <c r="AS132" s="216"/>
      <c r="AT132" s="216"/>
      <c r="AU132" s="216"/>
      <c r="AV132" s="216"/>
      <c r="AW132" s="216"/>
      <c r="AX132" s="216"/>
      <c r="AY132" s="216"/>
      <c r="AZ132" s="216"/>
      <c r="BA132" s="216"/>
      <c r="BB132" s="216"/>
      <c r="BC132" s="216"/>
      <c r="BD132" s="216"/>
      <c r="BE132" s="216"/>
      <c r="BF132" s="216"/>
      <c r="BG132" s="216"/>
      <c r="BH132" s="216"/>
      <c r="BI132" s="58"/>
      <c r="BJ132" s="58"/>
      <c r="BK132" s="58"/>
      <c r="BL132" s="58"/>
      <c r="BM132" s="58"/>
      <c r="BN132" s="58"/>
      <c r="BO132" s="58"/>
    </row>
    <row r="133" spans="2:67" s="137" customFormat="1" ht="18.75" customHeight="1">
      <c r="B133" s="213"/>
      <c r="C133" s="216"/>
      <c r="D133" s="216"/>
      <c r="E133" s="216"/>
      <c r="F133" s="216"/>
      <c r="G133" s="216"/>
      <c r="H133" s="216"/>
      <c r="I133" s="216"/>
      <c r="J133" s="213"/>
      <c r="K133" s="213"/>
      <c r="L133" s="109"/>
      <c r="M133" s="109"/>
      <c r="N133" s="213"/>
      <c r="O133" s="213"/>
      <c r="P133" s="213"/>
      <c r="Q133" s="213"/>
      <c r="R133" s="213"/>
      <c r="S133" s="213"/>
      <c r="T133" s="216"/>
      <c r="U133" s="216"/>
      <c r="V133" s="216"/>
      <c r="W133" s="216"/>
      <c r="X133" s="216"/>
      <c r="Y133" s="216"/>
      <c r="Z133" s="213"/>
      <c r="AA133" s="216"/>
      <c r="AB133" s="139"/>
      <c r="AC133" s="139"/>
      <c r="AD133" s="139"/>
      <c r="AE133" s="139"/>
      <c r="AF133" s="139"/>
      <c r="AG133" s="213"/>
      <c r="AH133" s="139"/>
      <c r="AI133" s="139"/>
      <c r="AJ133" s="139"/>
      <c r="AK133" s="139"/>
      <c r="AL133" s="213"/>
      <c r="AM133" s="140"/>
      <c r="AN133" s="140"/>
      <c r="AO133" s="140"/>
      <c r="AP133" s="140"/>
      <c r="AQ133" s="216"/>
      <c r="AR133" s="216"/>
      <c r="AS133" s="216"/>
      <c r="AT133" s="216"/>
      <c r="AU133" s="216"/>
      <c r="AV133" s="216"/>
      <c r="AW133" s="216"/>
      <c r="AX133" s="216"/>
      <c r="AY133" s="216"/>
      <c r="AZ133" s="216"/>
      <c r="BA133" s="216"/>
      <c r="BB133" s="216"/>
      <c r="BC133" s="216"/>
      <c r="BD133" s="216"/>
      <c r="BE133" s="216"/>
      <c r="BF133" s="216"/>
      <c r="BG133" s="216"/>
      <c r="BH133" s="216"/>
      <c r="BI133" s="58"/>
      <c r="BJ133" s="58"/>
      <c r="BK133" s="58"/>
      <c r="BL133" s="58"/>
      <c r="BM133" s="58"/>
    </row>
    <row r="134" spans="2:67" s="137" customFormat="1" ht="18.75" customHeight="1">
      <c r="B134" s="213"/>
      <c r="C134" s="216" t="s">
        <v>268</v>
      </c>
      <c r="D134" s="216"/>
      <c r="E134" s="216"/>
      <c r="F134" s="216"/>
      <c r="G134" s="216"/>
      <c r="H134" s="216"/>
      <c r="I134" s="521" t="str">
        <f>AB62</f>
        <v>삼각형</v>
      </c>
      <c r="J134" s="521"/>
      <c r="K134" s="521"/>
      <c r="L134" s="521"/>
      <c r="M134" s="521"/>
      <c r="N134" s="521"/>
      <c r="O134" s="521"/>
      <c r="P134" s="521"/>
      <c r="Q134" s="216"/>
      <c r="R134" s="216"/>
      <c r="S134" s="216"/>
      <c r="T134" s="216"/>
      <c r="U134" s="216"/>
      <c r="V134" s="216"/>
      <c r="W134" s="216"/>
      <c r="X134" s="216"/>
      <c r="Y134" s="216"/>
      <c r="Z134" s="216"/>
      <c r="AA134" s="213"/>
      <c r="AB134" s="213"/>
      <c r="AC134" s="213"/>
      <c r="AD134" s="213"/>
      <c r="AE134" s="213"/>
      <c r="AF134" s="110"/>
      <c r="AG134" s="213"/>
      <c r="AH134" s="213"/>
      <c r="AI134" s="216"/>
      <c r="AJ134" s="216"/>
      <c r="AK134" s="216"/>
      <c r="AL134" s="216"/>
      <c r="AM134" s="216"/>
      <c r="AN134" s="216"/>
      <c r="AO134" s="216"/>
      <c r="AP134" s="216"/>
      <c r="AQ134" s="216"/>
      <c r="AR134" s="216"/>
      <c r="AS134" s="216"/>
      <c r="AT134" s="216"/>
      <c r="AU134" s="216"/>
      <c r="AV134" s="216"/>
      <c r="AW134" s="216"/>
      <c r="AX134" s="216"/>
      <c r="AY134" s="216"/>
      <c r="AZ134" s="216"/>
      <c r="BA134" s="216"/>
      <c r="BB134" s="216"/>
      <c r="BC134" s="216"/>
      <c r="BD134" s="216"/>
      <c r="BE134" s="216"/>
      <c r="BF134" s="216"/>
      <c r="BG134" s="216"/>
      <c r="BH134" s="58"/>
      <c r="BI134" s="58"/>
      <c r="BJ134" s="58"/>
      <c r="BK134" s="58"/>
      <c r="BL134" s="58"/>
      <c r="BM134" s="58"/>
      <c r="BN134" s="58"/>
    </row>
    <row r="135" spans="2:67" s="137" customFormat="1" ht="18.75" customHeight="1">
      <c r="B135" s="213"/>
      <c r="C135" s="508" t="s">
        <v>269</v>
      </c>
      <c r="D135" s="508"/>
      <c r="E135" s="508"/>
      <c r="F135" s="508"/>
      <c r="G135" s="508"/>
      <c r="H135" s="508"/>
      <c r="I135" s="216"/>
      <c r="J135" s="213"/>
      <c r="K135" s="216"/>
      <c r="L135" s="216"/>
      <c r="M135" s="216"/>
      <c r="N135" s="216"/>
      <c r="O135" s="216"/>
      <c r="P135" s="216"/>
      <c r="S135" s="513">
        <f>-H63</f>
        <v>-0.1</v>
      </c>
      <c r="T135" s="513"/>
      <c r="U135" s="508" t="s">
        <v>270</v>
      </c>
      <c r="V135" s="508"/>
      <c r="W135" s="508"/>
      <c r="X135" s="508"/>
      <c r="Y135" s="508"/>
      <c r="Z135" s="508"/>
      <c r="AA135" s="498" t="s">
        <v>222</v>
      </c>
      <c r="AB135" s="513">
        <f>S135*1000</f>
        <v>-100</v>
      </c>
      <c r="AC135" s="513"/>
      <c r="AD135" s="513"/>
      <c r="AE135" s="508" t="s">
        <v>271</v>
      </c>
      <c r="AF135" s="508"/>
      <c r="AG135" s="508"/>
      <c r="AH135" s="508"/>
      <c r="AI135" s="508"/>
      <c r="AJ135" s="212"/>
      <c r="AK135" s="216"/>
      <c r="AL135" s="216"/>
      <c r="AM135" s="216"/>
      <c r="AN135" s="216"/>
      <c r="AP135" s="216"/>
      <c r="AQ135" s="216"/>
      <c r="AR135" s="213"/>
      <c r="AS135" s="213"/>
      <c r="AT135" s="213"/>
      <c r="AU135" s="213"/>
      <c r="AV135" s="213"/>
      <c r="AW135" s="213"/>
      <c r="AX135" s="213"/>
      <c r="AY135" s="213"/>
      <c r="AZ135" s="213"/>
      <c r="BA135" s="216"/>
      <c r="BB135" s="216"/>
      <c r="BC135" s="216"/>
    </row>
    <row r="136" spans="2:67" s="137" customFormat="1" ht="18.75" customHeight="1">
      <c r="B136" s="213"/>
      <c r="C136" s="508"/>
      <c r="D136" s="508"/>
      <c r="E136" s="508"/>
      <c r="F136" s="508"/>
      <c r="G136" s="508"/>
      <c r="H136" s="508"/>
      <c r="I136" s="216"/>
      <c r="J136" s="216"/>
      <c r="K136" s="216"/>
      <c r="L136" s="216"/>
      <c r="M136" s="216"/>
      <c r="N136" s="216"/>
      <c r="O136" s="216"/>
      <c r="P136" s="213"/>
      <c r="S136" s="513"/>
      <c r="T136" s="513"/>
      <c r="U136" s="508"/>
      <c r="V136" s="508"/>
      <c r="W136" s="508"/>
      <c r="X136" s="508"/>
      <c r="Y136" s="508"/>
      <c r="Z136" s="508"/>
      <c r="AA136" s="498"/>
      <c r="AB136" s="513"/>
      <c r="AC136" s="513"/>
      <c r="AD136" s="513"/>
      <c r="AE136" s="508"/>
      <c r="AF136" s="508"/>
      <c r="AG136" s="508"/>
      <c r="AH136" s="508"/>
      <c r="AI136" s="508"/>
      <c r="AJ136" s="212"/>
      <c r="AK136" s="216"/>
      <c r="AM136" s="216"/>
      <c r="AN136" s="216"/>
      <c r="AP136" s="216"/>
      <c r="AQ136" s="216"/>
      <c r="AR136" s="213"/>
      <c r="AS136" s="213"/>
      <c r="AT136" s="213"/>
      <c r="AU136" s="213"/>
      <c r="AV136" s="213"/>
      <c r="AW136" s="213"/>
      <c r="AX136" s="213"/>
      <c r="AY136" s="213"/>
      <c r="AZ136" s="213"/>
      <c r="BA136" s="216"/>
      <c r="BB136" s="216"/>
      <c r="BC136" s="216"/>
    </row>
    <row r="137" spans="2:67" s="137" customFormat="1" ht="18.75" customHeight="1">
      <c r="B137" s="213"/>
      <c r="C137" s="216" t="s">
        <v>272</v>
      </c>
      <c r="D137" s="216"/>
      <c r="E137" s="216"/>
      <c r="F137" s="216"/>
      <c r="G137" s="216"/>
      <c r="H137" s="216"/>
      <c r="I137" s="216"/>
      <c r="J137" s="213"/>
      <c r="K137" s="213" t="s">
        <v>255</v>
      </c>
      <c r="L137" s="512">
        <f>AB135</f>
        <v>-100</v>
      </c>
      <c r="M137" s="512"/>
      <c r="N137" s="512"/>
      <c r="O137" s="140" t="s">
        <v>273</v>
      </c>
      <c r="P137" s="221"/>
      <c r="R137" s="213"/>
      <c r="S137" s="213"/>
      <c r="T137" s="213"/>
      <c r="U137" s="213"/>
      <c r="V137" s="213"/>
      <c r="W137" s="213"/>
      <c r="X137" s="213"/>
      <c r="Y137" s="213"/>
      <c r="Z137" s="213" t="s">
        <v>221</v>
      </c>
      <c r="AA137" s="213" t="s">
        <v>205</v>
      </c>
      <c r="AB137" s="529">
        <f>ABS(L137*O62)</f>
        <v>8.1649658092772609E-5</v>
      </c>
      <c r="AC137" s="529"/>
      <c r="AD137" s="529"/>
      <c r="AE137" s="545"/>
      <c r="AF137" s="216" t="s">
        <v>258</v>
      </c>
      <c r="AG137" s="218"/>
      <c r="AH137" s="213"/>
      <c r="AI137" s="213"/>
      <c r="AK137" s="216"/>
      <c r="AL137" s="216"/>
      <c r="AM137" s="216"/>
      <c r="AN137" s="216"/>
      <c r="AO137" s="213"/>
      <c r="AP137" s="213"/>
      <c r="AQ137" s="213"/>
      <c r="AR137" s="213"/>
      <c r="AS137" s="213"/>
      <c r="AT137" s="140"/>
      <c r="AU137" s="216"/>
      <c r="AV137" s="216"/>
      <c r="AW137" s="216"/>
      <c r="AX137" s="141"/>
      <c r="AY137" s="140"/>
      <c r="AZ137" s="216"/>
      <c r="BA137" s="216"/>
      <c r="BB137" s="216"/>
      <c r="BC137" s="216"/>
      <c r="BD137" s="216"/>
      <c r="BE137" s="216"/>
      <c r="BF137" s="213"/>
      <c r="BG137" s="216"/>
      <c r="BH137" s="216"/>
      <c r="BI137" s="58"/>
      <c r="BJ137" s="58"/>
      <c r="BK137" s="58"/>
    </row>
    <row r="138" spans="2:67" s="137" customFormat="1" ht="18.75" customHeight="1">
      <c r="B138" s="213"/>
      <c r="C138" s="508" t="s">
        <v>274</v>
      </c>
      <c r="D138" s="508"/>
      <c r="E138" s="508"/>
      <c r="F138" s="508"/>
      <c r="G138" s="508"/>
      <c r="H138" s="216"/>
      <c r="J138" s="216"/>
      <c r="K138" s="216"/>
      <c r="L138" s="216"/>
      <c r="M138" s="216"/>
      <c r="N138" s="216"/>
      <c r="O138" s="216"/>
      <c r="P138" s="216"/>
      <c r="Q138" s="216"/>
      <c r="R138" s="140"/>
      <c r="S138" s="216"/>
      <c r="T138" s="216"/>
      <c r="U138" s="216"/>
      <c r="W138" s="216"/>
      <c r="X138" s="216"/>
      <c r="Y138" s="216"/>
      <c r="Z138" s="216"/>
      <c r="AA138" s="222" t="s">
        <v>242</v>
      </c>
      <c r="AB138" s="216"/>
      <c r="AC138" s="216"/>
      <c r="AD138" s="216"/>
      <c r="AE138" s="213"/>
      <c r="AF138" s="213"/>
      <c r="AH138" s="213"/>
      <c r="AI138" s="213"/>
      <c r="AJ138" s="213"/>
      <c r="AK138" s="213"/>
      <c r="AL138" s="213"/>
      <c r="AM138" s="213"/>
      <c r="AN138" s="213"/>
      <c r="AO138" s="213"/>
      <c r="AP138" s="213"/>
      <c r="AQ138" s="213"/>
      <c r="AR138" s="213"/>
      <c r="AS138" s="213"/>
      <c r="AT138" s="213"/>
      <c r="AU138" s="213"/>
      <c r="AV138" s="213"/>
      <c r="AW138" s="213"/>
      <c r="AX138" s="213"/>
      <c r="AY138" s="213"/>
      <c r="AZ138" s="213"/>
      <c r="BA138" s="213"/>
      <c r="BB138" s="213"/>
      <c r="BC138" s="213"/>
      <c r="BD138" s="213"/>
      <c r="BE138" s="213"/>
      <c r="BF138" s="213"/>
      <c r="BG138" s="213"/>
      <c r="BH138" s="58"/>
      <c r="BI138" s="58"/>
      <c r="BJ138" s="58"/>
      <c r="BK138" s="58"/>
      <c r="BL138" s="58"/>
    </row>
    <row r="139" spans="2:67" s="137" customFormat="1" ht="18.75" customHeight="1">
      <c r="B139" s="213"/>
      <c r="C139" s="508"/>
      <c r="D139" s="508"/>
      <c r="E139" s="508"/>
      <c r="F139" s="508"/>
      <c r="G139" s="508"/>
      <c r="H139" s="216"/>
      <c r="I139" s="216"/>
      <c r="J139" s="216"/>
      <c r="K139" s="216"/>
      <c r="L139" s="216"/>
      <c r="M139" s="216"/>
      <c r="N139" s="216"/>
      <c r="O139" s="216"/>
      <c r="P139" s="216"/>
      <c r="Q139" s="216"/>
      <c r="R139" s="140"/>
      <c r="S139" s="216"/>
      <c r="T139" s="216"/>
      <c r="U139" s="216"/>
      <c r="V139" s="216"/>
      <c r="W139" s="216"/>
      <c r="X139" s="216"/>
      <c r="Y139" s="216"/>
      <c r="Z139" s="216"/>
      <c r="AA139" s="216"/>
      <c r="AB139" s="216"/>
      <c r="AC139" s="216"/>
      <c r="AD139" s="216"/>
      <c r="AE139" s="213"/>
      <c r="AF139" s="213"/>
      <c r="AG139" s="213"/>
      <c r="AH139" s="213"/>
      <c r="AI139" s="213"/>
      <c r="AJ139" s="213"/>
      <c r="AK139" s="213"/>
      <c r="AL139" s="213"/>
      <c r="AM139" s="213"/>
      <c r="AN139" s="213"/>
      <c r="AO139" s="213"/>
      <c r="AP139" s="213"/>
      <c r="AQ139" s="213"/>
      <c r="AR139" s="213"/>
      <c r="AS139" s="213"/>
      <c r="AT139" s="213"/>
      <c r="AU139" s="213"/>
      <c r="AV139" s="213"/>
      <c r="AW139" s="213"/>
      <c r="AX139" s="213"/>
      <c r="AY139" s="213"/>
      <c r="AZ139" s="213"/>
      <c r="BA139" s="213"/>
      <c r="BB139" s="213"/>
      <c r="BC139" s="213"/>
      <c r="BD139" s="213"/>
      <c r="BE139" s="213"/>
      <c r="BF139" s="213"/>
      <c r="BG139" s="213"/>
      <c r="BH139" s="58"/>
      <c r="BI139" s="58"/>
      <c r="BJ139" s="58"/>
      <c r="BK139" s="58"/>
      <c r="BL139" s="58"/>
    </row>
    <row r="140" spans="2:67" s="137" customFormat="1" ht="18.75" customHeight="1">
      <c r="B140" s="213"/>
      <c r="C140" s="216"/>
      <c r="D140" s="216"/>
      <c r="E140" s="216"/>
      <c r="F140" s="216"/>
      <c r="G140" s="216"/>
      <c r="H140" s="216"/>
      <c r="I140" s="216"/>
      <c r="J140" s="216"/>
      <c r="K140" s="216"/>
      <c r="L140" s="216"/>
      <c r="M140" s="216"/>
      <c r="N140" s="216"/>
      <c r="O140" s="216"/>
      <c r="P140" s="216"/>
      <c r="Q140" s="216"/>
      <c r="R140" s="140"/>
      <c r="S140" s="216"/>
      <c r="T140" s="216"/>
      <c r="U140" s="216"/>
      <c r="V140" s="216"/>
      <c r="W140" s="216"/>
      <c r="X140" s="216"/>
      <c r="Y140" s="216"/>
      <c r="Z140" s="521">
        <v>100</v>
      </c>
      <c r="AA140" s="521"/>
      <c r="AD140" s="216"/>
      <c r="AE140" s="213"/>
      <c r="AF140" s="213"/>
      <c r="AG140" s="213"/>
      <c r="AH140" s="213"/>
      <c r="AI140" s="213"/>
      <c r="AJ140" s="213"/>
      <c r="AK140" s="213"/>
      <c r="AL140" s="213"/>
      <c r="AM140" s="213"/>
      <c r="AN140" s="213"/>
      <c r="AO140" s="213"/>
      <c r="AP140" s="213"/>
      <c r="AQ140" s="213"/>
      <c r="AR140" s="213"/>
      <c r="AS140" s="213"/>
      <c r="AT140" s="213"/>
      <c r="AU140" s="213"/>
      <c r="AV140" s="213"/>
      <c r="AW140" s="213"/>
      <c r="AX140" s="213"/>
      <c r="AY140" s="213"/>
      <c r="AZ140" s="213"/>
      <c r="BA140" s="213"/>
      <c r="BB140" s="213"/>
      <c r="BC140" s="213"/>
      <c r="BD140" s="213"/>
      <c r="BE140" s="213"/>
      <c r="BF140" s="213"/>
      <c r="BG140" s="213"/>
      <c r="BH140" s="58"/>
      <c r="BI140" s="58"/>
      <c r="BJ140" s="58"/>
      <c r="BK140" s="58"/>
      <c r="BL140" s="58"/>
    </row>
    <row r="141" spans="2:67" s="137" customFormat="1" ht="18.75" customHeight="1">
      <c r="B141" s="213"/>
      <c r="C141" s="216"/>
      <c r="D141" s="216"/>
      <c r="E141" s="216"/>
      <c r="F141" s="216"/>
      <c r="G141" s="216"/>
      <c r="H141" s="216"/>
      <c r="I141" s="216"/>
      <c r="J141" s="216"/>
      <c r="K141" s="216"/>
      <c r="L141" s="216"/>
      <c r="M141" s="216"/>
      <c r="N141" s="216"/>
      <c r="O141" s="216"/>
      <c r="P141" s="216"/>
      <c r="Q141" s="216"/>
      <c r="R141" s="140"/>
      <c r="S141" s="216"/>
      <c r="T141" s="216"/>
      <c r="U141" s="216"/>
      <c r="V141" s="216"/>
      <c r="W141" s="216"/>
      <c r="X141" s="216"/>
      <c r="Y141" s="216"/>
      <c r="Z141" s="521"/>
      <c r="AA141" s="521"/>
      <c r="AD141" s="216"/>
      <c r="AE141" s="213"/>
      <c r="AF141" s="213"/>
      <c r="AG141" s="213"/>
      <c r="AH141" s="213"/>
      <c r="AI141" s="213"/>
      <c r="AJ141" s="213"/>
      <c r="AK141" s="213"/>
      <c r="AL141" s="213"/>
      <c r="AM141" s="213"/>
      <c r="AN141" s="213"/>
      <c r="AO141" s="213"/>
      <c r="AP141" s="213"/>
      <c r="AQ141" s="213"/>
      <c r="AR141" s="213"/>
      <c r="AS141" s="213"/>
      <c r="AT141" s="213"/>
      <c r="AU141" s="213"/>
      <c r="AV141" s="213"/>
      <c r="AW141" s="213"/>
      <c r="AX141" s="213"/>
      <c r="AY141" s="213"/>
      <c r="AZ141" s="213"/>
      <c r="BA141" s="213"/>
      <c r="BB141" s="213"/>
      <c r="BC141" s="213"/>
      <c r="BD141" s="213"/>
      <c r="BE141" s="213"/>
      <c r="BF141" s="213"/>
      <c r="BG141" s="213"/>
      <c r="BH141" s="58"/>
      <c r="BI141" s="58"/>
      <c r="BJ141" s="58"/>
      <c r="BK141" s="58"/>
      <c r="BL141" s="58"/>
    </row>
    <row r="142" spans="2:67" s="137" customFormat="1" ht="18.75" customHeight="1">
      <c r="B142" s="213"/>
      <c r="C142" s="216"/>
      <c r="D142" s="216"/>
      <c r="E142" s="216"/>
      <c r="F142" s="216"/>
      <c r="G142" s="216"/>
      <c r="H142" s="216"/>
      <c r="I142" s="216"/>
      <c r="J142" s="216"/>
      <c r="K142" s="216"/>
      <c r="L142" s="216"/>
      <c r="M142" s="216"/>
      <c r="N142" s="216"/>
      <c r="O142" s="216"/>
      <c r="P142" s="216"/>
      <c r="Q142" s="216"/>
      <c r="R142" s="140"/>
      <c r="S142" s="216"/>
      <c r="T142" s="216"/>
      <c r="U142" s="216"/>
      <c r="V142" s="216"/>
      <c r="W142" s="216"/>
      <c r="X142" s="216"/>
      <c r="Y142" s="216"/>
      <c r="Z142" s="216"/>
      <c r="AA142" s="216"/>
      <c r="AB142" s="216"/>
      <c r="AC142" s="216"/>
      <c r="AD142" s="216"/>
      <c r="AE142" s="213"/>
      <c r="AF142" s="213"/>
      <c r="AG142" s="213"/>
      <c r="AH142" s="213"/>
      <c r="AI142" s="213"/>
      <c r="AJ142" s="213"/>
      <c r="AK142" s="213"/>
      <c r="AL142" s="213"/>
      <c r="AM142" s="213"/>
      <c r="AN142" s="213"/>
      <c r="AO142" s="213"/>
      <c r="AP142" s="213"/>
      <c r="AQ142" s="213"/>
      <c r="AR142" s="213"/>
      <c r="AS142" s="213"/>
      <c r="AT142" s="213"/>
      <c r="AU142" s="213"/>
      <c r="AV142" s="213"/>
      <c r="AW142" s="213"/>
      <c r="AX142" s="213"/>
      <c r="AY142" s="213"/>
      <c r="AZ142" s="213"/>
      <c r="BA142" s="213"/>
      <c r="BB142" s="213"/>
      <c r="BC142" s="213"/>
      <c r="BD142" s="213"/>
      <c r="BE142" s="213"/>
      <c r="BF142" s="213"/>
      <c r="BG142" s="213"/>
      <c r="BH142" s="58"/>
      <c r="BI142" s="58"/>
      <c r="BJ142" s="58"/>
      <c r="BK142" s="58"/>
      <c r="BL142" s="58"/>
    </row>
    <row r="143" spans="2:67" s="137" customFormat="1" ht="18.75" customHeight="1">
      <c r="B143" s="213"/>
      <c r="C143" s="216"/>
      <c r="D143" s="216"/>
      <c r="E143" s="216"/>
      <c r="F143" s="216"/>
      <c r="G143" s="216"/>
      <c r="H143" s="216"/>
      <c r="I143" s="216"/>
      <c r="J143" s="216"/>
      <c r="K143" s="216"/>
      <c r="L143" s="216"/>
      <c r="M143" s="216"/>
      <c r="N143" s="216"/>
      <c r="O143" s="216"/>
      <c r="P143" s="216"/>
      <c r="Q143" s="216"/>
      <c r="R143" s="140"/>
      <c r="S143" s="216"/>
      <c r="T143" s="216"/>
      <c r="U143" s="216"/>
      <c r="V143" s="216"/>
      <c r="W143" s="216"/>
      <c r="X143" s="216"/>
      <c r="Y143" s="216"/>
      <c r="Z143" s="216"/>
      <c r="AA143" s="216"/>
      <c r="AB143" s="216"/>
      <c r="AC143" s="216"/>
      <c r="AD143" s="216"/>
      <c r="AE143" s="213"/>
      <c r="AF143" s="213"/>
      <c r="AG143" s="213"/>
      <c r="AH143" s="213"/>
      <c r="AI143" s="213"/>
      <c r="AJ143" s="213"/>
      <c r="AK143" s="213"/>
      <c r="AL143" s="213"/>
      <c r="AM143" s="213"/>
      <c r="AN143" s="213"/>
      <c r="AO143" s="213"/>
      <c r="AP143" s="213"/>
      <c r="AQ143" s="213"/>
      <c r="AR143" s="213"/>
      <c r="AS143" s="213"/>
      <c r="AT143" s="213"/>
      <c r="AU143" s="213"/>
      <c r="AV143" s="213"/>
      <c r="AW143" s="213"/>
      <c r="AX143" s="213"/>
      <c r="AY143" s="213"/>
      <c r="AZ143" s="213"/>
      <c r="BA143" s="213"/>
      <c r="BB143" s="213"/>
      <c r="BC143" s="213"/>
      <c r="BD143" s="213"/>
      <c r="BE143" s="213"/>
      <c r="BF143" s="213"/>
      <c r="BG143" s="213"/>
      <c r="BH143" s="216"/>
      <c r="BI143" s="216"/>
      <c r="BJ143" s="216"/>
      <c r="BK143" s="216"/>
    </row>
    <row r="144" spans="2:67" s="137" customFormat="1" ht="18.75" customHeight="1">
      <c r="B144" s="57" t="str">
        <f>"6. "&amp;N6&amp;"와 "&amp;T6&amp;"의 평균온도와 기준 온도와의 차이에 의한 표준불확도,"</f>
        <v>6. 측정현미경와 표준자의 평균온도와 기준 온도와의 차이에 의한 표준불확도,</v>
      </c>
      <c r="D144" s="216"/>
      <c r="E144" s="216"/>
      <c r="F144" s="216"/>
      <c r="G144" s="216"/>
      <c r="H144" s="216"/>
      <c r="I144" s="216"/>
      <c r="J144" s="216"/>
      <c r="K144" s="216"/>
      <c r="L144" s="216"/>
      <c r="M144" s="216"/>
      <c r="N144" s="216"/>
      <c r="O144" s="216"/>
      <c r="P144" s="216"/>
      <c r="Q144" s="216"/>
      <c r="R144" s="216"/>
      <c r="S144" s="216"/>
      <c r="T144" s="216"/>
      <c r="U144" s="216"/>
      <c r="V144" s="216"/>
      <c r="W144" s="216"/>
      <c r="X144" s="216"/>
      <c r="Y144" s="216"/>
      <c r="Z144" s="216"/>
      <c r="AA144" s="216"/>
      <c r="AB144" s="216"/>
      <c r="AC144" s="216"/>
      <c r="AD144" s="216"/>
      <c r="AE144" s="216"/>
      <c r="AF144" s="216"/>
      <c r="AG144" s="205" t="s">
        <v>275</v>
      </c>
      <c r="AH144" s="216"/>
      <c r="AI144" s="216"/>
      <c r="AJ144" s="216"/>
      <c r="AL144" s="216"/>
      <c r="AM144" s="216"/>
      <c r="AN144" s="216"/>
      <c r="AO144" s="216"/>
      <c r="AP144" s="216"/>
      <c r="AQ144" s="216"/>
      <c r="AR144" s="216"/>
      <c r="AS144" s="216"/>
      <c r="AT144" s="216"/>
      <c r="AU144" s="216"/>
      <c r="AV144" s="216"/>
      <c r="AW144" s="216"/>
      <c r="AX144" s="216"/>
      <c r="AY144" s="216"/>
      <c r="AZ144" s="216"/>
      <c r="BA144" s="216"/>
      <c r="BB144" s="216"/>
      <c r="BC144" s="216"/>
      <c r="BD144" s="216"/>
      <c r="BE144" s="216"/>
      <c r="BF144" s="216"/>
      <c r="BG144" s="216"/>
      <c r="BH144" s="58"/>
      <c r="BI144" s="58"/>
      <c r="BJ144" s="58"/>
      <c r="BK144" s="58"/>
      <c r="BL144" s="58"/>
      <c r="BM144" s="58"/>
      <c r="BN144" s="58"/>
    </row>
    <row r="145" spans="2:74" s="137" customFormat="1" ht="18.75" customHeight="1">
      <c r="B145" s="57"/>
      <c r="C145" s="216" t="str">
        <f>"※ 측정실 공기중의 온도를 측정하였고, 측정에 사용된 온도계의 불확도가 "&amp;N148&amp;" ℃를 넘지 않으므로,"</f>
        <v>※ 측정실 공기중의 온도를 측정하였고, 측정에 사용된 온도계의 불확도가 1 ℃를 넘지 않으므로,</v>
      </c>
      <c r="D145" s="216"/>
      <c r="E145" s="216"/>
      <c r="F145" s="216"/>
      <c r="G145" s="216"/>
      <c r="H145" s="216"/>
      <c r="I145" s="216"/>
      <c r="J145" s="216"/>
      <c r="K145" s="216"/>
      <c r="L145" s="216"/>
      <c r="M145" s="216"/>
      <c r="N145" s="216"/>
      <c r="O145" s="216"/>
      <c r="P145" s="216"/>
      <c r="Q145" s="216"/>
      <c r="R145" s="216"/>
      <c r="S145" s="216"/>
      <c r="T145" s="216"/>
      <c r="U145" s="216"/>
      <c r="V145" s="216"/>
      <c r="W145" s="216"/>
      <c r="X145" s="216"/>
      <c r="Y145" s="216"/>
      <c r="Z145" s="216"/>
      <c r="AA145" s="216"/>
      <c r="AB145" s="216"/>
      <c r="AC145" s="216"/>
      <c r="AD145" s="216"/>
      <c r="AE145" s="216"/>
      <c r="AF145" s="216"/>
      <c r="AG145" s="216"/>
      <c r="AH145" s="216"/>
      <c r="AI145" s="216"/>
      <c r="AJ145" s="216"/>
      <c r="AK145" s="216"/>
      <c r="AL145" s="216"/>
      <c r="AM145" s="216"/>
      <c r="AN145" s="216"/>
      <c r="AO145" s="216"/>
      <c r="AP145" s="216"/>
      <c r="AQ145" s="216"/>
      <c r="AR145" s="216"/>
      <c r="AS145" s="216"/>
      <c r="AT145" s="216"/>
      <c r="AU145" s="216"/>
      <c r="AV145" s="216"/>
      <c r="AW145" s="216"/>
      <c r="AX145" s="216"/>
      <c r="AY145" s="216"/>
      <c r="AZ145" s="216"/>
      <c r="BA145" s="216"/>
      <c r="BB145" s="216"/>
      <c r="BC145" s="216"/>
      <c r="BD145" s="216"/>
      <c r="BE145" s="216"/>
      <c r="BF145" s="216"/>
      <c r="BG145" s="216"/>
      <c r="BH145" s="58"/>
      <c r="BI145" s="58"/>
      <c r="BJ145" s="58"/>
      <c r="BK145" s="58"/>
      <c r="BL145" s="58"/>
      <c r="BM145" s="58"/>
      <c r="BN145" s="58"/>
    </row>
    <row r="146" spans="2:74" s="137" customFormat="1" ht="18.75" customHeight="1">
      <c r="B146" s="57"/>
      <c r="C146" s="216"/>
      <c r="D146" s="216" t="s">
        <v>276</v>
      </c>
      <c r="E146" s="216"/>
      <c r="F146" s="216"/>
      <c r="G146" s="216"/>
      <c r="H146" s="216"/>
      <c r="I146" s="216"/>
      <c r="J146" s="216"/>
      <c r="K146" s="216"/>
      <c r="L146" s="216"/>
      <c r="M146" s="216"/>
      <c r="N146" s="216"/>
      <c r="O146" s="216"/>
      <c r="P146" s="216"/>
      <c r="Q146" s="216"/>
      <c r="R146" s="216"/>
      <c r="S146" s="216"/>
      <c r="T146" s="216"/>
      <c r="U146" s="216"/>
      <c r="V146" s="216"/>
      <c r="W146" s="216"/>
      <c r="X146" s="216"/>
      <c r="Y146" s="216"/>
      <c r="Z146" s="216"/>
      <c r="AA146" s="216"/>
      <c r="AB146" s="216"/>
      <c r="AC146" s="216"/>
      <c r="AD146" s="216"/>
      <c r="AE146" s="216"/>
      <c r="AF146" s="216"/>
      <c r="AG146" s="216"/>
      <c r="AH146" s="216"/>
      <c r="AI146" s="216"/>
      <c r="AJ146" s="216"/>
      <c r="AK146" s="216"/>
      <c r="AL146" s="216"/>
      <c r="AM146" s="216"/>
      <c r="AN146" s="216"/>
      <c r="AO146" s="216"/>
      <c r="AP146" s="216"/>
      <c r="AQ146" s="216"/>
      <c r="AR146" s="216"/>
      <c r="AS146" s="216"/>
      <c r="AT146" s="216"/>
      <c r="AU146" s="216"/>
      <c r="AV146" s="216"/>
      <c r="AW146" s="216"/>
      <c r="AX146" s="216"/>
      <c r="AY146" s="216"/>
      <c r="AZ146" s="216"/>
      <c r="BA146" s="216"/>
      <c r="BB146" s="216"/>
      <c r="BC146" s="216"/>
      <c r="BD146" s="216"/>
      <c r="BE146" s="216"/>
      <c r="BF146" s="216"/>
      <c r="BG146" s="216"/>
      <c r="BH146" s="58"/>
      <c r="BI146" s="58"/>
      <c r="BJ146" s="58"/>
      <c r="BK146" s="58"/>
      <c r="BL146" s="58"/>
      <c r="BM146" s="58"/>
      <c r="BN146" s="58"/>
    </row>
    <row r="147" spans="2:74" s="137" customFormat="1" ht="18.75" customHeight="1">
      <c r="B147" s="213"/>
      <c r="C147" s="218" t="s">
        <v>277</v>
      </c>
      <c r="D147" s="213"/>
      <c r="E147" s="213"/>
      <c r="F147" s="213"/>
      <c r="G147" s="213"/>
      <c r="H147" s="534">
        <f>H63</f>
        <v>0.1</v>
      </c>
      <c r="I147" s="534"/>
      <c r="J147" s="534"/>
      <c r="K147" s="534"/>
      <c r="L147" s="534"/>
      <c r="M147" s="534"/>
      <c r="N147" s="534"/>
      <c r="O147" s="534"/>
      <c r="P147" s="212"/>
      <c r="Q147" s="216"/>
      <c r="R147" s="216"/>
      <c r="S147" s="216"/>
      <c r="T147" s="216"/>
      <c r="U147" s="216"/>
      <c r="V147" s="216"/>
      <c r="W147" s="216"/>
      <c r="X147" s="216"/>
      <c r="Y147" s="216"/>
      <c r="Z147" s="216"/>
      <c r="AA147" s="216"/>
      <c r="AB147" s="216"/>
      <c r="AC147" s="216"/>
      <c r="AD147" s="216"/>
      <c r="AE147" s="216"/>
      <c r="AF147" s="216"/>
      <c r="AG147" s="216"/>
      <c r="AH147" s="216"/>
      <c r="AI147" s="216"/>
      <c r="AJ147" s="216"/>
      <c r="AK147" s="216"/>
      <c r="AL147" s="216"/>
      <c r="AM147" s="216"/>
      <c r="AN147" s="216"/>
      <c r="AO147" s="216"/>
      <c r="AP147" s="216"/>
      <c r="AQ147" s="216"/>
      <c r="AR147" s="216"/>
      <c r="AS147" s="216"/>
      <c r="AT147" s="216"/>
      <c r="AU147" s="216"/>
      <c r="AV147" s="216"/>
      <c r="AW147" s="216"/>
      <c r="AX147" s="216"/>
      <c r="AY147" s="216"/>
      <c r="AZ147" s="216"/>
      <c r="BA147" s="216"/>
      <c r="BB147" s="216"/>
      <c r="BC147" s="216"/>
      <c r="BD147" s="216"/>
      <c r="BE147" s="216"/>
      <c r="BF147" s="216"/>
      <c r="BG147" s="216"/>
      <c r="BH147" s="58"/>
      <c r="BI147" s="58"/>
      <c r="BJ147" s="58"/>
      <c r="BK147" s="58"/>
      <c r="BL147" s="58"/>
      <c r="BM147" s="58"/>
    </row>
    <row r="148" spans="2:74" s="137" customFormat="1" ht="18.75" customHeight="1">
      <c r="B148" s="213"/>
      <c r="C148" s="508" t="s">
        <v>278</v>
      </c>
      <c r="D148" s="508"/>
      <c r="E148" s="508"/>
      <c r="F148" s="508"/>
      <c r="G148" s="508"/>
      <c r="H148" s="508"/>
      <c r="I148" s="508"/>
      <c r="J148" s="515" t="s">
        <v>279</v>
      </c>
      <c r="K148" s="515"/>
      <c r="L148" s="515"/>
      <c r="M148" s="498" t="s">
        <v>222</v>
      </c>
      <c r="N148" s="514">
        <f>Calcu!H40</f>
        <v>1</v>
      </c>
      <c r="O148" s="514"/>
      <c r="P148" s="215" t="s">
        <v>280</v>
      </c>
      <c r="Q148" s="206"/>
      <c r="R148" s="498" t="s">
        <v>205</v>
      </c>
      <c r="S148" s="516">
        <f>N148/SQRT(3)</f>
        <v>0.57735026918962584</v>
      </c>
      <c r="T148" s="516"/>
      <c r="U148" s="516"/>
      <c r="V148" s="513" t="str">
        <f>P148</f>
        <v>℃</v>
      </c>
      <c r="W148" s="513"/>
      <c r="X148" s="212"/>
      <c r="Y148" s="143"/>
      <c r="Z148" s="144"/>
      <c r="AA148" s="144"/>
      <c r="AZ148" s="216"/>
      <c r="BA148" s="216"/>
      <c r="BB148" s="216"/>
      <c r="BC148" s="216"/>
      <c r="BD148" s="216"/>
      <c r="BE148" s="216"/>
      <c r="BF148" s="216"/>
      <c r="BG148" s="216"/>
      <c r="BH148" s="216"/>
      <c r="BI148" s="216"/>
      <c r="BJ148" s="58"/>
      <c r="BK148" s="58"/>
      <c r="BL148" s="58"/>
      <c r="BM148" s="58"/>
      <c r="BN148" s="58"/>
      <c r="BO148" s="58"/>
      <c r="BP148" s="58"/>
      <c r="BQ148" s="58"/>
      <c r="BR148" s="58"/>
      <c r="BS148" s="58"/>
    </row>
    <row r="149" spans="2:74" s="137" customFormat="1" ht="18.75" customHeight="1">
      <c r="B149" s="213"/>
      <c r="C149" s="508"/>
      <c r="D149" s="508"/>
      <c r="E149" s="508"/>
      <c r="F149" s="508"/>
      <c r="G149" s="508"/>
      <c r="H149" s="508"/>
      <c r="I149" s="508"/>
      <c r="J149" s="515"/>
      <c r="K149" s="515"/>
      <c r="L149" s="515"/>
      <c r="M149" s="498"/>
      <c r="N149" s="213"/>
      <c r="O149" s="213"/>
      <c r="P149" s="213"/>
      <c r="Q149" s="213"/>
      <c r="R149" s="498"/>
      <c r="S149" s="516"/>
      <c r="T149" s="516"/>
      <c r="U149" s="516"/>
      <c r="V149" s="513"/>
      <c r="W149" s="513"/>
      <c r="X149" s="212"/>
      <c r="Y149" s="143"/>
      <c r="Z149" s="144"/>
      <c r="AA149" s="144"/>
      <c r="AZ149" s="216"/>
      <c r="BA149" s="216"/>
      <c r="BB149" s="216"/>
      <c r="BC149" s="216"/>
      <c r="BD149" s="216"/>
      <c r="BE149" s="216"/>
      <c r="BF149" s="216"/>
      <c r="BG149" s="216"/>
      <c r="BH149" s="216"/>
      <c r="BI149" s="216"/>
      <c r="BJ149" s="58"/>
      <c r="BK149" s="58"/>
      <c r="BL149" s="58"/>
      <c r="BM149" s="58"/>
      <c r="BN149" s="58"/>
      <c r="BO149" s="58"/>
      <c r="BP149" s="58"/>
      <c r="BQ149" s="58"/>
      <c r="BR149" s="58"/>
      <c r="BS149" s="58"/>
    </row>
    <row r="150" spans="2:74" s="137" customFormat="1" ht="18.75" customHeight="1">
      <c r="B150" s="213"/>
      <c r="C150" s="216" t="s">
        <v>281</v>
      </c>
      <c r="D150" s="216"/>
      <c r="E150" s="216"/>
      <c r="F150" s="216"/>
      <c r="G150" s="216"/>
      <c r="H150" s="216"/>
      <c r="I150" s="521" t="str">
        <f>AB63</f>
        <v>직사각형</v>
      </c>
      <c r="J150" s="521"/>
      <c r="K150" s="521"/>
      <c r="L150" s="521"/>
      <c r="M150" s="521"/>
      <c r="N150" s="521"/>
      <c r="O150" s="521"/>
      <c r="P150" s="521"/>
      <c r="Q150" s="216"/>
      <c r="R150" s="216"/>
      <c r="S150" s="216"/>
      <c r="T150" s="216"/>
      <c r="U150" s="216"/>
      <c r="V150" s="216"/>
      <c r="W150" s="216"/>
      <c r="X150" s="216"/>
      <c r="Y150" s="216"/>
      <c r="Z150" s="213"/>
      <c r="AA150" s="213"/>
      <c r="AB150" s="213"/>
      <c r="AC150" s="213"/>
      <c r="AD150" s="213"/>
      <c r="AE150" s="213"/>
      <c r="AF150" s="213"/>
      <c r="AG150" s="213"/>
      <c r="AH150" s="216"/>
      <c r="AI150" s="216"/>
      <c r="AJ150" s="216"/>
      <c r="AK150" s="216"/>
      <c r="AL150" s="216"/>
      <c r="AM150" s="216"/>
      <c r="AN150" s="216"/>
      <c r="AO150" s="216"/>
      <c r="AP150" s="216"/>
      <c r="AQ150" s="216"/>
      <c r="AR150" s="216"/>
      <c r="AS150" s="216"/>
      <c r="AT150" s="216"/>
      <c r="AU150" s="216"/>
      <c r="AV150" s="216"/>
      <c r="AW150" s="216"/>
      <c r="AX150" s="216"/>
      <c r="AY150" s="216"/>
      <c r="AZ150" s="216"/>
      <c r="BA150" s="216"/>
      <c r="BB150" s="216"/>
      <c r="BC150" s="216"/>
      <c r="BD150" s="216"/>
      <c r="BE150" s="216"/>
      <c r="BF150" s="213"/>
      <c r="BG150" s="216"/>
      <c r="BH150" s="58"/>
      <c r="BI150" s="58"/>
      <c r="BJ150" s="58"/>
      <c r="BK150" s="58"/>
      <c r="BL150" s="58"/>
      <c r="BM150" s="58"/>
      <c r="BN150" s="58"/>
      <c r="BO150" s="58"/>
      <c r="BP150" s="58"/>
      <c r="BQ150" s="58"/>
      <c r="BR150" s="58"/>
      <c r="BS150" s="58"/>
      <c r="BT150" s="58"/>
      <c r="BU150" s="58"/>
      <c r="BV150" s="58"/>
    </row>
    <row r="151" spans="2:74" s="137" customFormat="1" ht="18.75" customHeight="1">
      <c r="B151" s="213"/>
      <c r="C151" s="508" t="s">
        <v>282</v>
      </c>
      <c r="D151" s="508"/>
      <c r="E151" s="508"/>
      <c r="F151" s="508"/>
      <c r="G151" s="508"/>
      <c r="H151" s="508"/>
      <c r="I151" s="216"/>
      <c r="J151" s="216"/>
      <c r="K151" s="216"/>
      <c r="L151" s="216"/>
      <c r="M151" s="216"/>
      <c r="N151" s="216"/>
      <c r="O151" s="213"/>
      <c r="S151" s="518" t="e">
        <f ca="1">-H62*10^6</f>
        <v>#N/A</v>
      </c>
      <c r="T151" s="518"/>
      <c r="U151" s="518"/>
      <c r="V151" s="508" t="s">
        <v>251</v>
      </c>
      <c r="W151" s="508"/>
      <c r="X151" s="508"/>
      <c r="Y151" s="508"/>
      <c r="Z151" s="508"/>
      <c r="AA151" s="508"/>
      <c r="AB151" s="508"/>
      <c r="AC151" s="508"/>
      <c r="AD151" s="498" t="s">
        <v>132</v>
      </c>
      <c r="AE151" s="512" t="e">
        <f ca="1">S151*10^-6*1000</f>
        <v>#N/A</v>
      </c>
      <c r="AF151" s="512"/>
      <c r="AG151" s="512"/>
      <c r="AH151" s="512"/>
      <c r="AI151" s="508" t="s">
        <v>283</v>
      </c>
      <c r="AJ151" s="508"/>
      <c r="AK151" s="508"/>
      <c r="AL151" s="508"/>
      <c r="AM151" s="508"/>
      <c r="AN151" s="508"/>
      <c r="AO151" s="508"/>
      <c r="AP151" s="216"/>
      <c r="AQ151" s="216"/>
      <c r="AR151" s="216"/>
      <c r="AS151" s="216"/>
      <c r="AT151" s="216"/>
      <c r="AU151" s="216"/>
      <c r="AV151" s="216"/>
      <c r="AW151" s="216"/>
      <c r="AX151" s="216"/>
      <c r="AY151" s="216"/>
      <c r="AZ151" s="216"/>
      <c r="BA151" s="216"/>
      <c r="BB151" s="216"/>
      <c r="BC151" s="216"/>
      <c r="BD151" s="216"/>
      <c r="BE151" s="216"/>
      <c r="BF151" s="216"/>
      <c r="BG151" s="216"/>
      <c r="BH151" s="58"/>
      <c r="BI151" s="58"/>
      <c r="BJ151" s="58"/>
      <c r="BK151" s="58"/>
      <c r="BL151" s="58"/>
      <c r="BM151" s="58"/>
    </row>
    <row r="152" spans="2:74" s="137" customFormat="1" ht="18.75" customHeight="1">
      <c r="B152" s="213"/>
      <c r="C152" s="508"/>
      <c r="D152" s="508"/>
      <c r="E152" s="508"/>
      <c r="F152" s="508"/>
      <c r="G152" s="508"/>
      <c r="H152" s="508"/>
      <c r="I152" s="216"/>
      <c r="J152" s="216"/>
      <c r="K152" s="216"/>
      <c r="L152" s="216"/>
      <c r="M152" s="216"/>
      <c r="N152" s="216"/>
      <c r="O152" s="216"/>
      <c r="S152" s="518"/>
      <c r="T152" s="518"/>
      <c r="U152" s="518"/>
      <c r="V152" s="508"/>
      <c r="W152" s="508"/>
      <c r="X152" s="508"/>
      <c r="Y152" s="508"/>
      <c r="Z152" s="508"/>
      <c r="AA152" s="508"/>
      <c r="AB152" s="508"/>
      <c r="AC152" s="508"/>
      <c r="AD152" s="498"/>
      <c r="AE152" s="512"/>
      <c r="AF152" s="512"/>
      <c r="AG152" s="512"/>
      <c r="AH152" s="512"/>
      <c r="AI152" s="508"/>
      <c r="AJ152" s="508"/>
      <c r="AK152" s="508"/>
      <c r="AL152" s="508"/>
      <c r="AM152" s="508"/>
      <c r="AN152" s="508"/>
      <c r="AO152" s="508"/>
      <c r="AP152" s="216"/>
      <c r="AQ152" s="216"/>
      <c r="AR152" s="216"/>
      <c r="AS152" s="216"/>
      <c r="AT152" s="216"/>
      <c r="AU152" s="216"/>
      <c r="AV152" s="216"/>
      <c r="AW152" s="216"/>
      <c r="AX152" s="216"/>
      <c r="AY152" s="216"/>
      <c r="AZ152" s="216"/>
      <c r="BA152" s="216"/>
      <c r="BB152" s="216"/>
      <c r="BC152" s="216"/>
      <c r="BD152" s="216"/>
      <c r="BE152" s="216"/>
      <c r="BF152" s="216"/>
      <c r="BG152" s="216"/>
      <c r="BH152" s="58"/>
      <c r="BI152" s="58"/>
      <c r="BJ152" s="58"/>
      <c r="BK152" s="58"/>
      <c r="BL152" s="58"/>
      <c r="BM152" s="58"/>
    </row>
    <row r="153" spans="2:74" s="137" customFormat="1" ht="18.75" customHeight="1">
      <c r="B153" s="213"/>
      <c r="C153" s="216" t="s">
        <v>284</v>
      </c>
      <c r="D153" s="216"/>
      <c r="E153" s="216"/>
      <c r="F153" s="216"/>
      <c r="G153" s="216"/>
      <c r="H153" s="216"/>
      <c r="I153" s="216"/>
      <c r="J153" s="213"/>
      <c r="K153" s="222" t="s">
        <v>237</v>
      </c>
      <c r="L153" s="512" t="e">
        <f ca="1">AE151</f>
        <v>#N/A</v>
      </c>
      <c r="M153" s="512"/>
      <c r="N153" s="512"/>
      <c r="O153" s="508" t="s">
        <v>285</v>
      </c>
      <c r="P153" s="508"/>
      <c r="Q153" s="508"/>
      <c r="R153" s="508"/>
      <c r="S153" s="508"/>
      <c r="T153" s="528">
        <f>S148</f>
        <v>0.57735026918962584</v>
      </c>
      <c r="U153" s="528"/>
      <c r="V153" s="528"/>
      <c r="W153" s="528"/>
      <c r="X153" s="213" t="s">
        <v>257</v>
      </c>
      <c r="Y153" s="213" t="s">
        <v>132</v>
      </c>
      <c r="Z153" s="529" t="e">
        <f ca="1">ABS(L153*T153)</f>
        <v>#N/A</v>
      </c>
      <c r="AA153" s="529"/>
      <c r="AB153" s="529"/>
      <c r="AC153" s="530"/>
      <c r="AD153" s="216" t="s">
        <v>188</v>
      </c>
      <c r="AE153" s="218"/>
      <c r="AF153" s="213"/>
      <c r="AG153" s="213"/>
      <c r="AH153" s="213"/>
      <c r="AI153" s="213"/>
      <c r="AJ153" s="213"/>
      <c r="AK153" s="213"/>
      <c r="AL153" s="213"/>
      <c r="AM153" s="213"/>
      <c r="AN153" s="213"/>
      <c r="AO153" s="213"/>
      <c r="AQ153" s="216"/>
      <c r="AR153" s="216"/>
      <c r="AS153" s="216"/>
      <c r="AT153" s="216"/>
      <c r="AU153" s="216"/>
      <c r="AV153" s="216"/>
      <c r="AW153" s="216"/>
      <c r="AX153" s="216"/>
      <c r="AY153" s="216"/>
      <c r="AZ153" s="216"/>
      <c r="BA153" s="216"/>
      <c r="BB153" s="216"/>
      <c r="BC153" s="216"/>
      <c r="BD153" s="216"/>
      <c r="BE153" s="216"/>
      <c r="BF153" s="216"/>
      <c r="BG153" s="216"/>
      <c r="BH153" s="58"/>
      <c r="BI153" s="58"/>
      <c r="BJ153" s="58"/>
      <c r="BK153" s="58"/>
    </row>
    <row r="154" spans="2:74" s="137" customFormat="1" ht="18.75" customHeight="1">
      <c r="B154" s="213"/>
      <c r="C154" s="508" t="s">
        <v>286</v>
      </c>
      <c r="D154" s="508"/>
      <c r="E154" s="508"/>
      <c r="F154" s="508"/>
      <c r="G154" s="508"/>
      <c r="H154" s="216"/>
      <c r="J154" s="216"/>
      <c r="K154" s="216"/>
      <c r="L154" s="216"/>
      <c r="M154" s="216"/>
      <c r="N154" s="216"/>
      <c r="O154" s="216"/>
      <c r="P154" s="216"/>
      <c r="Q154" s="216"/>
      <c r="R154" s="140"/>
      <c r="S154" s="216"/>
      <c r="T154" s="216"/>
      <c r="U154" s="216"/>
      <c r="W154" s="222" t="s">
        <v>287</v>
      </c>
      <c r="X154" s="216"/>
      <c r="Y154" s="216"/>
      <c r="Z154" s="216"/>
      <c r="AA154" s="216"/>
      <c r="AB154" s="216"/>
      <c r="AC154" s="216"/>
      <c r="AD154" s="216"/>
      <c r="AE154" s="213"/>
      <c r="AF154" s="213"/>
      <c r="AG154" s="213"/>
      <c r="AH154" s="213"/>
      <c r="AI154" s="213"/>
      <c r="AJ154" s="213"/>
      <c r="AK154" s="213"/>
      <c r="AL154" s="213"/>
      <c r="AM154" s="213"/>
      <c r="AN154" s="213"/>
      <c r="AO154" s="213"/>
      <c r="AP154" s="213"/>
      <c r="AQ154" s="213"/>
      <c r="AR154" s="213"/>
      <c r="AS154" s="213"/>
      <c r="AT154" s="213"/>
      <c r="AU154" s="213"/>
      <c r="AV154" s="213"/>
      <c r="AW154" s="213"/>
      <c r="AX154" s="213"/>
      <c r="AY154" s="213"/>
      <c r="AZ154" s="213"/>
      <c r="BA154" s="213"/>
      <c r="BB154" s="213"/>
      <c r="BC154" s="213"/>
      <c r="BD154" s="213"/>
      <c r="BE154" s="213"/>
      <c r="BF154" s="213"/>
      <c r="BG154" s="213"/>
      <c r="BH154" s="58"/>
      <c r="BI154" s="58"/>
      <c r="BJ154" s="58"/>
      <c r="BK154" s="58"/>
      <c r="BP154" s="58"/>
      <c r="BS154" s="58"/>
      <c r="BT154" s="58"/>
      <c r="BU154" s="58"/>
    </row>
    <row r="155" spans="2:74" s="137" customFormat="1" ht="18.75" customHeight="1">
      <c r="B155" s="213"/>
      <c r="C155" s="508"/>
      <c r="D155" s="508"/>
      <c r="E155" s="508"/>
      <c r="F155" s="508"/>
      <c r="G155" s="508"/>
      <c r="H155" s="216"/>
      <c r="I155" s="216"/>
      <c r="J155" s="216"/>
      <c r="K155" s="216"/>
      <c r="L155" s="216"/>
      <c r="M155" s="216"/>
      <c r="N155" s="216"/>
      <c r="O155" s="216"/>
      <c r="P155" s="216"/>
      <c r="Q155" s="216"/>
      <c r="R155" s="140"/>
      <c r="S155" s="216"/>
      <c r="T155" s="216"/>
      <c r="U155" s="216"/>
      <c r="V155" s="216"/>
      <c r="W155" s="216"/>
      <c r="X155" s="216"/>
      <c r="Y155" s="216"/>
      <c r="Z155" s="216"/>
      <c r="AA155" s="216"/>
      <c r="AB155" s="216"/>
      <c r="AC155" s="213"/>
      <c r="AD155" s="213"/>
      <c r="AE155" s="213"/>
      <c r="AF155" s="213"/>
      <c r="AG155" s="213"/>
      <c r="AH155" s="213"/>
      <c r="AI155" s="213"/>
      <c r="AJ155" s="213"/>
      <c r="AK155" s="213"/>
      <c r="AL155" s="213"/>
      <c r="AM155" s="213"/>
      <c r="AN155" s="213"/>
      <c r="AO155" s="213"/>
      <c r="AP155" s="213"/>
      <c r="AQ155" s="213"/>
      <c r="AR155" s="213"/>
      <c r="AS155" s="213"/>
      <c r="AT155" s="213"/>
      <c r="AU155" s="213"/>
      <c r="AV155" s="213"/>
      <c r="AW155" s="213"/>
      <c r="AX155" s="213"/>
      <c r="AY155" s="213"/>
      <c r="AZ155" s="213"/>
      <c r="BA155" s="213"/>
      <c r="BB155" s="213"/>
      <c r="BC155" s="213"/>
      <c r="BD155" s="213"/>
      <c r="BE155" s="213"/>
      <c r="BF155" s="213"/>
      <c r="BG155" s="213"/>
      <c r="BH155" s="58"/>
      <c r="BI155" s="58"/>
      <c r="BJ155" s="58"/>
      <c r="BK155" s="58"/>
      <c r="BP155" s="58"/>
      <c r="BS155" s="58"/>
      <c r="BT155" s="58"/>
      <c r="BU155" s="58"/>
    </row>
    <row r="156" spans="2:74" s="137" customFormat="1" ht="18.75" customHeight="1">
      <c r="B156" s="213"/>
      <c r="C156" s="216"/>
      <c r="D156" s="216"/>
      <c r="E156" s="216"/>
      <c r="F156" s="216"/>
      <c r="G156" s="213"/>
      <c r="H156" s="216"/>
      <c r="I156" s="216"/>
      <c r="J156" s="216"/>
      <c r="K156" s="216"/>
      <c r="L156" s="216"/>
      <c r="M156" s="216"/>
      <c r="N156" s="216"/>
      <c r="O156" s="216"/>
      <c r="P156" s="216"/>
      <c r="Q156" s="216"/>
      <c r="R156" s="216"/>
      <c r="S156" s="216"/>
      <c r="T156" s="216"/>
      <c r="U156" s="216"/>
      <c r="V156" s="216"/>
      <c r="W156" s="216"/>
      <c r="X156" s="213"/>
      <c r="Y156" s="213"/>
      <c r="Z156" s="213"/>
      <c r="AA156" s="213"/>
      <c r="AB156" s="213"/>
      <c r="AC156" s="213"/>
      <c r="AD156" s="213"/>
      <c r="AE156" s="213"/>
      <c r="AF156" s="213"/>
      <c r="AG156" s="213"/>
      <c r="AH156" s="213"/>
      <c r="AI156" s="213"/>
      <c r="AJ156" s="213"/>
      <c r="AK156" s="213"/>
      <c r="AL156" s="213"/>
      <c r="AM156" s="213"/>
      <c r="AN156" s="213"/>
      <c r="AO156" s="213"/>
      <c r="AP156" s="213"/>
      <c r="AQ156" s="213"/>
      <c r="AR156" s="213"/>
      <c r="AS156" s="213"/>
      <c r="AT156" s="213"/>
      <c r="AU156" s="213"/>
      <c r="AV156" s="213"/>
      <c r="AW156" s="213"/>
      <c r="AX156" s="213"/>
      <c r="AY156" s="213"/>
      <c r="AZ156" s="213"/>
      <c r="BA156" s="213"/>
      <c r="BB156" s="213"/>
      <c r="BC156" s="213"/>
      <c r="BD156" s="213"/>
      <c r="BE156" s="213"/>
      <c r="BF156" s="213"/>
      <c r="BG156" s="213"/>
    </row>
    <row r="157" spans="2:74" s="137" customFormat="1" ht="18.75" customHeight="1">
      <c r="B157" s="57" t="str">
        <f>"7. "&amp;N6&amp;"의 분해능에 의한 표준불확도,"</f>
        <v>7. 측정현미경의 분해능에 의한 표준불확도,</v>
      </c>
      <c r="D157" s="216"/>
      <c r="E157" s="216"/>
      <c r="F157" s="216"/>
      <c r="G157" s="213"/>
      <c r="H157" s="216"/>
      <c r="I157" s="216"/>
      <c r="J157" s="216"/>
      <c r="K157" s="216"/>
      <c r="L157" s="216"/>
      <c r="M157" s="216"/>
      <c r="N157" s="216"/>
      <c r="O157" s="216"/>
      <c r="P157" s="216"/>
      <c r="Q157" s="216"/>
      <c r="R157" s="216"/>
      <c r="S157" s="216"/>
      <c r="T157" s="205" t="s">
        <v>582</v>
      </c>
      <c r="V157" s="216"/>
      <c r="W157" s="216"/>
      <c r="X157" s="216"/>
      <c r="Y157" s="216"/>
      <c r="Z157" s="216"/>
      <c r="AA157" s="216"/>
      <c r="AB157" s="216"/>
      <c r="AC157" s="216"/>
      <c r="AD157" s="216"/>
      <c r="AE157" s="213"/>
      <c r="AF157" s="216"/>
      <c r="AG157" s="213"/>
      <c r="AH157" s="213"/>
      <c r="AI157" s="213"/>
      <c r="AJ157" s="213"/>
      <c r="AK157" s="213"/>
      <c r="AL157" s="213"/>
      <c r="AM157" s="213"/>
      <c r="AN157" s="213"/>
      <c r="AO157" s="213"/>
      <c r="AP157" s="213"/>
      <c r="AQ157" s="213"/>
      <c r="AR157" s="213"/>
      <c r="AS157" s="213"/>
      <c r="AT157" s="213"/>
      <c r="AU157" s="213"/>
      <c r="AV157" s="213"/>
      <c r="AW157" s="213"/>
      <c r="AX157" s="213"/>
      <c r="AY157" s="213"/>
      <c r="AZ157" s="213"/>
      <c r="BA157" s="213"/>
      <c r="BB157" s="213"/>
      <c r="BC157" s="213"/>
      <c r="BD157" s="213"/>
      <c r="BE157" s="213"/>
      <c r="BF157" s="213"/>
      <c r="BG157" s="213"/>
    </row>
    <row r="158" spans="2:74" s="137" customFormat="1" ht="18.75" customHeight="1">
      <c r="B158" s="57"/>
      <c r="C158" s="245" t="str">
        <f>"※ "&amp;N6&amp;" 분해능의 반범위에 직사각형 확률분포를 적용하여 계산한다."</f>
        <v>※ 측정현미경 분해능의 반범위에 직사각형 확률분포를 적용하여 계산한다.</v>
      </c>
      <c r="D158" s="216"/>
      <c r="E158" s="216"/>
      <c r="F158" s="216"/>
      <c r="G158" s="213"/>
      <c r="H158" s="216"/>
      <c r="I158" s="216"/>
      <c r="J158" s="216"/>
      <c r="K158" s="216"/>
      <c r="L158" s="216"/>
      <c r="M158" s="216"/>
      <c r="N158" s="216"/>
      <c r="O158" s="216"/>
      <c r="P158" s="216"/>
      <c r="Q158" s="216"/>
      <c r="R158" s="216"/>
      <c r="S158" s="216"/>
      <c r="T158" s="216"/>
      <c r="U158" s="205"/>
      <c r="V158" s="216"/>
      <c r="W158" s="216"/>
      <c r="X158" s="216"/>
      <c r="Y158" s="216"/>
      <c r="Z158" s="216"/>
      <c r="AA158" s="216"/>
      <c r="AB158" s="216"/>
      <c r="AC158" s="216"/>
      <c r="AD158" s="216"/>
      <c r="AE158" s="213"/>
      <c r="AF158" s="216"/>
      <c r="AG158" s="213"/>
      <c r="AH158" s="213"/>
      <c r="AI158" s="213"/>
      <c r="AJ158" s="213"/>
      <c r="AK158" s="213"/>
      <c r="AL158" s="213"/>
      <c r="AM158" s="213"/>
      <c r="AN158" s="213"/>
      <c r="AO158" s="213"/>
      <c r="AP158" s="213"/>
      <c r="AQ158" s="213"/>
      <c r="AR158" s="213"/>
      <c r="AS158" s="213"/>
      <c r="AT158" s="213"/>
      <c r="AU158" s="213"/>
      <c r="AV158" s="213"/>
      <c r="AW158" s="213"/>
      <c r="AX158" s="213"/>
      <c r="AY158" s="213"/>
      <c r="AZ158" s="213"/>
      <c r="BA158" s="213"/>
      <c r="BB158" s="213"/>
      <c r="BC158" s="213"/>
      <c r="BD158" s="213"/>
      <c r="BE158" s="213"/>
      <c r="BF158" s="213"/>
      <c r="BG158" s="213"/>
    </row>
    <row r="159" spans="2:74" s="137" customFormat="1" ht="18.75" customHeight="1">
      <c r="B159" s="213"/>
      <c r="C159" s="218" t="s">
        <v>288</v>
      </c>
      <c r="D159" s="213"/>
      <c r="E159" s="213"/>
      <c r="F159" s="213"/>
      <c r="G159" s="213"/>
      <c r="H159" s="531">
        <v>0</v>
      </c>
      <c r="I159" s="531"/>
      <c r="J159" s="531"/>
      <c r="K159" s="531"/>
      <c r="L159" s="531"/>
      <c r="M159" s="531"/>
      <c r="N159" s="531"/>
      <c r="O159" s="531"/>
      <c r="P159" s="212"/>
      <c r="Q159" s="216"/>
      <c r="R159" s="216"/>
      <c r="S159" s="216"/>
      <c r="T159" s="216"/>
      <c r="U159" s="216"/>
      <c r="V159" s="216"/>
      <c r="W159" s="216"/>
      <c r="AC159" s="216"/>
      <c r="AD159" s="216"/>
      <c r="AE159" s="216"/>
      <c r="AF159" s="216"/>
      <c r="AG159" s="216"/>
      <c r="AH159" s="216"/>
      <c r="AI159" s="213"/>
      <c r="AJ159" s="213"/>
      <c r="AK159" s="213"/>
      <c r="AL159" s="213"/>
      <c r="AM159" s="213"/>
      <c r="AN159" s="213"/>
      <c r="AO159" s="213"/>
      <c r="AP159" s="213"/>
      <c r="AQ159" s="213"/>
      <c r="AR159" s="213"/>
      <c r="AS159" s="216"/>
      <c r="AT159" s="216"/>
      <c r="AU159" s="216"/>
      <c r="AV159" s="216"/>
      <c r="AW159" s="216"/>
      <c r="AX159" s="216"/>
      <c r="AY159" s="213"/>
      <c r="AZ159" s="213"/>
      <c r="BA159" s="213"/>
      <c r="BB159" s="213"/>
      <c r="BC159" s="213"/>
      <c r="BD159" s="213"/>
      <c r="BE159" s="213"/>
      <c r="BF159" s="213"/>
      <c r="BG159" s="213"/>
    </row>
    <row r="160" spans="2:74" s="137" customFormat="1" ht="18.75" customHeight="1">
      <c r="B160" s="213"/>
      <c r="C160" s="216" t="s">
        <v>289</v>
      </c>
      <c r="D160" s="216"/>
      <c r="E160" s="216"/>
      <c r="F160" s="216"/>
      <c r="G160" s="216"/>
      <c r="H160" s="216"/>
      <c r="I160" s="213"/>
      <c r="J160" s="61" t="s">
        <v>290</v>
      </c>
      <c r="K160" s="216"/>
      <c r="L160" s="216"/>
      <c r="M160" s="216"/>
      <c r="N160" s="216"/>
      <c r="O160" s="216"/>
      <c r="P160" s="513">
        <f>T161/1000</f>
        <v>0</v>
      </c>
      <c r="Q160" s="513"/>
      <c r="R160" s="513"/>
      <c r="S160" s="212" t="s">
        <v>153</v>
      </c>
      <c r="T160" s="212"/>
      <c r="U160" s="216"/>
      <c r="V160" s="213"/>
      <c r="W160" s="213"/>
      <c r="X160" s="141"/>
      <c r="AD160" s="216"/>
      <c r="AE160" s="216"/>
      <c r="AF160" s="213"/>
      <c r="AG160" s="213"/>
      <c r="AH160" s="213"/>
      <c r="AI160" s="213"/>
      <c r="AJ160" s="213"/>
      <c r="AK160" s="213"/>
      <c r="AL160" s="213"/>
      <c r="AM160" s="213"/>
      <c r="AN160" s="216"/>
      <c r="AO160" s="216"/>
      <c r="AP160" s="216"/>
      <c r="AQ160" s="216"/>
      <c r="AR160" s="216"/>
      <c r="AS160" s="216"/>
      <c r="AT160" s="216"/>
      <c r="AU160" s="216"/>
      <c r="AV160" s="216"/>
      <c r="AW160" s="216"/>
      <c r="AX160" s="216"/>
      <c r="AY160" s="213"/>
      <c r="AZ160" s="213"/>
      <c r="BA160" s="213"/>
      <c r="BB160" s="213"/>
      <c r="BC160" s="213"/>
      <c r="BD160" s="213"/>
      <c r="BE160" s="213"/>
      <c r="BF160" s="213"/>
      <c r="BG160" s="213"/>
    </row>
    <row r="161" spans="2:60" s="137" customFormat="1" ht="18.75" customHeight="1">
      <c r="B161" s="213"/>
      <c r="C161" s="216"/>
      <c r="D161" s="216"/>
      <c r="E161" s="216"/>
      <c r="F161" s="216"/>
      <c r="G161" s="216"/>
      <c r="H161" s="216"/>
      <c r="I161" s="216"/>
      <c r="K161" s="523" t="s">
        <v>583</v>
      </c>
      <c r="L161" s="523"/>
      <c r="M161" s="523"/>
      <c r="N161" s="498" t="s">
        <v>132</v>
      </c>
      <c r="O161" s="524" t="s">
        <v>291</v>
      </c>
      <c r="P161" s="525"/>
      <c r="Q161" s="525"/>
      <c r="R161" s="525"/>
      <c r="S161" s="498" t="s">
        <v>132</v>
      </c>
      <c r="T161" s="514">
        <f>Calcu!H42</f>
        <v>0</v>
      </c>
      <c r="U161" s="514"/>
      <c r="V161" s="215" t="s">
        <v>131</v>
      </c>
      <c r="W161" s="215"/>
      <c r="X161" s="509" t="s">
        <v>205</v>
      </c>
      <c r="Y161" s="516">
        <f>T161/2/SQRT(3)</f>
        <v>0</v>
      </c>
      <c r="Z161" s="516"/>
      <c r="AA161" s="516"/>
      <c r="AB161" s="513" t="str">
        <f>V161</f>
        <v>μm</v>
      </c>
      <c r="AC161" s="513"/>
      <c r="AD161" s="216"/>
      <c r="AE161" s="213"/>
      <c r="AF161" s="213"/>
      <c r="AG161" s="213"/>
      <c r="AH161" s="213"/>
      <c r="AI161" s="213"/>
      <c r="AJ161" s="213"/>
      <c r="AK161" s="213"/>
      <c r="AL161" s="213"/>
      <c r="AM161" s="213"/>
      <c r="AN161" s="213"/>
      <c r="AO161" s="213"/>
      <c r="AP161" s="213"/>
      <c r="AQ161" s="213"/>
      <c r="AR161" s="216"/>
      <c r="AS161" s="216"/>
      <c r="AT161" s="216"/>
      <c r="AU161" s="216"/>
      <c r="AV161" s="216"/>
      <c r="AW161" s="216"/>
      <c r="AX161" s="216"/>
      <c r="AY161" s="216"/>
      <c r="AZ161" s="213"/>
      <c r="BA161" s="213"/>
      <c r="BB161" s="213"/>
      <c r="BC161" s="213"/>
      <c r="BD161" s="213"/>
      <c r="BE161" s="213"/>
      <c r="BF161" s="213"/>
      <c r="BG161" s="213"/>
      <c r="BH161" s="213"/>
    </row>
    <row r="162" spans="2:60" s="137" customFormat="1" ht="18.75" customHeight="1">
      <c r="B162" s="213"/>
      <c r="C162" s="216"/>
      <c r="D162" s="216"/>
      <c r="E162" s="216"/>
      <c r="F162" s="216"/>
      <c r="G162" s="216"/>
      <c r="H162" s="216"/>
      <c r="I162" s="216"/>
      <c r="J162" s="207"/>
      <c r="K162" s="523"/>
      <c r="L162" s="523"/>
      <c r="M162" s="523"/>
      <c r="N162" s="498"/>
      <c r="O162" s="546"/>
      <c r="P162" s="546"/>
      <c r="Q162" s="546"/>
      <c r="R162" s="546"/>
      <c r="S162" s="498"/>
      <c r="T162" s="546"/>
      <c r="U162" s="546"/>
      <c r="V162" s="546"/>
      <c r="W162" s="546"/>
      <c r="X162" s="509"/>
      <c r="Y162" s="516"/>
      <c r="Z162" s="516"/>
      <c r="AA162" s="516"/>
      <c r="AB162" s="513"/>
      <c r="AC162" s="513"/>
      <c r="AD162" s="216"/>
      <c r="AE162" s="213"/>
      <c r="AF162" s="213"/>
      <c r="AG162" s="213"/>
      <c r="AH162" s="213"/>
      <c r="AI162" s="213"/>
      <c r="AJ162" s="213"/>
      <c r="AK162" s="213"/>
      <c r="AL162" s="213"/>
      <c r="AM162" s="213"/>
      <c r="AN162" s="213"/>
      <c r="AO162" s="213"/>
      <c r="AP162" s="213"/>
      <c r="AQ162" s="213"/>
      <c r="AR162" s="216"/>
      <c r="AS162" s="216"/>
      <c r="AT162" s="216"/>
      <c r="AU162" s="216"/>
      <c r="AV162" s="216"/>
      <c r="AW162" s="216"/>
      <c r="AX162" s="216"/>
      <c r="AY162" s="216"/>
      <c r="AZ162" s="213"/>
      <c r="BA162" s="213"/>
      <c r="BB162" s="213"/>
      <c r="BC162" s="213"/>
      <c r="BD162" s="213"/>
      <c r="BE162" s="213"/>
      <c r="BF162" s="213"/>
      <c r="BG162" s="213"/>
      <c r="BH162" s="213"/>
    </row>
    <row r="163" spans="2:60" s="137" customFormat="1" ht="18.75" customHeight="1">
      <c r="B163" s="213"/>
      <c r="C163" s="216" t="s">
        <v>292</v>
      </c>
      <c r="D163" s="216"/>
      <c r="E163" s="216"/>
      <c r="F163" s="216"/>
      <c r="G163" s="216"/>
      <c r="H163" s="216"/>
      <c r="I163" s="521" t="str">
        <f>AB64</f>
        <v>직사각형</v>
      </c>
      <c r="J163" s="521"/>
      <c r="K163" s="521"/>
      <c r="L163" s="521"/>
      <c r="M163" s="521"/>
      <c r="N163" s="521"/>
      <c r="O163" s="521"/>
      <c r="P163" s="521"/>
      <c r="Q163" s="216"/>
      <c r="R163" s="216"/>
      <c r="S163" s="216"/>
      <c r="T163" s="216"/>
      <c r="U163" s="216"/>
      <c r="V163" s="216"/>
      <c r="W163" s="216"/>
      <c r="X163" s="216"/>
      <c r="Y163" s="216"/>
      <c r="Z163" s="213"/>
      <c r="AA163" s="213"/>
      <c r="AB163" s="213"/>
      <c r="AC163" s="213"/>
      <c r="AD163" s="213"/>
      <c r="AE163" s="213"/>
      <c r="AF163" s="213"/>
      <c r="AG163" s="213"/>
      <c r="AH163" s="216"/>
      <c r="AI163" s="216"/>
      <c r="AJ163" s="216"/>
      <c r="AK163" s="216"/>
      <c r="AL163" s="216"/>
      <c r="AM163" s="216"/>
      <c r="AN163" s="216"/>
      <c r="AO163" s="216"/>
      <c r="AP163" s="216"/>
      <c r="AQ163" s="216"/>
      <c r="AR163" s="216"/>
      <c r="AS163" s="216"/>
      <c r="AT163" s="216"/>
      <c r="AU163" s="216"/>
      <c r="AV163" s="216"/>
      <c r="AW163" s="216"/>
      <c r="AX163" s="216"/>
      <c r="AY163" s="213"/>
      <c r="AZ163" s="213"/>
      <c r="BA163" s="213"/>
      <c r="BB163" s="213"/>
      <c r="BC163" s="213"/>
      <c r="BD163" s="213"/>
      <c r="BE163" s="213"/>
      <c r="BF163" s="213"/>
      <c r="BG163" s="213"/>
    </row>
    <row r="164" spans="2:60" s="137" customFormat="1" ht="18.75" customHeight="1">
      <c r="B164" s="213"/>
      <c r="C164" s="508" t="s">
        <v>293</v>
      </c>
      <c r="D164" s="508"/>
      <c r="E164" s="508"/>
      <c r="F164" s="508"/>
      <c r="G164" s="508"/>
      <c r="H164" s="508"/>
      <c r="I164" s="216"/>
      <c r="J164" s="216"/>
      <c r="K164" s="216"/>
      <c r="L164" s="216"/>
      <c r="M164" s="216"/>
      <c r="N164" s="498">
        <f>AG64</f>
        <v>1</v>
      </c>
      <c r="O164" s="498"/>
      <c r="P164" s="145"/>
      <c r="Q164" s="145"/>
      <c r="R164" s="145"/>
      <c r="S164" s="216"/>
      <c r="T164" s="216"/>
      <c r="U164" s="216"/>
      <c r="V164" s="216"/>
      <c r="W164" s="216"/>
      <c r="X164" s="216"/>
      <c r="Y164" s="216"/>
      <c r="Z164" s="146"/>
      <c r="AA164" s="146"/>
      <c r="AB164" s="216"/>
      <c r="AC164" s="216"/>
      <c r="AD164" s="216"/>
      <c r="AE164" s="216"/>
      <c r="AF164" s="216"/>
      <c r="AG164" s="216"/>
      <c r="AH164" s="216"/>
      <c r="AI164" s="216"/>
      <c r="AJ164" s="216"/>
      <c r="AK164" s="216"/>
      <c r="AL164" s="213"/>
      <c r="AM164" s="213"/>
      <c r="AN164" s="213"/>
      <c r="AO164" s="216"/>
      <c r="AP164" s="216"/>
      <c r="AQ164" s="216"/>
      <c r="AR164" s="216"/>
      <c r="AS164" s="216"/>
      <c r="AT164" s="216"/>
      <c r="AU164" s="216"/>
      <c r="AV164" s="216"/>
      <c r="AW164" s="216"/>
      <c r="AX164" s="216"/>
      <c r="AY164" s="213"/>
      <c r="AZ164" s="213"/>
      <c r="BA164" s="213"/>
      <c r="BB164" s="213"/>
      <c r="BC164" s="213"/>
      <c r="BD164" s="213"/>
      <c r="BE164" s="213"/>
      <c r="BF164" s="213"/>
      <c r="BG164" s="213"/>
    </row>
    <row r="165" spans="2:60" s="137" customFormat="1" ht="18.75" customHeight="1">
      <c r="B165" s="213"/>
      <c r="C165" s="508"/>
      <c r="D165" s="508"/>
      <c r="E165" s="508"/>
      <c r="F165" s="508"/>
      <c r="G165" s="508"/>
      <c r="H165" s="508"/>
      <c r="I165" s="216"/>
      <c r="J165" s="216"/>
      <c r="K165" s="216"/>
      <c r="L165" s="216"/>
      <c r="M165" s="216"/>
      <c r="N165" s="498"/>
      <c r="O165" s="498"/>
      <c r="P165" s="145"/>
      <c r="Q165" s="145"/>
      <c r="R165" s="145"/>
      <c r="S165" s="216"/>
      <c r="T165" s="216"/>
      <c r="U165" s="216"/>
      <c r="V165" s="216"/>
      <c r="W165" s="216"/>
      <c r="X165" s="216"/>
      <c r="Y165" s="216"/>
      <c r="Z165" s="146"/>
      <c r="AA165" s="146"/>
      <c r="AB165" s="216"/>
      <c r="AC165" s="216"/>
      <c r="AD165" s="216"/>
      <c r="AE165" s="216"/>
      <c r="AF165" s="216"/>
      <c r="AG165" s="216"/>
      <c r="AH165" s="216"/>
      <c r="AI165" s="216"/>
      <c r="AJ165" s="216"/>
      <c r="AK165" s="216"/>
      <c r="AL165" s="213"/>
      <c r="AM165" s="213"/>
      <c r="AN165" s="213"/>
      <c r="AO165" s="216"/>
      <c r="AP165" s="216"/>
      <c r="AQ165" s="216"/>
      <c r="AR165" s="216"/>
      <c r="AS165" s="216"/>
      <c r="AT165" s="216"/>
      <c r="AU165" s="216"/>
      <c r="AV165" s="216"/>
      <c r="AW165" s="216"/>
      <c r="AX165" s="216"/>
      <c r="AY165" s="213"/>
      <c r="AZ165" s="213"/>
      <c r="BA165" s="213"/>
      <c r="BB165" s="213"/>
      <c r="BC165" s="213"/>
      <c r="BD165" s="213"/>
      <c r="BE165" s="213"/>
      <c r="BF165" s="213"/>
      <c r="BG165" s="213"/>
    </row>
    <row r="166" spans="2:60" s="137" customFormat="1" ht="18.75" customHeight="1">
      <c r="B166" s="213"/>
      <c r="C166" s="216" t="s">
        <v>294</v>
      </c>
      <c r="D166" s="216"/>
      <c r="E166" s="216"/>
      <c r="F166" s="216"/>
      <c r="G166" s="216"/>
      <c r="H166" s="216"/>
      <c r="I166" s="216"/>
      <c r="J166" s="213"/>
      <c r="K166" s="213" t="s">
        <v>237</v>
      </c>
      <c r="L166" s="498">
        <v>1</v>
      </c>
      <c r="M166" s="498"/>
      <c r="N166" s="213" t="s">
        <v>80</v>
      </c>
      <c r="O166" s="516">
        <f>Y161</f>
        <v>0</v>
      </c>
      <c r="P166" s="513"/>
      <c r="Q166" s="513"/>
      <c r="R166" s="522" t="str">
        <f>AB161</f>
        <v>μm</v>
      </c>
      <c r="S166" s="513"/>
      <c r="T166" s="220" t="s">
        <v>79</v>
      </c>
      <c r="U166" s="72" t="s">
        <v>132</v>
      </c>
      <c r="V166" s="516">
        <f>L166*O166</f>
        <v>0</v>
      </c>
      <c r="W166" s="516"/>
      <c r="X166" s="516"/>
      <c r="Y166" s="214" t="str">
        <f>R166</f>
        <v>μm</v>
      </c>
      <c r="Z166" s="56"/>
      <c r="AA166" s="212"/>
      <c r="AB166" s="147"/>
      <c r="AC166" s="140"/>
      <c r="AD166" s="213"/>
      <c r="AE166" s="216"/>
      <c r="AF166" s="213"/>
      <c r="AG166" s="213"/>
      <c r="AH166" s="213"/>
      <c r="AI166" s="213"/>
      <c r="AJ166" s="213"/>
      <c r="AK166" s="216"/>
      <c r="AL166" s="213"/>
      <c r="AM166" s="213"/>
      <c r="AN166" s="213"/>
      <c r="AO166" s="216"/>
      <c r="AP166" s="216"/>
      <c r="AQ166" s="216"/>
      <c r="AR166" s="216"/>
      <c r="AS166" s="216"/>
      <c r="AT166" s="216"/>
      <c r="AU166" s="216"/>
      <c r="AV166" s="216"/>
      <c r="AW166" s="216"/>
      <c r="AX166" s="216"/>
      <c r="AY166" s="213"/>
      <c r="AZ166" s="213"/>
      <c r="BA166" s="213"/>
      <c r="BB166" s="213"/>
      <c r="BC166" s="213"/>
      <c r="BD166" s="213"/>
      <c r="BE166" s="213"/>
      <c r="BF166" s="213"/>
      <c r="BG166" s="213"/>
    </row>
    <row r="167" spans="2:60" s="137" customFormat="1" ht="18.75" customHeight="1">
      <c r="B167" s="213"/>
      <c r="C167" s="508" t="s">
        <v>295</v>
      </c>
      <c r="D167" s="508"/>
      <c r="E167" s="508"/>
      <c r="F167" s="508"/>
      <c r="G167" s="508"/>
      <c r="H167" s="216"/>
      <c r="J167" s="216"/>
      <c r="K167" s="216"/>
      <c r="L167" s="216"/>
      <c r="M167" s="216"/>
      <c r="N167" s="216"/>
      <c r="O167" s="216"/>
      <c r="P167" s="216"/>
      <c r="Q167" s="216"/>
      <c r="R167" s="140"/>
      <c r="S167" s="216"/>
      <c r="T167" s="216"/>
      <c r="U167" s="216"/>
      <c r="W167" s="216"/>
      <c r="X167" s="222" t="s">
        <v>296</v>
      </c>
      <c r="Y167" s="216"/>
      <c r="Z167" s="216"/>
      <c r="AA167" s="216"/>
      <c r="AB167" s="216"/>
      <c r="AC167" s="216"/>
      <c r="AD167" s="216"/>
      <c r="AE167" s="213"/>
      <c r="AF167" s="213"/>
      <c r="AG167" s="213"/>
      <c r="AH167" s="213"/>
      <c r="AI167" s="213"/>
      <c r="AJ167" s="213"/>
      <c r="AK167" s="213"/>
      <c r="AL167" s="213"/>
      <c r="AM167" s="213"/>
      <c r="AN167" s="213"/>
      <c r="AO167" s="213"/>
      <c r="AP167" s="213"/>
      <c r="AQ167" s="213"/>
      <c r="AR167" s="213"/>
      <c r="AS167" s="213"/>
      <c r="AT167" s="213"/>
      <c r="AU167" s="213"/>
      <c r="AV167" s="213"/>
      <c r="AW167" s="213"/>
      <c r="AX167" s="213"/>
      <c r="AY167" s="213"/>
      <c r="AZ167" s="213"/>
      <c r="BA167" s="213"/>
      <c r="BB167" s="213"/>
      <c r="BC167" s="213"/>
      <c r="BD167" s="213"/>
      <c r="BE167" s="213"/>
      <c r="BF167" s="213"/>
      <c r="BG167" s="213"/>
    </row>
    <row r="168" spans="2:60" s="137" customFormat="1" ht="18.75" customHeight="1">
      <c r="B168" s="213"/>
      <c r="C168" s="508"/>
      <c r="D168" s="508"/>
      <c r="E168" s="508"/>
      <c r="F168" s="508"/>
      <c r="G168" s="508"/>
      <c r="H168" s="216"/>
      <c r="I168" s="216"/>
      <c r="J168" s="216"/>
      <c r="K168" s="216"/>
      <c r="L168" s="216"/>
      <c r="M168" s="216"/>
      <c r="N168" s="216"/>
      <c r="O168" s="216"/>
      <c r="P168" s="216"/>
      <c r="Q168" s="216"/>
      <c r="R168" s="140"/>
      <c r="S168" s="216"/>
      <c r="T168" s="216"/>
      <c r="U168" s="216"/>
      <c r="V168" s="216"/>
      <c r="W168" s="216"/>
      <c r="X168" s="216"/>
      <c r="Y168" s="216"/>
      <c r="Z168" s="216"/>
      <c r="AA168" s="216"/>
      <c r="AB168" s="216"/>
      <c r="AC168" s="216"/>
      <c r="AD168" s="216"/>
      <c r="AE168" s="213"/>
      <c r="AF168" s="213"/>
      <c r="AG168" s="213"/>
      <c r="AH168" s="213"/>
      <c r="AI168" s="213"/>
      <c r="AJ168" s="213"/>
      <c r="AK168" s="213"/>
      <c r="AL168" s="213"/>
      <c r="AM168" s="213"/>
      <c r="AN168" s="213"/>
      <c r="AO168" s="213"/>
      <c r="AP168" s="213"/>
      <c r="AQ168" s="213"/>
      <c r="AR168" s="213"/>
      <c r="AS168" s="213"/>
      <c r="AT168" s="213"/>
      <c r="AU168" s="213"/>
      <c r="AV168" s="213"/>
      <c r="AW168" s="213"/>
      <c r="AX168" s="213"/>
      <c r="AY168" s="213"/>
      <c r="AZ168" s="213"/>
      <c r="BA168" s="213"/>
      <c r="BB168" s="213"/>
      <c r="BC168" s="213"/>
      <c r="BD168" s="213"/>
      <c r="BE168" s="213"/>
      <c r="BF168" s="213"/>
      <c r="BG168" s="213"/>
    </row>
    <row r="169" spans="2:60" s="137" customFormat="1" ht="18.75" customHeight="1">
      <c r="B169" s="213"/>
      <c r="C169" s="57"/>
      <c r="D169" s="216"/>
      <c r="E169" s="216"/>
      <c r="F169" s="216"/>
      <c r="G169" s="213"/>
      <c r="H169" s="216"/>
      <c r="I169" s="216"/>
      <c r="J169" s="216"/>
      <c r="K169" s="216"/>
      <c r="L169" s="216"/>
      <c r="M169" s="216"/>
      <c r="N169" s="216"/>
      <c r="O169" s="216"/>
      <c r="P169" s="216"/>
      <c r="Q169" s="216"/>
      <c r="R169" s="216"/>
      <c r="S169" s="216"/>
      <c r="T169" s="216"/>
      <c r="U169" s="216"/>
      <c r="V169" s="216"/>
      <c r="W169" s="216"/>
      <c r="X169" s="216"/>
      <c r="Y169" s="216"/>
      <c r="Z169" s="216"/>
      <c r="AA169" s="216"/>
      <c r="AB169" s="216"/>
      <c r="AC169" s="216"/>
      <c r="AD169" s="216"/>
      <c r="AE169" s="213"/>
      <c r="AF169" s="216"/>
      <c r="AG169" s="213"/>
      <c r="AH169" s="213"/>
      <c r="AI169" s="213"/>
      <c r="AJ169" s="213"/>
      <c r="AK169" s="213"/>
      <c r="AL169" s="213"/>
      <c r="AM169" s="213"/>
      <c r="AN169" s="213"/>
      <c r="AO169" s="213"/>
      <c r="AP169" s="213"/>
      <c r="AQ169" s="213"/>
      <c r="AR169" s="213"/>
      <c r="AS169" s="213"/>
      <c r="AT169" s="213"/>
      <c r="AU169" s="213"/>
      <c r="AV169" s="213"/>
      <c r="AW169" s="213"/>
      <c r="AX169" s="213"/>
      <c r="AY169" s="213"/>
      <c r="AZ169" s="213"/>
      <c r="BA169" s="213"/>
      <c r="BB169" s="213"/>
      <c r="BC169" s="213"/>
      <c r="BD169" s="213"/>
      <c r="BE169" s="213"/>
      <c r="BF169" s="213"/>
      <c r="BG169" s="213"/>
    </row>
    <row r="170" spans="2:60" s="137" customFormat="1" ht="18.75" customHeight="1">
      <c r="B170" s="57" t="s">
        <v>337</v>
      </c>
      <c r="D170" s="260"/>
      <c r="E170" s="260"/>
      <c r="F170" s="260"/>
      <c r="G170" s="258"/>
      <c r="H170" s="260"/>
      <c r="I170" s="260"/>
      <c r="J170" s="260"/>
      <c r="K170" s="260"/>
      <c r="L170" s="260"/>
      <c r="M170" s="260"/>
      <c r="N170" s="205" t="s">
        <v>351</v>
      </c>
      <c r="P170" s="260"/>
      <c r="Q170" s="260"/>
      <c r="R170" s="260"/>
      <c r="S170" s="260"/>
      <c r="T170" s="260"/>
      <c r="V170" s="260"/>
      <c r="W170" s="260"/>
      <c r="X170" s="260"/>
      <c r="Y170" s="260"/>
      <c r="Z170" s="260"/>
      <c r="AA170" s="260"/>
      <c r="AB170" s="260"/>
      <c r="AC170" s="260"/>
      <c r="AD170" s="260"/>
      <c r="AE170" s="258"/>
      <c r="AF170" s="260"/>
      <c r="AG170" s="258"/>
      <c r="AH170" s="258"/>
      <c r="AI170" s="258"/>
      <c r="AJ170" s="258"/>
      <c r="AK170" s="258"/>
      <c r="AL170" s="258"/>
      <c r="AM170" s="258"/>
      <c r="AN170" s="258"/>
      <c r="AO170" s="258"/>
      <c r="AP170" s="258"/>
      <c r="AQ170" s="258"/>
      <c r="AR170" s="258"/>
      <c r="AS170" s="258"/>
      <c r="AT170" s="258"/>
      <c r="AU170" s="258"/>
      <c r="AV170" s="258"/>
      <c r="AW170" s="258"/>
      <c r="AX170" s="258"/>
      <c r="AY170" s="258"/>
      <c r="AZ170" s="258"/>
      <c r="BA170" s="258"/>
      <c r="BB170" s="258"/>
      <c r="BC170" s="258"/>
      <c r="BD170" s="258"/>
      <c r="BE170" s="258"/>
      <c r="BF170" s="258"/>
      <c r="BG170" s="258"/>
    </row>
    <row r="171" spans="2:60" s="137" customFormat="1" ht="18.75" customHeight="1">
      <c r="B171" s="57"/>
      <c r="C171" s="266" t="s">
        <v>346</v>
      </c>
      <c r="D171" s="266"/>
      <c r="E171" s="266"/>
      <c r="F171" s="266"/>
      <c r="G171" s="267"/>
      <c r="H171" s="266"/>
      <c r="I171" s="266"/>
      <c r="J171" s="266"/>
      <c r="K171" s="266"/>
      <c r="L171" s="266"/>
      <c r="M171" s="266"/>
      <c r="N171" s="266"/>
      <c r="O171" s="266"/>
      <c r="P171" s="266"/>
      <c r="Q171" s="266"/>
      <c r="R171" s="266"/>
      <c r="S171" s="266"/>
      <c r="T171" s="266"/>
      <c r="U171" s="205"/>
      <c r="V171" s="266"/>
      <c r="W171" s="266"/>
      <c r="X171" s="266"/>
      <c r="Y171" s="266"/>
      <c r="Z171" s="266"/>
      <c r="AA171" s="266"/>
      <c r="AB171" s="266"/>
      <c r="AC171" s="266"/>
      <c r="AD171" s="266"/>
      <c r="AE171" s="267"/>
      <c r="AF171" s="266"/>
      <c r="AG171" s="267"/>
      <c r="AH171" s="267"/>
      <c r="AI171" s="267"/>
      <c r="AJ171" s="267"/>
      <c r="AK171" s="267"/>
      <c r="AL171" s="267"/>
      <c r="AM171" s="267"/>
      <c r="AN171" s="267"/>
      <c r="AO171" s="267"/>
      <c r="AP171" s="267"/>
      <c r="AQ171" s="267"/>
      <c r="AR171" s="267"/>
      <c r="AS171" s="258"/>
      <c r="AT171" s="258"/>
      <c r="AU171" s="258"/>
      <c r="AV171" s="258"/>
      <c r="AW171" s="258"/>
      <c r="AX171" s="258"/>
      <c r="AY171" s="258"/>
      <c r="AZ171" s="258"/>
      <c r="BA171" s="258"/>
      <c r="BB171" s="258"/>
      <c r="BC171" s="258"/>
      <c r="BD171" s="258"/>
      <c r="BE171" s="258"/>
      <c r="BF171" s="258"/>
      <c r="BG171" s="258"/>
    </row>
    <row r="172" spans="2:60" s="137" customFormat="1" ht="18.75" customHeight="1">
      <c r="B172" s="57"/>
      <c r="D172" s="266" t="s">
        <v>366</v>
      </c>
      <c r="E172" s="266"/>
      <c r="F172" s="266"/>
      <c r="G172" s="267"/>
      <c r="H172" s="266"/>
      <c r="I172" s="266"/>
      <c r="J172" s="266"/>
      <c r="K172" s="266"/>
      <c r="L172" s="266"/>
      <c r="M172" s="266"/>
      <c r="N172" s="266"/>
      <c r="O172" s="266"/>
      <c r="P172" s="266"/>
      <c r="Q172" s="266"/>
      <c r="R172" s="266"/>
      <c r="S172" s="266"/>
      <c r="T172" s="266"/>
      <c r="U172" s="205"/>
      <c r="V172" s="266"/>
      <c r="W172" s="266"/>
      <c r="X172" s="266"/>
      <c r="Y172" s="266"/>
      <c r="Z172" s="266"/>
      <c r="AA172" s="266"/>
      <c r="AB172" s="266"/>
      <c r="AC172" s="266"/>
      <c r="AD172" s="266"/>
      <c r="AE172" s="267"/>
      <c r="AF172" s="266"/>
      <c r="AG172" s="267"/>
      <c r="AH172" s="267"/>
      <c r="AI172" s="267"/>
      <c r="AJ172" s="267"/>
      <c r="AK172" s="267"/>
      <c r="AL172" s="267"/>
      <c r="AM172" s="267"/>
      <c r="AN172" s="267"/>
      <c r="AO172" s="267"/>
      <c r="AP172" s="267"/>
      <c r="AQ172" s="267"/>
      <c r="AR172" s="267"/>
      <c r="AS172" s="258"/>
      <c r="AT172" s="258"/>
      <c r="AU172" s="258"/>
      <c r="AV172" s="258"/>
      <c r="AW172" s="258"/>
      <c r="AX172" s="258"/>
      <c r="AY172" s="258"/>
      <c r="AZ172" s="258"/>
      <c r="BA172" s="258"/>
      <c r="BB172" s="258"/>
      <c r="BC172" s="258"/>
      <c r="BD172" s="258"/>
      <c r="BE172" s="258"/>
      <c r="BF172" s="258"/>
      <c r="BG172" s="258"/>
    </row>
    <row r="173" spans="2:60" s="137" customFormat="1" ht="18.75" customHeight="1">
      <c r="B173" s="57"/>
      <c r="C173" s="266"/>
      <c r="D173" s="266" t="s">
        <v>347</v>
      </c>
      <c r="E173" s="266"/>
      <c r="F173" s="266"/>
      <c r="G173" s="266"/>
      <c r="H173" s="266"/>
      <c r="I173" s="266"/>
      <c r="J173" s="266"/>
      <c r="K173" s="266"/>
      <c r="L173" s="266"/>
      <c r="M173" s="267"/>
      <c r="N173" s="267"/>
      <c r="O173" s="267"/>
      <c r="P173" s="267" t="s">
        <v>348</v>
      </c>
      <c r="Q173" s="547">
        <f>DEGREES(ATAN(0.1/100))</f>
        <v>5.7295760414500616E-2</v>
      </c>
      <c r="R173" s="547"/>
      <c r="S173" s="547"/>
      <c r="T173" s="547"/>
      <c r="U173" s="266" t="s">
        <v>349</v>
      </c>
      <c r="V173" s="266" t="s">
        <v>350</v>
      </c>
      <c r="W173" s="266"/>
      <c r="X173" s="266"/>
      <c r="Y173" s="266"/>
      <c r="Z173" s="266"/>
      <c r="AA173" s="266"/>
      <c r="AB173" s="266"/>
      <c r="AC173" s="526">
        <f>Calcu!K5</f>
        <v>0</v>
      </c>
      <c r="AD173" s="526"/>
      <c r="AE173" s="526"/>
      <c r="AF173" s="526"/>
      <c r="AG173" s="526"/>
      <c r="AH173" s="267"/>
      <c r="AI173" s="267"/>
      <c r="AJ173" s="267"/>
      <c r="AK173" s="267"/>
      <c r="AL173" s="267"/>
      <c r="AM173" s="267"/>
      <c r="AN173" s="267"/>
      <c r="AO173" s="267"/>
      <c r="AP173" s="267"/>
      <c r="AQ173" s="267"/>
      <c r="AR173" s="267"/>
      <c r="AS173" s="258"/>
      <c r="AT173" s="258"/>
      <c r="AU173" s="258"/>
      <c r="AV173" s="258"/>
      <c r="AW173" s="258"/>
      <c r="AX173" s="258"/>
      <c r="AY173" s="258"/>
      <c r="AZ173" s="258"/>
      <c r="BA173" s="258"/>
      <c r="BB173" s="258"/>
      <c r="BC173" s="258"/>
      <c r="BD173" s="258"/>
      <c r="BE173" s="258"/>
      <c r="BF173" s="258"/>
      <c r="BG173" s="258"/>
    </row>
    <row r="174" spans="2:60" s="137" customFormat="1" ht="18.75" customHeight="1">
      <c r="B174" s="57"/>
      <c r="C174" s="266"/>
      <c r="D174" s="269" t="s">
        <v>354</v>
      </c>
      <c r="E174" s="207"/>
      <c r="F174" s="207"/>
      <c r="G174" s="268"/>
      <c r="H174" s="266"/>
      <c r="I174" s="270"/>
      <c r="J174" s="270"/>
      <c r="K174" s="270"/>
      <c r="L174" s="270"/>
      <c r="M174" s="269"/>
      <c r="N174" s="271"/>
      <c r="O174" s="271"/>
      <c r="P174" s="271"/>
      <c r="Q174" s="271"/>
      <c r="R174" s="144"/>
      <c r="S174" s="527">
        <f>(1-COS(ATAN(0.1/100)))*AC173*1000</f>
        <v>0</v>
      </c>
      <c r="T174" s="527"/>
      <c r="U174" s="527"/>
      <c r="V174" s="527"/>
      <c r="W174" s="527"/>
      <c r="X174" s="266"/>
      <c r="Y174" s="266"/>
      <c r="Z174" s="266"/>
      <c r="AA174" s="266"/>
      <c r="AB174" s="266"/>
      <c r="AC174" s="267"/>
      <c r="AD174" s="266"/>
      <c r="AE174" s="266"/>
      <c r="AK174" s="267"/>
      <c r="AL174" s="267"/>
      <c r="AM174" s="267"/>
      <c r="AN174" s="267"/>
      <c r="AO174" s="267"/>
      <c r="AP174" s="267"/>
      <c r="AQ174" s="267"/>
      <c r="AR174" s="267"/>
      <c r="AS174" s="267"/>
      <c r="AT174" s="267"/>
      <c r="AU174" s="267"/>
      <c r="AV174" s="267"/>
      <c r="AW174" s="267"/>
      <c r="AX174" s="267"/>
      <c r="AY174" s="267"/>
      <c r="AZ174" s="267"/>
      <c r="BA174" s="267"/>
      <c r="BB174" s="267"/>
      <c r="BC174" s="267"/>
      <c r="BD174" s="267"/>
      <c r="BE174" s="267"/>
      <c r="BF174" s="267"/>
      <c r="BG174" s="267"/>
    </row>
    <row r="175" spans="2:60" s="137" customFormat="1" ht="18.75" customHeight="1">
      <c r="B175" s="258"/>
      <c r="C175" s="264" t="s">
        <v>338</v>
      </c>
      <c r="D175" s="258"/>
      <c r="E175" s="258"/>
      <c r="F175" s="258"/>
      <c r="G175" s="258"/>
      <c r="H175" s="531">
        <v>0</v>
      </c>
      <c r="I175" s="531"/>
      <c r="J175" s="531"/>
      <c r="K175" s="531"/>
      <c r="L175" s="531"/>
      <c r="M175" s="531"/>
      <c r="N175" s="531"/>
      <c r="O175" s="531"/>
      <c r="P175" s="261"/>
      <c r="Q175" s="260"/>
      <c r="R175" s="260"/>
      <c r="S175" s="260"/>
      <c r="T175" s="260"/>
      <c r="U175" s="260"/>
      <c r="V175" s="260"/>
      <c r="W175" s="260"/>
      <c r="AC175" s="260"/>
      <c r="AD175" s="260"/>
      <c r="AE175" s="260"/>
      <c r="AF175" s="260"/>
      <c r="AG175" s="260"/>
      <c r="AH175" s="260"/>
      <c r="AI175" s="258"/>
      <c r="AJ175" s="258"/>
      <c r="AK175" s="258"/>
      <c r="AL175" s="258"/>
      <c r="AM175" s="258"/>
      <c r="AN175" s="258"/>
      <c r="AO175" s="258"/>
      <c r="AP175" s="258"/>
      <c r="AQ175" s="258"/>
      <c r="AR175" s="258"/>
      <c r="AS175" s="260"/>
      <c r="AT175" s="260"/>
      <c r="AU175" s="260"/>
      <c r="AV175" s="260"/>
      <c r="AW175" s="260"/>
      <c r="AX175" s="260"/>
      <c r="AY175" s="258"/>
      <c r="AZ175" s="258"/>
      <c r="BA175" s="258"/>
      <c r="BB175" s="258"/>
      <c r="BC175" s="258"/>
      <c r="BD175" s="258"/>
      <c r="BE175" s="258"/>
      <c r="BF175" s="258"/>
      <c r="BG175" s="258"/>
    </row>
    <row r="176" spans="2:60" s="137" customFormat="1" ht="18.75" customHeight="1">
      <c r="B176" s="258"/>
      <c r="C176" s="260" t="s">
        <v>339</v>
      </c>
      <c r="D176" s="260"/>
      <c r="E176" s="260"/>
      <c r="F176" s="260"/>
      <c r="G176" s="260"/>
      <c r="H176" s="260"/>
      <c r="I176" s="258"/>
      <c r="J176" s="260" t="s">
        <v>355</v>
      </c>
      <c r="K176" s="260"/>
      <c r="L176" s="260"/>
      <c r="M176" s="260"/>
      <c r="N176" s="260"/>
      <c r="O176" s="260"/>
      <c r="R176" s="516">
        <f>Calcu!H42</f>
        <v>0</v>
      </c>
      <c r="S176" s="516"/>
      <c r="T176" s="516"/>
      <c r="U176" s="261" t="s">
        <v>139</v>
      </c>
      <c r="V176" s="258"/>
      <c r="AD176" s="260"/>
      <c r="AE176" s="260"/>
      <c r="AF176" s="258"/>
      <c r="AG176" s="258"/>
      <c r="AH176" s="258"/>
      <c r="AI176" s="258"/>
      <c r="AJ176" s="258"/>
      <c r="AK176" s="258"/>
      <c r="AL176" s="258"/>
      <c r="AM176" s="258"/>
      <c r="AN176" s="260"/>
      <c r="AO176" s="260"/>
      <c r="AP176" s="260"/>
      <c r="AQ176" s="260"/>
      <c r="AR176" s="260"/>
      <c r="AS176" s="260"/>
      <c r="AT176" s="260"/>
      <c r="AU176" s="260"/>
      <c r="AV176" s="260"/>
      <c r="AW176" s="260"/>
      <c r="AX176" s="260"/>
      <c r="AY176" s="258"/>
      <c r="AZ176" s="258"/>
      <c r="BA176" s="258"/>
      <c r="BB176" s="258"/>
      <c r="BC176" s="258"/>
      <c r="BD176" s="258"/>
      <c r="BE176" s="258"/>
      <c r="BF176" s="258"/>
      <c r="BG176" s="258"/>
    </row>
    <row r="177" spans="1:60" s="137" customFormat="1" ht="18.75" customHeight="1">
      <c r="B177" s="258"/>
      <c r="C177" s="260"/>
      <c r="D177" s="260"/>
      <c r="E177" s="260"/>
      <c r="F177" s="260"/>
      <c r="G177" s="260"/>
      <c r="H177" s="260"/>
      <c r="I177" s="260"/>
      <c r="K177" s="523" t="s">
        <v>356</v>
      </c>
      <c r="L177" s="523"/>
      <c r="M177" s="523"/>
      <c r="N177" s="498" t="s">
        <v>132</v>
      </c>
      <c r="O177" s="517">
        <f>R176</f>
        <v>0</v>
      </c>
      <c r="P177" s="517"/>
      <c r="Q177" s="517"/>
      <c r="R177" s="265" t="s">
        <v>131</v>
      </c>
      <c r="S177" s="265"/>
      <c r="T177" s="509" t="s">
        <v>132</v>
      </c>
      <c r="U177" s="516">
        <f>O177/SQRT(3)</f>
        <v>0</v>
      </c>
      <c r="V177" s="516"/>
      <c r="W177" s="516"/>
      <c r="X177" s="513" t="str">
        <f>R177</f>
        <v>μm</v>
      </c>
      <c r="Y177" s="513"/>
      <c r="Z177" s="258"/>
      <c r="AA177" s="258"/>
      <c r="AB177" s="258"/>
      <c r="AC177" s="258"/>
      <c r="AD177" s="258"/>
      <c r="AE177" s="258"/>
      <c r="AF177" s="258"/>
      <c r="AG177" s="258"/>
      <c r="AH177" s="258"/>
      <c r="AI177" s="258"/>
      <c r="AJ177" s="258"/>
      <c r="AK177" s="258"/>
      <c r="AL177" s="258"/>
      <c r="AM177" s="260"/>
      <c r="AN177" s="260"/>
      <c r="AO177" s="260"/>
      <c r="AP177" s="260"/>
      <c r="AQ177" s="260"/>
      <c r="AR177" s="260"/>
      <c r="AS177" s="260"/>
      <c r="AT177" s="260"/>
      <c r="AU177" s="258"/>
      <c r="AV177" s="258"/>
      <c r="AW177" s="258"/>
      <c r="AX177" s="258"/>
      <c r="AY177" s="258"/>
      <c r="AZ177" s="258"/>
      <c r="BA177" s="258"/>
      <c r="BB177" s="258"/>
      <c r="BC177" s="258"/>
    </row>
    <row r="178" spans="1:60" s="137" customFormat="1" ht="18.75" customHeight="1">
      <c r="B178" s="258"/>
      <c r="C178" s="260"/>
      <c r="D178" s="260"/>
      <c r="E178" s="260"/>
      <c r="F178" s="260"/>
      <c r="G178" s="260"/>
      <c r="H178" s="260"/>
      <c r="I178" s="260"/>
      <c r="J178" s="207"/>
      <c r="K178" s="523"/>
      <c r="L178" s="523"/>
      <c r="M178" s="523"/>
      <c r="N178" s="498"/>
      <c r="O178" s="508"/>
      <c r="P178" s="508"/>
      <c r="Q178" s="508"/>
      <c r="R178" s="508"/>
      <c r="S178" s="508"/>
      <c r="T178" s="509"/>
      <c r="U178" s="516"/>
      <c r="V178" s="516"/>
      <c r="W178" s="516"/>
      <c r="X178" s="513"/>
      <c r="Y178" s="513"/>
      <c r="Z178" s="258"/>
      <c r="AA178" s="258"/>
      <c r="AB178" s="258"/>
      <c r="AC178" s="258"/>
      <c r="AD178" s="258"/>
      <c r="AE178" s="258"/>
      <c r="AF178" s="258"/>
      <c r="AG178" s="258"/>
      <c r="AH178" s="258"/>
      <c r="AI178" s="258"/>
      <c r="AJ178" s="258"/>
      <c r="AK178" s="258"/>
      <c r="AL178" s="258"/>
      <c r="AM178" s="260"/>
      <c r="AN178" s="260"/>
      <c r="AO178" s="260"/>
      <c r="AP178" s="260"/>
      <c r="AQ178" s="260"/>
      <c r="AR178" s="260"/>
      <c r="AS178" s="260"/>
      <c r="AT178" s="260"/>
      <c r="AU178" s="258"/>
      <c r="AV178" s="258"/>
      <c r="AW178" s="258"/>
      <c r="AX178" s="258"/>
      <c r="AY178" s="258"/>
      <c r="AZ178" s="258"/>
      <c r="BA178" s="258"/>
      <c r="BB178" s="258"/>
      <c r="BC178" s="258"/>
    </row>
    <row r="179" spans="1:60" s="137" customFormat="1" ht="18.75" customHeight="1">
      <c r="B179" s="258"/>
      <c r="C179" s="260" t="s">
        <v>340</v>
      </c>
      <c r="D179" s="260"/>
      <c r="E179" s="260"/>
      <c r="F179" s="260"/>
      <c r="G179" s="260"/>
      <c r="H179" s="260"/>
      <c r="I179" s="521" t="str">
        <f>AB65</f>
        <v>직사각형</v>
      </c>
      <c r="J179" s="521"/>
      <c r="K179" s="521"/>
      <c r="L179" s="521"/>
      <c r="M179" s="521"/>
      <c r="N179" s="521"/>
      <c r="O179" s="521"/>
      <c r="P179" s="521"/>
      <c r="Q179" s="260"/>
      <c r="R179" s="260"/>
      <c r="S179" s="260"/>
      <c r="T179" s="260"/>
      <c r="U179" s="260"/>
      <c r="V179" s="260"/>
      <c r="W179" s="260"/>
      <c r="X179" s="260"/>
      <c r="Y179" s="260"/>
      <c r="Z179" s="258"/>
      <c r="AA179" s="258"/>
      <c r="AB179" s="258"/>
      <c r="AC179" s="258"/>
      <c r="AD179" s="258"/>
      <c r="AE179" s="258"/>
      <c r="AF179" s="258"/>
      <c r="AG179" s="258"/>
      <c r="AH179" s="260"/>
      <c r="AI179" s="260"/>
      <c r="AJ179" s="260"/>
      <c r="AK179" s="260"/>
      <c r="AL179" s="260"/>
      <c r="AM179" s="260"/>
      <c r="AN179" s="260"/>
      <c r="AO179" s="260"/>
      <c r="AP179" s="260"/>
      <c r="AQ179" s="260"/>
      <c r="AR179" s="260"/>
      <c r="AS179" s="260"/>
      <c r="AT179" s="260"/>
      <c r="AU179" s="260"/>
      <c r="AV179" s="260"/>
      <c r="AW179" s="260"/>
      <c r="AX179" s="260"/>
      <c r="AY179" s="258"/>
      <c r="AZ179" s="258"/>
      <c r="BA179" s="258"/>
      <c r="BB179" s="258"/>
      <c r="BC179" s="258"/>
      <c r="BD179" s="258"/>
      <c r="BE179" s="258"/>
      <c r="BF179" s="258"/>
      <c r="BG179" s="258"/>
    </row>
    <row r="180" spans="1:60" s="137" customFormat="1" ht="18.75" customHeight="1">
      <c r="B180" s="258"/>
      <c r="C180" s="508" t="s">
        <v>341</v>
      </c>
      <c r="D180" s="508"/>
      <c r="E180" s="508"/>
      <c r="F180" s="508"/>
      <c r="G180" s="508"/>
      <c r="H180" s="508"/>
      <c r="I180" s="260"/>
      <c r="J180" s="260"/>
      <c r="K180" s="260"/>
      <c r="L180" s="260"/>
      <c r="M180" s="260"/>
      <c r="N180" s="498">
        <f>AG65</f>
        <v>1</v>
      </c>
      <c r="O180" s="498"/>
      <c r="P180" s="145"/>
      <c r="Q180" s="145"/>
      <c r="R180" s="145"/>
      <c r="S180" s="260"/>
      <c r="T180" s="260"/>
      <c r="U180" s="260"/>
      <c r="V180" s="260"/>
      <c r="W180" s="260"/>
      <c r="X180" s="260"/>
      <c r="Y180" s="260"/>
      <c r="Z180" s="146"/>
      <c r="AA180" s="146"/>
      <c r="AB180" s="260"/>
      <c r="AC180" s="260"/>
      <c r="AD180" s="260"/>
      <c r="AE180" s="260"/>
      <c r="AF180" s="260"/>
      <c r="AG180" s="260"/>
      <c r="AH180" s="260"/>
      <c r="AI180" s="260"/>
      <c r="AJ180" s="260"/>
      <c r="AK180" s="260"/>
      <c r="AL180" s="258"/>
      <c r="AM180" s="258"/>
      <c r="AN180" s="258"/>
      <c r="AO180" s="260"/>
      <c r="AP180" s="260"/>
      <c r="AQ180" s="260"/>
      <c r="AR180" s="260"/>
      <c r="AS180" s="260"/>
      <c r="AT180" s="260"/>
      <c r="AU180" s="260"/>
      <c r="AV180" s="260"/>
      <c r="AW180" s="260"/>
      <c r="AX180" s="260"/>
      <c r="AY180" s="258"/>
      <c r="AZ180" s="258"/>
      <c r="BA180" s="258"/>
      <c r="BB180" s="258"/>
      <c r="BC180" s="258"/>
      <c r="BD180" s="258"/>
      <c r="BE180" s="258"/>
      <c r="BF180" s="258"/>
      <c r="BG180" s="258"/>
    </row>
    <row r="181" spans="1:60" s="137" customFormat="1" ht="18.75" customHeight="1">
      <c r="B181" s="258"/>
      <c r="C181" s="508"/>
      <c r="D181" s="508"/>
      <c r="E181" s="508"/>
      <c r="F181" s="508"/>
      <c r="G181" s="508"/>
      <c r="H181" s="508"/>
      <c r="I181" s="260"/>
      <c r="J181" s="260"/>
      <c r="K181" s="260"/>
      <c r="L181" s="260"/>
      <c r="M181" s="260"/>
      <c r="N181" s="498"/>
      <c r="O181" s="498"/>
      <c r="P181" s="145"/>
      <c r="Q181" s="145"/>
      <c r="R181" s="145"/>
      <c r="S181" s="260"/>
      <c r="T181" s="260"/>
      <c r="U181" s="260"/>
      <c r="V181" s="260"/>
      <c r="W181" s="260"/>
      <c r="X181" s="260"/>
      <c r="Y181" s="260"/>
      <c r="Z181" s="146"/>
      <c r="AA181" s="146"/>
      <c r="AB181" s="260"/>
      <c r="AC181" s="260"/>
      <c r="AD181" s="260"/>
      <c r="AE181" s="260"/>
      <c r="AF181" s="260"/>
      <c r="AG181" s="260"/>
      <c r="AH181" s="260"/>
      <c r="AI181" s="260"/>
      <c r="AJ181" s="260"/>
      <c r="AK181" s="260"/>
      <c r="AL181" s="258"/>
      <c r="AM181" s="258"/>
      <c r="AN181" s="258"/>
      <c r="AO181" s="260"/>
      <c r="AP181" s="260"/>
      <c r="AQ181" s="260"/>
      <c r="AR181" s="260"/>
      <c r="AS181" s="260"/>
      <c r="AT181" s="260"/>
      <c r="AU181" s="260"/>
      <c r="AV181" s="260"/>
      <c r="AW181" s="260"/>
      <c r="AX181" s="260"/>
      <c r="AY181" s="258"/>
      <c r="AZ181" s="258"/>
      <c r="BA181" s="258"/>
      <c r="BB181" s="258"/>
      <c r="BC181" s="258"/>
      <c r="BD181" s="258"/>
      <c r="BE181" s="258"/>
      <c r="BF181" s="258"/>
      <c r="BG181" s="258"/>
    </row>
    <row r="182" spans="1:60" s="137" customFormat="1" ht="18.75" customHeight="1">
      <c r="B182" s="258"/>
      <c r="C182" s="260" t="s">
        <v>342</v>
      </c>
      <c r="D182" s="260"/>
      <c r="E182" s="260"/>
      <c r="F182" s="260"/>
      <c r="G182" s="260"/>
      <c r="H182" s="260"/>
      <c r="I182" s="260"/>
      <c r="J182" s="258"/>
      <c r="K182" s="258" t="s">
        <v>237</v>
      </c>
      <c r="L182" s="498">
        <v>1</v>
      </c>
      <c r="M182" s="498"/>
      <c r="N182" s="258" t="s">
        <v>80</v>
      </c>
      <c r="O182" s="516">
        <f>U177</f>
        <v>0</v>
      </c>
      <c r="P182" s="513"/>
      <c r="Q182" s="513"/>
      <c r="R182" s="522" t="str">
        <f>X177</f>
        <v>μm</v>
      </c>
      <c r="S182" s="513"/>
      <c r="T182" s="259" t="s">
        <v>79</v>
      </c>
      <c r="U182" s="72" t="s">
        <v>132</v>
      </c>
      <c r="V182" s="516">
        <f>L182*O182</f>
        <v>0</v>
      </c>
      <c r="W182" s="516"/>
      <c r="X182" s="516"/>
      <c r="Y182" s="262" t="str">
        <f>R182</f>
        <v>μm</v>
      </c>
      <c r="Z182" s="56"/>
      <c r="AA182" s="261"/>
      <c r="AB182" s="147"/>
      <c r="AC182" s="140"/>
      <c r="AD182" s="258"/>
      <c r="AE182" s="260"/>
      <c r="AF182" s="258"/>
      <c r="AG182" s="258"/>
      <c r="AH182" s="258"/>
      <c r="AI182" s="258"/>
      <c r="AJ182" s="258"/>
      <c r="AK182" s="260"/>
      <c r="AL182" s="258"/>
      <c r="AM182" s="258"/>
      <c r="AN182" s="258"/>
      <c r="AO182" s="260"/>
      <c r="AP182" s="260"/>
      <c r="AQ182" s="260"/>
      <c r="AR182" s="260"/>
      <c r="AS182" s="260"/>
      <c r="AT182" s="260"/>
      <c r="AU182" s="260"/>
      <c r="AV182" s="260"/>
      <c r="AW182" s="260"/>
      <c r="AX182" s="260"/>
      <c r="AY182" s="258"/>
      <c r="AZ182" s="258"/>
      <c r="BA182" s="258"/>
      <c r="BB182" s="258"/>
      <c r="BC182" s="258"/>
      <c r="BD182" s="258"/>
      <c r="BE182" s="258"/>
      <c r="BF182" s="258"/>
      <c r="BG182" s="258"/>
    </row>
    <row r="183" spans="1:60" s="137" customFormat="1" ht="18.75" customHeight="1">
      <c r="B183" s="258"/>
      <c r="C183" s="508" t="s">
        <v>343</v>
      </c>
      <c r="D183" s="508"/>
      <c r="E183" s="508"/>
      <c r="F183" s="508"/>
      <c r="G183" s="508"/>
      <c r="H183" s="260"/>
      <c r="J183" s="260"/>
      <c r="K183" s="260"/>
      <c r="L183" s="260"/>
      <c r="M183" s="260"/>
      <c r="N183" s="260"/>
      <c r="O183" s="260"/>
      <c r="P183" s="260"/>
      <c r="Q183" s="260"/>
      <c r="R183" s="140"/>
      <c r="S183" s="260"/>
      <c r="T183" s="260"/>
      <c r="U183" s="260"/>
      <c r="W183" s="260"/>
      <c r="X183" s="222" t="s">
        <v>344</v>
      </c>
      <c r="Y183" s="260"/>
      <c r="Z183" s="260"/>
      <c r="AA183" s="260"/>
      <c r="AB183" s="260"/>
      <c r="AC183" s="260"/>
      <c r="AD183" s="260"/>
      <c r="AE183" s="258"/>
      <c r="AF183" s="258"/>
      <c r="AG183" s="258"/>
      <c r="AH183" s="258"/>
      <c r="AI183" s="258"/>
      <c r="AJ183" s="258"/>
      <c r="AK183" s="258"/>
      <c r="AL183" s="258"/>
      <c r="AM183" s="258"/>
      <c r="AN183" s="258"/>
      <c r="AO183" s="258"/>
      <c r="AP183" s="258"/>
      <c r="AQ183" s="258"/>
      <c r="AR183" s="258"/>
      <c r="AS183" s="258"/>
      <c r="AT183" s="258"/>
      <c r="AU183" s="258"/>
      <c r="AV183" s="258"/>
      <c r="AW183" s="258"/>
      <c r="AX183" s="258"/>
      <c r="AY183" s="258"/>
      <c r="AZ183" s="258"/>
      <c r="BA183" s="258"/>
      <c r="BB183" s="258"/>
      <c r="BC183" s="258"/>
      <c r="BD183" s="258"/>
      <c r="BE183" s="258"/>
      <c r="BF183" s="258"/>
      <c r="BG183" s="258"/>
    </row>
    <row r="184" spans="1:60" s="137" customFormat="1" ht="18.75" customHeight="1">
      <c r="B184" s="258"/>
      <c r="C184" s="508"/>
      <c r="D184" s="508"/>
      <c r="E184" s="508"/>
      <c r="F184" s="508"/>
      <c r="G184" s="508"/>
      <c r="H184" s="260"/>
      <c r="I184" s="260"/>
      <c r="J184" s="260"/>
      <c r="K184" s="260"/>
      <c r="L184" s="260"/>
      <c r="M184" s="260"/>
      <c r="N184" s="260"/>
      <c r="O184" s="260"/>
      <c r="P184" s="260"/>
      <c r="Q184" s="260"/>
      <c r="R184" s="140"/>
      <c r="S184" s="260"/>
      <c r="T184" s="260"/>
      <c r="U184" s="260"/>
      <c r="V184" s="260"/>
      <c r="W184" s="260"/>
      <c r="X184" s="260"/>
      <c r="Y184" s="260"/>
      <c r="Z184" s="260"/>
      <c r="AA184" s="260"/>
      <c r="AB184" s="260"/>
      <c r="AC184" s="260"/>
      <c r="AD184" s="260"/>
      <c r="AE184" s="258"/>
      <c r="AF184" s="258"/>
      <c r="AG184" s="258"/>
      <c r="AH184" s="258"/>
      <c r="AI184" s="258"/>
      <c r="AJ184" s="258"/>
      <c r="AK184" s="258"/>
      <c r="AL184" s="258"/>
      <c r="AM184" s="258"/>
      <c r="AN184" s="258"/>
      <c r="AO184" s="258"/>
      <c r="AP184" s="258"/>
      <c r="AQ184" s="258"/>
      <c r="AR184" s="258"/>
      <c r="AS184" s="258"/>
      <c r="AT184" s="258"/>
      <c r="AU184" s="258"/>
      <c r="AV184" s="258"/>
      <c r="AW184" s="258"/>
      <c r="AX184" s="258"/>
      <c r="AY184" s="258"/>
      <c r="AZ184" s="258"/>
      <c r="BA184" s="258"/>
      <c r="BB184" s="258"/>
      <c r="BC184" s="258"/>
      <c r="BD184" s="258"/>
      <c r="BE184" s="258"/>
      <c r="BF184" s="258"/>
      <c r="BG184" s="258"/>
    </row>
    <row r="185" spans="1:60" s="137" customFormat="1" ht="18.75" customHeight="1">
      <c r="B185" s="258"/>
      <c r="C185" s="57"/>
      <c r="D185" s="260"/>
      <c r="E185" s="260"/>
      <c r="F185" s="260"/>
      <c r="G185" s="258"/>
      <c r="H185" s="260"/>
      <c r="I185" s="260"/>
      <c r="J185" s="260"/>
      <c r="K185" s="260"/>
      <c r="L185" s="260"/>
      <c r="M185" s="260"/>
      <c r="N185" s="260"/>
      <c r="O185" s="260"/>
      <c r="P185" s="260"/>
      <c r="Q185" s="260"/>
      <c r="R185" s="260"/>
      <c r="S185" s="260"/>
      <c r="T185" s="260"/>
      <c r="U185" s="260"/>
      <c r="V185" s="260"/>
      <c r="W185" s="260"/>
      <c r="X185" s="260"/>
      <c r="Y185" s="260"/>
      <c r="Z185" s="260"/>
      <c r="AA185" s="260"/>
      <c r="AB185" s="260"/>
      <c r="AC185" s="260"/>
      <c r="AD185" s="260"/>
      <c r="AE185" s="258"/>
      <c r="AF185" s="260"/>
      <c r="AG185" s="258"/>
      <c r="AH185" s="258"/>
      <c r="AI185" s="258"/>
      <c r="AJ185" s="258"/>
      <c r="AK185" s="258"/>
      <c r="AL185" s="258"/>
      <c r="AM185" s="258"/>
      <c r="AN185" s="258"/>
      <c r="AO185" s="258"/>
      <c r="AP185" s="258"/>
      <c r="AQ185" s="258"/>
      <c r="AR185" s="258"/>
      <c r="AS185" s="258"/>
      <c r="AT185" s="258"/>
      <c r="AU185" s="258"/>
      <c r="AV185" s="258"/>
      <c r="AW185" s="258"/>
      <c r="AX185" s="258"/>
      <c r="AY185" s="258"/>
      <c r="AZ185" s="258"/>
      <c r="BA185" s="258"/>
      <c r="BB185" s="258"/>
      <c r="BC185" s="258"/>
      <c r="BD185" s="258"/>
      <c r="BE185" s="258"/>
      <c r="BF185" s="258"/>
      <c r="BG185" s="258"/>
    </row>
    <row r="186" spans="1:60" s="137" customFormat="1" ht="18.75" customHeight="1">
      <c r="A186" s="57" t="s">
        <v>297</v>
      </c>
      <c r="B186" s="213"/>
      <c r="C186" s="213"/>
      <c r="D186" s="213"/>
      <c r="E186" s="213"/>
      <c r="F186" s="213"/>
      <c r="G186" s="213"/>
      <c r="H186" s="213"/>
      <c r="I186" s="213"/>
      <c r="J186" s="213"/>
      <c r="K186" s="213"/>
      <c r="L186" s="213"/>
      <c r="M186" s="213"/>
      <c r="N186" s="213"/>
      <c r="O186" s="213"/>
      <c r="P186" s="213"/>
      <c r="Q186" s="213"/>
      <c r="R186" s="213"/>
      <c r="S186" s="213"/>
      <c r="T186" s="213"/>
      <c r="U186" s="213"/>
      <c r="V186" s="213"/>
      <c r="W186" s="213"/>
      <c r="X186" s="213"/>
      <c r="Y186" s="213"/>
      <c r="Z186" s="213"/>
      <c r="AA186" s="213"/>
      <c r="AB186" s="213"/>
      <c r="AC186" s="213"/>
      <c r="AD186" s="213"/>
      <c r="AE186" s="213"/>
      <c r="AF186" s="213"/>
      <c r="AG186" s="213"/>
      <c r="AH186" s="213"/>
      <c r="AI186" s="213"/>
      <c r="AJ186" s="213"/>
      <c r="AK186" s="213"/>
      <c r="AL186" s="213"/>
      <c r="AM186" s="213"/>
      <c r="AN186" s="213"/>
      <c r="AO186" s="213"/>
      <c r="AP186" s="213"/>
      <c r="AQ186" s="213"/>
      <c r="AR186" s="213"/>
      <c r="AS186" s="213"/>
      <c r="AT186" s="213"/>
      <c r="AU186" s="213"/>
      <c r="AV186" s="213"/>
      <c r="AW186" s="213"/>
      <c r="AX186" s="213"/>
      <c r="AY186" s="213"/>
      <c r="AZ186" s="213"/>
      <c r="BA186" s="213"/>
      <c r="BB186" s="213"/>
      <c r="BC186" s="213"/>
      <c r="BD186" s="213"/>
      <c r="BE186" s="213"/>
      <c r="BF186" s="213"/>
    </row>
    <row r="187" spans="1:60" s="137" customFormat="1" ht="18.75" customHeight="1">
      <c r="A187" s="213"/>
      <c r="B187" s="213"/>
      <c r="C187" s="213"/>
      <c r="D187" s="213"/>
      <c r="E187" s="213"/>
      <c r="F187" s="213"/>
      <c r="G187" s="213"/>
      <c r="H187" s="213"/>
      <c r="I187" s="213"/>
      <c r="J187" s="213"/>
      <c r="K187" s="213"/>
      <c r="L187" s="213"/>
      <c r="M187" s="213"/>
      <c r="N187" s="213"/>
      <c r="O187" s="213"/>
      <c r="P187" s="213"/>
      <c r="Q187" s="213"/>
      <c r="R187" s="213"/>
      <c r="S187" s="213"/>
      <c r="T187" s="213"/>
      <c r="U187" s="213"/>
      <c r="V187" s="213"/>
      <c r="W187" s="213"/>
      <c r="X187" s="213"/>
      <c r="Y187" s="213"/>
      <c r="Z187" s="213"/>
      <c r="AA187" s="213"/>
      <c r="AB187" s="213"/>
      <c r="AC187" s="213"/>
      <c r="AD187" s="213"/>
      <c r="AE187" s="216"/>
      <c r="AF187" s="213"/>
      <c r="AG187" s="213"/>
      <c r="AH187" s="213"/>
      <c r="AI187" s="213"/>
      <c r="AJ187" s="213"/>
      <c r="AK187" s="216"/>
      <c r="AL187" s="216"/>
      <c r="AM187" s="223"/>
      <c r="AN187" s="223"/>
      <c r="AO187" s="223"/>
      <c r="AP187" s="223"/>
      <c r="AQ187" s="216"/>
      <c r="AR187" s="213"/>
      <c r="AT187" s="242"/>
      <c r="AU187" s="242"/>
      <c r="AV187" s="242"/>
      <c r="AW187" s="216"/>
      <c r="AX187" s="216"/>
      <c r="AY187" s="213"/>
      <c r="BA187" s="213"/>
      <c r="BB187" s="213"/>
      <c r="BC187" s="213"/>
      <c r="BD187" s="213"/>
      <c r="BE187" s="213"/>
      <c r="BF187" s="213"/>
    </row>
    <row r="188" spans="1:60" s="137" customFormat="1" ht="18.75" customHeight="1">
      <c r="A188" s="213"/>
      <c r="B188" s="213"/>
      <c r="C188" s="213"/>
      <c r="D188" s="213"/>
      <c r="E188" s="213" t="s">
        <v>205</v>
      </c>
      <c r="F188" s="501" t="e">
        <f ca="1">AP58</f>
        <v>#N/A</v>
      </c>
      <c r="G188" s="501"/>
      <c r="H188" s="501"/>
      <c r="I188" s="216" t="s">
        <v>206</v>
      </c>
      <c r="J188" s="216"/>
      <c r="K188" s="498" t="s">
        <v>298</v>
      </c>
      <c r="L188" s="498"/>
      <c r="M188" s="502" t="e">
        <f ca="1">AU58</f>
        <v>#N/A</v>
      </c>
      <c r="N188" s="502"/>
      <c r="O188" s="502"/>
      <c r="P188" s="216" t="s">
        <v>258</v>
      </c>
      <c r="Q188" s="216"/>
      <c r="R188" s="213"/>
      <c r="T188" s="498" t="s">
        <v>299</v>
      </c>
      <c r="U188" s="498"/>
      <c r="V188" s="500">
        <f>AP59</f>
        <v>0</v>
      </c>
      <c r="W188" s="500"/>
      <c r="X188" s="500"/>
      <c r="Y188" s="216" t="s">
        <v>206</v>
      </c>
      <c r="Z188" s="216"/>
      <c r="AA188" s="498" t="s">
        <v>299</v>
      </c>
      <c r="AB188" s="498"/>
      <c r="AC188" s="499">
        <f>AP60</f>
        <v>8.1649658092772609E-5</v>
      </c>
      <c r="AD188" s="499"/>
      <c r="AE188" s="499"/>
      <c r="AF188" s="499"/>
      <c r="AG188" s="216" t="s">
        <v>188</v>
      </c>
      <c r="AH188" s="213"/>
      <c r="AK188" s="498" t="s">
        <v>299</v>
      </c>
      <c r="AL188" s="498"/>
      <c r="AM188" s="499" t="e">
        <f ca="1">AP61</f>
        <v>#N/A</v>
      </c>
      <c r="AN188" s="499"/>
      <c r="AO188" s="499"/>
      <c r="AP188" s="499"/>
      <c r="AQ188" s="216" t="s">
        <v>258</v>
      </c>
      <c r="AR188" s="213"/>
      <c r="AU188" s="213"/>
      <c r="AV188" s="213"/>
      <c r="AW188" s="213"/>
      <c r="AX188" s="213"/>
      <c r="AY188" s="213"/>
      <c r="AZ188" s="213"/>
      <c r="BA188" s="213"/>
      <c r="BB188" s="213"/>
      <c r="BC188" s="213"/>
      <c r="BD188" s="213"/>
      <c r="BE188" s="213"/>
      <c r="BF188" s="213"/>
    </row>
    <row r="189" spans="1:60" s="137" customFormat="1" ht="18.75" customHeight="1">
      <c r="A189" s="213"/>
      <c r="B189" s="213"/>
      <c r="C189" s="213"/>
      <c r="D189" s="213"/>
      <c r="E189" s="213"/>
      <c r="F189" s="498" t="s">
        <v>299</v>
      </c>
      <c r="G189" s="498"/>
      <c r="H189" s="499">
        <f>AP62</f>
        <v>8.1649658092772609E-5</v>
      </c>
      <c r="I189" s="499"/>
      <c r="J189" s="499"/>
      <c r="K189" s="499"/>
      <c r="L189" s="216" t="s">
        <v>188</v>
      </c>
      <c r="M189" s="213"/>
      <c r="P189" s="498" t="s">
        <v>299</v>
      </c>
      <c r="Q189" s="498"/>
      <c r="R189" s="499" t="e">
        <f ca="1">AP63</f>
        <v>#N/A</v>
      </c>
      <c r="S189" s="499"/>
      <c r="T189" s="499"/>
      <c r="U189" s="499"/>
      <c r="V189" s="216" t="s">
        <v>258</v>
      </c>
      <c r="W189" s="213"/>
      <c r="Z189" s="498" t="s">
        <v>298</v>
      </c>
      <c r="AA189" s="498"/>
      <c r="AB189" s="500">
        <f>AP64</f>
        <v>0</v>
      </c>
      <c r="AC189" s="500"/>
      <c r="AD189" s="500"/>
      <c r="AE189" s="216" t="s">
        <v>206</v>
      </c>
      <c r="AF189" s="216"/>
      <c r="AG189" s="211"/>
      <c r="AH189" s="498" t="s">
        <v>298</v>
      </c>
      <c r="AI189" s="498"/>
      <c r="AJ189" s="500">
        <f>AP65</f>
        <v>0</v>
      </c>
      <c r="AK189" s="500"/>
      <c r="AL189" s="500"/>
      <c r="AM189" s="260" t="s">
        <v>206</v>
      </c>
      <c r="AN189" s="260"/>
      <c r="AO189" s="263"/>
      <c r="AP189" s="216"/>
      <c r="AQ189" s="213"/>
      <c r="AS189" s="213"/>
      <c r="AT189" s="213"/>
      <c r="AU189" s="213"/>
      <c r="AV189" s="213"/>
      <c r="AW189" s="213"/>
      <c r="AX189" s="213"/>
      <c r="AY189" s="213"/>
      <c r="AZ189" s="213"/>
      <c r="BA189" s="213"/>
      <c r="BB189" s="213"/>
      <c r="BC189" s="213"/>
      <c r="BD189" s="213"/>
      <c r="BE189" s="213"/>
      <c r="BF189" s="213"/>
    </row>
    <row r="190" spans="1:60" s="58" customFormat="1" ht="18.75" customHeight="1">
      <c r="A190" s="216"/>
      <c r="B190" s="216"/>
      <c r="C190" s="216"/>
      <c r="D190" s="216"/>
      <c r="E190" s="213" t="s">
        <v>132</v>
      </c>
      <c r="F190" s="501" t="e">
        <f ca="1">AP66</f>
        <v>#N/A</v>
      </c>
      <c r="G190" s="501"/>
      <c r="H190" s="501"/>
      <c r="I190" s="216" t="s">
        <v>131</v>
      </c>
      <c r="J190" s="216"/>
      <c r="K190" s="498" t="s">
        <v>298</v>
      </c>
      <c r="L190" s="498"/>
      <c r="M190" s="502" t="e">
        <f ca="1">AU66</f>
        <v>#N/A</v>
      </c>
      <c r="N190" s="502"/>
      <c r="O190" s="502"/>
      <c r="P190" s="216" t="s">
        <v>258</v>
      </c>
      <c r="Q190" s="216"/>
      <c r="R190" s="213"/>
      <c r="S190" s="137"/>
      <c r="T190" s="216"/>
      <c r="U190" s="216"/>
      <c r="V190" s="216"/>
      <c r="W190" s="216"/>
      <c r="X190" s="216"/>
      <c r="Y190" s="216"/>
      <c r="Z190" s="216"/>
      <c r="AA190" s="216"/>
      <c r="AB190" s="216"/>
      <c r="AC190" s="216"/>
      <c r="AD190" s="216"/>
      <c r="AE190" s="216"/>
      <c r="AF190" s="216"/>
      <c r="AG190" s="213"/>
      <c r="AH190" s="216"/>
      <c r="AI190" s="216"/>
      <c r="AJ190" s="216"/>
      <c r="AK190" s="216"/>
      <c r="AL190" s="216"/>
      <c r="AM190" s="216"/>
      <c r="AN190" s="216"/>
      <c r="AO190" s="216"/>
      <c r="AP190" s="216"/>
      <c r="AQ190" s="216"/>
      <c r="AR190" s="216"/>
      <c r="AS190" s="216"/>
      <c r="AT190" s="216"/>
      <c r="AU190" s="216"/>
      <c r="AV190" s="216"/>
      <c r="AW190" s="216"/>
      <c r="AX190" s="216"/>
      <c r="AY190" s="216"/>
      <c r="AZ190" s="216"/>
      <c r="BA190" s="216"/>
      <c r="BB190" s="216"/>
      <c r="BC190" s="216"/>
      <c r="BD190" s="216"/>
      <c r="BE190" s="216"/>
      <c r="BF190" s="216"/>
      <c r="BG190" s="216"/>
      <c r="BH190" s="216"/>
    </row>
    <row r="191" spans="1:60" s="58" customFormat="1" ht="18.75" customHeight="1">
      <c r="A191" s="216"/>
      <c r="B191" s="216"/>
      <c r="C191" s="216"/>
      <c r="D191" s="136"/>
      <c r="E191" s="136"/>
      <c r="F191" s="136"/>
      <c r="G191" s="216"/>
      <c r="H191" s="216"/>
      <c r="I191" s="213"/>
      <c r="J191" s="213"/>
      <c r="K191" s="148"/>
      <c r="L191" s="148"/>
      <c r="M191" s="148"/>
      <c r="N191" s="148"/>
      <c r="O191" s="216"/>
      <c r="P191" s="216"/>
      <c r="Q191" s="216"/>
      <c r="R191" s="216"/>
      <c r="S191" s="216"/>
      <c r="T191" s="216"/>
      <c r="U191" s="216"/>
      <c r="V191" s="216"/>
      <c r="W191" s="216"/>
      <c r="X191" s="216"/>
      <c r="Y191" s="216"/>
      <c r="Z191" s="216"/>
      <c r="AA191" s="216"/>
      <c r="AB191" s="216"/>
      <c r="AC191" s="216"/>
      <c r="AD191" s="216"/>
      <c r="AE191" s="216"/>
      <c r="AF191" s="216"/>
      <c r="AG191" s="216"/>
      <c r="AH191" s="216"/>
      <c r="AI191" s="216"/>
      <c r="AJ191" s="216"/>
      <c r="AK191" s="216"/>
      <c r="AL191" s="216"/>
      <c r="AM191" s="216"/>
      <c r="AN191" s="216"/>
      <c r="AO191" s="216"/>
      <c r="AP191" s="216"/>
      <c r="AQ191" s="216"/>
      <c r="AR191" s="216"/>
      <c r="AS191" s="216"/>
      <c r="AT191" s="216"/>
      <c r="AU191" s="216"/>
      <c r="AV191" s="216"/>
      <c r="AW191" s="216"/>
      <c r="AX191" s="216"/>
      <c r="AY191" s="216"/>
      <c r="AZ191" s="216"/>
      <c r="BA191" s="216"/>
      <c r="BB191" s="216"/>
      <c r="BC191" s="216"/>
      <c r="BD191" s="216"/>
      <c r="BE191" s="216"/>
      <c r="BF191" s="216"/>
    </row>
    <row r="192" spans="1:60" s="137" customFormat="1" ht="18.75" customHeight="1">
      <c r="A192" s="213"/>
      <c r="B192" s="213"/>
      <c r="C192" s="213"/>
      <c r="D192" s="141" t="s">
        <v>300</v>
      </c>
      <c r="E192" s="213" t="s">
        <v>132</v>
      </c>
      <c r="F192" s="501" t="e">
        <f ca="1">F190</f>
        <v>#N/A</v>
      </c>
      <c r="G192" s="501"/>
      <c r="H192" s="501"/>
      <c r="I192" s="151"/>
      <c r="J192" s="212"/>
      <c r="K192" s="506" t="e">
        <f ca="1">M190</f>
        <v>#N/A</v>
      </c>
      <c r="L192" s="507"/>
      <c r="M192" s="507"/>
      <c r="N192" s="222"/>
      <c r="O192" s="222"/>
      <c r="P192" s="222"/>
      <c r="Q192" s="508" t="str">
        <f>BA66</f>
        <v>μm</v>
      </c>
      <c r="R192" s="508"/>
      <c r="T192" s="216"/>
      <c r="U192" s="216"/>
      <c r="V192" s="216"/>
      <c r="W192" s="216"/>
      <c r="X192" s="216"/>
      <c r="Y192" s="213"/>
      <c r="Z192" s="213"/>
      <c r="AA192" s="213"/>
      <c r="AB192" s="213"/>
      <c r="AC192" s="213"/>
      <c r="AD192" s="213"/>
      <c r="AE192" s="216"/>
      <c r="AF192" s="213"/>
      <c r="AG192" s="213"/>
      <c r="AH192" s="213"/>
      <c r="AI192" s="213"/>
      <c r="AJ192" s="213"/>
      <c r="AK192" s="213"/>
      <c r="AL192" s="213"/>
      <c r="AM192" s="213"/>
      <c r="AN192" s="213"/>
      <c r="AO192" s="213"/>
      <c r="AP192" s="213"/>
      <c r="AQ192" s="213"/>
      <c r="AR192" s="213"/>
      <c r="AS192" s="213"/>
      <c r="AT192" s="213"/>
      <c r="BA192" s="213"/>
      <c r="BB192" s="213"/>
      <c r="BC192" s="213"/>
      <c r="BD192" s="213"/>
      <c r="BE192" s="213"/>
      <c r="BF192" s="213"/>
    </row>
    <row r="193" spans="1:75" s="216" customFormat="1" ht="18.75" customHeight="1"/>
    <row r="194" spans="1:75" ht="18.75" customHeight="1">
      <c r="A194" s="57" t="s">
        <v>301</v>
      </c>
      <c r="B194" s="222"/>
      <c r="C194" s="222"/>
      <c r="D194" s="222"/>
      <c r="E194" s="222"/>
      <c r="F194" s="222"/>
      <c r="G194" s="222"/>
      <c r="H194" s="222"/>
      <c r="I194" s="222"/>
      <c r="J194" s="222"/>
      <c r="K194" s="222"/>
      <c r="L194" s="222"/>
      <c r="M194" s="222"/>
      <c r="N194" s="222"/>
      <c r="O194" s="222"/>
      <c r="P194" s="222"/>
      <c r="Q194" s="222"/>
      <c r="R194" s="222"/>
      <c r="S194" s="222"/>
      <c r="T194" s="222"/>
      <c r="U194" s="222"/>
      <c r="V194" s="222"/>
      <c r="W194" s="222"/>
      <c r="X194" s="222"/>
      <c r="Y194" s="222"/>
      <c r="Z194" s="222"/>
      <c r="AA194" s="222"/>
      <c r="AB194" s="222"/>
      <c r="AC194" s="222"/>
      <c r="AD194" s="222"/>
      <c r="AE194" s="222"/>
      <c r="AF194" s="222"/>
      <c r="AG194" s="222"/>
      <c r="AH194" s="222"/>
      <c r="AI194" s="222"/>
      <c r="AJ194" s="222"/>
      <c r="AK194" s="222"/>
      <c r="AL194" s="222"/>
      <c r="AM194" s="222"/>
      <c r="AN194" s="222"/>
      <c r="AO194" s="222"/>
      <c r="AP194" s="222"/>
      <c r="AQ194" s="222"/>
      <c r="AR194" s="222"/>
      <c r="AS194" s="222"/>
      <c r="AT194" s="222"/>
      <c r="AU194" s="222"/>
      <c r="AV194" s="222"/>
      <c r="AW194" s="222"/>
      <c r="AX194" s="222"/>
      <c r="AY194" s="222"/>
      <c r="AZ194" s="222"/>
      <c r="BA194" s="222"/>
      <c r="BB194" s="222"/>
      <c r="BC194" s="222"/>
      <c r="BD194" s="222"/>
      <c r="BE194" s="222"/>
      <c r="BF194" s="222"/>
    </row>
    <row r="195" spans="1:75" ht="18.75" customHeight="1">
      <c r="A195" s="222"/>
      <c r="B195" s="222"/>
      <c r="C195" s="222"/>
      <c r="D195" s="222"/>
      <c r="E195" s="222"/>
      <c r="F195" s="222"/>
      <c r="G195" s="222"/>
      <c r="H195" s="222"/>
      <c r="I195" s="222"/>
      <c r="J195" s="222"/>
      <c r="K195" s="222"/>
      <c r="L195" s="503" t="e">
        <f ca="1">Calcu!W43</f>
        <v>#N/A</v>
      </c>
      <c r="M195" s="503"/>
      <c r="N195" s="503"/>
      <c r="O195" s="503"/>
      <c r="P195" s="503"/>
      <c r="Q195" s="503"/>
      <c r="R195" s="503"/>
      <c r="S195" s="503"/>
      <c r="T195" s="503"/>
      <c r="U195" s="503"/>
      <c r="V195" s="503"/>
      <c r="W195" s="503"/>
      <c r="X195" s="503"/>
      <c r="Y195" s="503"/>
      <c r="Z195" s="503"/>
      <c r="AA195" s="503"/>
      <c r="AB195" s="503"/>
      <c r="AC195" s="503"/>
      <c r="AD195" s="503"/>
      <c r="AE195" s="503"/>
      <c r="AF195" s="503"/>
      <c r="AG195" s="503"/>
      <c r="AH195" s="503"/>
      <c r="AI195" s="503"/>
      <c r="AJ195" s="503"/>
      <c r="AK195" s="503"/>
      <c r="AL195" s="503"/>
      <c r="AM195" s="503"/>
      <c r="AN195" s="503"/>
      <c r="AO195" s="503"/>
      <c r="AP195" s="503"/>
      <c r="AQ195" s="503"/>
      <c r="AR195" s="503"/>
      <c r="AS195" s="503"/>
      <c r="AT195" s="503"/>
      <c r="AU195" s="503"/>
      <c r="AV195" s="503"/>
      <c r="AW195" s="503"/>
      <c r="AX195" s="503"/>
      <c r="AY195" s="498" t="s">
        <v>205</v>
      </c>
      <c r="AZ195" s="504" t="e">
        <f ca="1">TRIM(BC66)</f>
        <v>#N/A</v>
      </c>
      <c r="BA195" s="504"/>
      <c r="BB195" s="504"/>
      <c r="BC195" s="504"/>
      <c r="BD195" s="504"/>
      <c r="BF195" s="149"/>
      <c r="BG195" s="149"/>
      <c r="BH195" s="149"/>
      <c r="BI195" s="149"/>
      <c r="BJ195" s="149"/>
      <c r="BK195" s="58"/>
      <c r="BL195" s="58"/>
      <c r="BM195" s="58"/>
      <c r="BN195" s="58"/>
      <c r="BO195" s="58"/>
      <c r="BP195" s="58"/>
      <c r="BQ195" s="58"/>
      <c r="BR195" s="58"/>
      <c r="BS195" s="58"/>
      <c r="BT195" s="58"/>
      <c r="BU195" s="58"/>
      <c r="BV195" s="58"/>
      <c r="BW195" s="58"/>
    </row>
    <row r="196" spans="1:75" ht="18.75" customHeight="1">
      <c r="A196" s="222"/>
      <c r="B196" s="222"/>
      <c r="C196" s="222"/>
      <c r="D196" s="222"/>
      <c r="E196" s="222"/>
      <c r="F196" s="222"/>
      <c r="G196" s="222"/>
      <c r="H196" s="222"/>
      <c r="I196" s="222"/>
      <c r="J196" s="222"/>
      <c r="K196" s="222"/>
      <c r="L196" s="505" t="e">
        <f ca="1">Calcu!W35</f>
        <v>#N/A</v>
      </c>
      <c r="M196" s="505"/>
      <c r="N196" s="505"/>
      <c r="O196" s="505"/>
      <c r="P196" s="498" t="s">
        <v>298</v>
      </c>
      <c r="Q196" s="505">
        <f>Calcu!W36</f>
        <v>0</v>
      </c>
      <c r="R196" s="505"/>
      <c r="S196" s="505"/>
      <c r="T196" s="505"/>
      <c r="U196" s="498" t="s">
        <v>299</v>
      </c>
      <c r="V196" s="503">
        <f>Calcu!W37</f>
        <v>0</v>
      </c>
      <c r="W196" s="503"/>
      <c r="X196" s="503"/>
      <c r="Y196" s="503"/>
      <c r="Z196" s="498" t="s">
        <v>299</v>
      </c>
      <c r="AA196" s="505" t="e">
        <f ca="1">Calcu!W38</f>
        <v>#N/A</v>
      </c>
      <c r="AB196" s="505"/>
      <c r="AC196" s="505"/>
      <c r="AD196" s="505"/>
      <c r="AE196" s="498" t="s">
        <v>299</v>
      </c>
      <c r="AF196" s="503">
        <f>Calcu!W39</f>
        <v>0</v>
      </c>
      <c r="AG196" s="503"/>
      <c r="AH196" s="503"/>
      <c r="AI196" s="503"/>
      <c r="AJ196" s="498" t="s">
        <v>299</v>
      </c>
      <c r="AK196" s="503" t="e">
        <f ca="1">Calcu!W40</f>
        <v>#N/A</v>
      </c>
      <c r="AL196" s="503"/>
      <c r="AM196" s="503"/>
      <c r="AN196" s="503"/>
      <c r="AO196" s="498" t="s">
        <v>299</v>
      </c>
      <c r="AP196" s="503">
        <f>Calcu!W41</f>
        <v>0</v>
      </c>
      <c r="AQ196" s="503"/>
      <c r="AR196" s="503"/>
      <c r="AS196" s="503"/>
      <c r="AT196" s="498" t="s">
        <v>299</v>
      </c>
      <c r="AU196" s="503">
        <f>Calcu!W42</f>
        <v>0</v>
      </c>
      <c r="AV196" s="503"/>
      <c r="AW196" s="503"/>
      <c r="AX196" s="503"/>
      <c r="AY196" s="498"/>
      <c r="AZ196" s="504"/>
      <c r="BA196" s="504"/>
      <c r="BB196" s="504"/>
      <c r="BC196" s="504"/>
      <c r="BD196" s="504"/>
      <c r="BF196" s="149"/>
      <c r="BG196" s="149"/>
      <c r="BH196" s="149"/>
      <c r="BI196" s="149"/>
      <c r="BJ196" s="149"/>
    </row>
    <row r="197" spans="1:75" ht="18.75" customHeight="1">
      <c r="A197" s="222"/>
      <c r="B197" s="222"/>
      <c r="C197" s="222"/>
      <c r="D197" s="222"/>
      <c r="E197" s="222"/>
      <c r="F197" s="222"/>
      <c r="G197" s="222"/>
      <c r="H197" s="222"/>
      <c r="I197" s="222"/>
      <c r="J197" s="222"/>
      <c r="K197" s="222"/>
      <c r="L197" s="498" t="str">
        <f>BC58</f>
        <v>∞</v>
      </c>
      <c r="M197" s="498"/>
      <c r="N197" s="498"/>
      <c r="O197" s="498"/>
      <c r="P197" s="498"/>
      <c r="Q197" s="498">
        <f>BC59</f>
        <v>4</v>
      </c>
      <c r="R197" s="498"/>
      <c r="S197" s="498"/>
      <c r="T197" s="498"/>
      <c r="U197" s="498"/>
      <c r="V197" s="498">
        <f>BC60</f>
        <v>100</v>
      </c>
      <c r="W197" s="498"/>
      <c r="X197" s="498"/>
      <c r="Y197" s="498"/>
      <c r="Z197" s="498"/>
      <c r="AA197" s="498">
        <f>BC61</f>
        <v>12</v>
      </c>
      <c r="AB197" s="498"/>
      <c r="AC197" s="498"/>
      <c r="AD197" s="498"/>
      <c r="AE197" s="498"/>
      <c r="AF197" s="477">
        <f>BC62</f>
        <v>100</v>
      </c>
      <c r="AG197" s="477"/>
      <c r="AH197" s="477"/>
      <c r="AI197" s="477"/>
      <c r="AJ197" s="498"/>
      <c r="AK197" s="498">
        <f>BC63</f>
        <v>12</v>
      </c>
      <c r="AL197" s="498"/>
      <c r="AM197" s="498"/>
      <c r="AN197" s="498"/>
      <c r="AO197" s="498"/>
      <c r="AP197" s="498" t="str">
        <f>BC64</f>
        <v>∞</v>
      </c>
      <c r="AQ197" s="498"/>
      <c r="AR197" s="498"/>
      <c r="AS197" s="498"/>
      <c r="AT197" s="498"/>
      <c r="AU197" s="498">
        <f>BC65</f>
        <v>12</v>
      </c>
      <c r="AV197" s="498"/>
      <c r="AW197" s="498"/>
      <c r="AX197" s="498"/>
      <c r="AY197" s="222"/>
      <c r="AZ197" s="222"/>
      <c r="BA197" s="222"/>
      <c r="BB197" s="222"/>
      <c r="BC197" s="222"/>
    </row>
    <row r="198" spans="1:75" ht="18.75" customHeight="1">
      <c r="A198" s="222"/>
      <c r="B198" s="222"/>
      <c r="C198" s="222"/>
      <c r="D198" s="222"/>
      <c r="E198" s="222"/>
      <c r="F198" s="222"/>
      <c r="G198" s="222"/>
      <c r="H198" s="222"/>
      <c r="I198" s="222"/>
      <c r="J198" s="222"/>
      <c r="K198" s="222"/>
      <c r="L198" s="222"/>
      <c r="M198" s="222"/>
      <c r="N198" s="222"/>
      <c r="O198" s="222"/>
      <c r="P198" s="222"/>
      <c r="Q198" s="222"/>
      <c r="R198" s="222"/>
      <c r="S198" s="222"/>
      <c r="T198" s="222"/>
      <c r="U198" s="222"/>
      <c r="V198" s="222"/>
      <c r="W198" s="222"/>
      <c r="X198" s="222"/>
      <c r="Y198" s="222"/>
      <c r="Z198" s="222"/>
      <c r="AA198" s="222"/>
      <c r="AB198" s="222"/>
      <c r="AC198" s="222"/>
      <c r="AD198" s="222"/>
      <c r="AE198" s="222"/>
      <c r="AF198" s="222"/>
      <c r="AG198" s="222"/>
      <c r="AH198" s="222"/>
      <c r="AI198" s="222"/>
      <c r="AJ198" s="222"/>
      <c r="AK198" s="222"/>
      <c r="AL198" s="222"/>
      <c r="AM198" s="222"/>
      <c r="AN198" s="222"/>
      <c r="AO198" s="222"/>
      <c r="AP198" s="222"/>
      <c r="AQ198" s="222"/>
      <c r="AR198" s="222"/>
      <c r="AS198" s="222"/>
      <c r="AT198" s="222"/>
      <c r="AU198" s="222"/>
      <c r="AV198" s="222"/>
      <c r="AW198" s="222"/>
      <c r="AX198" s="222"/>
      <c r="AY198" s="222"/>
      <c r="AZ198" s="222"/>
      <c r="BA198" s="222"/>
      <c r="BB198" s="222"/>
      <c r="BC198" s="222"/>
      <c r="BD198" s="222"/>
      <c r="BE198" s="222"/>
      <c r="BF198" s="222"/>
      <c r="BG198" s="222"/>
      <c r="BH198" s="222"/>
    </row>
    <row r="199" spans="1:75" ht="18.75" customHeight="1">
      <c r="A199" s="57" t="s">
        <v>302</v>
      </c>
      <c r="B199" s="222"/>
      <c r="C199" s="222"/>
      <c r="D199" s="222"/>
      <c r="E199" s="222"/>
      <c r="F199" s="222"/>
      <c r="G199" s="222"/>
      <c r="H199" s="222"/>
      <c r="I199" s="222"/>
      <c r="J199" s="222"/>
      <c r="K199" s="222"/>
      <c r="L199" s="222"/>
      <c r="M199" s="222"/>
      <c r="N199" s="222"/>
      <c r="O199" s="222"/>
      <c r="P199" s="222"/>
      <c r="Q199" s="222"/>
      <c r="R199" s="222"/>
      <c r="S199" s="222"/>
      <c r="T199" s="222"/>
      <c r="U199" s="222"/>
      <c r="V199" s="222"/>
      <c r="W199" s="222"/>
      <c r="X199" s="222"/>
      <c r="Y199" s="222"/>
      <c r="Z199" s="222"/>
      <c r="AA199" s="222"/>
      <c r="AB199" s="222"/>
      <c r="AC199" s="222"/>
      <c r="AD199" s="222"/>
      <c r="AE199" s="222"/>
      <c r="AF199" s="222"/>
      <c r="AG199" s="222"/>
      <c r="AH199" s="222"/>
      <c r="AI199" s="222"/>
      <c r="AJ199" s="222"/>
      <c r="AK199" s="222"/>
      <c r="AL199" s="222"/>
      <c r="AM199" s="222"/>
      <c r="AN199" s="222"/>
      <c r="AO199" s="222"/>
      <c r="AP199" s="222"/>
      <c r="AQ199" s="222"/>
      <c r="AR199" s="222"/>
      <c r="AS199" s="222"/>
      <c r="AT199" s="222"/>
      <c r="AU199" s="222"/>
      <c r="AV199" s="222"/>
      <c r="AW199" s="222"/>
      <c r="AX199" s="222"/>
      <c r="AY199" s="222"/>
      <c r="AZ199" s="222"/>
      <c r="BA199" s="222"/>
      <c r="BB199" s="222"/>
      <c r="BC199" s="222"/>
      <c r="BD199" s="222"/>
    </row>
    <row r="200" spans="1:75" ht="18.75" customHeight="1">
      <c r="A200" s="57"/>
      <c r="B200" s="222" t="s">
        <v>303</v>
      </c>
      <c r="C200" s="222"/>
      <c r="D200" s="222"/>
      <c r="E200" s="222"/>
      <c r="F200" s="222"/>
      <c r="G200" s="222"/>
      <c r="H200" s="222"/>
      <c r="I200" s="222"/>
      <c r="J200" s="222"/>
      <c r="K200" s="222"/>
      <c r="L200" s="222"/>
      <c r="M200" s="222"/>
      <c r="N200" s="222"/>
      <c r="O200" s="222"/>
      <c r="P200" s="222"/>
      <c r="Q200" s="222"/>
      <c r="R200" s="222"/>
      <c r="S200" s="222"/>
      <c r="T200" s="222"/>
      <c r="U200" s="222"/>
      <c r="V200" s="222"/>
      <c r="W200" s="222"/>
      <c r="X200" s="222"/>
      <c r="Y200" s="222"/>
      <c r="Z200" s="222"/>
      <c r="AA200" s="222"/>
      <c r="AB200" s="222"/>
      <c r="AC200" s="222"/>
      <c r="AD200" s="222"/>
      <c r="AE200" s="222"/>
      <c r="AF200" s="222"/>
      <c r="AG200" s="222"/>
      <c r="AH200" s="222"/>
      <c r="AI200" s="222"/>
      <c r="AJ200" s="222"/>
      <c r="AK200" s="222"/>
      <c r="AL200" s="222"/>
      <c r="AM200" s="222"/>
      <c r="AN200" s="222"/>
      <c r="AO200" s="222"/>
      <c r="AP200" s="222"/>
      <c r="AQ200" s="222"/>
      <c r="AR200" s="222"/>
      <c r="AS200" s="222"/>
      <c r="AT200" s="222"/>
      <c r="AU200" s="222"/>
      <c r="AV200" s="222"/>
      <c r="AW200" s="222"/>
      <c r="AX200" s="222"/>
      <c r="AY200" s="222"/>
      <c r="AZ200" s="222"/>
      <c r="BA200" s="222"/>
      <c r="BB200" s="222"/>
      <c r="BC200" s="222"/>
      <c r="BD200" s="222"/>
    </row>
    <row r="201" spans="1:75" ht="18.75" customHeight="1">
      <c r="A201" s="57"/>
      <c r="B201" s="222"/>
      <c r="C201" s="222" t="s">
        <v>304</v>
      </c>
      <c r="D201" s="222"/>
      <c r="E201" s="222"/>
      <c r="F201" s="222"/>
      <c r="G201" s="222"/>
      <c r="H201" s="222"/>
      <c r="I201" s="222"/>
      <c r="J201" s="222"/>
      <c r="K201" s="222"/>
      <c r="L201" s="222"/>
      <c r="M201" s="222"/>
      <c r="N201" s="222"/>
      <c r="O201" s="222"/>
      <c r="P201" s="222"/>
      <c r="Q201" s="222"/>
      <c r="R201" s="222"/>
      <c r="S201" s="222"/>
      <c r="T201" s="222"/>
      <c r="U201" s="222"/>
      <c r="V201" s="222"/>
      <c r="W201" s="222"/>
      <c r="X201" s="222"/>
      <c r="Y201" s="222"/>
      <c r="Z201" s="222"/>
      <c r="AA201" s="222"/>
      <c r="AB201" s="222"/>
      <c r="AC201" s="222"/>
      <c r="AD201" s="222"/>
      <c r="AE201" s="222"/>
      <c r="AF201" s="222"/>
      <c r="AG201" s="222"/>
      <c r="AH201" s="222"/>
      <c r="AI201" s="222"/>
      <c r="AJ201" s="222"/>
      <c r="AK201" s="222"/>
      <c r="AL201" s="222"/>
      <c r="AM201" s="222"/>
      <c r="AN201" s="222"/>
      <c r="AO201" s="222"/>
      <c r="AP201" s="222"/>
      <c r="AQ201" s="222"/>
      <c r="AR201" s="222"/>
      <c r="AS201" s="222"/>
      <c r="AT201" s="222"/>
      <c r="AU201" s="222"/>
      <c r="AV201" s="222"/>
      <c r="AW201" s="222"/>
      <c r="AX201" s="222"/>
      <c r="AY201" s="222"/>
      <c r="AZ201" s="222"/>
      <c r="BA201" s="222"/>
      <c r="BB201" s="222"/>
      <c r="BC201" s="222"/>
      <c r="BD201" s="222"/>
    </row>
    <row r="202" spans="1:75" ht="18.75" customHeight="1">
      <c r="A202" s="57"/>
      <c r="B202" s="222"/>
      <c r="C202" s="56" t="s">
        <v>305</v>
      </c>
      <c r="D202" s="222"/>
      <c r="E202" s="222"/>
      <c r="F202" s="222"/>
      <c r="G202" s="222"/>
      <c r="H202" s="222"/>
      <c r="I202" s="222"/>
      <c r="J202" s="222"/>
      <c r="K202" s="222"/>
      <c r="L202" s="222"/>
      <c r="M202" s="222"/>
      <c r="N202" s="222"/>
      <c r="O202" s="222"/>
      <c r="P202" s="222"/>
      <c r="Q202" s="222"/>
      <c r="R202" s="222"/>
      <c r="S202" s="222"/>
      <c r="T202" s="222"/>
      <c r="U202" s="222"/>
      <c r="V202" s="222"/>
      <c r="W202" s="222"/>
      <c r="X202" s="222"/>
      <c r="Y202" s="222"/>
      <c r="Z202" s="222"/>
      <c r="AA202" s="222"/>
      <c r="AB202" s="222"/>
      <c r="AC202" s="222"/>
      <c r="AD202" s="222"/>
      <c r="AE202" s="222"/>
      <c r="AF202" s="222"/>
      <c r="AG202" s="222"/>
      <c r="AH202" s="222"/>
      <c r="AI202" s="222"/>
      <c r="AJ202" s="222"/>
      <c r="AK202" s="222"/>
      <c r="AL202" s="222"/>
      <c r="AM202" s="222"/>
      <c r="AN202" s="222"/>
      <c r="AO202" s="222"/>
      <c r="AP202" s="222"/>
      <c r="AQ202" s="222"/>
      <c r="AR202" s="222"/>
      <c r="AS202" s="222"/>
      <c r="AT202" s="222"/>
      <c r="AU202" s="222"/>
      <c r="AV202" s="222"/>
      <c r="AW202" s="222"/>
      <c r="AX202" s="222"/>
      <c r="AY202" s="222"/>
      <c r="AZ202" s="222"/>
      <c r="BA202" s="222"/>
      <c r="BB202" s="222"/>
      <c r="BC202" s="222"/>
      <c r="BD202" s="222"/>
    </row>
    <row r="203" spans="1:75" ht="18.75" customHeight="1">
      <c r="A203" s="57"/>
      <c r="B203" s="222"/>
      <c r="C203" s="216" t="s">
        <v>306</v>
      </c>
      <c r="D203" s="222"/>
      <c r="E203" s="222"/>
      <c r="F203" s="222"/>
      <c r="G203" s="222"/>
      <c r="H203" s="222"/>
      <c r="I203" s="222"/>
      <c r="J203" s="222"/>
      <c r="K203" s="222"/>
      <c r="L203" s="222"/>
      <c r="M203" s="222"/>
      <c r="N203" s="222"/>
      <c r="O203" s="222"/>
      <c r="P203" s="222"/>
      <c r="Q203" s="222"/>
      <c r="R203" s="222"/>
      <c r="S203" s="222"/>
      <c r="T203" s="222"/>
      <c r="U203" s="222"/>
      <c r="V203" s="222"/>
      <c r="W203" s="222"/>
      <c r="X203" s="222"/>
      <c r="Y203" s="222"/>
      <c r="Z203" s="222"/>
      <c r="AA203" s="222"/>
      <c r="AB203" s="222"/>
      <c r="AC203" s="222"/>
      <c r="AD203" s="222"/>
      <c r="AE203" s="222"/>
      <c r="AF203" s="222"/>
      <c r="AG203" s="222"/>
      <c r="AH203" s="222"/>
      <c r="AI203" s="222"/>
      <c r="AJ203" s="222"/>
      <c r="AK203" s="222"/>
      <c r="AL203" s="222"/>
      <c r="AM203" s="222"/>
      <c r="AN203" s="222"/>
      <c r="AO203" s="222"/>
      <c r="AP203" s="222"/>
      <c r="AQ203" s="222"/>
      <c r="AR203" s="222"/>
      <c r="AS203" s="222"/>
      <c r="AT203" s="222"/>
      <c r="AU203" s="222"/>
      <c r="AV203" s="222"/>
      <c r="AW203" s="222"/>
      <c r="AX203" s="222"/>
      <c r="AY203" s="222"/>
      <c r="AZ203" s="222"/>
      <c r="BA203" s="222"/>
      <c r="BB203" s="222"/>
      <c r="BC203" s="222"/>
      <c r="BD203" s="222"/>
    </row>
    <row r="204" spans="1:75" ht="18.75" customHeight="1">
      <c r="A204" s="57"/>
      <c r="B204" s="222"/>
      <c r="D204" s="222"/>
      <c r="E204" s="141"/>
      <c r="F204" s="222"/>
      <c r="G204" s="200"/>
      <c r="H204" s="213"/>
      <c r="I204" s="213"/>
      <c r="J204" s="213"/>
      <c r="R204" s="141"/>
      <c r="S204" s="150"/>
      <c r="T204" s="150"/>
      <c r="U204" s="150"/>
      <c r="V204" s="150"/>
      <c r="W204" s="150"/>
      <c r="X204" s="222"/>
      <c r="Y204" s="222"/>
      <c r="Z204" s="222"/>
      <c r="AA204" s="222"/>
      <c r="AB204" s="222"/>
      <c r="AC204" s="222"/>
      <c r="AD204" s="222"/>
      <c r="AE204" s="222"/>
      <c r="AF204" s="222"/>
      <c r="AG204" s="222"/>
      <c r="AH204" s="222"/>
      <c r="AI204" s="222"/>
      <c r="AJ204" s="222"/>
      <c r="AK204" s="222"/>
      <c r="AL204" s="222"/>
      <c r="AM204" s="222"/>
      <c r="AN204" s="222"/>
      <c r="AO204" s="222"/>
      <c r="AP204" s="222"/>
      <c r="AQ204" s="222"/>
      <c r="AR204" s="222"/>
      <c r="AS204" s="222"/>
      <c r="AT204" s="222"/>
      <c r="AU204" s="222"/>
      <c r="AV204" s="222"/>
      <c r="AW204" s="222"/>
      <c r="AX204" s="222"/>
      <c r="AY204" s="222"/>
      <c r="AZ204" s="222"/>
      <c r="BA204" s="222"/>
      <c r="BB204" s="222"/>
      <c r="BC204" s="222"/>
      <c r="BD204" s="222"/>
    </row>
    <row r="205" spans="1:75" ht="18.75" customHeight="1">
      <c r="A205" s="57"/>
      <c r="B205" s="222" t="s">
        <v>303</v>
      </c>
      <c r="C205" s="222"/>
      <c r="D205" s="222"/>
      <c r="E205" s="222"/>
      <c r="F205" s="222"/>
      <c r="G205" s="222"/>
      <c r="H205" s="222"/>
      <c r="I205" s="222"/>
      <c r="J205" s="222"/>
      <c r="K205" s="222"/>
      <c r="L205" s="222"/>
      <c r="M205" s="222"/>
      <c r="N205" s="222"/>
      <c r="O205" s="222"/>
      <c r="P205" s="222"/>
      <c r="Q205" s="222"/>
      <c r="R205" s="222"/>
      <c r="S205" s="222"/>
      <c r="T205" s="222"/>
      <c r="U205" s="222"/>
      <c r="V205" s="222"/>
      <c r="W205" s="222"/>
      <c r="X205" s="222"/>
      <c r="Y205" s="222"/>
      <c r="Z205" s="222"/>
      <c r="AA205" s="222"/>
      <c r="AB205" s="222"/>
      <c r="AC205" s="222"/>
      <c r="AD205" s="222"/>
      <c r="AE205" s="222"/>
      <c r="AF205" s="222"/>
      <c r="AG205" s="222"/>
      <c r="AH205" s="222"/>
      <c r="AI205" s="222"/>
      <c r="AJ205" s="222"/>
      <c r="AK205" s="222"/>
      <c r="AL205" s="222"/>
      <c r="AM205" s="222"/>
      <c r="AN205" s="222"/>
      <c r="AO205" s="222"/>
      <c r="AP205" s="222"/>
      <c r="AQ205" s="222"/>
      <c r="AR205" s="222"/>
      <c r="AS205" s="222"/>
      <c r="AT205" s="222"/>
      <c r="AU205" s="222"/>
      <c r="AV205" s="222"/>
      <c r="AW205" s="222"/>
      <c r="AX205" s="222"/>
      <c r="AY205" s="222"/>
      <c r="AZ205" s="222"/>
      <c r="BA205" s="222"/>
      <c r="BB205" s="222"/>
      <c r="BC205" s="222"/>
      <c r="BD205" s="222"/>
    </row>
    <row r="206" spans="1:75" ht="18.75" customHeight="1">
      <c r="A206" s="57"/>
      <c r="B206" s="222"/>
      <c r="C206" s="222" t="s">
        <v>307</v>
      </c>
      <c r="D206" s="222"/>
      <c r="E206" s="222"/>
      <c r="F206" s="222"/>
      <c r="G206" s="222"/>
      <c r="H206" s="222"/>
      <c r="I206" s="222"/>
      <c r="J206" s="222"/>
      <c r="K206" s="222"/>
      <c r="L206" s="222"/>
      <c r="M206" s="222"/>
      <c r="N206" s="222"/>
      <c r="O206" s="222"/>
      <c r="P206" s="222"/>
      <c r="Q206" s="222"/>
      <c r="R206" s="222"/>
      <c r="S206" s="222"/>
      <c r="T206" s="222"/>
      <c r="U206" s="222"/>
      <c r="V206" s="222"/>
      <c r="W206" s="222"/>
      <c r="X206" s="222"/>
      <c r="Y206" s="222"/>
      <c r="Z206" s="222"/>
      <c r="AA206" s="222"/>
      <c r="AB206" s="222"/>
      <c r="AC206" s="222"/>
      <c r="AD206" s="222"/>
      <c r="AE206" s="222"/>
      <c r="AF206" s="222"/>
      <c r="AG206" s="222"/>
      <c r="AH206" s="222"/>
      <c r="AI206" s="222"/>
      <c r="AJ206" s="222"/>
      <c r="AK206" s="222"/>
      <c r="AL206" s="222"/>
      <c r="AM206" s="222"/>
      <c r="AN206" s="222"/>
      <c r="AO206" s="222"/>
      <c r="AP206" s="222"/>
      <c r="AQ206" s="222"/>
      <c r="AR206" s="222"/>
      <c r="AS206" s="222"/>
      <c r="AT206" s="222"/>
      <c r="AU206" s="222"/>
      <c r="AV206" s="222"/>
      <c r="AW206" s="222"/>
      <c r="AX206" s="222"/>
      <c r="AY206" s="222"/>
      <c r="AZ206" s="222"/>
      <c r="BA206" s="222"/>
      <c r="BB206" s="222"/>
      <c r="BC206" s="222"/>
      <c r="BD206" s="222"/>
    </row>
    <row r="207" spans="1:75" ht="18.75" customHeight="1">
      <c r="B207" s="222"/>
      <c r="C207" s="222" t="s">
        <v>308</v>
      </c>
      <c r="D207" s="222"/>
      <c r="E207" s="222"/>
      <c r="F207" s="222"/>
      <c r="G207" s="222"/>
      <c r="H207" s="222"/>
      <c r="I207" s="222"/>
      <c r="J207" s="222"/>
      <c r="K207" s="222"/>
      <c r="L207" s="222"/>
      <c r="M207" s="222"/>
      <c r="N207" s="222"/>
      <c r="O207" s="222"/>
      <c r="P207" s="222"/>
      <c r="Q207" s="222"/>
      <c r="R207" s="222"/>
      <c r="S207" s="222"/>
      <c r="T207" s="222"/>
      <c r="U207" s="222"/>
      <c r="V207" s="222"/>
      <c r="W207" s="222"/>
      <c r="X207" s="222"/>
      <c r="Y207" s="222"/>
      <c r="Z207" s="222"/>
      <c r="AA207" s="222"/>
      <c r="AB207" s="222"/>
      <c r="AC207" s="222"/>
      <c r="AD207" s="222"/>
      <c r="AE207" s="222"/>
      <c r="AF207" s="222"/>
      <c r="AG207" s="222"/>
      <c r="AH207" s="222"/>
      <c r="AI207" s="222"/>
      <c r="AJ207" s="222"/>
      <c r="AK207" s="222"/>
      <c r="AL207" s="222"/>
      <c r="AM207" s="222"/>
      <c r="AN207" s="222"/>
      <c r="AO207" s="222"/>
      <c r="AP207" s="222"/>
      <c r="AQ207" s="222"/>
      <c r="AR207" s="222"/>
      <c r="AS207" s="222"/>
      <c r="AT207" s="222"/>
      <c r="AU207" s="222"/>
      <c r="AV207" s="222"/>
      <c r="AW207" s="222"/>
      <c r="AX207" s="222"/>
      <c r="AY207" s="222"/>
      <c r="AZ207" s="222"/>
      <c r="BA207" s="222"/>
      <c r="BB207" s="222"/>
      <c r="BC207" s="222"/>
      <c r="BD207" s="222"/>
    </row>
    <row r="208" spans="1:75" ht="18.75" customHeight="1">
      <c r="A208" s="222"/>
      <c r="B208" s="222"/>
      <c r="C208" s="56" t="s">
        <v>309</v>
      </c>
      <c r="AL208" s="222"/>
      <c r="AM208" s="222"/>
      <c r="AN208" s="222"/>
      <c r="AO208" s="222"/>
      <c r="AP208" s="222"/>
      <c r="AQ208" s="222"/>
      <c r="AR208" s="222"/>
      <c r="AS208" s="222"/>
      <c r="AT208" s="222"/>
      <c r="AU208" s="222"/>
      <c r="AV208" s="222"/>
      <c r="AW208" s="222"/>
      <c r="AX208" s="222"/>
      <c r="AY208" s="222"/>
      <c r="AZ208" s="222"/>
      <c r="BA208" s="222"/>
      <c r="BB208" s="222"/>
    </row>
    <row r="209" spans="1:54" ht="18.75" customHeight="1">
      <c r="A209" s="222"/>
      <c r="B209" s="222"/>
      <c r="AL209" s="222"/>
      <c r="AM209" s="222"/>
      <c r="AN209" s="222"/>
      <c r="AO209" s="222"/>
      <c r="AP209" s="222"/>
      <c r="AQ209" s="222"/>
      <c r="AR209" s="222"/>
      <c r="AS209" s="222"/>
      <c r="AT209" s="222"/>
      <c r="AU209" s="222"/>
      <c r="AV209" s="222"/>
      <c r="AW209" s="222"/>
      <c r="AX209" s="222"/>
      <c r="AY209" s="222"/>
      <c r="AZ209" s="222"/>
      <c r="BA209" s="222"/>
      <c r="BB209" s="222"/>
    </row>
    <row r="210" spans="1:54" ht="18.75" customHeight="1">
      <c r="A210" s="222"/>
      <c r="B210" s="222"/>
      <c r="C210" s="222"/>
      <c r="D210" s="222"/>
      <c r="E210" s="59"/>
      <c r="F210" s="222"/>
      <c r="G210" s="222"/>
      <c r="H210" s="200" t="s">
        <v>310</v>
      </c>
      <c r="I210" s="498" t="e">
        <f ca="1">Calcu!E58</f>
        <v>#N/A</v>
      </c>
      <c r="J210" s="498"/>
      <c r="K210" s="498"/>
      <c r="L210" s="217" t="s">
        <v>311</v>
      </c>
      <c r="M210" s="501" t="e">
        <f ca="1">F192</f>
        <v>#N/A</v>
      </c>
      <c r="N210" s="501"/>
      <c r="O210" s="501"/>
      <c r="P210" s="151"/>
      <c r="Q210" s="212"/>
      <c r="R210" s="506" t="e">
        <f ca="1">K192</f>
        <v>#N/A</v>
      </c>
      <c r="S210" s="507"/>
      <c r="T210" s="507"/>
      <c r="U210" s="222"/>
      <c r="V210" s="222"/>
      <c r="W210" s="222"/>
      <c r="X210" s="508" t="str">
        <f>Q192</f>
        <v>μm</v>
      </c>
      <c r="Y210" s="508"/>
      <c r="Z210" s="217" t="s">
        <v>312</v>
      </c>
      <c r="AA210" s="501" t="e">
        <f ca="1">Calcu!C47</f>
        <v>#N/A</v>
      </c>
      <c r="AB210" s="501"/>
      <c r="AC210" s="501"/>
      <c r="AD210" s="151"/>
      <c r="AE210" s="212"/>
      <c r="AF210" s="506" t="e">
        <f ca="1">Calcu!D47</f>
        <v>#N/A</v>
      </c>
      <c r="AG210" s="507"/>
      <c r="AH210" s="507"/>
      <c r="AI210" s="222"/>
      <c r="AJ210" s="222"/>
      <c r="AK210" s="222"/>
      <c r="AL210" s="508" t="str">
        <f>X210</f>
        <v>μm</v>
      </c>
      <c r="AM210" s="508"/>
      <c r="AN210" s="213" t="s">
        <v>313</v>
      </c>
      <c r="AO210" s="509" t="e">
        <f ca="1">AA210</f>
        <v>#N/A</v>
      </c>
      <c r="AP210" s="509"/>
      <c r="AQ210" s="509"/>
      <c r="AR210" s="151"/>
      <c r="AS210" s="510" t="e">
        <f ca="1">AF210</f>
        <v>#N/A</v>
      </c>
      <c r="AT210" s="510"/>
      <c r="AU210" s="510"/>
      <c r="AV210" s="211"/>
      <c r="AW210" s="222"/>
      <c r="AX210" s="222"/>
      <c r="AY210" s="222"/>
      <c r="AZ210" s="508" t="str">
        <f>AL210</f>
        <v>μm</v>
      </c>
      <c r="BA210" s="508"/>
    </row>
    <row r="212" spans="1:54" s="68" customFormat="1" ht="18.75" customHeight="1"/>
    <row r="213" spans="1:54" s="68" customFormat="1" ht="18.75" customHeight="1">
      <c r="A213" s="69" t="s">
        <v>526</v>
      </c>
    </row>
    <row r="214" spans="1:54" s="68" customFormat="1" ht="18.75" customHeight="1">
      <c r="A214" s="69" t="s">
        <v>141</v>
      </c>
    </row>
    <row r="215" spans="1:54" s="68" customFormat="1" ht="18.75" customHeight="1">
      <c r="B215" s="452" t="s">
        <v>60</v>
      </c>
      <c r="C215" s="452"/>
      <c r="D215" s="452"/>
      <c r="E215" s="452"/>
      <c r="F215" s="452"/>
      <c r="G215" s="452"/>
      <c r="H215" s="453" t="s">
        <v>142</v>
      </c>
      <c r="I215" s="453"/>
      <c r="J215" s="453"/>
      <c r="K215" s="453"/>
      <c r="L215" s="453"/>
      <c r="M215" s="453"/>
      <c r="N215" s="452" t="s">
        <v>143</v>
      </c>
      <c r="O215" s="452"/>
      <c r="P215" s="452"/>
      <c r="Q215" s="452"/>
      <c r="R215" s="452"/>
      <c r="S215" s="452"/>
      <c r="T215" s="452" t="s">
        <v>144</v>
      </c>
      <c r="U215" s="452"/>
      <c r="V215" s="452"/>
      <c r="W215" s="452"/>
      <c r="X215" s="452"/>
      <c r="Y215" s="452"/>
    </row>
    <row r="216" spans="1:54" s="68" customFormat="1" ht="18.75" customHeight="1">
      <c r="B216" s="454">
        <f>Calcu!I67</f>
        <v>0</v>
      </c>
      <c r="C216" s="454"/>
      <c r="D216" s="454"/>
      <c r="E216" s="454"/>
      <c r="F216" s="454"/>
      <c r="G216" s="454"/>
      <c r="H216" s="455">
        <f>Calcu!J67</f>
        <v>1</v>
      </c>
      <c r="I216" s="455"/>
      <c r="J216" s="455"/>
      <c r="K216" s="455"/>
      <c r="L216" s="455"/>
      <c r="M216" s="455"/>
      <c r="N216" s="454" t="s">
        <v>333</v>
      </c>
      <c r="O216" s="454"/>
      <c r="P216" s="454"/>
      <c r="Q216" s="454"/>
      <c r="R216" s="454"/>
      <c r="S216" s="454"/>
      <c r="T216" s="454" t="s">
        <v>329</v>
      </c>
      <c r="U216" s="454"/>
      <c r="V216" s="454"/>
      <c r="W216" s="454"/>
      <c r="X216" s="454"/>
      <c r="Y216" s="454"/>
    </row>
    <row r="217" spans="1:54" s="68" customFormat="1" ht="18.75" customHeight="1"/>
    <row r="218" spans="1:54" ht="18.75" customHeight="1">
      <c r="A218" s="57" t="s">
        <v>145</v>
      </c>
      <c r="B218" s="298"/>
      <c r="C218" s="298"/>
      <c r="D218" s="298"/>
      <c r="E218" s="298"/>
      <c r="F218" s="298"/>
      <c r="G218" s="298"/>
      <c r="H218" s="298"/>
      <c r="I218" s="298"/>
      <c r="J218" s="298"/>
      <c r="K218" s="298"/>
      <c r="L218" s="298"/>
      <c r="M218" s="298"/>
      <c r="N218" s="298"/>
      <c r="O218" s="298"/>
      <c r="P218" s="298"/>
      <c r="Q218" s="298"/>
      <c r="R218" s="298"/>
      <c r="S218" s="298"/>
      <c r="T218" s="298"/>
      <c r="U218" s="298"/>
      <c r="V218" s="298"/>
      <c r="W218" s="298"/>
      <c r="X218" s="298"/>
      <c r="Y218" s="298"/>
      <c r="Z218" s="298"/>
      <c r="AA218" s="298"/>
      <c r="AB218" s="298"/>
      <c r="AC218" s="298"/>
      <c r="AD218" s="298"/>
      <c r="AE218" s="298"/>
      <c r="AF218" s="298"/>
      <c r="AG218" s="298"/>
      <c r="AH218" s="298"/>
      <c r="AI218" s="298"/>
      <c r="AJ218" s="298"/>
      <c r="AK218" s="298"/>
      <c r="AL218" s="298"/>
      <c r="AM218" s="298"/>
      <c r="AN218" s="298"/>
      <c r="AO218" s="298"/>
      <c r="AP218" s="298"/>
      <c r="AQ218" s="298"/>
      <c r="AR218" s="298"/>
    </row>
    <row r="219" spans="1:54" ht="18.75" customHeight="1">
      <c r="A219" s="57"/>
      <c r="B219" s="443" t="s">
        <v>367</v>
      </c>
      <c r="C219" s="444"/>
      <c r="D219" s="444"/>
      <c r="E219" s="444"/>
      <c r="F219" s="445"/>
      <c r="G219" s="443" t="s">
        <v>146</v>
      </c>
      <c r="H219" s="444"/>
      <c r="I219" s="444"/>
      <c r="J219" s="444"/>
      <c r="K219" s="445"/>
      <c r="L219" s="449" t="str">
        <f>N216&amp;" 지시값"</f>
        <v>측정현미경 지시값</v>
      </c>
      <c r="M219" s="450"/>
      <c r="N219" s="450"/>
      <c r="O219" s="450"/>
      <c r="P219" s="450"/>
      <c r="Q219" s="450"/>
      <c r="R219" s="450"/>
      <c r="S219" s="450"/>
      <c r="T219" s="450"/>
      <c r="U219" s="450"/>
      <c r="V219" s="450"/>
      <c r="W219" s="450"/>
      <c r="X219" s="450"/>
      <c r="Y219" s="450"/>
      <c r="Z219" s="450"/>
      <c r="AA219" s="450"/>
      <c r="AB219" s="450"/>
      <c r="AC219" s="450"/>
      <c r="AD219" s="450"/>
      <c r="AE219" s="450"/>
      <c r="AF219" s="450"/>
      <c r="AG219" s="450"/>
      <c r="AH219" s="450"/>
      <c r="AI219" s="450"/>
      <c r="AJ219" s="451"/>
      <c r="AK219" s="443" t="s">
        <v>147</v>
      </c>
      <c r="AL219" s="444"/>
      <c r="AM219" s="444"/>
      <c r="AN219" s="444"/>
      <c r="AO219" s="445"/>
      <c r="AP219" s="443" t="s">
        <v>140</v>
      </c>
      <c r="AQ219" s="444"/>
      <c r="AR219" s="444"/>
      <c r="AS219" s="444"/>
      <c r="AT219" s="445"/>
    </row>
    <row r="220" spans="1:54" ht="18.75" customHeight="1">
      <c r="A220" s="57"/>
      <c r="B220" s="446"/>
      <c r="C220" s="447"/>
      <c r="D220" s="447"/>
      <c r="E220" s="447"/>
      <c r="F220" s="448"/>
      <c r="G220" s="446"/>
      <c r="H220" s="447"/>
      <c r="I220" s="447"/>
      <c r="J220" s="447"/>
      <c r="K220" s="448"/>
      <c r="L220" s="449" t="s">
        <v>81</v>
      </c>
      <c r="M220" s="450"/>
      <c r="N220" s="450"/>
      <c r="O220" s="450"/>
      <c r="P220" s="451"/>
      <c r="Q220" s="449" t="s">
        <v>149</v>
      </c>
      <c r="R220" s="450"/>
      <c r="S220" s="450"/>
      <c r="T220" s="450"/>
      <c r="U220" s="451"/>
      <c r="V220" s="449" t="s">
        <v>150</v>
      </c>
      <c r="W220" s="450"/>
      <c r="X220" s="450"/>
      <c r="Y220" s="450"/>
      <c r="Z220" s="451"/>
      <c r="AA220" s="449" t="s">
        <v>151</v>
      </c>
      <c r="AB220" s="450"/>
      <c r="AC220" s="450"/>
      <c r="AD220" s="450"/>
      <c r="AE220" s="451"/>
      <c r="AF220" s="449" t="s">
        <v>152</v>
      </c>
      <c r="AG220" s="450"/>
      <c r="AH220" s="450"/>
      <c r="AI220" s="450"/>
      <c r="AJ220" s="451"/>
      <c r="AK220" s="446"/>
      <c r="AL220" s="447"/>
      <c r="AM220" s="447"/>
      <c r="AN220" s="447"/>
      <c r="AO220" s="448"/>
      <c r="AP220" s="446"/>
      <c r="AQ220" s="447"/>
      <c r="AR220" s="447"/>
      <c r="AS220" s="447"/>
      <c r="AT220" s="448"/>
    </row>
    <row r="221" spans="1:54" ht="18.75" customHeight="1">
      <c r="A221" s="57"/>
      <c r="B221" s="449"/>
      <c r="C221" s="450"/>
      <c r="D221" s="450"/>
      <c r="E221" s="450"/>
      <c r="F221" s="451"/>
      <c r="G221" s="449" t="s">
        <v>154</v>
      </c>
      <c r="H221" s="450"/>
      <c r="I221" s="450"/>
      <c r="J221" s="450"/>
      <c r="K221" s="451"/>
      <c r="L221" s="449" t="str">
        <f>G221</f>
        <v>mm</v>
      </c>
      <c r="M221" s="450"/>
      <c r="N221" s="450"/>
      <c r="O221" s="450"/>
      <c r="P221" s="451"/>
      <c r="Q221" s="449" t="str">
        <f>L221</f>
        <v>mm</v>
      </c>
      <c r="R221" s="450"/>
      <c r="S221" s="450"/>
      <c r="T221" s="450"/>
      <c r="U221" s="451"/>
      <c r="V221" s="449" t="str">
        <f>Q221</f>
        <v>mm</v>
      </c>
      <c r="W221" s="450"/>
      <c r="X221" s="450"/>
      <c r="Y221" s="450"/>
      <c r="Z221" s="451"/>
      <c r="AA221" s="449" t="str">
        <f>V221</f>
        <v>mm</v>
      </c>
      <c r="AB221" s="450"/>
      <c r="AC221" s="450"/>
      <c r="AD221" s="450"/>
      <c r="AE221" s="451"/>
      <c r="AF221" s="449" t="str">
        <f>AA221</f>
        <v>mm</v>
      </c>
      <c r="AG221" s="450"/>
      <c r="AH221" s="450"/>
      <c r="AI221" s="450"/>
      <c r="AJ221" s="451"/>
      <c r="AK221" s="449" t="s">
        <v>153</v>
      </c>
      <c r="AL221" s="450"/>
      <c r="AM221" s="450"/>
      <c r="AN221" s="450"/>
      <c r="AO221" s="451"/>
      <c r="AP221" s="449" t="s">
        <v>154</v>
      </c>
      <c r="AQ221" s="450"/>
      <c r="AR221" s="450"/>
      <c r="AS221" s="450"/>
      <c r="AT221" s="451"/>
    </row>
    <row r="222" spans="1:54" ht="18.75" customHeight="1">
      <c r="A222" s="57"/>
      <c r="B222" s="456" t="str">
        <f>Calcu!E73</f>
        <v/>
      </c>
      <c r="C222" s="457"/>
      <c r="D222" s="457"/>
      <c r="E222" s="457"/>
      <c r="F222" s="458"/>
      <c r="G222" s="456" t="str">
        <f>Calcu!U73</f>
        <v/>
      </c>
      <c r="H222" s="457"/>
      <c r="I222" s="457"/>
      <c r="J222" s="457"/>
      <c r="K222" s="458"/>
      <c r="L222" s="456" t="str">
        <f>IF(Calcu!B73=TRUE,Calcu!F73*$H$216,"")</f>
        <v/>
      </c>
      <c r="M222" s="457"/>
      <c r="N222" s="457"/>
      <c r="O222" s="457"/>
      <c r="P222" s="458"/>
      <c r="Q222" s="456" t="str">
        <f>IF(Calcu!B73=TRUE,Calcu!G73*H$216,"")</f>
        <v/>
      </c>
      <c r="R222" s="457"/>
      <c r="S222" s="457"/>
      <c r="T222" s="457"/>
      <c r="U222" s="458"/>
      <c r="V222" s="456" t="str">
        <f>IF(Calcu!B73=TRUE,Calcu!H73*H$216,"")</f>
        <v/>
      </c>
      <c r="W222" s="457"/>
      <c r="X222" s="457"/>
      <c r="Y222" s="457"/>
      <c r="Z222" s="458"/>
      <c r="AA222" s="456" t="str">
        <f>IF(Calcu!B73=TRUE,Calcu!I73*H$216,"")</f>
        <v/>
      </c>
      <c r="AB222" s="457"/>
      <c r="AC222" s="457"/>
      <c r="AD222" s="457"/>
      <c r="AE222" s="458"/>
      <c r="AF222" s="456" t="str">
        <f>IF(Calcu!B73=TRUE,Calcu!J73*H$216,"")</f>
        <v/>
      </c>
      <c r="AG222" s="457"/>
      <c r="AH222" s="457"/>
      <c r="AI222" s="457"/>
      <c r="AJ222" s="458"/>
      <c r="AK222" s="456" t="str">
        <f>Calcu!N73</f>
        <v/>
      </c>
      <c r="AL222" s="457"/>
      <c r="AM222" s="457"/>
      <c r="AN222" s="457"/>
      <c r="AO222" s="458"/>
      <c r="AP222" s="456" t="str">
        <f>Calcu!L73</f>
        <v/>
      </c>
      <c r="AQ222" s="457"/>
      <c r="AR222" s="457"/>
      <c r="AS222" s="457"/>
      <c r="AT222" s="458"/>
    </row>
    <row r="223" spans="1:54" ht="18.75" customHeight="1">
      <c r="A223" s="57"/>
      <c r="B223" s="456" t="str">
        <f>Calcu!E74</f>
        <v/>
      </c>
      <c r="C223" s="457"/>
      <c r="D223" s="457"/>
      <c r="E223" s="457"/>
      <c r="F223" s="458"/>
      <c r="G223" s="456" t="str">
        <f>Calcu!U74</f>
        <v/>
      </c>
      <c r="H223" s="457"/>
      <c r="I223" s="457"/>
      <c r="J223" s="457"/>
      <c r="K223" s="458"/>
      <c r="L223" s="456" t="str">
        <f>IF(Calcu!B74=TRUE,Calcu!F74*$H$216,"")</f>
        <v/>
      </c>
      <c r="M223" s="457"/>
      <c r="N223" s="457"/>
      <c r="O223" s="457"/>
      <c r="P223" s="458"/>
      <c r="Q223" s="456" t="str">
        <f>IF(Calcu!B74=TRUE,Calcu!G74*H$216,"")</f>
        <v/>
      </c>
      <c r="R223" s="457"/>
      <c r="S223" s="457"/>
      <c r="T223" s="457"/>
      <c r="U223" s="458"/>
      <c r="V223" s="456" t="str">
        <f>IF(Calcu!B74=TRUE,Calcu!H74*H$216,"")</f>
        <v/>
      </c>
      <c r="W223" s="457"/>
      <c r="X223" s="457"/>
      <c r="Y223" s="457"/>
      <c r="Z223" s="458"/>
      <c r="AA223" s="456" t="str">
        <f>IF(Calcu!B74=TRUE,Calcu!I74*H$216,"")</f>
        <v/>
      </c>
      <c r="AB223" s="457"/>
      <c r="AC223" s="457"/>
      <c r="AD223" s="457"/>
      <c r="AE223" s="458"/>
      <c r="AF223" s="456" t="str">
        <f>IF(Calcu!B74=TRUE,Calcu!J74*H$216,"")</f>
        <v/>
      </c>
      <c r="AG223" s="457"/>
      <c r="AH223" s="457"/>
      <c r="AI223" s="457"/>
      <c r="AJ223" s="458"/>
      <c r="AK223" s="456" t="str">
        <f>Calcu!N74</f>
        <v/>
      </c>
      <c r="AL223" s="457"/>
      <c r="AM223" s="457"/>
      <c r="AN223" s="457"/>
      <c r="AO223" s="458"/>
      <c r="AP223" s="456" t="str">
        <f>Calcu!L74</f>
        <v/>
      </c>
      <c r="AQ223" s="457"/>
      <c r="AR223" s="457"/>
      <c r="AS223" s="457"/>
      <c r="AT223" s="458"/>
    </row>
    <row r="224" spans="1:54" ht="18.75" customHeight="1">
      <c r="A224" s="57"/>
      <c r="B224" s="456" t="str">
        <f>Calcu!E75</f>
        <v/>
      </c>
      <c r="C224" s="457"/>
      <c r="D224" s="457"/>
      <c r="E224" s="457"/>
      <c r="F224" s="458"/>
      <c r="G224" s="456" t="str">
        <f>Calcu!U75</f>
        <v/>
      </c>
      <c r="H224" s="457"/>
      <c r="I224" s="457"/>
      <c r="J224" s="457"/>
      <c r="K224" s="458"/>
      <c r="L224" s="456" t="str">
        <f>IF(Calcu!B75=TRUE,Calcu!F75*$H$216,"")</f>
        <v/>
      </c>
      <c r="M224" s="457"/>
      <c r="N224" s="457"/>
      <c r="O224" s="457"/>
      <c r="P224" s="458"/>
      <c r="Q224" s="456" t="str">
        <f>IF(Calcu!B75=TRUE,Calcu!G75*H$216,"")</f>
        <v/>
      </c>
      <c r="R224" s="457"/>
      <c r="S224" s="457"/>
      <c r="T224" s="457"/>
      <c r="U224" s="458"/>
      <c r="V224" s="456" t="str">
        <f>IF(Calcu!B75=TRUE,Calcu!H75*H$216,"")</f>
        <v/>
      </c>
      <c r="W224" s="457"/>
      <c r="X224" s="457"/>
      <c r="Y224" s="457"/>
      <c r="Z224" s="458"/>
      <c r="AA224" s="456" t="str">
        <f>IF(Calcu!B75=TRUE,Calcu!I75*H$216,"")</f>
        <v/>
      </c>
      <c r="AB224" s="457"/>
      <c r="AC224" s="457"/>
      <c r="AD224" s="457"/>
      <c r="AE224" s="458"/>
      <c r="AF224" s="456" t="str">
        <f>IF(Calcu!B75=TRUE,Calcu!J75*H$216,"")</f>
        <v/>
      </c>
      <c r="AG224" s="457"/>
      <c r="AH224" s="457"/>
      <c r="AI224" s="457"/>
      <c r="AJ224" s="458"/>
      <c r="AK224" s="456" t="str">
        <f>Calcu!N75</f>
        <v/>
      </c>
      <c r="AL224" s="457"/>
      <c r="AM224" s="457"/>
      <c r="AN224" s="457"/>
      <c r="AO224" s="458"/>
      <c r="AP224" s="456" t="str">
        <f>Calcu!L75</f>
        <v/>
      </c>
      <c r="AQ224" s="457"/>
      <c r="AR224" s="457"/>
      <c r="AS224" s="457"/>
      <c r="AT224" s="458"/>
    </row>
    <row r="225" spans="1:46" ht="18.75" customHeight="1">
      <c r="A225" s="57"/>
      <c r="B225" s="456" t="str">
        <f>Calcu!E76</f>
        <v/>
      </c>
      <c r="C225" s="457"/>
      <c r="D225" s="457"/>
      <c r="E225" s="457"/>
      <c r="F225" s="458"/>
      <c r="G225" s="456" t="str">
        <f>Calcu!U76</f>
        <v/>
      </c>
      <c r="H225" s="457"/>
      <c r="I225" s="457"/>
      <c r="J225" s="457"/>
      <c r="K225" s="458"/>
      <c r="L225" s="456" t="str">
        <f>IF(Calcu!B76=TRUE,Calcu!F76*$H$216,"")</f>
        <v/>
      </c>
      <c r="M225" s="457"/>
      <c r="N225" s="457"/>
      <c r="O225" s="457"/>
      <c r="P225" s="458"/>
      <c r="Q225" s="456" t="str">
        <f>IF(Calcu!B76=TRUE,Calcu!G76*H$216,"")</f>
        <v/>
      </c>
      <c r="R225" s="457"/>
      <c r="S225" s="457"/>
      <c r="T225" s="457"/>
      <c r="U225" s="458"/>
      <c r="V225" s="456" t="str">
        <f>IF(Calcu!B76=TRUE,Calcu!H76*H$216,"")</f>
        <v/>
      </c>
      <c r="W225" s="457"/>
      <c r="X225" s="457"/>
      <c r="Y225" s="457"/>
      <c r="Z225" s="458"/>
      <c r="AA225" s="456" t="str">
        <f>IF(Calcu!B76=TRUE,Calcu!I76*H$216,"")</f>
        <v/>
      </c>
      <c r="AB225" s="457"/>
      <c r="AC225" s="457"/>
      <c r="AD225" s="457"/>
      <c r="AE225" s="458"/>
      <c r="AF225" s="456" t="str">
        <f>IF(Calcu!B76=TRUE,Calcu!J76*H$216,"")</f>
        <v/>
      </c>
      <c r="AG225" s="457"/>
      <c r="AH225" s="457"/>
      <c r="AI225" s="457"/>
      <c r="AJ225" s="458"/>
      <c r="AK225" s="456" t="str">
        <f>Calcu!N76</f>
        <v/>
      </c>
      <c r="AL225" s="457"/>
      <c r="AM225" s="457"/>
      <c r="AN225" s="457"/>
      <c r="AO225" s="458"/>
      <c r="AP225" s="456" t="str">
        <f>Calcu!L76</f>
        <v/>
      </c>
      <c r="AQ225" s="457"/>
      <c r="AR225" s="457"/>
      <c r="AS225" s="457"/>
      <c r="AT225" s="458"/>
    </row>
    <row r="226" spans="1:46" ht="18.75" customHeight="1">
      <c r="A226" s="57"/>
      <c r="B226" s="456" t="str">
        <f>Calcu!E77</f>
        <v/>
      </c>
      <c r="C226" s="457"/>
      <c r="D226" s="457"/>
      <c r="E226" s="457"/>
      <c r="F226" s="458"/>
      <c r="G226" s="456" t="str">
        <f>Calcu!U77</f>
        <v/>
      </c>
      <c r="H226" s="457"/>
      <c r="I226" s="457"/>
      <c r="J226" s="457"/>
      <c r="K226" s="458"/>
      <c r="L226" s="456" t="str">
        <f>IF(Calcu!B77=TRUE,Calcu!F77*$H$216,"")</f>
        <v/>
      </c>
      <c r="M226" s="457"/>
      <c r="N226" s="457"/>
      <c r="O226" s="457"/>
      <c r="P226" s="458"/>
      <c r="Q226" s="456" t="str">
        <f>IF(Calcu!B77=TRUE,Calcu!G77*H$216,"")</f>
        <v/>
      </c>
      <c r="R226" s="457"/>
      <c r="S226" s="457"/>
      <c r="T226" s="457"/>
      <c r="U226" s="458"/>
      <c r="V226" s="456" t="str">
        <f>IF(Calcu!B77=TRUE,Calcu!H77*H$216,"")</f>
        <v/>
      </c>
      <c r="W226" s="457"/>
      <c r="X226" s="457"/>
      <c r="Y226" s="457"/>
      <c r="Z226" s="458"/>
      <c r="AA226" s="456" t="str">
        <f>IF(Calcu!B77=TRUE,Calcu!I77*H$216,"")</f>
        <v/>
      </c>
      <c r="AB226" s="457"/>
      <c r="AC226" s="457"/>
      <c r="AD226" s="457"/>
      <c r="AE226" s="458"/>
      <c r="AF226" s="456" t="str">
        <f>IF(Calcu!B77=TRUE,Calcu!J77*H$216,"")</f>
        <v/>
      </c>
      <c r="AG226" s="457"/>
      <c r="AH226" s="457"/>
      <c r="AI226" s="457"/>
      <c r="AJ226" s="458"/>
      <c r="AK226" s="456" t="str">
        <f>Calcu!N77</f>
        <v/>
      </c>
      <c r="AL226" s="457"/>
      <c r="AM226" s="457"/>
      <c r="AN226" s="457"/>
      <c r="AO226" s="458"/>
      <c r="AP226" s="456" t="str">
        <f>Calcu!L77</f>
        <v/>
      </c>
      <c r="AQ226" s="457"/>
      <c r="AR226" s="457"/>
      <c r="AS226" s="457"/>
      <c r="AT226" s="458"/>
    </row>
    <row r="227" spans="1:46" ht="18.75" customHeight="1">
      <c r="A227" s="57"/>
      <c r="B227" s="456" t="str">
        <f>Calcu!E78</f>
        <v/>
      </c>
      <c r="C227" s="457"/>
      <c r="D227" s="457"/>
      <c r="E227" s="457"/>
      <c r="F227" s="458"/>
      <c r="G227" s="456" t="str">
        <f>Calcu!U78</f>
        <v/>
      </c>
      <c r="H227" s="457"/>
      <c r="I227" s="457"/>
      <c r="J227" s="457"/>
      <c r="K227" s="458"/>
      <c r="L227" s="456" t="str">
        <f>IF(Calcu!B78=TRUE,Calcu!F78*$H$216,"")</f>
        <v/>
      </c>
      <c r="M227" s="457"/>
      <c r="N227" s="457"/>
      <c r="O227" s="457"/>
      <c r="P227" s="458"/>
      <c r="Q227" s="456" t="str">
        <f>IF(Calcu!B78=TRUE,Calcu!G78*H$216,"")</f>
        <v/>
      </c>
      <c r="R227" s="457"/>
      <c r="S227" s="457"/>
      <c r="T227" s="457"/>
      <c r="U227" s="458"/>
      <c r="V227" s="456" t="str">
        <f>IF(Calcu!B78=TRUE,Calcu!H78*H$216,"")</f>
        <v/>
      </c>
      <c r="W227" s="457"/>
      <c r="X227" s="457"/>
      <c r="Y227" s="457"/>
      <c r="Z227" s="458"/>
      <c r="AA227" s="456" t="str">
        <f>IF(Calcu!B78=TRUE,Calcu!I78*H$216,"")</f>
        <v/>
      </c>
      <c r="AB227" s="457"/>
      <c r="AC227" s="457"/>
      <c r="AD227" s="457"/>
      <c r="AE227" s="458"/>
      <c r="AF227" s="456" t="str">
        <f>IF(Calcu!B78=TRUE,Calcu!J78*H$216,"")</f>
        <v/>
      </c>
      <c r="AG227" s="457"/>
      <c r="AH227" s="457"/>
      <c r="AI227" s="457"/>
      <c r="AJ227" s="458"/>
      <c r="AK227" s="456" t="str">
        <f>Calcu!N78</f>
        <v/>
      </c>
      <c r="AL227" s="457"/>
      <c r="AM227" s="457"/>
      <c r="AN227" s="457"/>
      <c r="AO227" s="458"/>
      <c r="AP227" s="456" t="str">
        <f>Calcu!L78</f>
        <v/>
      </c>
      <c r="AQ227" s="457"/>
      <c r="AR227" s="457"/>
      <c r="AS227" s="457"/>
      <c r="AT227" s="458"/>
    </row>
    <row r="228" spans="1:46" ht="18.75" customHeight="1">
      <c r="A228" s="57"/>
      <c r="B228" s="456" t="str">
        <f>Calcu!E79</f>
        <v/>
      </c>
      <c r="C228" s="457"/>
      <c r="D228" s="457"/>
      <c r="E228" s="457"/>
      <c r="F228" s="458"/>
      <c r="G228" s="456" t="str">
        <f>Calcu!U79</f>
        <v/>
      </c>
      <c r="H228" s="457"/>
      <c r="I228" s="457"/>
      <c r="J228" s="457"/>
      <c r="K228" s="458"/>
      <c r="L228" s="456" t="str">
        <f>IF(Calcu!B79=TRUE,Calcu!F79*$H$216,"")</f>
        <v/>
      </c>
      <c r="M228" s="457"/>
      <c r="N228" s="457"/>
      <c r="O228" s="457"/>
      <c r="P228" s="458"/>
      <c r="Q228" s="456" t="str">
        <f>IF(Calcu!B79=TRUE,Calcu!G79*H$216,"")</f>
        <v/>
      </c>
      <c r="R228" s="457"/>
      <c r="S228" s="457"/>
      <c r="T228" s="457"/>
      <c r="U228" s="458"/>
      <c r="V228" s="456" t="str">
        <f>IF(Calcu!B79=TRUE,Calcu!H79*H$216,"")</f>
        <v/>
      </c>
      <c r="W228" s="457"/>
      <c r="X228" s="457"/>
      <c r="Y228" s="457"/>
      <c r="Z228" s="458"/>
      <c r="AA228" s="456" t="str">
        <f>IF(Calcu!B79=TRUE,Calcu!I79*H$216,"")</f>
        <v/>
      </c>
      <c r="AB228" s="457"/>
      <c r="AC228" s="457"/>
      <c r="AD228" s="457"/>
      <c r="AE228" s="458"/>
      <c r="AF228" s="456" t="str">
        <f>IF(Calcu!B79=TRUE,Calcu!J79*H$216,"")</f>
        <v/>
      </c>
      <c r="AG228" s="457"/>
      <c r="AH228" s="457"/>
      <c r="AI228" s="457"/>
      <c r="AJ228" s="458"/>
      <c r="AK228" s="456" t="str">
        <f>Calcu!N79</f>
        <v/>
      </c>
      <c r="AL228" s="457"/>
      <c r="AM228" s="457"/>
      <c r="AN228" s="457"/>
      <c r="AO228" s="458"/>
      <c r="AP228" s="456" t="str">
        <f>Calcu!L79</f>
        <v/>
      </c>
      <c r="AQ228" s="457"/>
      <c r="AR228" s="457"/>
      <c r="AS228" s="457"/>
      <c r="AT228" s="458"/>
    </row>
    <row r="229" spans="1:46" ht="18.75" customHeight="1">
      <c r="A229" s="57"/>
      <c r="B229" s="456" t="str">
        <f>Calcu!E80</f>
        <v/>
      </c>
      <c r="C229" s="457"/>
      <c r="D229" s="457"/>
      <c r="E229" s="457"/>
      <c r="F229" s="458"/>
      <c r="G229" s="456" t="str">
        <f>Calcu!U80</f>
        <v/>
      </c>
      <c r="H229" s="457"/>
      <c r="I229" s="457"/>
      <c r="J229" s="457"/>
      <c r="K229" s="458"/>
      <c r="L229" s="456" t="str">
        <f>IF(Calcu!B80=TRUE,Calcu!F80*$H$216,"")</f>
        <v/>
      </c>
      <c r="M229" s="457"/>
      <c r="N229" s="457"/>
      <c r="O229" s="457"/>
      <c r="P229" s="458"/>
      <c r="Q229" s="456" t="str">
        <f>IF(Calcu!B80=TRUE,Calcu!G80*H$216,"")</f>
        <v/>
      </c>
      <c r="R229" s="457"/>
      <c r="S229" s="457"/>
      <c r="T229" s="457"/>
      <c r="U229" s="458"/>
      <c r="V229" s="456" t="str">
        <f>IF(Calcu!B80=TRUE,Calcu!H80*H$216,"")</f>
        <v/>
      </c>
      <c r="W229" s="457"/>
      <c r="X229" s="457"/>
      <c r="Y229" s="457"/>
      <c r="Z229" s="458"/>
      <c r="AA229" s="456" t="str">
        <f>IF(Calcu!B80=TRUE,Calcu!I80*H$216,"")</f>
        <v/>
      </c>
      <c r="AB229" s="457"/>
      <c r="AC229" s="457"/>
      <c r="AD229" s="457"/>
      <c r="AE229" s="458"/>
      <c r="AF229" s="456" t="str">
        <f>IF(Calcu!B80=TRUE,Calcu!J80*H$216,"")</f>
        <v/>
      </c>
      <c r="AG229" s="457"/>
      <c r="AH229" s="457"/>
      <c r="AI229" s="457"/>
      <c r="AJ229" s="458"/>
      <c r="AK229" s="456" t="str">
        <f>Calcu!N80</f>
        <v/>
      </c>
      <c r="AL229" s="457"/>
      <c r="AM229" s="457"/>
      <c r="AN229" s="457"/>
      <c r="AO229" s="458"/>
      <c r="AP229" s="456" t="str">
        <f>Calcu!L80</f>
        <v/>
      </c>
      <c r="AQ229" s="457"/>
      <c r="AR229" s="457"/>
      <c r="AS229" s="457"/>
      <c r="AT229" s="458"/>
    </row>
    <row r="230" spans="1:46" ht="18.75" customHeight="1">
      <c r="A230" s="57"/>
      <c r="B230" s="456" t="str">
        <f>Calcu!E81</f>
        <v/>
      </c>
      <c r="C230" s="457"/>
      <c r="D230" s="457"/>
      <c r="E230" s="457"/>
      <c r="F230" s="458"/>
      <c r="G230" s="456" t="str">
        <f>Calcu!U81</f>
        <v/>
      </c>
      <c r="H230" s="457"/>
      <c r="I230" s="457"/>
      <c r="J230" s="457"/>
      <c r="K230" s="458"/>
      <c r="L230" s="456" t="str">
        <f>IF(Calcu!B81=TRUE,Calcu!F81*$H$216,"")</f>
        <v/>
      </c>
      <c r="M230" s="457"/>
      <c r="N230" s="457"/>
      <c r="O230" s="457"/>
      <c r="P230" s="458"/>
      <c r="Q230" s="456" t="str">
        <f>IF(Calcu!B81=TRUE,Calcu!G81*H$216,"")</f>
        <v/>
      </c>
      <c r="R230" s="457"/>
      <c r="S230" s="457"/>
      <c r="T230" s="457"/>
      <c r="U230" s="458"/>
      <c r="V230" s="456" t="str">
        <f>IF(Calcu!B81=TRUE,Calcu!H81*H$216,"")</f>
        <v/>
      </c>
      <c r="W230" s="457"/>
      <c r="X230" s="457"/>
      <c r="Y230" s="457"/>
      <c r="Z230" s="458"/>
      <c r="AA230" s="456" t="str">
        <f>IF(Calcu!B81=TRUE,Calcu!I81*H$216,"")</f>
        <v/>
      </c>
      <c r="AB230" s="457"/>
      <c r="AC230" s="457"/>
      <c r="AD230" s="457"/>
      <c r="AE230" s="458"/>
      <c r="AF230" s="456" t="str">
        <f>IF(Calcu!B81=TRUE,Calcu!J81*H$216,"")</f>
        <v/>
      </c>
      <c r="AG230" s="457"/>
      <c r="AH230" s="457"/>
      <c r="AI230" s="457"/>
      <c r="AJ230" s="458"/>
      <c r="AK230" s="456" t="str">
        <f>Calcu!N81</f>
        <v/>
      </c>
      <c r="AL230" s="457"/>
      <c r="AM230" s="457"/>
      <c r="AN230" s="457"/>
      <c r="AO230" s="458"/>
      <c r="AP230" s="456" t="str">
        <f>Calcu!L81</f>
        <v/>
      </c>
      <c r="AQ230" s="457"/>
      <c r="AR230" s="457"/>
      <c r="AS230" s="457"/>
      <c r="AT230" s="458"/>
    </row>
    <row r="231" spans="1:46" ht="18.75" customHeight="1">
      <c r="A231" s="57"/>
      <c r="B231" s="456" t="str">
        <f>Calcu!E82</f>
        <v/>
      </c>
      <c r="C231" s="457"/>
      <c r="D231" s="457"/>
      <c r="E231" s="457"/>
      <c r="F231" s="458"/>
      <c r="G231" s="456" t="str">
        <f>Calcu!U82</f>
        <v/>
      </c>
      <c r="H231" s="457"/>
      <c r="I231" s="457"/>
      <c r="J231" s="457"/>
      <c r="K231" s="458"/>
      <c r="L231" s="456" t="str">
        <f>IF(Calcu!B82=TRUE,Calcu!F82*$H$216,"")</f>
        <v/>
      </c>
      <c r="M231" s="457"/>
      <c r="N231" s="457"/>
      <c r="O231" s="457"/>
      <c r="P231" s="458"/>
      <c r="Q231" s="456" t="str">
        <f>IF(Calcu!B82=TRUE,Calcu!G82*H$216,"")</f>
        <v/>
      </c>
      <c r="R231" s="457"/>
      <c r="S231" s="457"/>
      <c r="T231" s="457"/>
      <c r="U231" s="458"/>
      <c r="V231" s="456" t="str">
        <f>IF(Calcu!B82=TRUE,Calcu!H82*H$216,"")</f>
        <v/>
      </c>
      <c r="W231" s="457"/>
      <c r="X231" s="457"/>
      <c r="Y231" s="457"/>
      <c r="Z231" s="458"/>
      <c r="AA231" s="456" t="str">
        <f>IF(Calcu!B82=TRUE,Calcu!I82*H$216,"")</f>
        <v/>
      </c>
      <c r="AB231" s="457"/>
      <c r="AC231" s="457"/>
      <c r="AD231" s="457"/>
      <c r="AE231" s="458"/>
      <c r="AF231" s="456" t="str">
        <f>IF(Calcu!B82=TRUE,Calcu!J82*H$216,"")</f>
        <v/>
      </c>
      <c r="AG231" s="457"/>
      <c r="AH231" s="457"/>
      <c r="AI231" s="457"/>
      <c r="AJ231" s="458"/>
      <c r="AK231" s="456" t="str">
        <f>Calcu!N82</f>
        <v/>
      </c>
      <c r="AL231" s="457"/>
      <c r="AM231" s="457"/>
      <c r="AN231" s="457"/>
      <c r="AO231" s="458"/>
      <c r="AP231" s="456" t="str">
        <f>Calcu!L82</f>
        <v/>
      </c>
      <c r="AQ231" s="457"/>
      <c r="AR231" s="457"/>
      <c r="AS231" s="457"/>
      <c r="AT231" s="458"/>
    </row>
    <row r="232" spans="1:46" ht="18.75" customHeight="1">
      <c r="A232" s="57"/>
      <c r="B232" s="456" t="str">
        <f>Calcu!E83</f>
        <v/>
      </c>
      <c r="C232" s="457"/>
      <c r="D232" s="457"/>
      <c r="E232" s="457"/>
      <c r="F232" s="458"/>
      <c r="G232" s="456" t="str">
        <f>Calcu!U83</f>
        <v/>
      </c>
      <c r="H232" s="457"/>
      <c r="I232" s="457"/>
      <c r="J232" s="457"/>
      <c r="K232" s="458"/>
      <c r="L232" s="456" t="str">
        <f>IF(Calcu!B83=TRUE,Calcu!F83*$H$216,"")</f>
        <v/>
      </c>
      <c r="M232" s="457"/>
      <c r="N232" s="457"/>
      <c r="O232" s="457"/>
      <c r="P232" s="458"/>
      <c r="Q232" s="456" t="str">
        <f>IF(Calcu!B83=TRUE,Calcu!G83*H$216,"")</f>
        <v/>
      </c>
      <c r="R232" s="457"/>
      <c r="S232" s="457"/>
      <c r="T232" s="457"/>
      <c r="U232" s="458"/>
      <c r="V232" s="456" t="str">
        <f>IF(Calcu!B83=TRUE,Calcu!H83*H$216,"")</f>
        <v/>
      </c>
      <c r="W232" s="457"/>
      <c r="X232" s="457"/>
      <c r="Y232" s="457"/>
      <c r="Z232" s="458"/>
      <c r="AA232" s="456" t="str">
        <f>IF(Calcu!B83=TRUE,Calcu!I83*H$216,"")</f>
        <v/>
      </c>
      <c r="AB232" s="457"/>
      <c r="AC232" s="457"/>
      <c r="AD232" s="457"/>
      <c r="AE232" s="458"/>
      <c r="AF232" s="456" t="str">
        <f>IF(Calcu!B83=TRUE,Calcu!J83*H$216,"")</f>
        <v/>
      </c>
      <c r="AG232" s="457"/>
      <c r="AH232" s="457"/>
      <c r="AI232" s="457"/>
      <c r="AJ232" s="458"/>
      <c r="AK232" s="456" t="str">
        <f>Calcu!N83</f>
        <v/>
      </c>
      <c r="AL232" s="457"/>
      <c r="AM232" s="457"/>
      <c r="AN232" s="457"/>
      <c r="AO232" s="458"/>
      <c r="AP232" s="456" t="str">
        <f>Calcu!L83</f>
        <v/>
      </c>
      <c r="AQ232" s="457"/>
      <c r="AR232" s="457"/>
      <c r="AS232" s="457"/>
      <c r="AT232" s="458"/>
    </row>
    <row r="233" spans="1:46" ht="18.75" customHeight="1">
      <c r="A233" s="57"/>
      <c r="B233" s="456" t="str">
        <f>Calcu!E84</f>
        <v/>
      </c>
      <c r="C233" s="457"/>
      <c r="D233" s="457"/>
      <c r="E233" s="457"/>
      <c r="F233" s="458"/>
      <c r="G233" s="456" t="str">
        <f>Calcu!U84</f>
        <v/>
      </c>
      <c r="H233" s="457"/>
      <c r="I233" s="457"/>
      <c r="J233" s="457"/>
      <c r="K233" s="458"/>
      <c r="L233" s="456" t="str">
        <f>IF(Calcu!B84=TRUE,Calcu!F84*$H$216,"")</f>
        <v/>
      </c>
      <c r="M233" s="457"/>
      <c r="N233" s="457"/>
      <c r="O233" s="457"/>
      <c r="P233" s="458"/>
      <c r="Q233" s="456" t="str">
        <f>IF(Calcu!B84=TRUE,Calcu!G84*H$216,"")</f>
        <v/>
      </c>
      <c r="R233" s="457"/>
      <c r="S233" s="457"/>
      <c r="T233" s="457"/>
      <c r="U233" s="458"/>
      <c r="V233" s="456" t="str">
        <f>IF(Calcu!B84=TRUE,Calcu!H84*H$216,"")</f>
        <v/>
      </c>
      <c r="W233" s="457"/>
      <c r="X233" s="457"/>
      <c r="Y233" s="457"/>
      <c r="Z233" s="458"/>
      <c r="AA233" s="456" t="str">
        <f>IF(Calcu!B84=TRUE,Calcu!I84*H$216,"")</f>
        <v/>
      </c>
      <c r="AB233" s="457"/>
      <c r="AC233" s="457"/>
      <c r="AD233" s="457"/>
      <c r="AE233" s="458"/>
      <c r="AF233" s="456" t="str">
        <f>IF(Calcu!B84=TRUE,Calcu!J84*H$216,"")</f>
        <v/>
      </c>
      <c r="AG233" s="457"/>
      <c r="AH233" s="457"/>
      <c r="AI233" s="457"/>
      <c r="AJ233" s="458"/>
      <c r="AK233" s="456" t="str">
        <f>Calcu!N84</f>
        <v/>
      </c>
      <c r="AL233" s="457"/>
      <c r="AM233" s="457"/>
      <c r="AN233" s="457"/>
      <c r="AO233" s="458"/>
      <c r="AP233" s="456" t="str">
        <f>Calcu!L84</f>
        <v/>
      </c>
      <c r="AQ233" s="457"/>
      <c r="AR233" s="457"/>
      <c r="AS233" s="457"/>
      <c r="AT233" s="458"/>
    </row>
    <row r="234" spans="1:46" ht="18.75" customHeight="1">
      <c r="A234" s="57"/>
      <c r="B234" s="456" t="str">
        <f>Calcu!E85</f>
        <v/>
      </c>
      <c r="C234" s="457"/>
      <c r="D234" s="457"/>
      <c r="E234" s="457"/>
      <c r="F234" s="458"/>
      <c r="G234" s="456" t="str">
        <f>Calcu!U85</f>
        <v/>
      </c>
      <c r="H234" s="457"/>
      <c r="I234" s="457"/>
      <c r="J234" s="457"/>
      <c r="K234" s="458"/>
      <c r="L234" s="456" t="str">
        <f>IF(Calcu!B85=TRUE,Calcu!F85*$H$216,"")</f>
        <v/>
      </c>
      <c r="M234" s="457"/>
      <c r="N234" s="457"/>
      <c r="O234" s="457"/>
      <c r="P234" s="458"/>
      <c r="Q234" s="456" t="str">
        <f>IF(Calcu!B85=TRUE,Calcu!G85*H$216,"")</f>
        <v/>
      </c>
      <c r="R234" s="457"/>
      <c r="S234" s="457"/>
      <c r="T234" s="457"/>
      <c r="U234" s="458"/>
      <c r="V234" s="456" t="str">
        <f>IF(Calcu!B85=TRUE,Calcu!H85*H$216,"")</f>
        <v/>
      </c>
      <c r="W234" s="457"/>
      <c r="X234" s="457"/>
      <c r="Y234" s="457"/>
      <c r="Z234" s="458"/>
      <c r="AA234" s="456" t="str">
        <f>IF(Calcu!B85=TRUE,Calcu!I85*H$216,"")</f>
        <v/>
      </c>
      <c r="AB234" s="457"/>
      <c r="AC234" s="457"/>
      <c r="AD234" s="457"/>
      <c r="AE234" s="458"/>
      <c r="AF234" s="456" t="str">
        <f>IF(Calcu!B85=TRUE,Calcu!J85*H$216,"")</f>
        <v/>
      </c>
      <c r="AG234" s="457"/>
      <c r="AH234" s="457"/>
      <c r="AI234" s="457"/>
      <c r="AJ234" s="458"/>
      <c r="AK234" s="456" t="str">
        <f>Calcu!N85</f>
        <v/>
      </c>
      <c r="AL234" s="457"/>
      <c r="AM234" s="457"/>
      <c r="AN234" s="457"/>
      <c r="AO234" s="458"/>
      <c r="AP234" s="456" t="str">
        <f>Calcu!L85</f>
        <v/>
      </c>
      <c r="AQ234" s="457"/>
      <c r="AR234" s="457"/>
      <c r="AS234" s="457"/>
      <c r="AT234" s="458"/>
    </row>
    <row r="235" spans="1:46" ht="18.75" customHeight="1">
      <c r="A235" s="57"/>
      <c r="B235" s="456" t="str">
        <f>Calcu!E86</f>
        <v/>
      </c>
      <c r="C235" s="457"/>
      <c r="D235" s="457"/>
      <c r="E235" s="457"/>
      <c r="F235" s="458"/>
      <c r="G235" s="456" t="str">
        <f>Calcu!U86</f>
        <v/>
      </c>
      <c r="H235" s="457"/>
      <c r="I235" s="457"/>
      <c r="J235" s="457"/>
      <c r="K235" s="458"/>
      <c r="L235" s="456" t="str">
        <f>IF(Calcu!B86=TRUE,Calcu!F86*$H$216,"")</f>
        <v/>
      </c>
      <c r="M235" s="457"/>
      <c r="N235" s="457"/>
      <c r="O235" s="457"/>
      <c r="P235" s="458"/>
      <c r="Q235" s="456" t="str">
        <f>IF(Calcu!B86=TRUE,Calcu!G86*H$216,"")</f>
        <v/>
      </c>
      <c r="R235" s="457"/>
      <c r="S235" s="457"/>
      <c r="T235" s="457"/>
      <c r="U235" s="458"/>
      <c r="V235" s="456" t="str">
        <f>IF(Calcu!B86=TRUE,Calcu!H86*H$216,"")</f>
        <v/>
      </c>
      <c r="W235" s="457"/>
      <c r="X235" s="457"/>
      <c r="Y235" s="457"/>
      <c r="Z235" s="458"/>
      <c r="AA235" s="456" t="str">
        <f>IF(Calcu!B86=TRUE,Calcu!I86*H$216,"")</f>
        <v/>
      </c>
      <c r="AB235" s="457"/>
      <c r="AC235" s="457"/>
      <c r="AD235" s="457"/>
      <c r="AE235" s="458"/>
      <c r="AF235" s="456" t="str">
        <f>IF(Calcu!B86=TRUE,Calcu!J86*H$216,"")</f>
        <v/>
      </c>
      <c r="AG235" s="457"/>
      <c r="AH235" s="457"/>
      <c r="AI235" s="457"/>
      <c r="AJ235" s="458"/>
      <c r="AK235" s="456" t="str">
        <f>Calcu!N86</f>
        <v/>
      </c>
      <c r="AL235" s="457"/>
      <c r="AM235" s="457"/>
      <c r="AN235" s="457"/>
      <c r="AO235" s="458"/>
      <c r="AP235" s="456" t="str">
        <f>Calcu!L86</f>
        <v/>
      </c>
      <c r="AQ235" s="457"/>
      <c r="AR235" s="457"/>
      <c r="AS235" s="457"/>
      <c r="AT235" s="458"/>
    </row>
    <row r="236" spans="1:46" ht="18.75" customHeight="1">
      <c r="A236" s="57"/>
      <c r="B236" s="456" t="str">
        <f>Calcu!E87</f>
        <v/>
      </c>
      <c r="C236" s="457"/>
      <c r="D236" s="457"/>
      <c r="E236" s="457"/>
      <c r="F236" s="458"/>
      <c r="G236" s="456" t="str">
        <f>Calcu!U87</f>
        <v/>
      </c>
      <c r="H236" s="457"/>
      <c r="I236" s="457"/>
      <c r="J236" s="457"/>
      <c r="K236" s="458"/>
      <c r="L236" s="456" t="str">
        <f>IF(Calcu!B87=TRUE,Calcu!F87*$H$216,"")</f>
        <v/>
      </c>
      <c r="M236" s="457"/>
      <c r="N236" s="457"/>
      <c r="O236" s="457"/>
      <c r="P236" s="458"/>
      <c r="Q236" s="456" t="str">
        <f>IF(Calcu!B87=TRUE,Calcu!G87*H$216,"")</f>
        <v/>
      </c>
      <c r="R236" s="457"/>
      <c r="S236" s="457"/>
      <c r="T236" s="457"/>
      <c r="U236" s="458"/>
      <c r="V236" s="456" t="str">
        <f>IF(Calcu!B87=TRUE,Calcu!H87*H$216,"")</f>
        <v/>
      </c>
      <c r="W236" s="457"/>
      <c r="X236" s="457"/>
      <c r="Y236" s="457"/>
      <c r="Z236" s="458"/>
      <c r="AA236" s="456" t="str">
        <f>IF(Calcu!B87=TRUE,Calcu!I87*H$216,"")</f>
        <v/>
      </c>
      <c r="AB236" s="457"/>
      <c r="AC236" s="457"/>
      <c r="AD236" s="457"/>
      <c r="AE236" s="458"/>
      <c r="AF236" s="456" t="str">
        <f>IF(Calcu!B87=TRUE,Calcu!J87*H$216,"")</f>
        <v/>
      </c>
      <c r="AG236" s="457"/>
      <c r="AH236" s="457"/>
      <c r="AI236" s="457"/>
      <c r="AJ236" s="458"/>
      <c r="AK236" s="456" t="str">
        <f>Calcu!N87</f>
        <v/>
      </c>
      <c r="AL236" s="457"/>
      <c r="AM236" s="457"/>
      <c r="AN236" s="457"/>
      <c r="AO236" s="458"/>
      <c r="AP236" s="456" t="str">
        <f>Calcu!L87</f>
        <v/>
      </c>
      <c r="AQ236" s="457"/>
      <c r="AR236" s="457"/>
      <c r="AS236" s="457"/>
      <c r="AT236" s="458"/>
    </row>
    <row r="237" spans="1:46" ht="18.75" customHeight="1">
      <c r="A237" s="57"/>
      <c r="B237" s="456" t="str">
        <f>Calcu!E88</f>
        <v/>
      </c>
      <c r="C237" s="457"/>
      <c r="D237" s="457"/>
      <c r="E237" s="457"/>
      <c r="F237" s="458"/>
      <c r="G237" s="456" t="str">
        <f>Calcu!U88</f>
        <v/>
      </c>
      <c r="H237" s="457"/>
      <c r="I237" s="457"/>
      <c r="J237" s="457"/>
      <c r="K237" s="458"/>
      <c r="L237" s="456" t="str">
        <f>IF(Calcu!B88=TRUE,Calcu!F88*$H$216,"")</f>
        <v/>
      </c>
      <c r="M237" s="457"/>
      <c r="N237" s="457"/>
      <c r="O237" s="457"/>
      <c r="P237" s="458"/>
      <c r="Q237" s="456" t="str">
        <f>IF(Calcu!B88=TRUE,Calcu!G88*H$216,"")</f>
        <v/>
      </c>
      <c r="R237" s="457"/>
      <c r="S237" s="457"/>
      <c r="T237" s="457"/>
      <c r="U237" s="458"/>
      <c r="V237" s="456" t="str">
        <f>IF(Calcu!B88=TRUE,Calcu!H88*H$216,"")</f>
        <v/>
      </c>
      <c r="W237" s="457"/>
      <c r="X237" s="457"/>
      <c r="Y237" s="457"/>
      <c r="Z237" s="458"/>
      <c r="AA237" s="456" t="str">
        <f>IF(Calcu!B88=TRUE,Calcu!I88*H$216,"")</f>
        <v/>
      </c>
      <c r="AB237" s="457"/>
      <c r="AC237" s="457"/>
      <c r="AD237" s="457"/>
      <c r="AE237" s="458"/>
      <c r="AF237" s="456" t="str">
        <f>IF(Calcu!B88=TRUE,Calcu!J88*H$216,"")</f>
        <v/>
      </c>
      <c r="AG237" s="457"/>
      <c r="AH237" s="457"/>
      <c r="AI237" s="457"/>
      <c r="AJ237" s="458"/>
      <c r="AK237" s="456" t="str">
        <f>Calcu!N88</f>
        <v/>
      </c>
      <c r="AL237" s="457"/>
      <c r="AM237" s="457"/>
      <c r="AN237" s="457"/>
      <c r="AO237" s="458"/>
      <c r="AP237" s="456" t="str">
        <f>Calcu!L88</f>
        <v/>
      </c>
      <c r="AQ237" s="457"/>
      <c r="AR237" s="457"/>
      <c r="AS237" s="457"/>
      <c r="AT237" s="458"/>
    </row>
    <row r="238" spans="1:46" ht="18.75" customHeight="1">
      <c r="A238" s="57"/>
      <c r="B238" s="456" t="str">
        <f>Calcu!E89</f>
        <v/>
      </c>
      <c r="C238" s="457"/>
      <c r="D238" s="457"/>
      <c r="E238" s="457"/>
      <c r="F238" s="458"/>
      <c r="G238" s="456" t="str">
        <f>Calcu!U89</f>
        <v/>
      </c>
      <c r="H238" s="457"/>
      <c r="I238" s="457"/>
      <c r="J238" s="457"/>
      <c r="K238" s="458"/>
      <c r="L238" s="456" t="str">
        <f>IF(Calcu!B89=TRUE,Calcu!F89*$H$216,"")</f>
        <v/>
      </c>
      <c r="M238" s="457"/>
      <c r="N238" s="457"/>
      <c r="O238" s="457"/>
      <c r="P238" s="458"/>
      <c r="Q238" s="456" t="str">
        <f>IF(Calcu!B89=TRUE,Calcu!G89*H$216,"")</f>
        <v/>
      </c>
      <c r="R238" s="457"/>
      <c r="S238" s="457"/>
      <c r="T238" s="457"/>
      <c r="U238" s="458"/>
      <c r="V238" s="456" t="str">
        <f>IF(Calcu!B89=TRUE,Calcu!H89*H$216,"")</f>
        <v/>
      </c>
      <c r="W238" s="457"/>
      <c r="X238" s="457"/>
      <c r="Y238" s="457"/>
      <c r="Z238" s="458"/>
      <c r="AA238" s="456" t="str">
        <f>IF(Calcu!B89=TRUE,Calcu!I89*H$216,"")</f>
        <v/>
      </c>
      <c r="AB238" s="457"/>
      <c r="AC238" s="457"/>
      <c r="AD238" s="457"/>
      <c r="AE238" s="458"/>
      <c r="AF238" s="456" t="str">
        <f>IF(Calcu!B89=TRUE,Calcu!J89*H$216,"")</f>
        <v/>
      </c>
      <c r="AG238" s="457"/>
      <c r="AH238" s="457"/>
      <c r="AI238" s="457"/>
      <c r="AJ238" s="458"/>
      <c r="AK238" s="456" t="str">
        <f>Calcu!N89</f>
        <v/>
      </c>
      <c r="AL238" s="457"/>
      <c r="AM238" s="457"/>
      <c r="AN238" s="457"/>
      <c r="AO238" s="458"/>
      <c r="AP238" s="456" t="str">
        <f>Calcu!L89</f>
        <v/>
      </c>
      <c r="AQ238" s="457"/>
      <c r="AR238" s="457"/>
      <c r="AS238" s="457"/>
      <c r="AT238" s="458"/>
    </row>
    <row r="239" spans="1:46" ht="18.75" customHeight="1">
      <c r="A239" s="57"/>
      <c r="B239" s="456" t="str">
        <f>Calcu!E90</f>
        <v/>
      </c>
      <c r="C239" s="457"/>
      <c r="D239" s="457"/>
      <c r="E239" s="457"/>
      <c r="F239" s="458"/>
      <c r="G239" s="456" t="str">
        <f>Calcu!U90</f>
        <v/>
      </c>
      <c r="H239" s="457"/>
      <c r="I239" s="457"/>
      <c r="J239" s="457"/>
      <c r="K239" s="458"/>
      <c r="L239" s="456" t="str">
        <f>IF(Calcu!B90=TRUE,Calcu!F90*$H$216,"")</f>
        <v/>
      </c>
      <c r="M239" s="457"/>
      <c r="N239" s="457"/>
      <c r="O239" s="457"/>
      <c r="P239" s="458"/>
      <c r="Q239" s="456" t="str">
        <f>IF(Calcu!B90=TRUE,Calcu!G90*H$216,"")</f>
        <v/>
      </c>
      <c r="R239" s="457"/>
      <c r="S239" s="457"/>
      <c r="T239" s="457"/>
      <c r="U239" s="458"/>
      <c r="V239" s="456" t="str">
        <f>IF(Calcu!B90=TRUE,Calcu!H90*H$216,"")</f>
        <v/>
      </c>
      <c r="W239" s="457"/>
      <c r="X239" s="457"/>
      <c r="Y239" s="457"/>
      <c r="Z239" s="458"/>
      <c r="AA239" s="456" t="str">
        <f>IF(Calcu!B90=TRUE,Calcu!I90*H$216,"")</f>
        <v/>
      </c>
      <c r="AB239" s="457"/>
      <c r="AC239" s="457"/>
      <c r="AD239" s="457"/>
      <c r="AE239" s="458"/>
      <c r="AF239" s="456" t="str">
        <f>IF(Calcu!B90=TRUE,Calcu!J90*H$216,"")</f>
        <v/>
      </c>
      <c r="AG239" s="457"/>
      <c r="AH239" s="457"/>
      <c r="AI239" s="457"/>
      <c r="AJ239" s="458"/>
      <c r="AK239" s="456" t="str">
        <f>Calcu!N90</f>
        <v/>
      </c>
      <c r="AL239" s="457"/>
      <c r="AM239" s="457"/>
      <c r="AN239" s="457"/>
      <c r="AO239" s="458"/>
      <c r="AP239" s="456" t="str">
        <f>Calcu!L90</f>
        <v/>
      </c>
      <c r="AQ239" s="457"/>
      <c r="AR239" s="457"/>
      <c r="AS239" s="457"/>
      <c r="AT239" s="458"/>
    </row>
    <row r="240" spans="1:46" ht="18.75" customHeight="1">
      <c r="A240" s="57"/>
      <c r="B240" s="456" t="str">
        <f>Calcu!E91</f>
        <v/>
      </c>
      <c r="C240" s="457"/>
      <c r="D240" s="457"/>
      <c r="E240" s="457"/>
      <c r="F240" s="458"/>
      <c r="G240" s="456" t="str">
        <f>Calcu!U91</f>
        <v/>
      </c>
      <c r="H240" s="457"/>
      <c r="I240" s="457"/>
      <c r="J240" s="457"/>
      <c r="K240" s="458"/>
      <c r="L240" s="456" t="str">
        <f>IF(Calcu!B91=TRUE,Calcu!F91*$H$216,"")</f>
        <v/>
      </c>
      <c r="M240" s="457"/>
      <c r="N240" s="457"/>
      <c r="O240" s="457"/>
      <c r="P240" s="458"/>
      <c r="Q240" s="456" t="str">
        <f>IF(Calcu!B91=TRUE,Calcu!G91*H$216,"")</f>
        <v/>
      </c>
      <c r="R240" s="457"/>
      <c r="S240" s="457"/>
      <c r="T240" s="457"/>
      <c r="U240" s="458"/>
      <c r="V240" s="456" t="str">
        <f>IF(Calcu!B91=TRUE,Calcu!H91*H$216,"")</f>
        <v/>
      </c>
      <c r="W240" s="457"/>
      <c r="X240" s="457"/>
      <c r="Y240" s="457"/>
      <c r="Z240" s="458"/>
      <c r="AA240" s="456" t="str">
        <f>IF(Calcu!B91=TRUE,Calcu!I91*H$216,"")</f>
        <v/>
      </c>
      <c r="AB240" s="457"/>
      <c r="AC240" s="457"/>
      <c r="AD240" s="457"/>
      <c r="AE240" s="458"/>
      <c r="AF240" s="456" t="str">
        <f>IF(Calcu!B91=TRUE,Calcu!J91*H$216,"")</f>
        <v/>
      </c>
      <c r="AG240" s="457"/>
      <c r="AH240" s="457"/>
      <c r="AI240" s="457"/>
      <c r="AJ240" s="458"/>
      <c r="AK240" s="456" t="str">
        <f>Calcu!N91</f>
        <v/>
      </c>
      <c r="AL240" s="457"/>
      <c r="AM240" s="457"/>
      <c r="AN240" s="457"/>
      <c r="AO240" s="458"/>
      <c r="AP240" s="456" t="str">
        <f>Calcu!L91</f>
        <v/>
      </c>
      <c r="AQ240" s="457"/>
      <c r="AR240" s="457"/>
      <c r="AS240" s="457"/>
      <c r="AT240" s="458"/>
    </row>
    <row r="241" spans="1:58" ht="18.75" customHeight="1">
      <c r="A241" s="57"/>
      <c r="B241" s="456" t="str">
        <f>Calcu!E92</f>
        <v/>
      </c>
      <c r="C241" s="457"/>
      <c r="D241" s="457"/>
      <c r="E241" s="457"/>
      <c r="F241" s="458"/>
      <c r="G241" s="456" t="str">
        <f>Calcu!U92</f>
        <v/>
      </c>
      <c r="H241" s="457"/>
      <c r="I241" s="457"/>
      <c r="J241" s="457"/>
      <c r="K241" s="458"/>
      <c r="L241" s="456" t="str">
        <f>IF(Calcu!B92=TRUE,Calcu!F92*$H$216,"")</f>
        <v/>
      </c>
      <c r="M241" s="457"/>
      <c r="N241" s="457"/>
      <c r="O241" s="457"/>
      <c r="P241" s="458"/>
      <c r="Q241" s="456" t="str">
        <f>IF(Calcu!B92=TRUE,Calcu!G92*H$216,"")</f>
        <v/>
      </c>
      <c r="R241" s="457"/>
      <c r="S241" s="457"/>
      <c r="T241" s="457"/>
      <c r="U241" s="458"/>
      <c r="V241" s="456" t="str">
        <f>IF(Calcu!B92=TRUE,Calcu!H92*H$216,"")</f>
        <v/>
      </c>
      <c r="W241" s="457"/>
      <c r="X241" s="457"/>
      <c r="Y241" s="457"/>
      <c r="Z241" s="458"/>
      <c r="AA241" s="456" t="str">
        <f>IF(Calcu!B92=TRUE,Calcu!I92*H$216,"")</f>
        <v/>
      </c>
      <c r="AB241" s="457"/>
      <c r="AC241" s="457"/>
      <c r="AD241" s="457"/>
      <c r="AE241" s="458"/>
      <c r="AF241" s="456" t="str">
        <f>IF(Calcu!B92=TRUE,Calcu!J92*H$216,"")</f>
        <v/>
      </c>
      <c r="AG241" s="457"/>
      <c r="AH241" s="457"/>
      <c r="AI241" s="457"/>
      <c r="AJ241" s="458"/>
      <c r="AK241" s="456" t="str">
        <f>Calcu!N92</f>
        <v/>
      </c>
      <c r="AL241" s="457"/>
      <c r="AM241" s="457"/>
      <c r="AN241" s="457"/>
      <c r="AO241" s="458"/>
      <c r="AP241" s="456" t="str">
        <f>Calcu!L92</f>
        <v/>
      </c>
      <c r="AQ241" s="457"/>
      <c r="AR241" s="457"/>
      <c r="AS241" s="457"/>
      <c r="AT241" s="458"/>
    </row>
    <row r="242" spans="1:58" ht="18.75" customHeight="1">
      <c r="A242" s="57"/>
      <c r="B242" s="298"/>
      <c r="C242" s="298"/>
      <c r="D242" s="298"/>
      <c r="E242" s="298"/>
      <c r="F242" s="298"/>
      <c r="G242" s="298"/>
      <c r="H242" s="298"/>
      <c r="I242" s="298"/>
      <c r="J242" s="298"/>
      <c r="K242" s="298"/>
      <c r="L242" s="298"/>
      <c r="M242" s="298"/>
      <c r="N242" s="298"/>
      <c r="O242" s="298"/>
      <c r="P242" s="298"/>
      <c r="Q242" s="298"/>
      <c r="R242" s="298"/>
      <c r="S242" s="298"/>
      <c r="T242" s="298"/>
      <c r="U242" s="298"/>
      <c r="V242" s="298"/>
      <c r="W242" s="298"/>
      <c r="X242" s="298"/>
      <c r="Y242" s="298"/>
      <c r="Z242" s="298"/>
      <c r="AA242" s="298"/>
      <c r="AB242" s="298"/>
      <c r="AC242" s="298"/>
      <c r="AD242" s="298"/>
      <c r="AE242" s="298"/>
      <c r="AF242" s="298"/>
      <c r="AG242" s="298"/>
      <c r="AH242" s="298"/>
      <c r="AI242" s="298"/>
      <c r="AJ242" s="298"/>
      <c r="AK242" s="298"/>
      <c r="AL242" s="298"/>
      <c r="AM242" s="298"/>
      <c r="AN242" s="298"/>
      <c r="AO242" s="298"/>
      <c r="AP242" s="298"/>
      <c r="AQ242" s="298"/>
      <c r="AR242" s="298"/>
      <c r="AS242" s="298"/>
      <c r="AT242" s="298"/>
    </row>
    <row r="243" spans="1:58" ht="18.75" customHeight="1">
      <c r="A243" s="60" t="s">
        <v>169</v>
      </c>
      <c r="B243" s="222"/>
      <c r="C243" s="222"/>
      <c r="D243" s="222"/>
      <c r="E243" s="222"/>
      <c r="F243" s="222"/>
      <c r="G243" s="222"/>
      <c r="H243" s="222"/>
      <c r="I243" s="222"/>
      <c r="J243" s="222"/>
      <c r="K243" s="222"/>
      <c r="L243" s="222"/>
      <c r="M243" s="222"/>
      <c r="N243" s="222"/>
      <c r="O243" s="222"/>
      <c r="P243" s="222"/>
      <c r="Q243" s="222"/>
      <c r="R243" s="222"/>
      <c r="S243" s="222"/>
      <c r="T243" s="222"/>
      <c r="U243" s="222"/>
      <c r="V243" s="222"/>
      <c r="W243" s="222"/>
      <c r="X243" s="222"/>
      <c r="Y243" s="222"/>
      <c r="Z243" s="222"/>
      <c r="AA243" s="222"/>
      <c r="AB243" s="222"/>
      <c r="AC243" s="222"/>
      <c r="AD243" s="222"/>
      <c r="AE243" s="222"/>
      <c r="AF243" s="222"/>
      <c r="AG243" s="222"/>
      <c r="AH243" s="222"/>
      <c r="AI243" s="222"/>
      <c r="AJ243" s="222"/>
      <c r="AK243" s="222"/>
      <c r="AL243" s="222"/>
      <c r="AM243" s="222"/>
      <c r="AN243" s="222"/>
      <c r="AO243" s="222"/>
      <c r="AP243" s="222"/>
      <c r="AQ243" s="222"/>
      <c r="AR243" s="222"/>
      <c r="AS243" s="222"/>
      <c r="AT243" s="222"/>
    </row>
    <row r="244" spans="1:58" ht="18.75" customHeight="1">
      <c r="A244" s="222"/>
      <c r="B244" s="459"/>
      <c r="C244" s="460"/>
      <c r="D244" s="465"/>
      <c r="E244" s="466"/>
      <c r="F244" s="466"/>
      <c r="G244" s="467"/>
      <c r="H244" s="468">
        <v>1</v>
      </c>
      <c r="I244" s="468"/>
      <c r="J244" s="468"/>
      <c r="K244" s="468"/>
      <c r="L244" s="468"/>
      <c r="M244" s="468"/>
      <c r="N244" s="468"/>
      <c r="O244" s="465">
        <v>2</v>
      </c>
      <c r="P244" s="466"/>
      <c r="Q244" s="466"/>
      <c r="R244" s="466"/>
      <c r="S244" s="466"/>
      <c r="T244" s="466"/>
      <c r="U244" s="466"/>
      <c r="V244" s="466"/>
      <c r="W244" s="466"/>
      <c r="X244" s="466"/>
      <c r="Y244" s="466"/>
      <c r="Z244" s="466"/>
      <c r="AA244" s="467"/>
      <c r="AB244" s="468">
        <v>3</v>
      </c>
      <c r="AC244" s="468"/>
      <c r="AD244" s="468"/>
      <c r="AE244" s="468"/>
      <c r="AF244" s="468"/>
      <c r="AG244" s="465">
        <v>4</v>
      </c>
      <c r="AH244" s="466"/>
      <c r="AI244" s="466"/>
      <c r="AJ244" s="466"/>
      <c r="AK244" s="466"/>
      <c r="AL244" s="466"/>
      <c r="AM244" s="466"/>
      <c r="AN244" s="466"/>
      <c r="AO244" s="467"/>
      <c r="AP244" s="465">
        <v>5</v>
      </c>
      <c r="AQ244" s="466"/>
      <c r="AR244" s="466"/>
      <c r="AS244" s="466"/>
      <c r="AT244" s="466"/>
      <c r="AU244" s="466"/>
      <c r="AV244" s="466"/>
      <c r="AW244" s="466"/>
      <c r="AX244" s="466"/>
      <c r="AY244" s="466"/>
      <c r="AZ244" s="466"/>
      <c r="BA244" s="466"/>
      <c r="BB244" s="467"/>
      <c r="BC244" s="468">
        <v>6</v>
      </c>
      <c r="BD244" s="468"/>
      <c r="BE244" s="468"/>
      <c r="BF244" s="468"/>
    </row>
    <row r="245" spans="1:58" ht="18.75" customHeight="1">
      <c r="A245" s="222"/>
      <c r="B245" s="461"/>
      <c r="C245" s="462"/>
      <c r="D245" s="459" t="s">
        <v>170</v>
      </c>
      <c r="E245" s="477"/>
      <c r="F245" s="477"/>
      <c r="G245" s="460"/>
      <c r="H245" s="469" t="s">
        <v>171</v>
      </c>
      <c r="I245" s="469"/>
      <c r="J245" s="469"/>
      <c r="K245" s="469"/>
      <c r="L245" s="469"/>
      <c r="M245" s="469"/>
      <c r="N245" s="469"/>
      <c r="O245" s="459" t="s">
        <v>172</v>
      </c>
      <c r="P245" s="477"/>
      <c r="Q245" s="477"/>
      <c r="R245" s="477"/>
      <c r="S245" s="477"/>
      <c r="T245" s="477"/>
      <c r="U245" s="477"/>
      <c r="V245" s="477"/>
      <c r="W245" s="477"/>
      <c r="X245" s="477"/>
      <c r="Y245" s="477"/>
      <c r="Z245" s="477"/>
      <c r="AA245" s="460"/>
      <c r="AB245" s="469" t="s">
        <v>173</v>
      </c>
      <c r="AC245" s="469"/>
      <c r="AD245" s="469"/>
      <c r="AE245" s="469"/>
      <c r="AF245" s="469"/>
      <c r="AG245" s="459" t="s">
        <v>174</v>
      </c>
      <c r="AH245" s="477"/>
      <c r="AI245" s="477"/>
      <c r="AJ245" s="477"/>
      <c r="AK245" s="477"/>
      <c r="AL245" s="477"/>
      <c r="AM245" s="477"/>
      <c r="AN245" s="477"/>
      <c r="AO245" s="460"/>
      <c r="AP245" s="459" t="s">
        <v>175</v>
      </c>
      <c r="AQ245" s="477"/>
      <c r="AR245" s="477"/>
      <c r="AS245" s="477"/>
      <c r="AT245" s="477"/>
      <c r="AU245" s="477"/>
      <c r="AV245" s="477"/>
      <c r="AW245" s="477"/>
      <c r="AX245" s="477"/>
      <c r="AY245" s="477"/>
      <c r="AZ245" s="477"/>
      <c r="BA245" s="477"/>
      <c r="BB245" s="460"/>
      <c r="BC245" s="469" t="s">
        <v>176</v>
      </c>
      <c r="BD245" s="469"/>
      <c r="BE245" s="469"/>
      <c r="BF245" s="469"/>
    </row>
    <row r="246" spans="1:58" ht="18.75" customHeight="1">
      <c r="A246" s="222"/>
      <c r="B246" s="463"/>
      <c r="C246" s="464"/>
      <c r="D246" s="470" t="s">
        <v>177</v>
      </c>
      <c r="E246" s="471"/>
      <c r="F246" s="471"/>
      <c r="G246" s="472"/>
      <c r="H246" s="473" t="s">
        <v>178</v>
      </c>
      <c r="I246" s="473"/>
      <c r="J246" s="473"/>
      <c r="K246" s="473"/>
      <c r="L246" s="473"/>
      <c r="M246" s="473"/>
      <c r="N246" s="473"/>
      <c r="O246" s="474" t="s">
        <v>179</v>
      </c>
      <c r="P246" s="475"/>
      <c r="Q246" s="475"/>
      <c r="R246" s="475"/>
      <c r="S246" s="475"/>
      <c r="T246" s="475"/>
      <c r="U246" s="475"/>
      <c r="V246" s="475"/>
      <c r="W246" s="475"/>
      <c r="X246" s="475"/>
      <c r="Y246" s="475"/>
      <c r="Z246" s="475"/>
      <c r="AA246" s="476"/>
      <c r="AB246" s="473"/>
      <c r="AC246" s="473"/>
      <c r="AD246" s="473"/>
      <c r="AE246" s="473"/>
      <c r="AF246" s="473"/>
      <c r="AG246" s="474" t="s">
        <v>180</v>
      </c>
      <c r="AH246" s="475"/>
      <c r="AI246" s="475"/>
      <c r="AJ246" s="475"/>
      <c r="AK246" s="475"/>
      <c r="AL246" s="475"/>
      <c r="AM246" s="475"/>
      <c r="AN246" s="475"/>
      <c r="AO246" s="476"/>
      <c r="AP246" s="474" t="s">
        <v>181</v>
      </c>
      <c r="AQ246" s="475"/>
      <c r="AR246" s="475"/>
      <c r="AS246" s="475"/>
      <c r="AT246" s="475"/>
      <c r="AU246" s="475"/>
      <c r="AV246" s="475"/>
      <c r="AW246" s="475"/>
      <c r="AX246" s="475"/>
      <c r="AY246" s="475"/>
      <c r="AZ246" s="475"/>
      <c r="BA246" s="475"/>
      <c r="BB246" s="476"/>
      <c r="BC246" s="473"/>
      <c r="BD246" s="473"/>
      <c r="BE246" s="473"/>
      <c r="BF246" s="473"/>
    </row>
    <row r="247" spans="1:58" ht="18.75" customHeight="1">
      <c r="A247" s="222"/>
      <c r="B247" s="468" t="s">
        <v>182</v>
      </c>
      <c r="C247" s="468"/>
      <c r="D247" s="478" t="s">
        <v>158</v>
      </c>
      <c r="E247" s="479"/>
      <c r="F247" s="479"/>
      <c r="G247" s="480"/>
      <c r="H247" s="481" t="e">
        <f ca="1">Calcu!E97</f>
        <v>#N/A</v>
      </c>
      <c r="I247" s="482"/>
      <c r="J247" s="482"/>
      <c r="K247" s="482"/>
      <c r="L247" s="482"/>
      <c r="M247" s="483" t="str">
        <f>Calcu!F97</f>
        <v>mm</v>
      </c>
      <c r="N247" s="484"/>
      <c r="O247" s="491" t="e">
        <f ca="1">Calcu!K97</f>
        <v>#N/A</v>
      </c>
      <c r="P247" s="492"/>
      <c r="Q247" s="492"/>
      <c r="R247" s="232"/>
      <c r="S247" s="302"/>
      <c r="T247" s="457" t="e">
        <f ca="1">Calcu!L97</f>
        <v>#N/A</v>
      </c>
      <c r="U247" s="457"/>
      <c r="V247" s="457"/>
      <c r="W247" s="303"/>
      <c r="X247" s="303"/>
      <c r="Y247" s="303"/>
      <c r="Z247" s="489" t="str">
        <f>Calcu!M97</f>
        <v>μm</v>
      </c>
      <c r="AA247" s="490"/>
      <c r="AB247" s="468" t="str">
        <f>Calcu!N97</f>
        <v>정규</v>
      </c>
      <c r="AC247" s="468"/>
      <c r="AD247" s="468"/>
      <c r="AE247" s="468"/>
      <c r="AF247" s="468"/>
      <c r="AG247" s="465">
        <f>Calcu!Q97</f>
        <v>1</v>
      </c>
      <c r="AH247" s="466"/>
      <c r="AI247" s="466"/>
      <c r="AJ247" s="466"/>
      <c r="AK247" s="466"/>
      <c r="AL247" s="466"/>
      <c r="AM247" s="466"/>
      <c r="AN247" s="466"/>
      <c r="AO247" s="467"/>
      <c r="AP247" s="491" t="e">
        <f ca="1">Calcu!S97</f>
        <v>#N/A</v>
      </c>
      <c r="AQ247" s="492"/>
      <c r="AR247" s="492"/>
      <c r="AS247" s="232"/>
      <c r="AT247" s="302"/>
      <c r="AU247" s="457" t="e">
        <f ca="1">Calcu!T97</f>
        <v>#N/A</v>
      </c>
      <c r="AV247" s="457"/>
      <c r="AW247" s="457"/>
      <c r="AX247" s="303"/>
      <c r="AY247" s="303"/>
      <c r="AZ247" s="303"/>
      <c r="BA247" s="489" t="str">
        <f>Calcu!U97</f>
        <v>μm</v>
      </c>
      <c r="BB247" s="490"/>
      <c r="BC247" s="468" t="str">
        <f>Calcu!V97</f>
        <v>∞</v>
      </c>
      <c r="BD247" s="468"/>
      <c r="BE247" s="468"/>
      <c r="BF247" s="468"/>
    </row>
    <row r="248" spans="1:58" ht="18.75" customHeight="1">
      <c r="A248" s="222"/>
      <c r="B248" s="468" t="s">
        <v>184</v>
      </c>
      <c r="C248" s="468"/>
      <c r="D248" s="478" t="s">
        <v>160</v>
      </c>
      <c r="E248" s="479"/>
      <c r="F248" s="479"/>
      <c r="G248" s="480"/>
      <c r="H248" s="481" t="e">
        <f ca="1">Calcu!E98</f>
        <v>#N/A</v>
      </c>
      <c r="I248" s="482"/>
      <c r="J248" s="482"/>
      <c r="K248" s="482"/>
      <c r="L248" s="482"/>
      <c r="M248" s="483" t="str">
        <f>Calcu!F98</f>
        <v>mm</v>
      </c>
      <c r="N248" s="484"/>
      <c r="O248" s="485">
        <f>Calcu!K98</f>
        <v>0</v>
      </c>
      <c r="P248" s="486"/>
      <c r="Q248" s="486"/>
      <c r="R248" s="486"/>
      <c r="S248" s="486"/>
      <c r="T248" s="486"/>
      <c r="U248" s="486"/>
      <c r="V248" s="487" t="str">
        <f>Calcu!M98</f>
        <v>μm</v>
      </c>
      <c r="W248" s="487"/>
      <c r="X248" s="487"/>
      <c r="Y248" s="487"/>
      <c r="Z248" s="487"/>
      <c r="AA248" s="488"/>
      <c r="AB248" s="468" t="str">
        <f>Calcu!N98</f>
        <v>t</v>
      </c>
      <c r="AC248" s="468"/>
      <c r="AD248" s="468"/>
      <c r="AE248" s="468"/>
      <c r="AF248" s="468"/>
      <c r="AG248" s="465">
        <f>Calcu!Q98</f>
        <v>-1</v>
      </c>
      <c r="AH248" s="466"/>
      <c r="AI248" s="466"/>
      <c r="AJ248" s="466"/>
      <c r="AK248" s="466"/>
      <c r="AL248" s="466"/>
      <c r="AM248" s="466"/>
      <c r="AN248" s="466"/>
      <c r="AO248" s="467"/>
      <c r="AP248" s="485">
        <f>Calcu!S98</f>
        <v>0</v>
      </c>
      <c r="AQ248" s="486"/>
      <c r="AR248" s="486"/>
      <c r="AS248" s="486"/>
      <c r="AT248" s="486"/>
      <c r="AU248" s="486">
        <v>0</v>
      </c>
      <c r="AV248" s="486"/>
      <c r="AW248" s="487" t="str">
        <f>Calcu!U98</f>
        <v>μm</v>
      </c>
      <c r="AX248" s="487"/>
      <c r="AY248" s="487"/>
      <c r="AZ248" s="487"/>
      <c r="BA248" s="487"/>
      <c r="BB248" s="488"/>
      <c r="BC248" s="468">
        <f>Calcu!V98</f>
        <v>4</v>
      </c>
      <c r="BD248" s="468"/>
      <c r="BE248" s="468"/>
      <c r="BF248" s="468"/>
    </row>
    <row r="249" spans="1:58" ht="18.75" customHeight="1">
      <c r="A249" s="222"/>
      <c r="B249" s="468" t="s">
        <v>186</v>
      </c>
      <c r="C249" s="468"/>
      <c r="D249" s="478"/>
      <c r="E249" s="479"/>
      <c r="F249" s="479"/>
      <c r="G249" s="480"/>
      <c r="H249" s="481" t="e">
        <f ca="1">Calcu!E99</f>
        <v>#N/A</v>
      </c>
      <c r="I249" s="482"/>
      <c r="J249" s="482"/>
      <c r="K249" s="482"/>
      <c r="L249" s="482"/>
      <c r="M249" s="483" t="str">
        <f>Calcu!F99</f>
        <v>/℃</v>
      </c>
      <c r="N249" s="484"/>
      <c r="O249" s="496">
        <f>Calcu!L99</f>
        <v>4.0824829046386305E-7</v>
      </c>
      <c r="P249" s="497"/>
      <c r="Q249" s="497"/>
      <c r="R249" s="497"/>
      <c r="S249" s="497"/>
      <c r="T249" s="497"/>
      <c r="U249" s="497"/>
      <c r="V249" s="497"/>
      <c r="W249" s="497"/>
      <c r="X249" s="489" t="str">
        <f>Calcu!M99</f>
        <v>/℃</v>
      </c>
      <c r="Y249" s="489"/>
      <c r="Z249" s="489"/>
      <c r="AA249" s="490"/>
      <c r="AB249" s="468" t="str">
        <f>Calcu!N99</f>
        <v>삼각형</v>
      </c>
      <c r="AC249" s="468"/>
      <c r="AD249" s="468"/>
      <c r="AE249" s="468"/>
      <c r="AF249" s="468"/>
      <c r="AG249" s="493">
        <f>Calcu!Q99</f>
        <v>-200</v>
      </c>
      <c r="AH249" s="489"/>
      <c r="AI249" s="489"/>
      <c r="AJ249" s="489"/>
      <c r="AK249" s="489" t="s">
        <v>187</v>
      </c>
      <c r="AL249" s="489"/>
      <c r="AM249" s="489"/>
      <c r="AN249" s="489"/>
      <c r="AO249" s="490"/>
      <c r="AP249" s="494">
        <f>Calcu!T99</f>
        <v>8.1649658092772609E-5</v>
      </c>
      <c r="AQ249" s="495"/>
      <c r="AR249" s="495"/>
      <c r="AS249" s="495"/>
      <c r="AT249" s="495"/>
      <c r="AU249" s="495" t="s">
        <v>314</v>
      </c>
      <c r="AV249" s="495"/>
      <c r="AW249" s="489" t="s">
        <v>188</v>
      </c>
      <c r="AX249" s="489"/>
      <c r="AY249" s="489"/>
      <c r="AZ249" s="489"/>
      <c r="BA249" s="489"/>
      <c r="BB249" s="490"/>
      <c r="BC249" s="468">
        <f>Calcu!V99</f>
        <v>100</v>
      </c>
      <c r="BD249" s="468"/>
      <c r="BE249" s="468"/>
      <c r="BF249" s="468"/>
    </row>
    <row r="250" spans="1:58" ht="18.75" customHeight="1">
      <c r="A250" s="222"/>
      <c r="B250" s="468" t="s">
        <v>189</v>
      </c>
      <c r="C250" s="468"/>
      <c r="D250" s="478" t="s">
        <v>163</v>
      </c>
      <c r="E250" s="479"/>
      <c r="F250" s="479"/>
      <c r="G250" s="480"/>
      <c r="H250" s="481" t="str">
        <f>Calcu!E100</f>
        <v/>
      </c>
      <c r="I250" s="482"/>
      <c r="J250" s="482"/>
      <c r="K250" s="482"/>
      <c r="L250" s="482"/>
      <c r="M250" s="483" t="str">
        <f>Calcu!F100</f>
        <v>℃</v>
      </c>
      <c r="N250" s="484"/>
      <c r="O250" s="485">
        <f>Calcu!L100</f>
        <v>0.11547005383792516</v>
      </c>
      <c r="P250" s="486"/>
      <c r="Q250" s="486"/>
      <c r="R250" s="486"/>
      <c r="S250" s="486"/>
      <c r="T250" s="486"/>
      <c r="U250" s="486"/>
      <c r="V250" s="487" t="str">
        <f>Calcu!M100</f>
        <v>℃</v>
      </c>
      <c r="W250" s="487"/>
      <c r="X250" s="487"/>
      <c r="Y250" s="487"/>
      <c r="Z250" s="487"/>
      <c r="AA250" s="488"/>
      <c r="AB250" s="468" t="str">
        <f>Calcu!N100</f>
        <v>직사각형</v>
      </c>
      <c r="AC250" s="468"/>
      <c r="AD250" s="468"/>
      <c r="AE250" s="468"/>
      <c r="AF250" s="468"/>
      <c r="AG250" s="493" t="e">
        <f ca="1">Calcu!Q100</f>
        <v>#N/A</v>
      </c>
      <c r="AH250" s="489"/>
      <c r="AI250" s="489"/>
      <c r="AJ250" s="489"/>
      <c r="AK250" s="489" t="s">
        <v>191</v>
      </c>
      <c r="AL250" s="489"/>
      <c r="AM250" s="489"/>
      <c r="AN250" s="489"/>
      <c r="AO250" s="490"/>
      <c r="AP250" s="494" t="e">
        <f ca="1">Calcu!T100</f>
        <v>#N/A</v>
      </c>
      <c r="AQ250" s="495"/>
      <c r="AR250" s="495"/>
      <c r="AS250" s="495"/>
      <c r="AT250" s="495"/>
      <c r="AU250" s="495" t="s">
        <v>315</v>
      </c>
      <c r="AV250" s="495"/>
      <c r="AW250" s="489" t="s">
        <v>192</v>
      </c>
      <c r="AX250" s="489"/>
      <c r="AY250" s="489"/>
      <c r="AZ250" s="489"/>
      <c r="BA250" s="489"/>
      <c r="BB250" s="490"/>
      <c r="BC250" s="468">
        <f>Calcu!V100</f>
        <v>12</v>
      </c>
      <c r="BD250" s="468"/>
      <c r="BE250" s="468"/>
      <c r="BF250" s="468"/>
    </row>
    <row r="251" spans="1:58" ht="18.75" customHeight="1">
      <c r="A251" s="222"/>
      <c r="B251" s="468" t="s">
        <v>193</v>
      </c>
      <c r="C251" s="468"/>
      <c r="D251" s="478" t="s">
        <v>164</v>
      </c>
      <c r="E251" s="479"/>
      <c r="F251" s="479"/>
      <c r="G251" s="480"/>
      <c r="H251" s="481" t="e">
        <f ca="1">Calcu!E101</f>
        <v>#N/A</v>
      </c>
      <c r="I251" s="482"/>
      <c r="J251" s="482"/>
      <c r="K251" s="482"/>
      <c r="L251" s="482"/>
      <c r="M251" s="483" t="str">
        <f>Calcu!F101</f>
        <v>/℃</v>
      </c>
      <c r="N251" s="484"/>
      <c r="O251" s="496">
        <f>Calcu!L101</f>
        <v>8.1649658092772609E-7</v>
      </c>
      <c r="P251" s="497"/>
      <c r="Q251" s="497"/>
      <c r="R251" s="497"/>
      <c r="S251" s="497"/>
      <c r="T251" s="497"/>
      <c r="U251" s="497"/>
      <c r="V251" s="497"/>
      <c r="W251" s="497"/>
      <c r="X251" s="489" t="str">
        <f>Calcu!M101</f>
        <v>/℃</v>
      </c>
      <c r="Y251" s="489"/>
      <c r="Z251" s="489"/>
      <c r="AA251" s="490"/>
      <c r="AB251" s="468" t="str">
        <f>Calcu!N101</f>
        <v>삼각형</v>
      </c>
      <c r="AC251" s="468"/>
      <c r="AD251" s="468"/>
      <c r="AE251" s="468"/>
      <c r="AF251" s="468"/>
      <c r="AG251" s="493">
        <f>Calcu!Q101</f>
        <v>-100</v>
      </c>
      <c r="AH251" s="489"/>
      <c r="AI251" s="489"/>
      <c r="AJ251" s="489"/>
      <c r="AK251" s="489" t="s">
        <v>187</v>
      </c>
      <c r="AL251" s="489"/>
      <c r="AM251" s="489"/>
      <c r="AN251" s="489"/>
      <c r="AO251" s="490"/>
      <c r="AP251" s="494">
        <f>Calcu!T101</f>
        <v>8.1649658092772609E-5</v>
      </c>
      <c r="AQ251" s="495"/>
      <c r="AR251" s="495"/>
      <c r="AS251" s="495"/>
      <c r="AT251" s="495"/>
      <c r="AU251" s="495" t="s">
        <v>314</v>
      </c>
      <c r="AV251" s="495"/>
      <c r="AW251" s="489" t="s">
        <v>192</v>
      </c>
      <c r="AX251" s="489"/>
      <c r="AY251" s="489"/>
      <c r="AZ251" s="489"/>
      <c r="BA251" s="489"/>
      <c r="BB251" s="490"/>
      <c r="BC251" s="468">
        <f>Calcu!V101</f>
        <v>100</v>
      </c>
      <c r="BD251" s="468"/>
      <c r="BE251" s="468"/>
      <c r="BF251" s="468"/>
    </row>
    <row r="252" spans="1:58" ht="18.75" customHeight="1">
      <c r="A252" s="222"/>
      <c r="B252" s="468" t="s">
        <v>195</v>
      </c>
      <c r="C252" s="468"/>
      <c r="D252" s="478" t="s">
        <v>165</v>
      </c>
      <c r="E252" s="479"/>
      <c r="F252" s="479"/>
      <c r="G252" s="480"/>
      <c r="H252" s="481">
        <f>Calcu!E102</f>
        <v>0.1</v>
      </c>
      <c r="I252" s="482"/>
      <c r="J252" s="482"/>
      <c r="K252" s="482"/>
      <c r="L252" s="482"/>
      <c r="M252" s="483" t="str">
        <f>Calcu!F102</f>
        <v>℃</v>
      </c>
      <c r="N252" s="484"/>
      <c r="O252" s="485">
        <f>Calcu!L102</f>
        <v>0.57735026918962584</v>
      </c>
      <c r="P252" s="486"/>
      <c r="Q252" s="486"/>
      <c r="R252" s="486"/>
      <c r="S252" s="486"/>
      <c r="T252" s="486"/>
      <c r="U252" s="486"/>
      <c r="V252" s="487" t="str">
        <f>Calcu!M102</f>
        <v>℃</v>
      </c>
      <c r="W252" s="487"/>
      <c r="X252" s="487"/>
      <c r="Y252" s="487"/>
      <c r="Z252" s="487"/>
      <c r="AA252" s="488"/>
      <c r="AB252" s="468" t="str">
        <f>Calcu!N102</f>
        <v>직사각형</v>
      </c>
      <c r="AC252" s="468"/>
      <c r="AD252" s="468"/>
      <c r="AE252" s="468"/>
      <c r="AF252" s="468"/>
      <c r="AG252" s="493" t="e">
        <f ca="1">Calcu!Q102</f>
        <v>#N/A</v>
      </c>
      <c r="AH252" s="489"/>
      <c r="AI252" s="489"/>
      <c r="AJ252" s="489"/>
      <c r="AK252" s="489" t="s">
        <v>196</v>
      </c>
      <c r="AL252" s="489"/>
      <c r="AM252" s="489"/>
      <c r="AN252" s="489"/>
      <c r="AO252" s="490"/>
      <c r="AP252" s="494" t="e">
        <f ca="1">Calcu!T102</f>
        <v>#N/A</v>
      </c>
      <c r="AQ252" s="495"/>
      <c r="AR252" s="495"/>
      <c r="AS252" s="495"/>
      <c r="AT252" s="495"/>
      <c r="AU252" s="495" t="s">
        <v>315</v>
      </c>
      <c r="AV252" s="495"/>
      <c r="AW252" s="489" t="s">
        <v>197</v>
      </c>
      <c r="AX252" s="489"/>
      <c r="AY252" s="489"/>
      <c r="AZ252" s="489"/>
      <c r="BA252" s="489"/>
      <c r="BB252" s="490"/>
      <c r="BC252" s="468">
        <f>Calcu!V102</f>
        <v>12</v>
      </c>
      <c r="BD252" s="468"/>
      <c r="BE252" s="468"/>
      <c r="BF252" s="468"/>
    </row>
    <row r="253" spans="1:58" ht="18.75" customHeight="1">
      <c r="A253" s="222"/>
      <c r="B253" s="468" t="s">
        <v>198</v>
      </c>
      <c r="C253" s="468"/>
      <c r="D253" s="478" t="s">
        <v>584</v>
      </c>
      <c r="E253" s="479"/>
      <c r="F253" s="479"/>
      <c r="G253" s="480"/>
      <c r="H253" s="481">
        <f>Calcu!E103</f>
        <v>0</v>
      </c>
      <c r="I253" s="482"/>
      <c r="J253" s="482"/>
      <c r="K253" s="482"/>
      <c r="L253" s="482"/>
      <c r="M253" s="483" t="str">
        <f>Calcu!F103</f>
        <v>mm</v>
      </c>
      <c r="N253" s="484"/>
      <c r="O253" s="485">
        <f>Calcu!K103</f>
        <v>0</v>
      </c>
      <c r="P253" s="486"/>
      <c r="Q253" s="486"/>
      <c r="R253" s="486"/>
      <c r="S253" s="486"/>
      <c r="T253" s="486"/>
      <c r="U253" s="486"/>
      <c r="V253" s="487" t="str">
        <f>Calcu!M103</f>
        <v>μm</v>
      </c>
      <c r="W253" s="487"/>
      <c r="X253" s="487"/>
      <c r="Y253" s="487"/>
      <c r="Z253" s="487"/>
      <c r="AA253" s="488"/>
      <c r="AB253" s="468" t="str">
        <f>Calcu!N103</f>
        <v>직사각형</v>
      </c>
      <c r="AC253" s="468"/>
      <c r="AD253" s="468"/>
      <c r="AE253" s="468"/>
      <c r="AF253" s="468"/>
      <c r="AG253" s="465">
        <f>Calcu!Q103</f>
        <v>1</v>
      </c>
      <c r="AH253" s="466"/>
      <c r="AI253" s="466"/>
      <c r="AJ253" s="466"/>
      <c r="AK253" s="466"/>
      <c r="AL253" s="466"/>
      <c r="AM253" s="466"/>
      <c r="AN253" s="466"/>
      <c r="AO253" s="467"/>
      <c r="AP253" s="485">
        <f>Calcu!S103</f>
        <v>0</v>
      </c>
      <c r="AQ253" s="486"/>
      <c r="AR253" s="486"/>
      <c r="AS253" s="486"/>
      <c r="AT253" s="486"/>
      <c r="AU253" s="486">
        <v>0</v>
      </c>
      <c r="AV253" s="486"/>
      <c r="AW253" s="487" t="str">
        <f>Calcu!U103</f>
        <v>μm</v>
      </c>
      <c r="AX253" s="487"/>
      <c r="AY253" s="487"/>
      <c r="AZ253" s="487"/>
      <c r="BA253" s="487"/>
      <c r="BB253" s="488"/>
      <c r="BC253" s="468" t="str">
        <f>Calcu!V103</f>
        <v>∞</v>
      </c>
      <c r="BD253" s="468"/>
      <c r="BE253" s="468"/>
      <c r="BF253" s="468"/>
    </row>
    <row r="254" spans="1:58" ht="18.75" customHeight="1">
      <c r="A254" s="222"/>
      <c r="B254" s="468" t="s">
        <v>335</v>
      </c>
      <c r="C254" s="468"/>
      <c r="D254" s="478" t="s">
        <v>353</v>
      </c>
      <c r="E254" s="479"/>
      <c r="F254" s="479"/>
      <c r="G254" s="480"/>
      <c r="H254" s="481">
        <f>Calcu!E104</f>
        <v>0</v>
      </c>
      <c r="I254" s="482"/>
      <c r="J254" s="482"/>
      <c r="K254" s="482"/>
      <c r="L254" s="482"/>
      <c r="M254" s="483" t="str">
        <f>Calcu!F104</f>
        <v>mm</v>
      </c>
      <c r="N254" s="484"/>
      <c r="O254" s="485">
        <f>Calcu!K104</f>
        <v>0</v>
      </c>
      <c r="P254" s="486"/>
      <c r="Q254" s="486"/>
      <c r="R254" s="486"/>
      <c r="S254" s="486"/>
      <c r="T254" s="486"/>
      <c r="U254" s="486"/>
      <c r="V254" s="487" t="str">
        <f>Calcu!M104</f>
        <v>μm</v>
      </c>
      <c r="W254" s="487"/>
      <c r="X254" s="487"/>
      <c r="Y254" s="487"/>
      <c r="Z254" s="487"/>
      <c r="AA254" s="488"/>
      <c r="AB254" s="468" t="str">
        <f>Calcu!N104</f>
        <v>직사각형</v>
      </c>
      <c r="AC254" s="468"/>
      <c r="AD254" s="468"/>
      <c r="AE254" s="468"/>
      <c r="AF254" s="468"/>
      <c r="AG254" s="465">
        <f>Calcu!Q104</f>
        <v>1</v>
      </c>
      <c r="AH254" s="466"/>
      <c r="AI254" s="466"/>
      <c r="AJ254" s="466"/>
      <c r="AK254" s="466"/>
      <c r="AL254" s="466"/>
      <c r="AM254" s="466"/>
      <c r="AN254" s="466"/>
      <c r="AO254" s="467"/>
      <c r="AP254" s="485">
        <f>Calcu!S104</f>
        <v>0</v>
      </c>
      <c r="AQ254" s="486"/>
      <c r="AR254" s="486"/>
      <c r="AS254" s="486"/>
      <c r="AT254" s="486"/>
      <c r="AU254" s="486">
        <v>0</v>
      </c>
      <c r="AV254" s="486"/>
      <c r="AW254" s="487" t="str">
        <f>Calcu!U104</f>
        <v>μm</v>
      </c>
      <c r="AX254" s="487"/>
      <c r="AY254" s="487"/>
      <c r="AZ254" s="487"/>
      <c r="BA254" s="487"/>
      <c r="BB254" s="488"/>
      <c r="BC254" s="468">
        <f>Calcu!V104</f>
        <v>12</v>
      </c>
      <c r="BD254" s="468"/>
      <c r="BE254" s="468"/>
      <c r="BF254" s="468"/>
    </row>
    <row r="255" spans="1:58" ht="18.75" customHeight="1">
      <c r="A255" s="222"/>
      <c r="B255" s="468" t="s">
        <v>336</v>
      </c>
      <c r="C255" s="468"/>
      <c r="D255" s="478" t="s">
        <v>156</v>
      </c>
      <c r="E255" s="479"/>
      <c r="F255" s="479"/>
      <c r="G255" s="480"/>
      <c r="H255" s="481" t="e">
        <f ca="1">Calcu!E105</f>
        <v>#N/A</v>
      </c>
      <c r="I255" s="482"/>
      <c r="J255" s="482"/>
      <c r="K255" s="482"/>
      <c r="L255" s="482"/>
      <c r="M255" s="483" t="str">
        <f>Calcu!F105</f>
        <v>mm</v>
      </c>
      <c r="N255" s="484"/>
      <c r="O255" s="465"/>
      <c r="P255" s="466"/>
      <c r="Q255" s="466"/>
      <c r="R255" s="466"/>
      <c r="S255" s="466"/>
      <c r="T255" s="466"/>
      <c r="U255" s="466"/>
      <c r="V255" s="466"/>
      <c r="W255" s="466"/>
      <c r="X255" s="466"/>
      <c r="Y255" s="466"/>
      <c r="Z255" s="466"/>
      <c r="AA255" s="467"/>
      <c r="AB255" s="468"/>
      <c r="AC255" s="468"/>
      <c r="AD255" s="468"/>
      <c r="AE255" s="468"/>
      <c r="AF255" s="468"/>
      <c r="AG255" s="465"/>
      <c r="AH255" s="466"/>
      <c r="AI255" s="466"/>
      <c r="AJ255" s="466"/>
      <c r="AK255" s="466"/>
      <c r="AL255" s="466"/>
      <c r="AM255" s="466"/>
      <c r="AN255" s="466"/>
      <c r="AO255" s="467"/>
      <c r="AP255" s="491" t="e">
        <f ca="1">Calcu!S105</f>
        <v>#N/A</v>
      </c>
      <c r="AQ255" s="492"/>
      <c r="AR255" s="492"/>
      <c r="AS255" s="232"/>
      <c r="AT255" s="302"/>
      <c r="AU255" s="457" t="e">
        <f ca="1">Calcu!T105</f>
        <v>#N/A</v>
      </c>
      <c r="AV255" s="457"/>
      <c r="AW255" s="457"/>
      <c r="AX255" s="303"/>
      <c r="AY255" s="303"/>
      <c r="AZ255" s="303"/>
      <c r="BA255" s="489" t="str">
        <f>Calcu!U105</f>
        <v>μm</v>
      </c>
      <c r="BB255" s="490"/>
      <c r="BC255" s="468" t="e">
        <f ca="1">Calcu!V105</f>
        <v>#N/A</v>
      </c>
      <c r="BD255" s="468"/>
      <c r="BE255" s="468"/>
      <c r="BF255" s="468"/>
    </row>
    <row r="256" spans="1:58" ht="18.75" customHeight="1">
      <c r="A256" s="222"/>
      <c r="B256" s="222"/>
      <c r="C256" s="222"/>
      <c r="D256" s="222"/>
      <c r="E256" s="222"/>
      <c r="F256" s="222"/>
      <c r="G256" s="222"/>
      <c r="H256" s="222"/>
      <c r="I256" s="222"/>
      <c r="J256" s="222"/>
      <c r="K256" s="222"/>
      <c r="L256" s="222"/>
      <c r="M256" s="222"/>
      <c r="N256" s="222"/>
      <c r="O256" s="222"/>
      <c r="P256" s="222"/>
      <c r="Q256" s="222"/>
      <c r="R256" s="222"/>
      <c r="S256" s="222"/>
      <c r="T256" s="222"/>
      <c r="U256" s="222"/>
      <c r="V256" s="222"/>
      <c r="W256" s="222"/>
      <c r="X256" s="222"/>
      <c r="Y256" s="222"/>
      <c r="Z256" s="222"/>
      <c r="AA256" s="222"/>
      <c r="AB256" s="222"/>
      <c r="AC256" s="222"/>
      <c r="AD256" s="222"/>
      <c r="AE256" s="222"/>
      <c r="AF256" s="222"/>
      <c r="AG256" s="234" t="s">
        <v>345</v>
      </c>
      <c r="AH256" s="222"/>
      <c r="AI256" s="222"/>
      <c r="AJ256" s="222"/>
      <c r="AK256" s="222"/>
      <c r="AL256" s="222"/>
      <c r="AM256" s="222"/>
      <c r="AN256" s="222"/>
      <c r="AO256" s="222"/>
      <c r="AP256" s="222"/>
      <c r="AQ256" s="222"/>
      <c r="AR256" s="222"/>
      <c r="AS256" s="222"/>
      <c r="AT256" s="222"/>
    </row>
    <row r="257" spans="1:75" s="137" customFormat="1" ht="18.75" customHeight="1">
      <c r="A257" s="57" t="s">
        <v>297</v>
      </c>
      <c r="B257" s="298"/>
      <c r="C257" s="298"/>
      <c r="D257" s="298"/>
      <c r="E257" s="298"/>
      <c r="F257" s="298"/>
      <c r="G257" s="298"/>
      <c r="H257" s="298"/>
      <c r="I257" s="298"/>
      <c r="J257" s="298"/>
      <c r="K257" s="298"/>
      <c r="L257" s="298"/>
      <c r="M257" s="298"/>
      <c r="N257" s="298"/>
      <c r="O257" s="298"/>
      <c r="P257" s="298"/>
      <c r="Q257" s="298"/>
      <c r="R257" s="298"/>
      <c r="S257" s="298"/>
      <c r="T257" s="298"/>
      <c r="U257" s="298"/>
      <c r="V257" s="298"/>
      <c r="W257" s="298"/>
      <c r="X257" s="298"/>
      <c r="Y257" s="298"/>
      <c r="Z257" s="298"/>
      <c r="AA257" s="298"/>
      <c r="AB257" s="298"/>
      <c r="AC257" s="298"/>
      <c r="AD257" s="298"/>
      <c r="AE257" s="298"/>
      <c r="AF257" s="298"/>
      <c r="AG257" s="298"/>
      <c r="AH257" s="298"/>
      <c r="AI257" s="298"/>
      <c r="AJ257" s="298"/>
      <c r="AK257" s="298"/>
      <c r="AL257" s="298"/>
      <c r="AM257" s="298"/>
      <c r="AN257" s="298"/>
      <c r="AO257" s="298"/>
      <c r="AP257" s="298"/>
      <c r="AQ257" s="298"/>
      <c r="AR257" s="298"/>
      <c r="AS257" s="298"/>
      <c r="AT257" s="298"/>
      <c r="AU257" s="298"/>
      <c r="AV257" s="298"/>
      <c r="AW257" s="298"/>
      <c r="AX257" s="298"/>
      <c r="AY257" s="298"/>
      <c r="AZ257" s="298"/>
      <c r="BA257" s="298"/>
      <c r="BB257" s="298"/>
      <c r="BC257" s="298"/>
      <c r="BD257" s="298"/>
      <c r="BE257" s="298"/>
      <c r="BF257" s="298"/>
    </row>
    <row r="258" spans="1:75" s="137" customFormat="1" ht="18.75" customHeight="1">
      <c r="A258" s="298"/>
      <c r="B258" s="298"/>
      <c r="C258" s="298"/>
      <c r="D258" s="298"/>
      <c r="E258" s="298"/>
      <c r="F258" s="298"/>
      <c r="G258" s="298"/>
      <c r="H258" s="298"/>
      <c r="I258" s="298"/>
      <c r="J258" s="298"/>
      <c r="K258" s="298"/>
      <c r="L258" s="298"/>
      <c r="M258" s="298"/>
      <c r="N258" s="298"/>
      <c r="O258" s="298"/>
      <c r="P258" s="298"/>
      <c r="Q258" s="298"/>
      <c r="R258" s="298"/>
      <c r="S258" s="298"/>
      <c r="T258" s="298"/>
      <c r="U258" s="298"/>
      <c r="V258" s="298"/>
      <c r="W258" s="298"/>
      <c r="X258" s="298"/>
      <c r="Y258" s="298"/>
      <c r="Z258" s="298"/>
      <c r="AA258" s="298"/>
      <c r="AB258" s="298"/>
      <c r="AC258" s="298"/>
      <c r="AD258" s="298"/>
      <c r="AE258" s="295"/>
      <c r="AF258" s="298"/>
      <c r="AG258" s="298"/>
      <c r="AH258" s="298"/>
      <c r="AI258" s="298"/>
      <c r="AJ258" s="298"/>
      <c r="AK258" s="295"/>
      <c r="AL258" s="295"/>
      <c r="AM258" s="300"/>
      <c r="AN258" s="300"/>
      <c r="AO258" s="300"/>
      <c r="AP258" s="300"/>
      <c r="AQ258" s="295"/>
      <c r="AR258" s="298"/>
      <c r="AT258" s="242"/>
      <c r="AU258" s="242"/>
      <c r="AV258" s="242"/>
      <c r="AW258" s="295"/>
      <c r="AX258" s="295"/>
      <c r="AY258" s="298"/>
      <c r="BA258" s="298"/>
      <c r="BB258" s="298"/>
      <c r="BC258" s="298"/>
      <c r="BD258" s="298"/>
      <c r="BE258" s="298"/>
      <c r="BF258" s="298"/>
    </row>
    <row r="259" spans="1:75" s="137" customFormat="1" ht="18.75" customHeight="1">
      <c r="A259" s="298"/>
      <c r="B259" s="298"/>
      <c r="C259" s="298"/>
      <c r="D259" s="298"/>
      <c r="E259" s="298" t="s">
        <v>205</v>
      </c>
      <c r="F259" s="501" t="e">
        <f ca="1">AP247</f>
        <v>#N/A</v>
      </c>
      <c r="G259" s="501"/>
      <c r="H259" s="501"/>
      <c r="I259" s="295" t="s">
        <v>139</v>
      </c>
      <c r="J259" s="295"/>
      <c r="K259" s="498" t="s">
        <v>298</v>
      </c>
      <c r="L259" s="498"/>
      <c r="M259" s="502" t="e">
        <f ca="1">AU247</f>
        <v>#N/A</v>
      </c>
      <c r="N259" s="502"/>
      <c r="O259" s="502"/>
      <c r="P259" s="295" t="s">
        <v>192</v>
      </c>
      <c r="Q259" s="295"/>
      <c r="R259" s="298"/>
      <c r="T259" s="498" t="s">
        <v>299</v>
      </c>
      <c r="U259" s="498"/>
      <c r="V259" s="500">
        <f>AP248</f>
        <v>0</v>
      </c>
      <c r="W259" s="500"/>
      <c r="X259" s="500"/>
      <c r="Y259" s="295" t="s">
        <v>139</v>
      </c>
      <c r="Z259" s="295"/>
      <c r="AA259" s="498" t="s">
        <v>299</v>
      </c>
      <c r="AB259" s="498"/>
      <c r="AC259" s="499">
        <f>AP249</f>
        <v>8.1649658092772609E-5</v>
      </c>
      <c r="AD259" s="499"/>
      <c r="AE259" s="499"/>
      <c r="AF259" s="499"/>
      <c r="AG259" s="295" t="s">
        <v>188</v>
      </c>
      <c r="AH259" s="298"/>
      <c r="AK259" s="498" t="s">
        <v>299</v>
      </c>
      <c r="AL259" s="498"/>
      <c r="AM259" s="499" t="e">
        <f ca="1">AP250</f>
        <v>#N/A</v>
      </c>
      <c r="AN259" s="499"/>
      <c r="AO259" s="499"/>
      <c r="AP259" s="499"/>
      <c r="AQ259" s="295" t="s">
        <v>192</v>
      </c>
      <c r="AR259" s="298"/>
      <c r="AU259" s="298"/>
      <c r="AV259" s="298"/>
      <c r="AW259" s="298"/>
      <c r="AX259" s="298"/>
      <c r="AY259" s="298"/>
      <c r="AZ259" s="298"/>
      <c r="BA259" s="298"/>
      <c r="BB259" s="298"/>
      <c r="BC259" s="298"/>
      <c r="BD259" s="298"/>
      <c r="BE259" s="298"/>
      <c r="BF259" s="298"/>
    </row>
    <row r="260" spans="1:75" s="137" customFormat="1" ht="18.75" customHeight="1">
      <c r="A260" s="298"/>
      <c r="B260" s="298"/>
      <c r="C260" s="298"/>
      <c r="D260" s="298"/>
      <c r="E260" s="298"/>
      <c r="F260" s="498" t="s">
        <v>299</v>
      </c>
      <c r="G260" s="498"/>
      <c r="H260" s="499">
        <f>AP251</f>
        <v>8.1649658092772609E-5</v>
      </c>
      <c r="I260" s="499"/>
      <c r="J260" s="499"/>
      <c r="K260" s="499"/>
      <c r="L260" s="295" t="s">
        <v>188</v>
      </c>
      <c r="M260" s="298"/>
      <c r="P260" s="498" t="s">
        <v>299</v>
      </c>
      <c r="Q260" s="498"/>
      <c r="R260" s="499" t="e">
        <f ca="1">AP252</f>
        <v>#N/A</v>
      </c>
      <c r="S260" s="499"/>
      <c r="T260" s="499"/>
      <c r="U260" s="499"/>
      <c r="V260" s="295" t="s">
        <v>192</v>
      </c>
      <c r="W260" s="298"/>
      <c r="Z260" s="498" t="s">
        <v>298</v>
      </c>
      <c r="AA260" s="498"/>
      <c r="AB260" s="500">
        <f>AP253</f>
        <v>0</v>
      </c>
      <c r="AC260" s="500"/>
      <c r="AD260" s="500"/>
      <c r="AE260" s="295" t="s">
        <v>139</v>
      </c>
      <c r="AF260" s="295"/>
      <c r="AG260" s="297"/>
      <c r="AH260" s="498" t="s">
        <v>298</v>
      </c>
      <c r="AI260" s="498"/>
      <c r="AJ260" s="500">
        <f>AP254</f>
        <v>0</v>
      </c>
      <c r="AK260" s="500"/>
      <c r="AL260" s="500"/>
      <c r="AM260" s="295" t="s">
        <v>139</v>
      </c>
      <c r="AN260" s="295"/>
      <c r="AO260" s="297"/>
      <c r="AP260" s="295"/>
      <c r="AQ260" s="298"/>
      <c r="AS260" s="298"/>
      <c r="AT260" s="298"/>
      <c r="AU260" s="298"/>
      <c r="AV260" s="298"/>
      <c r="AW260" s="298"/>
      <c r="AX260" s="298"/>
      <c r="AY260" s="298"/>
      <c r="AZ260" s="298"/>
      <c r="BA260" s="298"/>
      <c r="BB260" s="298"/>
      <c r="BC260" s="298"/>
      <c r="BD260" s="298"/>
      <c r="BE260" s="298"/>
      <c r="BF260" s="298"/>
    </row>
    <row r="261" spans="1:75" s="58" customFormat="1" ht="18.75" customHeight="1">
      <c r="A261" s="295"/>
      <c r="B261" s="295"/>
      <c r="C261" s="295"/>
      <c r="D261" s="295"/>
      <c r="E261" s="298" t="s">
        <v>132</v>
      </c>
      <c r="F261" s="501" t="e">
        <f ca="1">AP255</f>
        <v>#N/A</v>
      </c>
      <c r="G261" s="501"/>
      <c r="H261" s="501"/>
      <c r="I261" s="295" t="s">
        <v>131</v>
      </c>
      <c r="J261" s="295"/>
      <c r="K261" s="498" t="s">
        <v>298</v>
      </c>
      <c r="L261" s="498"/>
      <c r="M261" s="502" t="e">
        <f ca="1">AU255</f>
        <v>#N/A</v>
      </c>
      <c r="N261" s="502"/>
      <c r="O261" s="502"/>
      <c r="P261" s="295" t="s">
        <v>192</v>
      </c>
      <c r="Q261" s="295"/>
      <c r="R261" s="298"/>
      <c r="S261" s="137"/>
      <c r="T261" s="295"/>
      <c r="U261" s="295"/>
      <c r="V261" s="295"/>
      <c r="W261" s="295"/>
      <c r="X261" s="295"/>
      <c r="Y261" s="295"/>
      <c r="Z261" s="295"/>
      <c r="AA261" s="295"/>
      <c r="AB261" s="295"/>
      <c r="AC261" s="295"/>
      <c r="AD261" s="295"/>
      <c r="AE261" s="295"/>
      <c r="AF261" s="295"/>
      <c r="AG261" s="298"/>
      <c r="AH261" s="295"/>
      <c r="AI261" s="295"/>
      <c r="AJ261" s="295"/>
      <c r="AK261" s="295"/>
      <c r="AL261" s="295"/>
      <c r="AM261" s="295"/>
      <c r="AN261" s="295"/>
      <c r="AO261" s="295"/>
      <c r="AP261" s="295"/>
      <c r="AQ261" s="295"/>
      <c r="AR261" s="295"/>
      <c r="AS261" s="295"/>
      <c r="AT261" s="295"/>
      <c r="AU261" s="295"/>
      <c r="AV261" s="295"/>
      <c r="AW261" s="295"/>
      <c r="AX261" s="295"/>
      <c r="AY261" s="295"/>
      <c r="AZ261" s="295"/>
      <c r="BA261" s="295"/>
      <c r="BB261" s="295"/>
      <c r="BC261" s="295"/>
      <c r="BD261" s="295"/>
      <c r="BE261" s="295"/>
      <c r="BF261" s="295"/>
      <c r="BG261" s="295"/>
      <c r="BH261" s="295"/>
    </row>
    <row r="262" spans="1:75" s="58" customFormat="1" ht="18.75" customHeight="1">
      <c r="A262" s="295"/>
      <c r="B262" s="295"/>
      <c r="C262" s="295"/>
      <c r="D262" s="299"/>
      <c r="E262" s="299"/>
      <c r="F262" s="299"/>
      <c r="G262" s="295"/>
      <c r="H262" s="295"/>
      <c r="I262" s="298"/>
      <c r="J262" s="298"/>
      <c r="K262" s="148"/>
      <c r="L262" s="148"/>
      <c r="M262" s="148"/>
      <c r="N262" s="148"/>
      <c r="O262" s="295"/>
      <c r="P262" s="295"/>
      <c r="Q262" s="295"/>
      <c r="R262" s="295"/>
      <c r="S262" s="295"/>
      <c r="T262" s="295"/>
      <c r="U262" s="295"/>
      <c r="V262" s="295"/>
      <c r="W262" s="295"/>
      <c r="X262" s="295"/>
      <c r="Y262" s="295"/>
      <c r="Z262" s="295"/>
      <c r="AA262" s="295"/>
      <c r="AB262" s="295"/>
      <c r="AC262" s="295"/>
      <c r="AD262" s="295"/>
      <c r="AE262" s="295"/>
      <c r="AF262" s="295"/>
      <c r="AG262" s="295"/>
      <c r="AH262" s="295"/>
      <c r="AI262" s="295"/>
      <c r="AJ262" s="295"/>
      <c r="AK262" s="295"/>
      <c r="AL262" s="295"/>
      <c r="AM262" s="295"/>
      <c r="AN262" s="295"/>
      <c r="AO262" s="295"/>
      <c r="AP262" s="295"/>
      <c r="AQ262" s="295"/>
      <c r="AR262" s="295"/>
      <c r="AS262" s="295"/>
      <c r="AT262" s="295"/>
      <c r="AU262" s="295"/>
      <c r="AV262" s="295"/>
      <c r="AW262" s="295"/>
      <c r="AX262" s="295"/>
      <c r="AY262" s="295"/>
      <c r="AZ262" s="295"/>
      <c r="BA262" s="295"/>
      <c r="BB262" s="295"/>
      <c r="BC262" s="295"/>
      <c r="BD262" s="295"/>
      <c r="BE262" s="295"/>
      <c r="BF262" s="295"/>
    </row>
    <row r="263" spans="1:75" s="137" customFormat="1" ht="18.75" customHeight="1">
      <c r="A263" s="298"/>
      <c r="B263" s="298"/>
      <c r="C263" s="298"/>
      <c r="D263" s="141" t="s">
        <v>300</v>
      </c>
      <c r="E263" s="298" t="s">
        <v>132</v>
      </c>
      <c r="F263" s="501" t="e">
        <f ca="1">F261</f>
        <v>#N/A</v>
      </c>
      <c r="G263" s="501"/>
      <c r="H263" s="501"/>
      <c r="I263" s="151"/>
      <c r="J263" s="296"/>
      <c r="K263" s="506" t="e">
        <f ca="1">M261</f>
        <v>#N/A</v>
      </c>
      <c r="L263" s="507"/>
      <c r="M263" s="507"/>
      <c r="N263" s="222"/>
      <c r="O263" s="222"/>
      <c r="P263" s="222"/>
      <c r="Q263" s="508" t="str">
        <f>BA255</f>
        <v>μm</v>
      </c>
      <c r="R263" s="508"/>
      <c r="T263" s="295"/>
      <c r="U263" s="295"/>
      <c r="V263" s="295"/>
      <c r="W263" s="295"/>
      <c r="X263" s="295"/>
      <c r="Y263" s="298"/>
      <c r="Z263" s="298"/>
      <c r="AA263" s="298"/>
      <c r="AB263" s="298"/>
      <c r="AC263" s="298"/>
      <c r="AD263" s="298"/>
      <c r="AE263" s="295"/>
      <c r="AF263" s="298"/>
      <c r="AG263" s="298"/>
      <c r="AH263" s="298"/>
      <c r="AI263" s="298"/>
      <c r="AJ263" s="298"/>
      <c r="AK263" s="298"/>
      <c r="AL263" s="298"/>
      <c r="AM263" s="298"/>
      <c r="AN263" s="298"/>
      <c r="AO263" s="298"/>
      <c r="AP263" s="298"/>
      <c r="AQ263" s="298"/>
      <c r="AR263" s="298"/>
      <c r="AS263" s="298"/>
      <c r="AT263" s="298"/>
      <c r="BA263" s="298"/>
      <c r="BB263" s="298"/>
      <c r="BC263" s="298"/>
      <c r="BD263" s="298"/>
      <c r="BE263" s="298"/>
      <c r="BF263" s="298"/>
    </row>
    <row r="264" spans="1:75" s="295" customFormat="1" ht="18.75" customHeight="1"/>
    <row r="265" spans="1:75" ht="18.75" customHeight="1">
      <c r="A265" s="57" t="s">
        <v>301</v>
      </c>
      <c r="B265" s="222"/>
      <c r="C265" s="222"/>
      <c r="D265" s="222"/>
      <c r="E265" s="222"/>
      <c r="F265" s="222"/>
      <c r="G265" s="222"/>
      <c r="H265" s="222"/>
      <c r="I265" s="222"/>
      <c r="J265" s="222"/>
      <c r="K265" s="222"/>
      <c r="L265" s="222"/>
      <c r="M265" s="222"/>
      <c r="N265" s="222"/>
      <c r="O265" s="222"/>
      <c r="P265" s="222"/>
      <c r="Q265" s="222"/>
      <c r="R265" s="222"/>
      <c r="S265" s="222"/>
      <c r="T265" s="222"/>
      <c r="U265" s="222"/>
      <c r="V265" s="222"/>
      <c r="W265" s="222"/>
      <c r="X265" s="222"/>
      <c r="Y265" s="222"/>
      <c r="Z265" s="222"/>
      <c r="AA265" s="222"/>
      <c r="AB265" s="222"/>
      <c r="AC265" s="222"/>
      <c r="AD265" s="222"/>
      <c r="AE265" s="222"/>
      <c r="AF265" s="222"/>
      <c r="AG265" s="222"/>
      <c r="AH265" s="222"/>
      <c r="AI265" s="222"/>
      <c r="AJ265" s="222"/>
      <c r="AK265" s="222"/>
      <c r="AL265" s="222"/>
      <c r="AM265" s="222"/>
      <c r="AN265" s="222"/>
      <c r="AO265" s="222"/>
      <c r="AP265" s="222"/>
      <c r="AQ265" s="222"/>
      <c r="AR265" s="222"/>
      <c r="AS265" s="222"/>
      <c r="AT265" s="222"/>
      <c r="AU265" s="222"/>
      <c r="AV265" s="222"/>
      <c r="AW265" s="222"/>
      <c r="AX265" s="222"/>
      <c r="AY265" s="222"/>
      <c r="AZ265" s="222"/>
      <c r="BA265" s="222"/>
      <c r="BB265" s="222"/>
      <c r="BC265" s="222"/>
      <c r="BD265" s="222"/>
      <c r="BE265" s="222"/>
      <c r="BF265" s="222"/>
    </row>
    <row r="266" spans="1:75" ht="18.75" customHeight="1">
      <c r="A266" s="222"/>
      <c r="B266" s="222"/>
      <c r="C266" s="222"/>
      <c r="D266" s="222"/>
      <c r="E266" s="222"/>
      <c r="F266" s="222"/>
      <c r="G266" s="222"/>
      <c r="H266" s="222"/>
      <c r="I266" s="222"/>
      <c r="J266" s="222"/>
      <c r="K266" s="222"/>
      <c r="L266" s="503" t="e">
        <f ca="1">Calcu!W105</f>
        <v>#N/A</v>
      </c>
      <c r="M266" s="503"/>
      <c r="N266" s="503"/>
      <c r="O266" s="503"/>
      <c r="P266" s="503"/>
      <c r="Q266" s="503"/>
      <c r="R266" s="503"/>
      <c r="S266" s="503"/>
      <c r="T266" s="503"/>
      <c r="U266" s="503"/>
      <c r="V266" s="503"/>
      <c r="W266" s="503"/>
      <c r="X266" s="503"/>
      <c r="Y266" s="503"/>
      <c r="Z266" s="503"/>
      <c r="AA266" s="503"/>
      <c r="AB266" s="503"/>
      <c r="AC266" s="503"/>
      <c r="AD266" s="503"/>
      <c r="AE266" s="503"/>
      <c r="AF266" s="503"/>
      <c r="AG266" s="503"/>
      <c r="AH266" s="503"/>
      <c r="AI266" s="503"/>
      <c r="AJ266" s="503"/>
      <c r="AK266" s="503"/>
      <c r="AL266" s="503"/>
      <c r="AM266" s="503"/>
      <c r="AN266" s="503"/>
      <c r="AO266" s="503"/>
      <c r="AP266" s="503"/>
      <c r="AQ266" s="503"/>
      <c r="AR266" s="503"/>
      <c r="AS266" s="503"/>
      <c r="AT266" s="503"/>
      <c r="AU266" s="503"/>
      <c r="AV266" s="503"/>
      <c r="AW266" s="503"/>
      <c r="AX266" s="503"/>
      <c r="AY266" s="498" t="s">
        <v>205</v>
      </c>
      <c r="AZ266" s="504" t="e">
        <f ca="1">TRIM(BC255)</f>
        <v>#N/A</v>
      </c>
      <c r="BA266" s="504"/>
      <c r="BB266" s="504"/>
      <c r="BC266" s="504"/>
      <c r="BD266" s="504"/>
      <c r="BF266" s="149"/>
      <c r="BG266" s="149"/>
      <c r="BH266" s="149"/>
      <c r="BI266" s="149"/>
      <c r="BJ266" s="149"/>
      <c r="BK266" s="58"/>
      <c r="BL266" s="58"/>
      <c r="BM266" s="58"/>
      <c r="BN266" s="58"/>
      <c r="BO266" s="58"/>
      <c r="BP266" s="58"/>
      <c r="BQ266" s="58"/>
      <c r="BR266" s="58"/>
      <c r="BS266" s="58"/>
      <c r="BT266" s="58"/>
      <c r="BU266" s="58"/>
      <c r="BV266" s="58"/>
      <c r="BW266" s="58"/>
    </row>
    <row r="267" spans="1:75" ht="18.75" customHeight="1">
      <c r="A267" s="222"/>
      <c r="B267" s="222"/>
      <c r="C267" s="222"/>
      <c r="D267" s="222"/>
      <c r="E267" s="222"/>
      <c r="F267" s="222"/>
      <c r="G267" s="222"/>
      <c r="H267" s="222"/>
      <c r="I267" s="222"/>
      <c r="J267" s="222"/>
      <c r="K267" s="222"/>
      <c r="L267" s="505" t="e">
        <f ca="1">Calcu!W97</f>
        <v>#N/A</v>
      </c>
      <c r="M267" s="505"/>
      <c r="N267" s="505"/>
      <c r="O267" s="505"/>
      <c r="P267" s="498" t="s">
        <v>298</v>
      </c>
      <c r="Q267" s="505">
        <f>Calcu!W98</f>
        <v>0</v>
      </c>
      <c r="R267" s="505"/>
      <c r="S267" s="505"/>
      <c r="T267" s="505"/>
      <c r="U267" s="498" t="s">
        <v>299</v>
      </c>
      <c r="V267" s="503">
        <f>Calcu!W99</f>
        <v>0</v>
      </c>
      <c r="W267" s="503"/>
      <c r="X267" s="503"/>
      <c r="Y267" s="503"/>
      <c r="Z267" s="498" t="s">
        <v>299</v>
      </c>
      <c r="AA267" s="505" t="e">
        <f ca="1">Calcu!W100</f>
        <v>#N/A</v>
      </c>
      <c r="AB267" s="505"/>
      <c r="AC267" s="505"/>
      <c r="AD267" s="505"/>
      <c r="AE267" s="498" t="s">
        <v>299</v>
      </c>
      <c r="AF267" s="503">
        <f>Calcu!W101</f>
        <v>0</v>
      </c>
      <c r="AG267" s="503"/>
      <c r="AH267" s="503"/>
      <c r="AI267" s="503"/>
      <c r="AJ267" s="498" t="s">
        <v>299</v>
      </c>
      <c r="AK267" s="503" t="e">
        <f ca="1">Calcu!W102</f>
        <v>#N/A</v>
      </c>
      <c r="AL267" s="503"/>
      <c r="AM267" s="503"/>
      <c r="AN267" s="503"/>
      <c r="AO267" s="498" t="s">
        <v>299</v>
      </c>
      <c r="AP267" s="503">
        <f>Calcu!W103</f>
        <v>0</v>
      </c>
      <c r="AQ267" s="503"/>
      <c r="AR267" s="503"/>
      <c r="AS267" s="503"/>
      <c r="AT267" s="498" t="s">
        <v>299</v>
      </c>
      <c r="AU267" s="503">
        <f>Calcu!W104</f>
        <v>0</v>
      </c>
      <c r="AV267" s="503"/>
      <c r="AW267" s="503"/>
      <c r="AX267" s="503"/>
      <c r="AY267" s="498"/>
      <c r="AZ267" s="504"/>
      <c r="BA267" s="504"/>
      <c r="BB267" s="504"/>
      <c r="BC267" s="504"/>
      <c r="BD267" s="504"/>
      <c r="BF267" s="149"/>
      <c r="BG267" s="149"/>
      <c r="BH267" s="149"/>
      <c r="BI267" s="149"/>
      <c r="BJ267" s="149"/>
    </row>
    <row r="268" spans="1:75" ht="18.75" customHeight="1">
      <c r="A268" s="222"/>
      <c r="B268" s="222"/>
      <c r="C268" s="222"/>
      <c r="D268" s="222"/>
      <c r="E268" s="222"/>
      <c r="F268" s="222"/>
      <c r="G268" s="222"/>
      <c r="H268" s="222"/>
      <c r="I268" s="222"/>
      <c r="J268" s="222"/>
      <c r="K268" s="222"/>
      <c r="L268" s="498" t="str">
        <f>BC247</f>
        <v>∞</v>
      </c>
      <c r="M268" s="498"/>
      <c r="N268" s="498"/>
      <c r="O268" s="498"/>
      <c r="P268" s="498"/>
      <c r="Q268" s="498">
        <f>BC248</f>
        <v>4</v>
      </c>
      <c r="R268" s="498"/>
      <c r="S268" s="498"/>
      <c r="T268" s="498"/>
      <c r="U268" s="498"/>
      <c r="V268" s="498">
        <f>BC249</f>
        <v>100</v>
      </c>
      <c r="W268" s="498"/>
      <c r="X268" s="498"/>
      <c r="Y268" s="498"/>
      <c r="Z268" s="498"/>
      <c r="AA268" s="498">
        <f>BC250</f>
        <v>12</v>
      </c>
      <c r="AB268" s="498"/>
      <c r="AC268" s="498"/>
      <c r="AD268" s="498"/>
      <c r="AE268" s="498"/>
      <c r="AF268" s="477">
        <f>BC251</f>
        <v>100</v>
      </c>
      <c r="AG268" s="477"/>
      <c r="AH268" s="477"/>
      <c r="AI268" s="477"/>
      <c r="AJ268" s="498"/>
      <c r="AK268" s="498">
        <f>BC252</f>
        <v>12</v>
      </c>
      <c r="AL268" s="498"/>
      <c r="AM268" s="498"/>
      <c r="AN268" s="498"/>
      <c r="AO268" s="498"/>
      <c r="AP268" s="498" t="str">
        <f>BC253</f>
        <v>∞</v>
      </c>
      <c r="AQ268" s="498"/>
      <c r="AR268" s="498"/>
      <c r="AS268" s="498"/>
      <c r="AT268" s="498"/>
      <c r="AU268" s="498">
        <f>BC254</f>
        <v>12</v>
      </c>
      <c r="AV268" s="498"/>
      <c r="AW268" s="498"/>
      <c r="AX268" s="498"/>
      <c r="AY268" s="222"/>
      <c r="AZ268" s="222"/>
      <c r="BA268" s="222"/>
      <c r="BB268" s="222"/>
      <c r="BC268" s="222"/>
    </row>
    <row r="269" spans="1:75" ht="18.75" customHeight="1">
      <c r="A269" s="222"/>
      <c r="B269" s="222"/>
      <c r="C269" s="222"/>
      <c r="D269" s="222"/>
      <c r="E269" s="222"/>
      <c r="F269" s="222"/>
      <c r="G269" s="222"/>
      <c r="H269" s="222"/>
      <c r="I269" s="222"/>
      <c r="J269" s="222"/>
      <c r="K269" s="222"/>
      <c r="L269" s="222"/>
      <c r="M269" s="222"/>
      <c r="N269" s="222"/>
      <c r="O269" s="222"/>
      <c r="P269" s="222"/>
      <c r="Q269" s="222"/>
      <c r="R269" s="222"/>
      <c r="S269" s="222"/>
      <c r="T269" s="222"/>
      <c r="U269" s="222"/>
      <c r="V269" s="222"/>
      <c r="W269" s="222"/>
      <c r="X269" s="222"/>
      <c r="Y269" s="222"/>
      <c r="Z269" s="222"/>
      <c r="AA269" s="222"/>
      <c r="AB269" s="222"/>
      <c r="AC269" s="222"/>
      <c r="AD269" s="222"/>
      <c r="AE269" s="222"/>
      <c r="AF269" s="222"/>
      <c r="AG269" s="222"/>
      <c r="AH269" s="222"/>
      <c r="AI269" s="222"/>
      <c r="AJ269" s="222"/>
      <c r="AK269" s="222"/>
      <c r="AL269" s="222"/>
      <c r="AM269" s="222"/>
      <c r="AN269" s="222"/>
      <c r="AO269" s="222"/>
      <c r="AP269" s="222"/>
      <c r="AQ269" s="222"/>
      <c r="AR269" s="222"/>
      <c r="AS269" s="222"/>
      <c r="AT269" s="222"/>
      <c r="AU269" s="222"/>
      <c r="AV269" s="222"/>
      <c r="AW269" s="222"/>
      <c r="AX269" s="222"/>
      <c r="AY269" s="222"/>
      <c r="AZ269" s="222"/>
      <c r="BA269" s="222"/>
      <c r="BB269" s="222"/>
      <c r="BC269" s="222"/>
      <c r="BD269" s="222"/>
      <c r="BE269" s="222"/>
      <c r="BF269" s="222"/>
      <c r="BG269" s="222"/>
      <c r="BH269" s="222"/>
    </row>
    <row r="270" spans="1:75" ht="18.75" customHeight="1">
      <c r="A270" s="57" t="s">
        <v>302</v>
      </c>
      <c r="B270" s="222"/>
      <c r="C270" s="222"/>
      <c r="D270" s="222"/>
      <c r="E270" s="222"/>
      <c r="F270" s="222"/>
      <c r="G270" s="222"/>
      <c r="H270" s="222"/>
      <c r="I270" s="222"/>
      <c r="J270" s="222"/>
      <c r="K270" s="222"/>
      <c r="L270" s="222"/>
      <c r="M270" s="222"/>
      <c r="N270" s="222"/>
      <c r="O270" s="222"/>
      <c r="P270" s="222"/>
      <c r="Q270" s="222"/>
      <c r="R270" s="222"/>
      <c r="S270" s="222"/>
      <c r="T270" s="222"/>
      <c r="U270" s="222"/>
      <c r="V270" s="222"/>
      <c r="W270" s="222"/>
      <c r="X270" s="222"/>
      <c r="Y270" s="222"/>
      <c r="Z270" s="222"/>
      <c r="AA270" s="222"/>
      <c r="AB270" s="222"/>
      <c r="AC270" s="222"/>
      <c r="AD270" s="222"/>
      <c r="AE270" s="222"/>
      <c r="AF270" s="222"/>
      <c r="AG270" s="222"/>
      <c r="AH270" s="222"/>
      <c r="AI270" s="222"/>
      <c r="AJ270" s="222"/>
      <c r="AK270" s="222"/>
      <c r="AL270" s="222"/>
      <c r="AM270" s="222"/>
      <c r="AN270" s="222"/>
      <c r="AO270" s="222"/>
      <c r="AP270" s="222"/>
      <c r="AQ270" s="222"/>
      <c r="AR270" s="222"/>
      <c r="AS270" s="222"/>
      <c r="AT270" s="222"/>
      <c r="AU270" s="222"/>
      <c r="AV270" s="222"/>
      <c r="AW270" s="222"/>
      <c r="AX270" s="222"/>
      <c r="AY270" s="222"/>
      <c r="AZ270" s="222"/>
      <c r="BA270" s="222"/>
      <c r="BB270" s="222"/>
      <c r="BC270" s="222"/>
      <c r="BD270" s="222"/>
    </row>
    <row r="271" spans="1:75" ht="18.75" customHeight="1">
      <c r="A271" s="222"/>
      <c r="B271" s="222"/>
      <c r="C271" s="222"/>
      <c r="D271" s="222"/>
      <c r="E271" s="59"/>
      <c r="F271" s="222"/>
      <c r="G271" s="222"/>
      <c r="H271" s="200" t="s">
        <v>310</v>
      </c>
      <c r="I271" s="498" t="e">
        <f ca="1">Calcu!E120</f>
        <v>#N/A</v>
      </c>
      <c r="J271" s="498"/>
      <c r="K271" s="498"/>
      <c r="L271" s="217" t="s">
        <v>80</v>
      </c>
      <c r="M271" s="501" t="e">
        <f ca="1">F263</f>
        <v>#N/A</v>
      </c>
      <c r="N271" s="501"/>
      <c r="O271" s="501"/>
      <c r="P271" s="151"/>
      <c r="Q271" s="296"/>
      <c r="R271" s="506" t="e">
        <f ca="1">K263</f>
        <v>#N/A</v>
      </c>
      <c r="S271" s="507"/>
      <c r="T271" s="507"/>
      <c r="U271" s="222"/>
      <c r="V271" s="222"/>
      <c r="W271" s="222"/>
      <c r="X271" s="508" t="str">
        <f>Q263</f>
        <v>μm</v>
      </c>
      <c r="Y271" s="508"/>
      <c r="Z271" s="217" t="s">
        <v>205</v>
      </c>
      <c r="AA271" s="501" t="e">
        <f ca="1">Calcu!C109</f>
        <v>#N/A</v>
      </c>
      <c r="AB271" s="501"/>
      <c r="AC271" s="501"/>
      <c r="AD271" s="151"/>
      <c r="AE271" s="296"/>
      <c r="AF271" s="506" t="e">
        <f ca="1">Calcu!D109</f>
        <v>#N/A</v>
      </c>
      <c r="AG271" s="507"/>
      <c r="AH271" s="507"/>
      <c r="AI271" s="222"/>
      <c r="AJ271" s="222"/>
      <c r="AK271" s="222"/>
      <c r="AL271" s="508" t="str">
        <f>X271</f>
        <v>μm</v>
      </c>
      <c r="AM271" s="508"/>
      <c r="AN271" s="298" t="s">
        <v>313</v>
      </c>
      <c r="AO271" s="509" t="e">
        <f ca="1">AA271</f>
        <v>#N/A</v>
      </c>
      <c r="AP271" s="509"/>
      <c r="AQ271" s="509"/>
      <c r="AR271" s="151"/>
      <c r="AS271" s="510" t="e">
        <f ca="1">AF271</f>
        <v>#N/A</v>
      </c>
      <c r="AT271" s="510"/>
      <c r="AU271" s="510"/>
      <c r="AV271" s="297"/>
      <c r="AW271" s="222"/>
      <c r="AX271" s="222"/>
      <c r="AY271" s="222"/>
      <c r="AZ271" s="508" t="str">
        <f>AL271</f>
        <v>μm</v>
      </c>
      <c r="BA271" s="508"/>
    </row>
    <row r="274" spans="1:46" s="68" customFormat="1" ht="18.75" customHeight="1">
      <c r="A274" s="69" t="s">
        <v>533</v>
      </c>
    </row>
    <row r="275" spans="1:46" s="68" customFormat="1" ht="18.75" customHeight="1">
      <c r="A275" s="69" t="s">
        <v>141</v>
      </c>
    </row>
    <row r="276" spans="1:46" s="68" customFormat="1" ht="18.75" customHeight="1">
      <c r="B276" s="452" t="s">
        <v>60</v>
      </c>
      <c r="C276" s="452"/>
      <c r="D276" s="452"/>
      <c r="E276" s="452"/>
      <c r="F276" s="452"/>
      <c r="G276" s="452"/>
      <c r="H276" s="453" t="s">
        <v>142</v>
      </c>
      <c r="I276" s="453"/>
      <c r="J276" s="453"/>
      <c r="K276" s="453"/>
      <c r="L276" s="453"/>
      <c r="M276" s="453"/>
      <c r="N276" s="452" t="s">
        <v>30</v>
      </c>
      <c r="O276" s="452"/>
      <c r="P276" s="452"/>
      <c r="Q276" s="452"/>
      <c r="R276" s="452"/>
      <c r="S276" s="452"/>
      <c r="T276" s="452" t="s">
        <v>144</v>
      </c>
      <c r="U276" s="452"/>
      <c r="V276" s="452"/>
      <c r="W276" s="452"/>
      <c r="X276" s="452"/>
      <c r="Y276" s="452"/>
    </row>
    <row r="277" spans="1:46" s="68" customFormat="1" ht="18.75" customHeight="1">
      <c r="B277" s="454">
        <f>Calcu!I129</f>
        <v>0</v>
      </c>
      <c r="C277" s="454"/>
      <c r="D277" s="454"/>
      <c r="E277" s="454"/>
      <c r="F277" s="454"/>
      <c r="G277" s="454"/>
      <c r="H277" s="455">
        <f>Calcu!J129</f>
        <v>1</v>
      </c>
      <c r="I277" s="455"/>
      <c r="J277" s="455"/>
      <c r="K277" s="455"/>
      <c r="L277" s="455"/>
      <c r="M277" s="455"/>
      <c r="N277" s="454" t="s">
        <v>333</v>
      </c>
      <c r="O277" s="454"/>
      <c r="P277" s="454"/>
      <c r="Q277" s="454"/>
      <c r="R277" s="454"/>
      <c r="S277" s="454"/>
      <c r="T277" s="454" t="s">
        <v>329</v>
      </c>
      <c r="U277" s="454"/>
      <c r="V277" s="454"/>
      <c r="W277" s="454"/>
      <c r="X277" s="454"/>
      <c r="Y277" s="454"/>
    </row>
    <row r="278" spans="1:46" s="68" customFormat="1" ht="18.75" customHeight="1"/>
    <row r="279" spans="1:46" ht="18.75" customHeight="1">
      <c r="A279" s="57" t="s">
        <v>145</v>
      </c>
      <c r="B279" s="314"/>
      <c r="C279" s="314"/>
      <c r="D279" s="314"/>
      <c r="E279" s="314"/>
      <c r="F279" s="314"/>
      <c r="G279" s="314"/>
      <c r="H279" s="314"/>
      <c r="I279" s="314"/>
      <c r="J279" s="314"/>
      <c r="K279" s="314"/>
      <c r="L279" s="314"/>
      <c r="M279" s="314"/>
      <c r="N279" s="314"/>
      <c r="O279" s="314"/>
      <c r="P279" s="314"/>
      <c r="Q279" s="314"/>
      <c r="R279" s="314"/>
      <c r="S279" s="314"/>
      <c r="T279" s="314"/>
      <c r="U279" s="314"/>
      <c r="V279" s="314"/>
      <c r="W279" s="314"/>
      <c r="X279" s="314"/>
      <c r="Y279" s="314"/>
      <c r="Z279" s="314"/>
      <c r="AA279" s="314"/>
      <c r="AB279" s="314"/>
      <c r="AC279" s="314"/>
      <c r="AD279" s="314"/>
      <c r="AE279" s="314"/>
      <c r="AF279" s="314"/>
      <c r="AG279" s="314"/>
      <c r="AH279" s="314"/>
      <c r="AI279" s="314"/>
      <c r="AJ279" s="314"/>
      <c r="AK279" s="314"/>
      <c r="AL279" s="314"/>
      <c r="AM279" s="314"/>
      <c r="AN279" s="314"/>
      <c r="AO279" s="314"/>
      <c r="AP279" s="314"/>
      <c r="AQ279" s="314"/>
      <c r="AR279" s="314"/>
    </row>
    <row r="280" spans="1:46" ht="18.75" customHeight="1">
      <c r="A280" s="57"/>
      <c r="B280" s="443" t="s">
        <v>367</v>
      </c>
      <c r="C280" s="444"/>
      <c r="D280" s="444"/>
      <c r="E280" s="444"/>
      <c r="F280" s="445"/>
      <c r="G280" s="443" t="s">
        <v>92</v>
      </c>
      <c r="H280" s="444"/>
      <c r="I280" s="444"/>
      <c r="J280" s="444"/>
      <c r="K280" s="445"/>
      <c r="L280" s="449" t="str">
        <f>N277&amp;" 지시값"</f>
        <v>측정현미경 지시값</v>
      </c>
      <c r="M280" s="450"/>
      <c r="N280" s="450"/>
      <c r="O280" s="450"/>
      <c r="P280" s="450"/>
      <c r="Q280" s="450"/>
      <c r="R280" s="450"/>
      <c r="S280" s="450"/>
      <c r="T280" s="450"/>
      <c r="U280" s="450"/>
      <c r="V280" s="450"/>
      <c r="W280" s="450"/>
      <c r="X280" s="450"/>
      <c r="Y280" s="450"/>
      <c r="Z280" s="450"/>
      <c r="AA280" s="450"/>
      <c r="AB280" s="450"/>
      <c r="AC280" s="450"/>
      <c r="AD280" s="450"/>
      <c r="AE280" s="450"/>
      <c r="AF280" s="450"/>
      <c r="AG280" s="450"/>
      <c r="AH280" s="450"/>
      <c r="AI280" s="450"/>
      <c r="AJ280" s="451"/>
      <c r="AK280" s="443" t="s">
        <v>147</v>
      </c>
      <c r="AL280" s="444"/>
      <c r="AM280" s="444"/>
      <c r="AN280" s="444"/>
      <c r="AO280" s="445"/>
      <c r="AP280" s="443" t="s">
        <v>140</v>
      </c>
      <c r="AQ280" s="444"/>
      <c r="AR280" s="444"/>
      <c r="AS280" s="444"/>
      <c r="AT280" s="445"/>
    </row>
    <row r="281" spans="1:46" ht="18.75" customHeight="1">
      <c r="A281" s="57"/>
      <c r="B281" s="446"/>
      <c r="C281" s="447"/>
      <c r="D281" s="447"/>
      <c r="E281" s="447"/>
      <c r="F281" s="448"/>
      <c r="G281" s="446"/>
      <c r="H281" s="447"/>
      <c r="I281" s="447"/>
      <c r="J281" s="447"/>
      <c r="K281" s="448"/>
      <c r="L281" s="449" t="s">
        <v>148</v>
      </c>
      <c r="M281" s="450"/>
      <c r="N281" s="450"/>
      <c r="O281" s="450"/>
      <c r="P281" s="451"/>
      <c r="Q281" s="449" t="s">
        <v>149</v>
      </c>
      <c r="R281" s="450"/>
      <c r="S281" s="450"/>
      <c r="T281" s="450"/>
      <c r="U281" s="451"/>
      <c r="V281" s="449" t="s">
        <v>150</v>
      </c>
      <c r="W281" s="450"/>
      <c r="X281" s="450"/>
      <c r="Y281" s="450"/>
      <c r="Z281" s="451"/>
      <c r="AA281" s="449" t="s">
        <v>151</v>
      </c>
      <c r="AB281" s="450"/>
      <c r="AC281" s="450"/>
      <c r="AD281" s="450"/>
      <c r="AE281" s="451"/>
      <c r="AF281" s="449" t="s">
        <v>152</v>
      </c>
      <c r="AG281" s="450"/>
      <c r="AH281" s="450"/>
      <c r="AI281" s="450"/>
      <c r="AJ281" s="451"/>
      <c r="AK281" s="446"/>
      <c r="AL281" s="447"/>
      <c r="AM281" s="447"/>
      <c r="AN281" s="447"/>
      <c r="AO281" s="448"/>
      <c r="AP281" s="446"/>
      <c r="AQ281" s="447"/>
      <c r="AR281" s="447"/>
      <c r="AS281" s="447"/>
      <c r="AT281" s="448"/>
    </row>
    <row r="282" spans="1:46" ht="18.75" customHeight="1">
      <c r="A282" s="57"/>
      <c r="B282" s="449"/>
      <c r="C282" s="450"/>
      <c r="D282" s="450"/>
      <c r="E282" s="450"/>
      <c r="F282" s="451"/>
      <c r="G282" s="449" t="s">
        <v>154</v>
      </c>
      <c r="H282" s="450"/>
      <c r="I282" s="450"/>
      <c r="J282" s="450"/>
      <c r="K282" s="451"/>
      <c r="L282" s="449" t="str">
        <f>G282</f>
        <v>mm</v>
      </c>
      <c r="M282" s="450"/>
      <c r="N282" s="450"/>
      <c r="O282" s="450"/>
      <c r="P282" s="451"/>
      <c r="Q282" s="449" t="str">
        <f>L282</f>
        <v>mm</v>
      </c>
      <c r="R282" s="450"/>
      <c r="S282" s="450"/>
      <c r="T282" s="450"/>
      <c r="U282" s="451"/>
      <c r="V282" s="449" t="str">
        <f>Q282</f>
        <v>mm</v>
      </c>
      <c r="W282" s="450"/>
      <c r="X282" s="450"/>
      <c r="Y282" s="450"/>
      <c r="Z282" s="451"/>
      <c r="AA282" s="449" t="str">
        <f>V282</f>
        <v>mm</v>
      </c>
      <c r="AB282" s="450"/>
      <c r="AC282" s="450"/>
      <c r="AD282" s="450"/>
      <c r="AE282" s="451"/>
      <c r="AF282" s="449" t="str">
        <f>AA282</f>
        <v>mm</v>
      </c>
      <c r="AG282" s="450"/>
      <c r="AH282" s="450"/>
      <c r="AI282" s="450"/>
      <c r="AJ282" s="451"/>
      <c r="AK282" s="449" t="s">
        <v>153</v>
      </c>
      <c r="AL282" s="450"/>
      <c r="AM282" s="450"/>
      <c r="AN282" s="450"/>
      <c r="AO282" s="451"/>
      <c r="AP282" s="449" t="s">
        <v>154</v>
      </c>
      <c r="AQ282" s="450"/>
      <c r="AR282" s="450"/>
      <c r="AS282" s="450"/>
      <c r="AT282" s="451"/>
    </row>
    <row r="283" spans="1:46" ht="18.75" customHeight="1">
      <c r="A283" s="57"/>
      <c r="B283" s="456" t="str">
        <f>Calcu!E135</f>
        <v/>
      </c>
      <c r="C283" s="457"/>
      <c r="D283" s="457"/>
      <c r="E283" s="457"/>
      <c r="F283" s="458"/>
      <c r="G283" s="456" t="str">
        <f>Calcu!U135</f>
        <v/>
      </c>
      <c r="H283" s="457"/>
      <c r="I283" s="457"/>
      <c r="J283" s="457"/>
      <c r="K283" s="458"/>
      <c r="L283" s="456" t="str">
        <f>IF(Calcu!B135=TRUE,Calcu!F135*$H$277,"")</f>
        <v/>
      </c>
      <c r="M283" s="457"/>
      <c r="N283" s="457"/>
      <c r="O283" s="457"/>
      <c r="P283" s="458"/>
      <c r="Q283" s="456" t="str">
        <f>IF(Calcu!B135=TRUE,Calcu!G135*H$277,"")</f>
        <v/>
      </c>
      <c r="R283" s="457"/>
      <c r="S283" s="457"/>
      <c r="T283" s="457"/>
      <c r="U283" s="458"/>
      <c r="V283" s="456" t="str">
        <f>IF(Calcu!B135=TRUE,Calcu!H135*H$277,"")</f>
        <v/>
      </c>
      <c r="W283" s="457"/>
      <c r="X283" s="457"/>
      <c r="Y283" s="457"/>
      <c r="Z283" s="458"/>
      <c r="AA283" s="456" t="str">
        <f>IF(Calcu!B135=TRUE,Calcu!I135*H$277,"")</f>
        <v/>
      </c>
      <c r="AB283" s="457"/>
      <c r="AC283" s="457"/>
      <c r="AD283" s="457"/>
      <c r="AE283" s="458"/>
      <c r="AF283" s="456" t="str">
        <f>IF(Calcu!B135=TRUE,Calcu!J135*H$277,"")</f>
        <v/>
      </c>
      <c r="AG283" s="457"/>
      <c r="AH283" s="457"/>
      <c r="AI283" s="457"/>
      <c r="AJ283" s="458"/>
      <c r="AK283" s="456" t="str">
        <f>Calcu!N135</f>
        <v/>
      </c>
      <c r="AL283" s="457"/>
      <c r="AM283" s="457"/>
      <c r="AN283" s="457"/>
      <c r="AO283" s="458"/>
      <c r="AP283" s="456" t="str">
        <f>Calcu!L135</f>
        <v/>
      </c>
      <c r="AQ283" s="457"/>
      <c r="AR283" s="457"/>
      <c r="AS283" s="457"/>
      <c r="AT283" s="458"/>
    </row>
    <row r="284" spans="1:46" ht="18.75" customHeight="1">
      <c r="A284" s="57"/>
      <c r="B284" s="456" t="str">
        <f>Calcu!E136</f>
        <v/>
      </c>
      <c r="C284" s="457"/>
      <c r="D284" s="457"/>
      <c r="E284" s="457"/>
      <c r="F284" s="458"/>
      <c r="G284" s="456" t="str">
        <f>Calcu!U136</f>
        <v/>
      </c>
      <c r="H284" s="457"/>
      <c r="I284" s="457"/>
      <c r="J284" s="457"/>
      <c r="K284" s="458"/>
      <c r="L284" s="456" t="str">
        <f>IF(Calcu!B136=TRUE,Calcu!F136*$H$277,"")</f>
        <v/>
      </c>
      <c r="M284" s="457"/>
      <c r="N284" s="457"/>
      <c r="O284" s="457"/>
      <c r="P284" s="458"/>
      <c r="Q284" s="456" t="str">
        <f>IF(Calcu!B136=TRUE,Calcu!G136*H$277,"")</f>
        <v/>
      </c>
      <c r="R284" s="457"/>
      <c r="S284" s="457"/>
      <c r="T284" s="457"/>
      <c r="U284" s="458"/>
      <c r="V284" s="456" t="str">
        <f>IF(Calcu!B136=TRUE,Calcu!H136*H$277,"")</f>
        <v/>
      </c>
      <c r="W284" s="457"/>
      <c r="X284" s="457"/>
      <c r="Y284" s="457"/>
      <c r="Z284" s="458"/>
      <c r="AA284" s="456" t="str">
        <f>IF(Calcu!B136=TRUE,Calcu!I136*H$277,"")</f>
        <v/>
      </c>
      <c r="AB284" s="457"/>
      <c r="AC284" s="457"/>
      <c r="AD284" s="457"/>
      <c r="AE284" s="458"/>
      <c r="AF284" s="456" t="str">
        <f>IF(Calcu!B136=TRUE,Calcu!J136*H$277,"")</f>
        <v/>
      </c>
      <c r="AG284" s="457"/>
      <c r="AH284" s="457"/>
      <c r="AI284" s="457"/>
      <c r="AJ284" s="458"/>
      <c r="AK284" s="456" t="str">
        <f>Calcu!N136</f>
        <v/>
      </c>
      <c r="AL284" s="457"/>
      <c r="AM284" s="457"/>
      <c r="AN284" s="457"/>
      <c r="AO284" s="458"/>
      <c r="AP284" s="456" t="str">
        <f>Calcu!L136</f>
        <v/>
      </c>
      <c r="AQ284" s="457"/>
      <c r="AR284" s="457"/>
      <c r="AS284" s="457"/>
      <c r="AT284" s="458"/>
    </row>
    <row r="285" spans="1:46" ht="18.75" customHeight="1">
      <c r="A285" s="57"/>
      <c r="B285" s="456" t="str">
        <f>Calcu!E137</f>
        <v/>
      </c>
      <c r="C285" s="457"/>
      <c r="D285" s="457"/>
      <c r="E285" s="457"/>
      <c r="F285" s="458"/>
      <c r="G285" s="456" t="str">
        <f>Calcu!U137</f>
        <v/>
      </c>
      <c r="H285" s="457"/>
      <c r="I285" s="457"/>
      <c r="J285" s="457"/>
      <c r="K285" s="458"/>
      <c r="L285" s="456" t="str">
        <f>IF(Calcu!B137=TRUE,Calcu!F137*$H$277,"")</f>
        <v/>
      </c>
      <c r="M285" s="457"/>
      <c r="N285" s="457"/>
      <c r="O285" s="457"/>
      <c r="P285" s="458"/>
      <c r="Q285" s="456" t="str">
        <f>IF(Calcu!B137=TRUE,Calcu!G137*H$277,"")</f>
        <v/>
      </c>
      <c r="R285" s="457"/>
      <c r="S285" s="457"/>
      <c r="T285" s="457"/>
      <c r="U285" s="458"/>
      <c r="V285" s="456" t="str">
        <f>IF(Calcu!B137=TRUE,Calcu!H137*H$277,"")</f>
        <v/>
      </c>
      <c r="W285" s="457"/>
      <c r="X285" s="457"/>
      <c r="Y285" s="457"/>
      <c r="Z285" s="458"/>
      <c r="AA285" s="456" t="str">
        <f>IF(Calcu!B137=TRUE,Calcu!I137*H$277,"")</f>
        <v/>
      </c>
      <c r="AB285" s="457"/>
      <c r="AC285" s="457"/>
      <c r="AD285" s="457"/>
      <c r="AE285" s="458"/>
      <c r="AF285" s="456" t="str">
        <f>IF(Calcu!B137=TRUE,Calcu!J137*H$277,"")</f>
        <v/>
      </c>
      <c r="AG285" s="457"/>
      <c r="AH285" s="457"/>
      <c r="AI285" s="457"/>
      <c r="AJ285" s="458"/>
      <c r="AK285" s="456" t="str">
        <f>Calcu!N137</f>
        <v/>
      </c>
      <c r="AL285" s="457"/>
      <c r="AM285" s="457"/>
      <c r="AN285" s="457"/>
      <c r="AO285" s="458"/>
      <c r="AP285" s="456" t="str">
        <f>Calcu!L137</f>
        <v/>
      </c>
      <c r="AQ285" s="457"/>
      <c r="AR285" s="457"/>
      <c r="AS285" s="457"/>
      <c r="AT285" s="458"/>
    </row>
    <row r="286" spans="1:46" ht="18.75" customHeight="1">
      <c r="A286" s="57"/>
      <c r="B286" s="456" t="str">
        <f>Calcu!E138</f>
        <v/>
      </c>
      <c r="C286" s="457"/>
      <c r="D286" s="457"/>
      <c r="E286" s="457"/>
      <c r="F286" s="458"/>
      <c r="G286" s="456" t="str">
        <f>Calcu!U138</f>
        <v/>
      </c>
      <c r="H286" s="457"/>
      <c r="I286" s="457"/>
      <c r="J286" s="457"/>
      <c r="K286" s="458"/>
      <c r="L286" s="456" t="str">
        <f>IF(Calcu!B138=TRUE,Calcu!F138*$H$277,"")</f>
        <v/>
      </c>
      <c r="M286" s="457"/>
      <c r="N286" s="457"/>
      <c r="O286" s="457"/>
      <c r="P286" s="458"/>
      <c r="Q286" s="456" t="str">
        <f>IF(Calcu!B138=TRUE,Calcu!G138*H$277,"")</f>
        <v/>
      </c>
      <c r="R286" s="457"/>
      <c r="S286" s="457"/>
      <c r="T286" s="457"/>
      <c r="U286" s="458"/>
      <c r="V286" s="456" t="str">
        <f>IF(Calcu!B138=TRUE,Calcu!H138*H$277,"")</f>
        <v/>
      </c>
      <c r="W286" s="457"/>
      <c r="X286" s="457"/>
      <c r="Y286" s="457"/>
      <c r="Z286" s="458"/>
      <c r="AA286" s="456" t="str">
        <f>IF(Calcu!B138=TRUE,Calcu!I138*H$277,"")</f>
        <v/>
      </c>
      <c r="AB286" s="457"/>
      <c r="AC286" s="457"/>
      <c r="AD286" s="457"/>
      <c r="AE286" s="458"/>
      <c r="AF286" s="456" t="str">
        <f>IF(Calcu!B138=TRUE,Calcu!J138*H$277,"")</f>
        <v/>
      </c>
      <c r="AG286" s="457"/>
      <c r="AH286" s="457"/>
      <c r="AI286" s="457"/>
      <c r="AJ286" s="458"/>
      <c r="AK286" s="456" t="str">
        <f>Calcu!N138</f>
        <v/>
      </c>
      <c r="AL286" s="457"/>
      <c r="AM286" s="457"/>
      <c r="AN286" s="457"/>
      <c r="AO286" s="458"/>
      <c r="AP286" s="456" t="str">
        <f>Calcu!L138</f>
        <v/>
      </c>
      <c r="AQ286" s="457"/>
      <c r="AR286" s="457"/>
      <c r="AS286" s="457"/>
      <c r="AT286" s="458"/>
    </row>
    <row r="287" spans="1:46" ht="18.75" customHeight="1">
      <c r="A287" s="57"/>
      <c r="B287" s="456" t="str">
        <f>Calcu!E139</f>
        <v/>
      </c>
      <c r="C287" s="457"/>
      <c r="D287" s="457"/>
      <c r="E287" s="457"/>
      <c r="F287" s="458"/>
      <c r="G287" s="456" t="str">
        <f>Calcu!U139</f>
        <v/>
      </c>
      <c r="H287" s="457"/>
      <c r="I287" s="457"/>
      <c r="J287" s="457"/>
      <c r="K287" s="458"/>
      <c r="L287" s="456" t="str">
        <f>IF(Calcu!B139=TRUE,Calcu!F139*$H$277,"")</f>
        <v/>
      </c>
      <c r="M287" s="457"/>
      <c r="N287" s="457"/>
      <c r="O287" s="457"/>
      <c r="P287" s="458"/>
      <c r="Q287" s="456" t="str">
        <f>IF(Calcu!B139=TRUE,Calcu!G139*H$277,"")</f>
        <v/>
      </c>
      <c r="R287" s="457"/>
      <c r="S287" s="457"/>
      <c r="T287" s="457"/>
      <c r="U287" s="458"/>
      <c r="V287" s="456" t="str">
        <f>IF(Calcu!B139=TRUE,Calcu!H139*H$277,"")</f>
        <v/>
      </c>
      <c r="W287" s="457"/>
      <c r="X287" s="457"/>
      <c r="Y287" s="457"/>
      <c r="Z287" s="458"/>
      <c r="AA287" s="456" t="str">
        <f>IF(Calcu!B139=TRUE,Calcu!I139*H$277,"")</f>
        <v/>
      </c>
      <c r="AB287" s="457"/>
      <c r="AC287" s="457"/>
      <c r="AD287" s="457"/>
      <c r="AE287" s="458"/>
      <c r="AF287" s="456" t="str">
        <f>IF(Calcu!B139=TRUE,Calcu!J139*H$277,"")</f>
        <v/>
      </c>
      <c r="AG287" s="457"/>
      <c r="AH287" s="457"/>
      <c r="AI287" s="457"/>
      <c r="AJ287" s="458"/>
      <c r="AK287" s="456" t="str">
        <f>Calcu!N139</f>
        <v/>
      </c>
      <c r="AL287" s="457"/>
      <c r="AM287" s="457"/>
      <c r="AN287" s="457"/>
      <c r="AO287" s="458"/>
      <c r="AP287" s="456" t="str">
        <f>Calcu!L139</f>
        <v/>
      </c>
      <c r="AQ287" s="457"/>
      <c r="AR287" s="457"/>
      <c r="AS287" s="457"/>
      <c r="AT287" s="458"/>
    </row>
    <row r="288" spans="1:46" ht="18.75" customHeight="1">
      <c r="A288" s="57"/>
      <c r="B288" s="456" t="str">
        <f>Calcu!E140</f>
        <v/>
      </c>
      <c r="C288" s="457"/>
      <c r="D288" s="457"/>
      <c r="E288" s="457"/>
      <c r="F288" s="458"/>
      <c r="G288" s="456" t="str">
        <f>Calcu!U140</f>
        <v/>
      </c>
      <c r="H288" s="457"/>
      <c r="I288" s="457"/>
      <c r="J288" s="457"/>
      <c r="K288" s="458"/>
      <c r="L288" s="456" t="str">
        <f>IF(Calcu!B140=TRUE,Calcu!F140*$H$277,"")</f>
        <v/>
      </c>
      <c r="M288" s="457"/>
      <c r="N288" s="457"/>
      <c r="O288" s="457"/>
      <c r="P288" s="458"/>
      <c r="Q288" s="456" t="str">
        <f>IF(Calcu!B140=TRUE,Calcu!G140*H$277,"")</f>
        <v/>
      </c>
      <c r="R288" s="457"/>
      <c r="S288" s="457"/>
      <c r="T288" s="457"/>
      <c r="U288" s="458"/>
      <c r="V288" s="456" t="str">
        <f>IF(Calcu!B140=TRUE,Calcu!H140*H$277,"")</f>
        <v/>
      </c>
      <c r="W288" s="457"/>
      <c r="X288" s="457"/>
      <c r="Y288" s="457"/>
      <c r="Z288" s="458"/>
      <c r="AA288" s="456" t="str">
        <f>IF(Calcu!B140=TRUE,Calcu!I140*H$277,"")</f>
        <v/>
      </c>
      <c r="AB288" s="457"/>
      <c r="AC288" s="457"/>
      <c r="AD288" s="457"/>
      <c r="AE288" s="458"/>
      <c r="AF288" s="456" t="str">
        <f>IF(Calcu!B140=TRUE,Calcu!J140*H$277,"")</f>
        <v/>
      </c>
      <c r="AG288" s="457"/>
      <c r="AH288" s="457"/>
      <c r="AI288" s="457"/>
      <c r="AJ288" s="458"/>
      <c r="AK288" s="456" t="str">
        <f>Calcu!N140</f>
        <v/>
      </c>
      <c r="AL288" s="457"/>
      <c r="AM288" s="457"/>
      <c r="AN288" s="457"/>
      <c r="AO288" s="458"/>
      <c r="AP288" s="456" t="str">
        <f>Calcu!L140</f>
        <v/>
      </c>
      <c r="AQ288" s="457"/>
      <c r="AR288" s="457"/>
      <c r="AS288" s="457"/>
      <c r="AT288" s="458"/>
    </row>
    <row r="289" spans="1:46" ht="18.75" customHeight="1">
      <c r="A289" s="57"/>
      <c r="B289" s="456" t="str">
        <f>Calcu!E141</f>
        <v/>
      </c>
      <c r="C289" s="457"/>
      <c r="D289" s="457"/>
      <c r="E289" s="457"/>
      <c r="F289" s="458"/>
      <c r="G289" s="456" t="str">
        <f>Calcu!U141</f>
        <v/>
      </c>
      <c r="H289" s="457"/>
      <c r="I289" s="457"/>
      <c r="J289" s="457"/>
      <c r="K289" s="458"/>
      <c r="L289" s="456" t="str">
        <f>IF(Calcu!B141=TRUE,Calcu!F141*$H$277,"")</f>
        <v/>
      </c>
      <c r="M289" s="457"/>
      <c r="N289" s="457"/>
      <c r="O289" s="457"/>
      <c r="P289" s="458"/>
      <c r="Q289" s="456" t="str">
        <f>IF(Calcu!B141=TRUE,Calcu!G141*H$277,"")</f>
        <v/>
      </c>
      <c r="R289" s="457"/>
      <c r="S289" s="457"/>
      <c r="T289" s="457"/>
      <c r="U289" s="458"/>
      <c r="V289" s="456" t="str">
        <f>IF(Calcu!B141=TRUE,Calcu!H141*H$277,"")</f>
        <v/>
      </c>
      <c r="W289" s="457"/>
      <c r="X289" s="457"/>
      <c r="Y289" s="457"/>
      <c r="Z289" s="458"/>
      <c r="AA289" s="456" t="str">
        <f>IF(Calcu!B141=TRUE,Calcu!I141*H$277,"")</f>
        <v/>
      </c>
      <c r="AB289" s="457"/>
      <c r="AC289" s="457"/>
      <c r="AD289" s="457"/>
      <c r="AE289" s="458"/>
      <c r="AF289" s="456" t="str">
        <f>IF(Calcu!B141=TRUE,Calcu!J141*H$277,"")</f>
        <v/>
      </c>
      <c r="AG289" s="457"/>
      <c r="AH289" s="457"/>
      <c r="AI289" s="457"/>
      <c r="AJ289" s="458"/>
      <c r="AK289" s="456" t="str">
        <f>Calcu!N141</f>
        <v/>
      </c>
      <c r="AL289" s="457"/>
      <c r="AM289" s="457"/>
      <c r="AN289" s="457"/>
      <c r="AO289" s="458"/>
      <c r="AP289" s="456" t="str">
        <f>Calcu!L141</f>
        <v/>
      </c>
      <c r="AQ289" s="457"/>
      <c r="AR289" s="457"/>
      <c r="AS289" s="457"/>
      <c r="AT289" s="458"/>
    </row>
    <row r="290" spans="1:46" ht="18.75" customHeight="1">
      <c r="A290" s="57"/>
      <c r="B290" s="456" t="str">
        <f>Calcu!E142</f>
        <v/>
      </c>
      <c r="C290" s="457"/>
      <c r="D290" s="457"/>
      <c r="E290" s="457"/>
      <c r="F290" s="458"/>
      <c r="G290" s="456" t="str">
        <f>Calcu!U142</f>
        <v/>
      </c>
      <c r="H290" s="457"/>
      <c r="I290" s="457"/>
      <c r="J290" s="457"/>
      <c r="K290" s="458"/>
      <c r="L290" s="456" t="str">
        <f>IF(Calcu!B142=TRUE,Calcu!F142*$H$277,"")</f>
        <v/>
      </c>
      <c r="M290" s="457"/>
      <c r="N290" s="457"/>
      <c r="O290" s="457"/>
      <c r="P290" s="458"/>
      <c r="Q290" s="456" t="str">
        <f>IF(Calcu!B142=TRUE,Calcu!G142*H$277,"")</f>
        <v/>
      </c>
      <c r="R290" s="457"/>
      <c r="S290" s="457"/>
      <c r="T290" s="457"/>
      <c r="U290" s="458"/>
      <c r="V290" s="456" t="str">
        <f>IF(Calcu!B142=TRUE,Calcu!H142*H$277,"")</f>
        <v/>
      </c>
      <c r="W290" s="457"/>
      <c r="X290" s="457"/>
      <c r="Y290" s="457"/>
      <c r="Z290" s="458"/>
      <c r="AA290" s="456" t="str">
        <f>IF(Calcu!B142=TRUE,Calcu!I142*H$277,"")</f>
        <v/>
      </c>
      <c r="AB290" s="457"/>
      <c r="AC290" s="457"/>
      <c r="AD290" s="457"/>
      <c r="AE290" s="458"/>
      <c r="AF290" s="456" t="str">
        <f>IF(Calcu!B142=TRUE,Calcu!J142*H$277,"")</f>
        <v/>
      </c>
      <c r="AG290" s="457"/>
      <c r="AH290" s="457"/>
      <c r="AI290" s="457"/>
      <c r="AJ290" s="458"/>
      <c r="AK290" s="456" t="str">
        <f>Calcu!N142</f>
        <v/>
      </c>
      <c r="AL290" s="457"/>
      <c r="AM290" s="457"/>
      <c r="AN290" s="457"/>
      <c r="AO290" s="458"/>
      <c r="AP290" s="456" t="str">
        <f>Calcu!L142</f>
        <v/>
      </c>
      <c r="AQ290" s="457"/>
      <c r="AR290" s="457"/>
      <c r="AS290" s="457"/>
      <c r="AT290" s="458"/>
    </row>
    <row r="291" spans="1:46" ht="18.75" customHeight="1">
      <c r="A291" s="57"/>
      <c r="B291" s="456" t="str">
        <f>Calcu!E143</f>
        <v/>
      </c>
      <c r="C291" s="457"/>
      <c r="D291" s="457"/>
      <c r="E291" s="457"/>
      <c r="F291" s="458"/>
      <c r="G291" s="456" t="str">
        <f>Calcu!U143</f>
        <v/>
      </c>
      <c r="H291" s="457"/>
      <c r="I291" s="457"/>
      <c r="J291" s="457"/>
      <c r="K291" s="458"/>
      <c r="L291" s="456" t="str">
        <f>IF(Calcu!B143=TRUE,Calcu!F143*$H$277,"")</f>
        <v/>
      </c>
      <c r="M291" s="457"/>
      <c r="N291" s="457"/>
      <c r="O291" s="457"/>
      <c r="P291" s="458"/>
      <c r="Q291" s="456" t="str">
        <f>IF(Calcu!B143=TRUE,Calcu!G143*H$277,"")</f>
        <v/>
      </c>
      <c r="R291" s="457"/>
      <c r="S291" s="457"/>
      <c r="T291" s="457"/>
      <c r="U291" s="458"/>
      <c r="V291" s="456" t="str">
        <f>IF(Calcu!B143=TRUE,Calcu!H143*H$277,"")</f>
        <v/>
      </c>
      <c r="W291" s="457"/>
      <c r="X291" s="457"/>
      <c r="Y291" s="457"/>
      <c r="Z291" s="458"/>
      <c r="AA291" s="456" t="str">
        <f>IF(Calcu!B143=TRUE,Calcu!I143*H$277,"")</f>
        <v/>
      </c>
      <c r="AB291" s="457"/>
      <c r="AC291" s="457"/>
      <c r="AD291" s="457"/>
      <c r="AE291" s="458"/>
      <c r="AF291" s="456" t="str">
        <f>IF(Calcu!B143=TRUE,Calcu!J143*H$277,"")</f>
        <v/>
      </c>
      <c r="AG291" s="457"/>
      <c r="AH291" s="457"/>
      <c r="AI291" s="457"/>
      <c r="AJ291" s="458"/>
      <c r="AK291" s="456" t="str">
        <f>Calcu!N143</f>
        <v/>
      </c>
      <c r="AL291" s="457"/>
      <c r="AM291" s="457"/>
      <c r="AN291" s="457"/>
      <c r="AO291" s="458"/>
      <c r="AP291" s="456" t="str">
        <f>Calcu!L143</f>
        <v/>
      </c>
      <c r="AQ291" s="457"/>
      <c r="AR291" s="457"/>
      <c r="AS291" s="457"/>
      <c r="AT291" s="458"/>
    </row>
    <row r="292" spans="1:46" ht="18.75" customHeight="1">
      <c r="A292" s="57"/>
      <c r="B292" s="456" t="str">
        <f>Calcu!E144</f>
        <v/>
      </c>
      <c r="C292" s="457"/>
      <c r="D292" s="457"/>
      <c r="E292" s="457"/>
      <c r="F292" s="458"/>
      <c r="G292" s="456" t="str">
        <f>Calcu!U144</f>
        <v/>
      </c>
      <c r="H292" s="457"/>
      <c r="I292" s="457"/>
      <c r="J292" s="457"/>
      <c r="K292" s="458"/>
      <c r="L292" s="456" t="str">
        <f>IF(Calcu!B144=TRUE,Calcu!F144*$H$277,"")</f>
        <v/>
      </c>
      <c r="M292" s="457"/>
      <c r="N292" s="457"/>
      <c r="O292" s="457"/>
      <c r="P292" s="458"/>
      <c r="Q292" s="456" t="str">
        <f>IF(Calcu!B144=TRUE,Calcu!G144*H$277,"")</f>
        <v/>
      </c>
      <c r="R292" s="457"/>
      <c r="S292" s="457"/>
      <c r="T292" s="457"/>
      <c r="U292" s="458"/>
      <c r="V292" s="456" t="str">
        <f>IF(Calcu!B144=TRUE,Calcu!H144*H$277,"")</f>
        <v/>
      </c>
      <c r="W292" s="457"/>
      <c r="X292" s="457"/>
      <c r="Y292" s="457"/>
      <c r="Z292" s="458"/>
      <c r="AA292" s="456" t="str">
        <f>IF(Calcu!B144=TRUE,Calcu!I144*H$277,"")</f>
        <v/>
      </c>
      <c r="AB292" s="457"/>
      <c r="AC292" s="457"/>
      <c r="AD292" s="457"/>
      <c r="AE292" s="458"/>
      <c r="AF292" s="456" t="str">
        <f>IF(Calcu!B144=TRUE,Calcu!J144*H$277,"")</f>
        <v/>
      </c>
      <c r="AG292" s="457"/>
      <c r="AH292" s="457"/>
      <c r="AI292" s="457"/>
      <c r="AJ292" s="458"/>
      <c r="AK292" s="456" t="str">
        <f>Calcu!N144</f>
        <v/>
      </c>
      <c r="AL292" s="457"/>
      <c r="AM292" s="457"/>
      <c r="AN292" s="457"/>
      <c r="AO292" s="458"/>
      <c r="AP292" s="456" t="str">
        <f>Calcu!L144</f>
        <v/>
      </c>
      <c r="AQ292" s="457"/>
      <c r="AR292" s="457"/>
      <c r="AS292" s="457"/>
      <c r="AT292" s="458"/>
    </row>
    <row r="293" spans="1:46" ht="18.75" customHeight="1">
      <c r="A293" s="57"/>
      <c r="B293" s="456" t="str">
        <f>Calcu!E145</f>
        <v/>
      </c>
      <c r="C293" s="457"/>
      <c r="D293" s="457"/>
      <c r="E293" s="457"/>
      <c r="F293" s="458"/>
      <c r="G293" s="456" t="str">
        <f>Calcu!U145</f>
        <v/>
      </c>
      <c r="H293" s="457"/>
      <c r="I293" s="457"/>
      <c r="J293" s="457"/>
      <c r="K293" s="458"/>
      <c r="L293" s="456" t="str">
        <f>IF(Calcu!B145=TRUE,Calcu!F145*$H$277,"")</f>
        <v/>
      </c>
      <c r="M293" s="457"/>
      <c r="N293" s="457"/>
      <c r="O293" s="457"/>
      <c r="P293" s="458"/>
      <c r="Q293" s="456" t="str">
        <f>IF(Calcu!B145=TRUE,Calcu!G145*H$277,"")</f>
        <v/>
      </c>
      <c r="R293" s="457"/>
      <c r="S293" s="457"/>
      <c r="T293" s="457"/>
      <c r="U293" s="458"/>
      <c r="V293" s="456" t="str">
        <f>IF(Calcu!B145=TRUE,Calcu!H145*H$277,"")</f>
        <v/>
      </c>
      <c r="W293" s="457"/>
      <c r="X293" s="457"/>
      <c r="Y293" s="457"/>
      <c r="Z293" s="458"/>
      <c r="AA293" s="456" t="str">
        <f>IF(Calcu!B145=TRUE,Calcu!I145*H$277,"")</f>
        <v/>
      </c>
      <c r="AB293" s="457"/>
      <c r="AC293" s="457"/>
      <c r="AD293" s="457"/>
      <c r="AE293" s="458"/>
      <c r="AF293" s="456" t="str">
        <f>IF(Calcu!B145=TRUE,Calcu!J145*H$277,"")</f>
        <v/>
      </c>
      <c r="AG293" s="457"/>
      <c r="AH293" s="457"/>
      <c r="AI293" s="457"/>
      <c r="AJ293" s="458"/>
      <c r="AK293" s="456" t="str">
        <f>Calcu!N145</f>
        <v/>
      </c>
      <c r="AL293" s="457"/>
      <c r="AM293" s="457"/>
      <c r="AN293" s="457"/>
      <c r="AO293" s="458"/>
      <c r="AP293" s="456" t="str">
        <f>Calcu!L145</f>
        <v/>
      </c>
      <c r="AQ293" s="457"/>
      <c r="AR293" s="457"/>
      <c r="AS293" s="457"/>
      <c r="AT293" s="458"/>
    </row>
    <row r="294" spans="1:46" ht="18.75" customHeight="1">
      <c r="A294" s="57"/>
      <c r="B294" s="456" t="str">
        <f>Calcu!E146</f>
        <v/>
      </c>
      <c r="C294" s="457"/>
      <c r="D294" s="457"/>
      <c r="E294" s="457"/>
      <c r="F294" s="458"/>
      <c r="G294" s="456" t="str">
        <f>Calcu!U146</f>
        <v/>
      </c>
      <c r="H294" s="457"/>
      <c r="I294" s="457"/>
      <c r="J294" s="457"/>
      <c r="K294" s="458"/>
      <c r="L294" s="456" t="str">
        <f>IF(Calcu!B146=TRUE,Calcu!F146*$H$277,"")</f>
        <v/>
      </c>
      <c r="M294" s="457"/>
      <c r="N294" s="457"/>
      <c r="O294" s="457"/>
      <c r="P294" s="458"/>
      <c r="Q294" s="456" t="str">
        <f>IF(Calcu!B146=TRUE,Calcu!G146*H$277,"")</f>
        <v/>
      </c>
      <c r="R294" s="457"/>
      <c r="S294" s="457"/>
      <c r="T294" s="457"/>
      <c r="U294" s="458"/>
      <c r="V294" s="456" t="str">
        <f>IF(Calcu!B146=TRUE,Calcu!H146*H$277,"")</f>
        <v/>
      </c>
      <c r="W294" s="457"/>
      <c r="X294" s="457"/>
      <c r="Y294" s="457"/>
      <c r="Z294" s="458"/>
      <c r="AA294" s="456" t="str">
        <f>IF(Calcu!B146=TRUE,Calcu!I146*H$277,"")</f>
        <v/>
      </c>
      <c r="AB294" s="457"/>
      <c r="AC294" s="457"/>
      <c r="AD294" s="457"/>
      <c r="AE294" s="458"/>
      <c r="AF294" s="456" t="str">
        <f>IF(Calcu!B146=TRUE,Calcu!J146*H$277,"")</f>
        <v/>
      </c>
      <c r="AG294" s="457"/>
      <c r="AH294" s="457"/>
      <c r="AI294" s="457"/>
      <c r="AJ294" s="458"/>
      <c r="AK294" s="456" t="str">
        <f>Calcu!N146</f>
        <v/>
      </c>
      <c r="AL294" s="457"/>
      <c r="AM294" s="457"/>
      <c r="AN294" s="457"/>
      <c r="AO294" s="458"/>
      <c r="AP294" s="456" t="str">
        <f>Calcu!L146</f>
        <v/>
      </c>
      <c r="AQ294" s="457"/>
      <c r="AR294" s="457"/>
      <c r="AS294" s="457"/>
      <c r="AT294" s="458"/>
    </row>
    <row r="295" spans="1:46" ht="18.75" customHeight="1">
      <c r="A295" s="57"/>
      <c r="B295" s="456" t="str">
        <f>Calcu!E147</f>
        <v/>
      </c>
      <c r="C295" s="457"/>
      <c r="D295" s="457"/>
      <c r="E295" s="457"/>
      <c r="F295" s="458"/>
      <c r="G295" s="456" t="str">
        <f>Calcu!U147</f>
        <v/>
      </c>
      <c r="H295" s="457"/>
      <c r="I295" s="457"/>
      <c r="J295" s="457"/>
      <c r="K295" s="458"/>
      <c r="L295" s="456" t="str">
        <f>IF(Calcu!B147=TRUE,Calcu!F147*$H$277,"")</f>
        <v/>
      </c>
      <c r="M295" s="457"/>
      <c r="N295" s="457"/>
      <c r="O295" s="457"/>
      <c r="P295" s="458"/>
      <c r="Q295" s="456" t="str">
        <f>IF(Calcu!B147=TRUE,Calcu!G147*H$277,"")</f>
        <v/>
      </c>
      <c r="R295" s="457"/>
      <c r="S295" s="457"/>
      <c r="T295" s="457"/>
      <c r="U295" s="458"/>
      <c r="V295" s="456" t="str">
        <f>IF(Calcu!B147=TRUE,Calcu!H147*H$277,"")</f>
        <v/>
      </c>
      <c r="W295" s="457"/>
      <c r="X295" s="457"/>
      <c r="Y295" s="457"/>
      <c r="Z295" s="458"/>
      <c r="AA295" s="456" t="str">
        <f>IF(Calcu!B147=TRUE,Calcu!I147*H$277,"")</f>
        <v/>
      </c>
      <c r="AB295" s="457"/>
      <c r="AC295" s="457"/>
      <c r="AD295" s="457"/>
      <c r="AE295" s="458"/>
      <c r="AF295" s="456" t="str">
        <f>IF(Calcu!B147=TRUE,Calcu!J147*H$277,"")</f>
        <v/>
      </c>
      <c r="AG295" s="457"/>
      <c r="AH295" s="457"/>
      <c r="AI295" s="457"/>
      <c r="AJ295" s="458"/>
      <c r="AK295" s="456" t="str">
        <f>Calcu!N147</f>
        <v/>
      </c>
      <c r="AL295" s="457"/>
      <c r="AM295" s="457"/>
      <c r="AN295" s="457"/>
      <c r="AO295" s="458"/>
      <c r="AP295" s="456" t="str">
        <f>Calcu!L147</f>
        <v/>
      </c>
      <c r="AQ295" s="457"/>
      <c r="AR295" s="457"/>
      <c r="AS295" s="457"/>
      <c r="AT295" s="458"/>
    </row>
    <row r="296" spans="1:46" ht="18.75" customHeight="1">
      <c r="A296" s="57"/>
      <c r="B296" s="456" t="str">
        <f>Calcu!E148</f>
        <v/>
      </c>
      <c r="C296" s="457"/>
      <c r="D296" s="457"/>
      <c r="E296" s="457"/>
      <c r="F296" s="458"/>
      <c r="G296" s="456" t="str">
        <f>Calcu!U148</f>
        <v/>
      </c>
      <c r="H296" s="457"/>
      <c r="I296" s="457"/>
      <c r="J296" s="457"/>
      <c r="K296" s="458"/>
      <c r="L296" s="456" t="str">
        <f>IF(Calcu!B148=TRUE,Calcu!F148*$H$277,"")</f>
        <v/>
      </c>
      <c r="M296" s="457"/>
      <c r="N296" s="457"/>
      <c r="O296" s="457"/>
      <c r="P296" s="458"/>
      <c r="Q296" s="456" t="str">
        <f>IF(Calcu!B148=TRUE,Calcu!G148*H$277,"")</f>
        <v/>
      </c>
      <c r="R296" s="457"/>
      <c r="S296" s="457"/>
      <c r="T296" s="457"/>
      <c r="U296" s="458"/>
      <c r="V296" s="456" t="str">
        <f>IF(Calcu!B148=TRUE,Calcu!H148*H$277,"")</f>
        <v/>
      </c>
      <c r="W296" s="457"/>
      <c r="X296" s="457"/>
      <c r="Y296" s="457"/>
      <c r="Z296" s="458"/>
      <c r="AA296" s="456" t="str">
        <f>IF(Calcu!B148=TRUE,Calcu!I148*H$277,"")</f>
        <v/>
      </c>
      <c r="AB296" s="457"/>
      <c r="AC296" s="457"/>
      <c r="AD296" s="457"/>
      <c r="AE296" s="458"/>
      <c r="AF296" s="456" t="str">
        <f>IF(Calcu!B148=TRUE,Calcu!J148*H$277,"")</f>
        <v/>
      </c>
      <c r="AG296" s="457"/>
      <c r="AH296" s="457"/>
      <c r="AI296" s="457"/>
      <c r="AJ296" s="458"/>
      <c r="AK296" s="456" t="str">
        <f>Calcu!N148</f>
        <v/>
      </c>
      <c r="AL296" s="457"/>
      <c r="AM296" s="457"/>
      <c r="AN296" s="457"/>
      <c r="AO296" s="458"/>
      <c r="AP296" s="456" t="str">
        <f>Calcu!L148</f>
        <v/>
      </c>
      <c r="AQ296" s="457"/>
      <c r="AR296" s="457"/>
      <c r="AS296" s="457"/>
      <c r="AT296" s="458"/>
    </row>
    <row r="297" spans="1:46" ht="18.75" customHeight="1">
      <c r="A297" s="57"/>
      <c r="B297" s="456" t="str">
        <f>Calcu!E149</f>
        <v/>
      </c>
      <c r="C297" s="457"/>
      <c r="D297" s="457"/>
      <c r="E297" s="457"/>
      <c r="F297" s="458"/>
      <c r="G297" s="456" t="str">
        <f>Calcu!U149</f>
        <v/>
      </c>
      <c r="H297" s="457"/>
      <c r="I297" s="457"/>
      <c r="J297" s="457"/>
      <c r="K297" s="458"/>
      <c r="L297" s="456" t="str">
        <f>IF(Calcu!B149=TRUE,Calcu!F149*$H$277,"")</f>
        <v/>
      </c>
      <c r="M297" s="457"/>
      <c r="N297" s="457"/>
      <c r="O297" s="457"/>
      <c r="P297" s="458"/>
      <c r="Q297" s="456" t="str">
        <f>IF(Calcu!B149=TRUE,Calcu!G149*H$277,"")</f>
        <v/>
      </c>
      <c r="R297" s="457"/>
      <c r="S297" s="457"/>
      <c r="T297" s="457"/>
      <c r="U297" s="458"/>
      <c r="V297" s="456" t="str">
        <f>IF(Calcu!B149=TRUE,Calcu!H149*H$277,"")</f>
        <v/>
      </c>
      <c r="W297" s="457"/>
      <c r="X297" s="457"/>
      <c r="Y297" s="457"/>
      <c r="Z297" s="458"/>
      <c r="AA297" s="456" t="str">
        <f>IF(Calcu!B149=TRUE,Calcu!I149*H$277,"")</f>
        <v/>
      </c>
      <c r="AB297" s="457"/>
      <c r="AC297" s="457"/>
      <c r="AD297" s="457"/>
      <c r="AE297" s="458"/>
      <c r="AF297" s="456" t="str">
        <f>IF(Calcu!B149=TRUE,Calcu!J149*H$277,"")</f>
        <v/>
      </c>
      <c r="AG297" s="457"/>
      <c r="AH297" s="457"/>
      <c r="AI297" s="457"/>
      <c r="AJ297" s="458"/>
      <c r="AK297" s="456" t="str">
        <f>Calcu!N149</f>
        <v/>
      </c>
      <c r="AL297" s="457"/>
      <c r="AM297" s="457"/>
      <c r="AN297" s="457"/>
      <c r="AO297" s="458"/>
      <c r="AP297" s="456" t="str">
        <f>Calcu!L149</f>
        <v/>
      </c>
      <c r="AQ297" s="457"/>
      <c r="AR297" s="457"/>
      <c r="AS297" s="457"/>
      <c r="AT297" s="458"/>
    </row>
    <row r="298" spans="1:46" ht="18.75" customHeight="1">
      <c r="A298" s="57"/>
      <c r="B298" s="456" t="str">
        <f>Calcu!E150</f>
        <v/>
      </c>
      <c r="C298" s="457"/>
      <c r="D298" s="457"/>
      <c r="E298" s="457"/>
      <c r="F298" s="458"/>
      <c r="G298" s="456" t="str">
        <f>Calcu!U150</f>
        <v/>
      </c>
      <c r="H298" s="457"/>
      <c r="I298" s="457"/>
      <c r="J298" s="457"/>
      <c r="K298" s="458"/>
      <c r="L298" s="456" t="str">
        <f>IF(Calcu!B150=TRUE,Calcu!F150*$H$277,"")</f>
        <v/>
      </c>
      <c r="M298" s="457"/>
      <c r="N298" s="457"/>
      <c r="O298" s="457"/>
      <c r="P298" s="458"/>
      <c r="Q298" s="456" t="str">
        <f>IF(Calcu!B150=TRUE,Calcu!G150*H$277,"")</f>
        <v/>
      </c>
      <c r="R298" s="457"/>
      <c r="S298" s="457"/>
      <c r="T298" s="457"/>
      <c r="U298" s="458"/>
      <c r="V298" s="456" t="str">
        <f>IF(Calcu!B150=TRUE,Calcu!H150*H$277,"")</f>
        <v/>
      </c>
      <c r="W298" s="457"/>
      <c r="X298" s="457"/>
      <c r="Y298" s="457"/>
      <c r="Z298" s="458"/>
      <c r="AA298" s="456" t="str">
        <f>IF(Calcu!B150=TRUE,Calcu!I150*H$277,"")</f>
        <v/>
      </c>
      <c r="AB298" s="457"/>
      <c r="AC298" s="457"/>
      <c r="AD298" s="457"/>
      <c r="AE298" s="458"/>
      <c r="AF298" s="456" t="str">
        <f>IF(Calcu!B150=TRUE,Calcu!J150*H$277,"")</f>
        <v/>
      </c>
      <c r="AG298" s="457"/>
      <c r="AH298" s="457"/>
      <c r="AI298" s="457"/>
      <c r="AJ298" s="458"/>
      <c r="AK298" s="456" t="str">
        <f>Calcu!N150</f>
        <v/>
      </c>
      <c r="AL298" s="457"/>
      <c r="AM298" s="457"/>
      <c r="AN298" s="457"/>
      <c r="AO298" s="458"/>
      <c r="AP298" s="456" t="str">
        <f>Calcu!L150</f>
        <v/>
      </c>
      <c r="AQ298" s="457"/>
      <c r="AR298" s="457"/>
      <c r="AS298" s="457"/>
      <c r="AT298" s="458"/>
    </row>
    <row r="299" spans="1:46" ht="18.75" customHeight="1">
      <c r="A299" s="57"/>
      <c r="B299" s="456" t="str">
        <f>Calcu!E151</f>
        <v/>
      </c>
      <c r="C299" s="457"/>
      <c r="D299" s="457"/>
      <c r="E299" s="457"/>
      <c r="F299" s="458"/>
      <c r="G299" s="456" t="str">
        <f>Calcu!U151</f>
        <v/>
      </c>
      <c r="H299" s="457"/>
      <c r="I299" s="457"/>
      <c r="J299" s="457"/>
      <c r="K299" s="458"/>
      <c r="L299" s="456" t="str">
        <f>IF(Calcu!B151=TRUE,Calcu!F151*$H$277,"")</f>
        <v/>
      </c>
      <c r="M299" s="457"/>
      <c r="N299" s="457"/>
      <c r="O299" s="457"/>
      <c r="P299" s="458"/>
      <c r="Q299" s="456" t="str">
        <f>IF(Calcu!B151=TRUE,Calcu!G151*H$277,"")</f>
        <v/>
      </c>
      <c r="R299" s="457"/>
      <c r="S299" s="457"/>
      <c r="T299" s="457"/>
      <c r="U299" s="458"/>
      <c r="V299" s="456" t="str">
        <f>IF(Calcu!B151=TRUE,Calcu!H151*H$277,"")</f>
        <v/>
      </c>
      <c r="W299" s="457"/>
      <c r="X299" s="457"/>
      <c r="Y299" s="457"/>
      <c r="Z299" s="458"/>
      <c r="AA299" s="456" t="str">
        <f>IF(Calcu!B151=TRUE,Calcu!I151*H$277,"")</f>
        <v/>
      </c>
      <c r="AB299" s="457"/>
      <c r="AC299" s="457"/>
      <c r="AD299" s="457"/>
      <c r="AE299" s="458"/>
      <c r="AF299" s="456" t="str">
        <f>IF(Calcu!B151=TRUE,Calcu!J151*H$277,"")</f>
        <v/>
      </c>
      <c r="AG299" s="457"/>
      <c r="AH299" s="457"/>
      <c r="AI299" s="457"/>
      <c r="AJ299" s="458"/>
      <c r="AK299" s="456" t="str">
        <f>Calcu!N151</f>
        <v/>
      </c>
      <c r="AL299" s="457"/>
      <c r="AM299" s="457"/>
      <c r="AN299" s="457"/>
      <c r="AO299" s="458"/>
      <c r="AP299" s="456" t="str">
        <f>Calcu!L151</f>
        <v/>
      </c>
      <c r="AQ299" s="457"/>
      <c r="AR299" s="457"/>
      <c r="AS299" s="457"/>
      <c r="AT299" s="458"/>
    </row>
    <row r="300" spans="1:46" ht="18.75" customHeight="1">
      <c r="A300" s="57"/>
      <c r="B300" s="456" t="str">
        <f>Calcu!E152</f>
        <v/>
      </c>
      <c r="C300" s="457"/>
      <c r="D300" s="457"/>
      <c r="E300" s="457"/>
      <c r="F300" s="458"/>
      <c r="G300" s="456" t="str">
        <f>Calcu!U152</f>
        <v/>
      </c>
      <c r="H300" s="457"/>
      <c r="I300" s="457"/>
      <c r="J300" s="457"/>
      <c r="K300" s="458"/>
      <c r="L300" s="456" t="str">
        <f>IF(Calcu!B152=TRUE,Calcu!F152*$H$277,"")</f>
        <v/>
      </c>
      <c r="M300" s="457"/>
      <c r="N300" s="457"/>
      <c r="O300" s="457"/>
      <c r="P300" s="458"/>
      <c r="Q300" s="456" t="str">
        <f>IF(Calcu!B152=TRUE,Calcu!G152*H$277,"")</f>
        <v/>
      </c>
      <c r="R300" s="457"/>
      <c r="S300" s="457"/>
      <c r="T300" s="457"/>
      <c r="U300" s="458"/>
      <c r="V300" s="456" t="str">
        <f>IF(Calcu!B152=TRUE,Calcu!H152*H$277,"")</f>
        <v/>
      </c>
      <c r="W300" s="457"/>
      <c r="X300" s="457"/>
      <c r="Y300" s="457"/>
      <c r="Z300" s="458"/>
      <c r="AA300" s="456" t="str">
        <f>IF(Calcu!B152=TRUE,Calcu!I152*H$277,"")</f>
        <v/>
      </c>
      <c r="AB300" s="457"/>
      <c r="AC300" s="457"/>
      <c r="AD300" s="457"/>
      <c r="AE300" s="458"/>
      <c r="AF300" s="456" t="str">
        <f>IF(Calcu!B152=TRUE,Calcu!J152*H$277,"")</f>
        <v/>
      </c>
      <c r="AG300" s="457"/>
      <c r="AH300" s="457"/>
      <c r="AI300" s="457"/>
      <c r="AJ300" s="458"/>
      <c r="AK300" s="456" t="str">
        <f>Calcu!N152</f>
        <v/>
      </c>
      <c r="AL300" s="457"/>
      <c r="AM300" s="457"/>
      <c r="AN300" s="457"/>
      <c r="AO300" s="458"/>
      <c r="AP300" s="456" t="str">
        <f>Calcu!L152</f>
        <v/>
      </c>
      <c r="AQ300" s="457"/>
      <c r="AR300" s="457"/>
      <c r="AS300" s="457"/>
      <c r="AT300" s="458"/>
    </row>
    <row r="301" spans="1:46" ht="18.75" customHeight="1">
      <c r="A301" s="57"/>
      <c r="B301" s="456" t="str">
        <f>Calcu!E153</f>
        <v/>
      </c>
      <c r="C301" s="457"/>
      <c r="D301" s="457"/>
      <c r="E301" s="457"/>
      <c r="F301" s="458"/>
      <c r="G301" s="456" t="str">
        <f>Calcu!U153</f>
        <v/>
      </c>
      <c r="H301" s="457"/>
      <c r="I301" s="457"/>
      <c r="J301" s="457"/>
      <c r="K301" s="458"/>
      <c r="L301" s="456" t="str">
        <f>IF(Calcu!B153=TRUE,Calcu!F153*$H$277,"")</f>
        <v/>
      </c>
      <c r="M301" s="457"/>
      <c r="N301" s="457"/>
      <c r="O301" s="457"/>
      <c r="P301" s="458"/>
      <c r="Q301" s="456" t="str">
        <f>IF(Calcu!B153=TRUE,Calcu!G153*H$277,"")</f>
        <v/>
      </c>
      <c r="R301" s="457"/>
      <c r="S301" s="457"/>
      <c r="T301" s="457"/>
      <c r="U301" s="458"/>
      <c r="V301" s="456" t="str">
        <f>IF(Calcu!B153=TRUE,Calcu!H153*H$277,"")</f>
        <v/>
      </c>
      <c r="W301" s="457"/>
      <c r="X301" s="457"/>
      <c r="Y301" s="457"/>
      <c r="Z301" s="458"/>
      <c r="AA301" s="456" t="str">
        <f>IF(Calcu!B153=TRUE,Calcu!I153*H$277,"")</f>
        <v/>
      </c>
      <c r="AB301" s="457"/>
      <c r="AC301" s="457"/>
      <c r="AD301" s="457"/>
      <c r="AE301" s="458"/>
      <c r="AF301" s="456" t="str">
        <f>IF(Calcu!B153=TRUE,Calcu!J153*H$277,"")</f>
        <v/>
      </c>
      <c r="AG301" s="457"/>
      <c r="AH301" s="457"/>
      <c r="AI301" s="457"/>
      <c r="AJ301" s="458"/>
      <c r="AK301" s="456" t="str">
        <f>Calcu!N153</f>
        <v/>
      </c>
      <c r="AL301" s="457"/>
      <c r="AM301" s="457"/>
      <c r="AN301" s="457"/>
      <c r="AO301" s="458"/>
      <c r="AP301" s="456" t="str">
        <f>Calcu!L153</f>
        <v/>
      </c>
      <c r="AQ301" s="457"/>
      <c r="AR301" s="457"/>
      <c r="AS301" s="457"/>
      <c r="AT301" s="458"/>
    </row>
    <row r="302" spans="1:46" ht="18.75" customHeight="1">
      <c r="A302" s="57"/>
      <c r="B302" s="456" t="str">
        <f>Calcu!E154</f>
        <v/>
      </c>
      <c r="C302" s="457"/>
      <c r="D302" s="457"/>
      <c r="E302" s="457"/>
      <c r="F302" s="458"/>
      <c r="G302" s="456" t="str">
        <f>Calcu!U154</f>
        <v/>
      </c>
      <c r="H302" s="457"/>
      <c r="I302" s="457"/>
      <c r="J302" s="457"/>
      <c r="K302" s="458"/>
      <c r="L302" s="456" t="str">
        <f>IF(Calcu!B154=TRUE,Calcu!F154*$H$277,"")</f>
        <v/>
      </c>
      <c r="M302" s="457"/>
      <c r="N302" s="457"/>
      <c r="O302" s="457"/>
      <c r="P302" s="458"/>
      <c r="Q302" s="456" t="str">
        <f>IF(Calcu!B154=TRUE,Calcu!G154*H$277,"")</f>
        <v/>
      </c>
      <c r="R302" s="457"/>
      <c r="S302" s="457"/>
      <c r="T302" s="457"/>
      <c r="U302" s="458"/>
      <c r="V302" s="456" t="str">
        <f>IF(Calcu!B154=TRUE,Calcu!H154*H$277,"")</f>
        <v/>
      </c>
      <c r="W302" s="457"/>
      <c r="X302" s="457"/>
      <c r="Y302" s="457"/>
      <c r="Z302" s="458"/>
      <c r="AA302" s="456" t="str">
        <f>IF(Calcu!B154=TRUE,Calcu!I154*H$277,"")</f>
        <v/>
      </c>
      <c r="AB302" s="457"/>
      <c r="AC302" s="457"/>
      <c r="AD302" s="457"/>
      <c r="AE302" s="458"/>
      <c r="AF302" s="456" t="str">
        <f>IF(Calcu!B154=TRUE,Calcu!J154*H$277,"")</f>
        <v/>
      </c>
      <c r="AG302" s="457"/>
      <c r="AH302" s="457"/>
      <c r="AI302" s="457"/>
      <c r="AJ302" s="458"/>
      <c r="AK302" s="456" t="str">
        <f>Calcu!N154</f>
        <v/>
      </c>
      <c r="AL302" s="457"/>
      <c r="AM302" s="457"/>
      <c r="AN302" s="457"/>
      <c r="AO302" s="458"/>
      <c r="AP302" s="456" t="str">
        <f>Calcu!L154</f>
        <v/>
      </c>
      <c r="AQ302" s="457"/>
      <c r="AR302" s="457"/>
      <c r="AS302" s="457"/>
      <c r="AT302" s="458"/>
    </row>
    <row r="303" spans="1:46" ht="18.75" customHeight="1">
      <c r="A303" s="57"/>
      <c r="B303" s="314"/>
      <c r="C303" s="314"/>
      <c r="D303" s="314"/>
      <c r="E303" s="314"/>
      <c r="F303" s="314"/>
      <c r="G303" s="314"/>
      <c r="H303" s="314"/>
      <c r="I303" s="314"/>
      <c r="J303" s="314"/>
      <c r="K303" s="314"/>
      <c r="L303" s="314"/>
      <c r="M303" s="314"/>
      <c r="N303" s="314"/>
      <c r="O303" s="314"/>
      <c r="P303" s="314"/>
      <c r="Q303" s="314"/>
      <c r="R303" s="314"/>
      <c r="S303" s="314"/>
      <c r="T303" s="314"/>
      <c r="U303" s="314"/>
      <c r="V303" s="314"/>
      <c r="W303" s="314"/>
      <c r="X303" s="314"/>
      <c r="Y303" s="314"/>
      <c r="Z303" s="314"/>
      <c r="AA303" s="314"/>
      <c r="AB303" s="314"/>
      <c r="AC303" s="314"/>
      <c r="AD303" s="314"/>
      <c r="AE303" s="314"/>
      <c r="AF303" s="314"/>
      <c r="AG303" s="314"/>
      <c r="AH303" s="314"/>
      <c r="AI303" s="314"/>
      <c r="AJ303" s="314"/>
      <c r="AK303" s="314"/>
      <c r="AL303" s="314"/>
      <c r="AM303" s="314"/>
      <c r="AN303" s="314"/>
      <c r="AO303" s="314"/>
      <c r="AP303" s="314"/>
      <c r="AQ303" s="314"/>
      <c r="AR303" s="314"/>
      <c r="AS303" s="314"/>
      <c r="AT303" s="314"/>
    </row>
    <row r="304" spans="1:46" ht="18.75" customHeight="1">
      <c r="A304" s="60" t="s">
        <v>169</v>
      </c>
      <c r="B304" s="222"/>
      <c r="C304" s="222"/>
      <c r="D304" s="222"/>
      <c r="E304" s="222"/>
      <c r="F304" s="222"/>
      <c r="G304" s="222"/>
      <c r="H304" s="222"/>
      <c r="I304" s="222"/>
      <c r="J304" s="222"/>
      <c r="K304" s="222"/>
      <c r="L304" s="222"/>
      <c r="M304" s="222"/>
      <c r="N304" s="222"/>
      <c r="O304" s="222"/>
      <c r="P304" s="222"/>
      <c r="Q304" s="222"/>
      <c r="R304" s="222"/>
      <c r="S304" s="222"/>
      <c r="T304" s="222"/>
      <c r="U304" s="222"/>
      <c r="V304" s="222"/>
      <c r="W304" s="222"/>
      <c r="X304" s="222"/>
      <c r="Y304" s="222"/>
      <c r="Z304" s="222"/>
      <c r="AA304" s="222"/>
      <c r="AB304" s="222"/>
      <c r="AC304" s="222"/>
      <c r="AD304" s="222"/>
      <c r="AE304" s="222"/>
      <c r="AF304" s="222"/>
      <c r="AG304" s="222"/>
      <c r="AH304" s="222"/>
      <c r="AI304" s="222"/>
      <c r="AJ304" s="222"/>
      <c r="AK304" s="222"/>
      <c r="AL304" s="222"/>
      <c r="AM304" s="222"/>
      <c r="AN304" s="222"/>
      <c r="AO304" s="222"/>
      <c r="AP304" s="222"/>
      <c r="AQ304" s="222"/>
      <c r="AR304" s="222"/>
      <c r="AS304" s="222"/>
      <c r="AT304" s="222"/>
    </row>
    <row r="305" spans="1:58" ht="18.75" customHeight="1">
      <c r="A305" s="222"/>
      <c r="B305" s="459"/>
      <c r="C305" s="460"/>
      <c r="D305" s="465"/>
      <c r="E305" s="466"/>
      <c r="F305" s="466"/>
      <c r="G305" s="467"/>
      <c r="H305" s="468">
        <v>1</v>
      </c>
      <c r="I305" s="468"/>
      <c r="J305" s="468"/>
      <c r="K305" s="468"/>
      <c r="L305" s="468"/>
      <c r="M305" s="468"/>
      <c r="N305" s="468"/>
      <c r="O305" s="465">
        <v>2</v>
      </c>
      <c r="P305" s="466"/>
      <c r="Q305" s="466"/>
      <c r="R305" s="466"/>
      <c r="S305" s="466"/>
      <c r="T305" s="466"/>
      <c r="U305" s="466"/>
      <c r="V305" s="466"/>
      <c r="W305" s="466"/>
      <c r="X305" s="466"/>
      <c r="Y305" s="466"/>
      <c r="Z305" s="466"/>
      <c r="AA305" s="467"/>
      <c r="AB305" s="468">
        <v>3</v>
      </c>
      <c r="AC305" s="468"/>
      <c r="AD305" s="468"/>
      <c r="AE305" s="468"/>
      <c r="AF305" s="468"/>
      <c r="AG305" s="465">
        <v>4</v>
      </c>
      <c r="AH305" s="466"/>
      <c r="AI305" s="466"/>
      <c r="AJ305" s="466"/>
      <c r="AK305" s="466"/>
      <c r="AL305" s="466"/>
      <c r="AM305" s="466"/>
      <c r="AN305" s="466"/>
      <c r="AO305" s="467"/>
      <c r="AP305" s="465">
        <v>5</v>
      </c>
      <c r="AQ305" s="466"/>
      <c r="AR305" s="466"/>
      <c r="AS305" s="466"/>
      <c r="AT305" s="466"/>
      <c r="AU305" s="466"/>
      <c r="AV305" s="466"/>
      <c r="AW305" s="466"/>
      <c r="AX305" s="466"/>
      <c r="AY305" s="466"/>
      <c r="AZ305" s="466"/>
      <c r="BA305" s="466"/>
      <c r="BB305" s="467"/>
      <c r="BC305" s="468">
        <v>6</v>
      </c>
      <c r="BD305" s="468"/>
      <c r="BE305" s="468"/>
      <c r="BF305" s="468"/>
    </row>
    <row r="306" spans="1:58" ht="18.75" customHeight="1">
      <c r="A306" s="222"/>
      <c r="B306" s="461"/>
      <c r="C306" s="462"/>
      <c r="D306" s="459" t="s">
        <v>170</v>
      </c>
      <c r="E306" s="477"/>
      <c r="F306" s="477"/>
      <c r="G306" s="460"/>
      <c r="H306" s="469" t="s">
        <v>171</v>
      </c>
      <c r="I306" s="469"/>
      <c r="J306" s="469"/>
      <c r="K306" s="469"/>
      <c r="L306" s="469"/>
      <c r="M306" s="469"/>
      <c r="N306" s="469"/>
      <c r="O306" s="459" t="s">
        <v>172</v>
      </c>
      <c r="P306" s="477"/>
      <c r="Q306" s="477"/>
      <c r="R306" s="477"/>
      <c r="S306" s="477"/>
      <c r="T306" s="477"/>
      <c r="U306" s="477"/>
      <c r="V306" s="477"/>
      <c r="W306" s="477"/>
      <c r="X306" s="477"/>
      <c r="Y306" s="477"/>
      <c r="Z306" s="477"/>
      <c r="AA306" s="460"/>
      <c r="AB306" s="469" t="s">
        <v>173</v>
      </c>
      <c r="AC306" s="469"/>
      <c r="AD306" s="469"/>
      <c r="AE306" s="469"/>
      <c r="AF306" s="469"/>
      <c r="AG306" s="459" t="s">
        <v>174</v>
      </c>
      <c r="AH306" s="477"/>
      <c r="AI306" s="477"/>
      <c r="AJ306" s="477"/>
      <c r="AK306" s="477"/>
      <c r="AL306" s="477"/>
      <c r="AM306" s="477"/>
      <c r="AN306" s="477"/>
      <c r="AO306" s="460"/>
      <c r="AP306" s="459" t="s">
        <v>175</v>
      </c>
      <c r="AQ306" s="477"/>
      <c r="AR306" s="477"/>
      <c r="AS306" s="477"/>
      <c r="AT306" s="477"/>
      <c r="AU306" s="477"/>
      <c r="AV306" s="477"/>
      <c r="AW306" s="477"/>
      <c r="AX306" s="477"/>
      <c r="AY306" s="477"/>
      <c r="AZ306" s="477"/>
      <c r="BA306" s="477"/>
      <c r="BB306" s="460"/>
      <c r="BC306" s="469" t="s">
        <v>176</v>
      </c>
      <c r="BD306" s="469"/>
      <c r="BE306" s="469"/>
      <c r="BF306" s="469"/>
    </row>
    <row r="307" spans="1:58" ht="18.75" customHeight="1">
      <c r="A307" s="222"/>
      <c r="B307" s="463"/>
      <c r="C307" s="464"/>
      <c r="D307" s="470" t="s">
        <v>177</v>
      </c>
      <c r="E307" s="471"/>
      <c r="F307" s="471"/>
      <c r="G307" s="472"/>
      <c r="H307" s="473" t="s">
        <v>178</v>
      </c>
      <c r="I307" s="473"/>
      <c r="J307" s="473"/>
      <c r="K307" s="473"/>
      <c r="L307" s="473"/>
      <c r="M307" s="473"/>
      <c r="N307" s="473"/>
      <c r="O307" s="474" t="s">
        <v>179</v>
      </c>
      <c r="P307" s="475"/>
      <c r="Q307" s="475"/>
      <c r="R307" s="475"/>
      <c r="S307" s="475"/>
      <c r="T307" s="475"/>
      <c r="U307" s="475"/>
      <c r="V307" s="475"/>
      <c r="W307" s="475"/>
      <c r="X307" s="475"/>
      <c r="Y307" s="475"/>
      <c r="Z307" s="475"/>
      <c r="AA307" s="476"/>
      <c r="AB307" s="473"/>
      <c r="AC307" s="473"/>
      <c r="AD307" s="473"/>
      <c r="AE307" s="473"/>
      <c r="AF307" s="473"/>
      <c r="AG307" s="474" t="s">
        <v>180</v>
      </c>
      <c r="AH307" s="475"/>
      <c r="AI307" s="475"/>
      <c r="AJ307" s="475"/>
      <c r="AK307" s="475"/>
      <c r="AL307" s="475"/>
      <c r="AM307" s="475"/>
      <c r="AN307" s="475"/>
      <c r="AO307" s="476"/>
      <c r="AP307" s="474" t="s">
        <v>181</v>
      </c>
      <c r="AQ307" s="475"/>
      <c r="AR307" s="475"/>
      <c r="AS307" s="475"/>
      <c r="AT307" s="475"/>
      <c r="AU307" s="475"/>
      <c r="AV307" s="475"/>
      <c r="AW307" s="475"/>
      <c r="AX307" s="475"/>
      <c r="AY307" s="475"/>
      <c r="AZ307" s="475"/>
      <c r="BA307" s="475"/>
      <c r="BB307" s="476"/>
      <c r="BC307" s="473"/>
      <c r="BD307" s="473"/>
      <c r="BE307" s="473"/>
      <c r="BF307" s="473"/>
    </row>
    <row r="308" spans="1:58" ht="18.75" customHeight="1">
      <c r="A308" s="222"/>
      <c r="B308" s="468" t="s">
        <v>182</v>
      </c>
      <c r="C308" s="468"/>
      <c r="D308" s="478" t="s">
        <v>183</v>
      </c>
      <c r="E308" s="479"/>
      <c r="F308" s="479"/>
      <c r="G308" s="480"/>
      <c r="H308" s="481" t="e">
        <f ca="1">Calcu!E159</f>
        <v>#N/A</v>
      </c>
      <c r="I308" s="482"/>
      <c r="J308" s="482"/>
      <c r="K308" s="482"/>
      <c r="L308" s="482"/>
      <c r="M308" s="483" t="str">
        <f>Calcu!F159</f>
        <v>mm</v>
      </c>
      <c r="N308" s="484"/>
      <c r="O308" s="491" t="e">
        <f ca="1">Calcu!K159</f>
        <v>#N/A</v>
      </c>
      <c r="P308" s="492"/>
      <c r="Q308" s="492"/>
      <c r="R308" s="232"/>
      <c r="S308" s="312"/>
      <c r="T308" s="457" t="e">
        <f ca="1">Calcu!L159</f>
        <v>#N/A</v>
      </c>
      <c r="U308" s="457"/>
      <c r="V308" s="457"/>
      <c r="W308" s="316"/>
      <c r="X308" s="316"/>
      <c r="Y308" s="316"/>
      <c r="Z308" s="489" t="str">
        <f>Calcu!M159</f>
        <v>μm</v>
      </c>
      <c r="AA308" s="490"/>
      <c r="AB308" s="468" t="str">
        <f>Calcu!N159</f>
        <v>정규</v>
      </c>
      <c r="AC308" s="468"/>
      <c r="AD308" s="468"/>
      <c r="AE308" s="468"/>
      <c r="AF308" s="468"/>
      <c r="AG308" s="465">
        <f>Calcu!Q159</f>
        <v>1</v>
      </c>
      <c r="AH308" s="466"/>
      <c r="AI308" s="466"/>
      <c r="AJ308" s="466"/>
      <c r="AK308" s="466"/>
      <c r="AL308" s="466"/>
      <c r="AM308" s="466"/>
      <c r="AN308" s="466"/>
      <c r="AO308" s="467"/>
      <c r="AP308" s="491" t="e">
        <f ca="1">Calcu!S159</f>
        <v>#N/A</v>
      </c>
      <c r="AQ308" s="492"/>
      <c r="AR308" s="492"/>
      <c r="AS308" s="232"/>
      <c r="AT308" s="312"/>
      <c r="AU308" s="457" t="e">
        <f ca="1">Calcu!T159</f>
        <v>#N/A</v>
      </c>
      <c r="AV308" s="457"/>
      <c r="AW308" s="457"/>
      <c r="AX308" s="316"/>
      <c r="AY308" s="316"/>
      <c r="AZ308" s="316"/>
      <c r="BA308" s="489" t="str">
        <f>Calcu!U159</f>
        <v>μm</v>
      </c>
      <c r="BB308" s="490"/>
      <c r="BC308" s="468" t="str">
        <f>Calcu!V159</f>
        <v>∞</v>
      </c>
      <c r="BD308" s="468"/>
      <c r="BE308" s="468"/>
      <c r="BF308" s="468"/>
    </row>
    <row r="309" spans="1:58" ht="18.75" customHeight="1">
      <c r="A309" s="222"/>
      <c r="B309" s="468" t="s">
        <v>184</v>
      </c>
      <c r="C309" s="468"/>
      <c r="D309" s="478" t="s">
        <v>185</v>
      </c>
      <c r="E309" s="479"/>
      <c r="F309" s="479"/>
      <c r="G309" s="480"/>
      <c r="H309" s="481" t="e">
        <f ca="1">Calcu!E160</f>
        <v>#N/A</v>
      </c>
      <c r="I309" s="482"/>
      <c r="J309" s="482"/>
      <c r="K309" s="482"/>
      <c r="L309" s="482"/>
      <c r="M309" s="483" t="str">
        <f>Calcu!F160</f>
        <v>mm</v>
      </c>
      <c r="N309" s="484"/>
      <c r="O309" s="485">
        <f>Calcu!K160</f>
        <v>0</v>
      </c>
      <c r="P309" s="486"/>
      <c r="Q309" s="486"/>
      <c r="R309" s="486"/>
      <c r="S309" s="486"/>
      <c r="T309" s="486"/>
      <c r="U309" s="486"/>
      <c r="V309" s="487" t="str">
        <f>Calcu!M160</f>
        <v>μm</v>
      </c>
      <c r="W309" s="487"/>
      <c r="X309" s="487"/>
      <c r="Y309" s="487"/>
      <c r="Z309" s="487"/>
      <c r="AA309" s="488"/>
      <c r="AB309" s="468" t="str">
        <f>Calcu!N160</f>
        <v>t</v>
      </c>
      <c r="AC309" s="468"/>
      <c r="AD309" s="468"/>
      <c r="AE309" s="468"/>
      <c r="AF309" s="468"/>
      <c r="AG309" s="465">
        <f>Calcu!Q160</f>
        <v>-1</v>
      </c>
      <c r="AH309" s="466"/>
      <c r="AI309" s="466"/>
      <c r="AJ309" s="466"/>
      <c r="AK309" s="466"/>
      <c r="AL309" s="466"/>
      <c r="AM309" s="466"/>
      <c r="AN309" s="466"/>
      <c r="AO309" s="467"/>
      <c r="AP309" s="485">
        <f>Calcu!S160</f>
        <v>0</v>
      </c>
      <c r="AQ309" s="486"/>
      <c r="AR309" s="486"/>
      <c r="AS309" s="486"/>
      <c r="AT309" s="486"/>
      <c r="AU309" s="486">
        <v>0</v>
      </c>
      <c r="AV309" s="486"/>
      <c r="AW309" s="487" t="str">
        <f>Calcu!U160</f>
        <v>μm</v>
      </c>
      <c r="AX309" s="487"/>
      <c r="AY309" s="487"/>
      <c r="AZ309" s="487"/>
      <c r="BA309" s="487"/>
      <c r="BB309" s="488"/>
      <c r="BC309" s="468">
        <f>Calcu!V160</f>
        <v>4</v>
      </c>
      <c r="BD309" s="468"/>
      <c r="BE309" s="468"/>
      <c r="BF309" s="468"/>
    </row>
    <row r="310" spans="1:58" ht="18.75" customHeight="1">
      <c r="A310" s="222"/>
      <c r="B310" s="468" t="s">
        <v>186</v>
      </c>
      <c r="C310" s="468"/>
      <c r="D310" s="478"/>
      <c r="E310" s="479"/>
      <c r="F310" s="479"/>
      <c r="G310" s="480"/>
      <c r="H310" s="481" t="e">
        <f ca="1">Calcu!E161</f>
        <v>#N/A</v>
      </c>
      <c r="I310" s="482"/>
      <c r="J310" s="482"/>
      <c r="K310" s="482"/>
      <c r="L310" s="482"/>
      <c r="M310" s="483" t="str">
        <f>Calcu!F161</f>
        <v>/℃</v>
      </c>
      <c r="N310" s="484"/>
      <c r="O310" s="496">
        <f>Calcu!L161</f>
        <v>4.0824829046386305E-7</v>
      </c>
      <c r="P310" s="497"/>
      <c r="Q310" s="497"/>
      <c r="R310" s="497"/>
      <c r="S310" s="497"/>
      <c r="T310" s="497"/>
      <c r="U310" s="497"/>
      <c r="V310" s="497"/>
      <c r="W310" s="497"/>
      <c r="X310" s="489" t="str">
        <f>Calcu!M161</f>
        <v>/℃</v>
      </c>
      <c r="Y310" s="489"/>
      <c r="Z310" s="489"/>
      <c r="AA310" s="490"/>
      <c r="AB310" s="468" t="str">
        <f>Calcu!N161</f>
        <v>삼각형</v>
      </c>
      <c r="AC310" s="468"/>
      <c r="AD310" s="468"/>
      <c r="AE310" s="468"/>
      <c r="AF310" s="468"/>
      <c r="AG310" s="493">
        <f>Calcu!Q161</f>
        <v>-200</v>
      </c>
      <c r="AH310" s="489"/>
      <c r="AI310" s="489"/>
      <c r="AJ310" s="489"/>
      <c r="AK310" s="489" t="s">
        <v>187</v>
      </c>
      <c r="AL310" s="489"/>
      <c r="AM310" s="489"/>
      <c r="AN310" s="489"/>
      <c r="AO310" s="490"/>
      <c r="AP310" s="494">
        <f>Calcu!T161</f>
        <v>8.1649658092772609E-5</v>
      </c>
      <c r="AQ310" s="495"/>
      <c r="AR310" s="495"/>
      <c r="AS310" s="495"/>
      <c r="AT310" s="495"/>
      <c r="AU310" s="495" t="s">
        <v>314</v>
      </c>
      <c r="AV310" s="495"/>
      <c r="AW310" s="489" t="s">
        <v>188</v>
      </c>
      <c r="AX310" s="489"/>
      <c r="AY310" s="489"/>
      <c r="AZ310" s="489"/>
      <c r="BA310" s="489"/>
      <c r="BB310" s="490"/>
      <c r="BC310" s="468">
        <f>Calcu!V161</f>
        <v>100</v>
      </c>
      <c r="BD310" s="468"/>
      <c r="BE310" s="468"/>
      <c r="BF310" s="468"/>
    </row>
    <row r="311" spans="1:58" ht="18.75" customHeight="1">
      <c r="A311" s="222"/>
      <c r="B311" s="468" t="s">
        <v>189</v>
      </c>
      <c r="C311" s="468"/>
      <c r="D311" s="478" t="s">
        <v>190</v>
      </c>
      <c r="E311" s="479"/>
      <c r="F311" s="479"/>
      <c r="G311" s="480"/>
      <c r="H311" s="481" t="str">
        <f>Calcu!E162</f>
        <v/>
      </c>
      <c r="I311" s="482"/>
      <c r="J311" s="482"/>
      <c r="K311" s="482"/>
      <c r="L311" s="482"/>
      <c r="M311" s="483" t="str">
        <f>Calcu!F162</f>
        <v>℃</v>
      </c>
      <c r="N311" s="484"/>
      <c r="O311" s="485">
        <f>Calcu!L162</f>
        <v>0.11547005383792516</v>
      </c>
      <c r="P311" s="486"/>
      <c r="Q311" s="486"/>
      <c r="R311" s="486"/>
      <c r="S311" s="486"/>
      <c r="T311" s="486"/>
      <c r="U311" s="486"/>
      <c r="V311" s="487" t="str">
        <f>Calcu!M162</f>
        <v>℃</v>
      </c>
      <c r="W311" s="487"/>
      <c r="X311" s="487"/>
      <c r="Y311" s="487"/>
      <c r="Z311" s="487"/>
      <c r="AA311" s="488"/>
      <c r="AB311" s="468" t="str">
        <f>Calcu!N162</f>
        <v>직사각형</v>
      </c>
      <c r="AC311" s="468"/>
      <c r="AD311" s="468"/>
      <c r="AE311" s="468"/>
      <c r="AF311" s="468"/>
      <c r="AG311" s="493" t="e">
        <f ca="1">Calcu!Q162</f>
        <v>#N/A</v>
      </c>
      <c r="AH311" s="489"/>
      <c r="AI311" s="489"/>
      <c r="AJ311" s="489"/>
      <c r="AK311" s="489" t="s">
        <v>191</v>
      </c>
      <c r="AL311" s="489"/>
      <c r="AM311" s="489"/>
      <c r="AN311" s="489"/>
      <c r="AO311" s="490"/>
      <c r="AP311" s="494" t="e">
        <f ca="1">Calcu!T162</f>
        <v>#N/A</v>
      </c>
      <c r="AQ311" s="495"/>
      <c r="AR311" s="495"/>
      <c r="AS311" s="495"/>
      <c r="AT311" s="495"/>
      <c r="AU311" s="495" t="s">
        <v>315</v>
      </c>
      <c r="AV311" s="495"/>
      <c r="AW311" s="489" t="s">
        <v>188</v>
      </c>
      <c r="AX311" s="489"/>
      <c r="AY311" s="489"/>
      <c r="AZ311" s="489"/>
      <c r="BA311" s="489"/>
      <c r="BB311" s="490"/>
      <c r="BC311" s="468">
        <f>Calcu!V162</f>
        <v>12</v>
      </c>
      <c r="BD311" s="468"/>
      <c r="BE311" s="468"/>
      <c r="BF311" s="468"/>
    </row>
    <row r="312" spans="1:58" ht="18.75" customHeight="1">
      <c r="A312" s="222"/>
      <c r="B312" s="468" t="s">
        <v>193</v>
      </c>
      <c r="C312" s="468"/>
      <c r="D312" s="478" t="s">
        <v>164</v>
      </c>
      <c r="E312" s="479"/>
      <c r="F312" s="479"/>
      <c r="G312" s="480"/>
      <c r="H312" s="481" t="e">
        <f ca="1">Calcu!E163</f>
        <v>#N/A</v>
      </c>
      <c r="I312" s="482"/>
      <c r="J312" s="482"/>
      <c r="K312" s="482"/>
      <c r="L312" s="482"/>
      <c r="M312" s="483" t="str">
        <f>Calcu!F163</f>
        <v>/℃</v>
      </c>
      <c r="N312" s="484"/>
      <c r="O312" s="496">
        <f>Calcu!L163</f>
        <v>8.1649658092772609E-7</v>
      </c>
      <c r="P312" s="497"/>
      <c r="Q312" s="497"/>
      <c r="R312" s="497"/>
      <c r="S312" s="497"/>
      <c r="T312" s="497"/>
      <c r="U312" s="497"/>
      <c r="V312" s="497"/>
      <c r="W312" s="497"/>
      <c r="X312" s="489" t="str">
        <f>Calcu!M163</f>
        <v>/℃</v>
      </c>
      <c r="Y312" s="489"/>
      <c r="Z312" s="489"/>
      <c r="AA312" s="490"/>
      <c r="AB312" s="468" t="str">
        <f>Calcu!N163</f>
        <v>삼각형</v>
      </c>
      <c r="AC312" s="468"/>
      <c r="AD312" s="468"/>
      <c r="AE312" s="468"/>
      <c r="AF312" s="468"/>
      <c r="AG312" s="493">
        <f>Calcu!Q163</f>
        <v>-100</v>
      </c>
      <c r="AH312" s="489"/>
      <c r="AI312" s="489"/>
      <c r="AJ312" s="489"/>
      <c r="AK312" s="489" t="s">
        <v>187</v>
      </c>
      <c r="AL312" s="489"/>
      <c r="AM312" s="489"/>
      <c r="AN312" s="489"/>
      <c r="AO312" s="490"/>
      <c r="AP312" s="494">
        <f>Calcu!T163</f>
        <v>8.1649658092772609E-5</v>
      </c>
      <c r="AQ312" s="495"/>
      <c r="AR312" s="495"/>
      <c r="AS312" s="495"/>
      <c r="AT312" s="495"/>
      <c r="AU312" s="495" t="s">
        <v>314</v>
      </c>
      <c r="AV312" s="495"/>
      <c r="AW312" s="489" t="s">
        <v>188</v>
      </c>
      <c r="AX312" s="489"/>
      <c r="AY312" s="489"/>
      <c r="AZ312" s="489"/>
      <c r="BA312" s="489"/>
      <c r="BB312" s="490"/>
      <c r="BC312" s="468">
        <f>Calcu!V163</f>
        <v>100</v>
      </c>
      <c r="BD312" s="468"/>
      <c r="BE312" s="468"/>
      <c r="BF312" s="468"/>
    </row>
    <row r="313" spans="1:58" ht="18.75" customHeight="1">
      <c r="A313" s="222"/>
      <c r="B313" s="468" t="s">
        <v>195</v>
      </c>
      <c r="C313" s="468"/>
      <c r="D313" s="478" t="s">
        <v>165</v>
      </c>
      <c r="E313" s="479"/>
      <c r="F313" s="479"/>
      <c r="G313" s="480"/>
      <c r="H313" s="481">
        <f>Calcu!E164</f>
        <v>0.1</v>
      </c>
      <c r="I313" s="482"/>
      <c r="J313" s="482"/>
      <c r="K313" s="482"/>
      <c r="L313" s="482"/>
      <c r="M313" s="483" t="str">
        <f>Calcu!F164</f>
        <v>℃</v>
      </c>
      <c r="N313" s="484"/>
      <c r="O313" s="485">
        <f>Calcu!L164</f>
        <v>0.57735026918962584</v>
      </c>
      <c r="P313" s="486"/>
      <c r="Q313" s="486"/>
      <c r="R313" s="486"/>
      <c r="S313" s="486"/>
      <c r="T313" s="486"/>
      <c r="U313" s="486"/>
      <c r="V313" s="487" t="str">
        <f>Calcu!M164</f>
        <v>℃</v>
      </c>
      <c r="W313" s="487"/>
      <c r="X313" s="487"/>
      <c r="Y313" s="487"/>
      <c r="Z313" s="487"/>
      <c r="AA313" s="488"/>
      <c r="AB313" s="468" t="str">
        <f>Calcu!N164</f>
        <v>직사각형</v>
      </c>
      <c r="AC313" s="468"/>
      <c r="AD313" s="468"/>
      <c r="AE313" s="468"/>
      <c r="AF313" s="468"/>
      <c r="AG313" s="493" t="e">
        <f ca="1">Calcu!Q164</f>
        <v>#N/A</v>
      </c>
      <c r="AH313" s="489"/>
      <c r="AI313" s="489"/>
      <c r="AJ313" s="489"/>
      <c r="AK313" s="489" t="s">
        <v>196</v>
      </c>
      <c r="AL313" s="489"/>
      <c r="AM313" s="489"/>
      <c r="AN313" s="489"/>
      <c r="AO313" s="490"/>
      <c r="AP313" s="494" t="e">
        <f ca="1">Calcu!T164</f>
        <v>#N/A</v>
      </c>
      <c r="AQ313" s="495"/>
      <c r="AR313" s="495"/>
      <c r="AS313" s="495"/>
      <c r="AT313" s="495"/>
      <c r="AU313" s="495" t="s">
        <v>315</v>
      </c>
      <c r="AV313" s="495"/>
      <c r="AW313" s="489" t="s">
        <v>197</v>
      </c>
      <c r="AX313" s="489"/>
      <c r="AY313" s="489"/>
      <c r="AZ313" s="489"/>
      <c r="BA313" s="489"/>
      <c r="BB313" s="490"/>
      <c r="BC313" s="468">
        <f>Calcu!V164</f>
        <v>12</v>
      </c>
      <c r="BD313" s="468"/>
      <c r="BE313" s="468"/>
      <c r="BF313" s="468"/>
    </row>
    <row r="314" spans="1:58" ht="18.75" customHeight="1">
      <c r="A314" s="222"/>
      <c r="B314" s="468" t="s">
        <v>198</v>
      </c>
      <c r="C314" s="468"/>
      <c r="D314" s="478" t="s">
        <v>581</v>
      </c>
      <c r="E314" s="479"/>
      <c r="F314" s="479"/>
      <c r="G314" s="480"/>
      <c r="H314" s="481">
        <f>Calcu!E165</f>
        <v>0</v>
      </c>
      <c r="I314" s="482"/>
      <c r="J314" s="482"/>
      <c r="K314" s="482"/>
      <c r="L314" s="482"/>
      <c r="M314" s="483" t="str">
        <f>Calcu!F165</f>
        <v>mm</v>
      </c>
      <c r="N314" s="484"/>
      <c r="O314" s="485">
        <f>Calcu!K165</f>
        <v>0</v>
      </c>
      <c r="P314" s="486"/>
      <c r="Q314" s="486"/>
      <c r="R314" s="486"/>
      <c r="S314" s="486"/>
      <c r="T314" s="486"/>
      <c r="U314" s="486"/>
      <c r="V314" s="487" t="str">
        <f>Calcu!M165</f>
        <v>μm</v>
      </c>
      <c r="W314" s="487"/>
      <c r="X314" s="487"/>
      <c r="Y314" s="487"/>
      <c r="Z314" s="487"/>
      <c r="AA314" s="488"/>
      <c r="AB314" s="468" t="str">
        <f>Calcu!N165</f>
        <v>직사각형</v>
      </c>
      <c r="AC314" s="468"/>
      <c r="AD314" s="468"/>
      <c r="AE314" s="468"/>
      <c r="AF314" s="468"/>
      <c r="AG314" s="465">
        <f>Calcu!Q165</f>
        <v>1</v>
      </c>
      <c r="AH314" s="466"/>
      <c r="AI314" s="466"/>
      <c r="AJ314" s="466"/>
      <c r="AK314" s="466"/>
      <c r="AL314" s="466"/>
      <c r="AM314" s="466"/>
      <c r="AN314" s="466"/>
      <c r="AO314" s="467"/>
      <c r="AP314" s="485">
        <f>Calcu!S165</f>
        <v>0</v>
      </c>
      <c r="AQ314" s="486"/>
      <c r="AR314" s="486"/>
      <c r="AS314" s="486"/>
      <c r="AT314" s="486"/>
      <c r="AU314" s="486">
        <v>0</v>
      </c>
      <c r="AV314" s="486"/>
      <c r="AW314" s="487" t="str">
        <f>Calcu!U165</f>
        <v>μm</v>
      </c>
      <c r="AX314" s="487"/>
      <c r="AY314" s="487"/>
      <c r="AZ314" s="487"/>
      <c r="BA314" s="487"/>
      <c r="BB314" s="488"/>
      <c r="BC314" s="468" t="str">
        <f>Calcu!V165</f>
        <v>∞</v>
      </c>
      <c r="BD314" s="468"/>
      <c r="BE314" s="468"/>
      <c r="BF314" s="468"/>
    </row>
    <row r="315" spans="1:58" ht="18.75" customHeight="1">
      <c r="A315" s="222"/>
      <c r="B315" s="468" t="s">
        <v>335</v>
      </c>
      <c r="C315" s="468"/>
      <c r="D315" s="478" t="s">
        <v>352</v>
      </c>
      <c r="E315" s="479"/>
      <c r="F315" s="479"/>
      <c r="G315" s="480"/>
      <c r="H315" s="481">
        <f>Calcu!E166</f>
        <v>0</v>
      </c>
      <c r="I315" s="482"/>
      <c r="J315" s="482"/>
      <c r="K315" s="482"/>
      <c r="L315" s="482"/>
      <c r="M315" s="483" t="str">
        <f>Calcu!F166</f>
        <v>mm</v>
      </c>
      <c r="N315" s="484"/>
      <c r="O315" s="485">
        <f>Calcu!K166</f>
        <v>0</v>
      </c>
      <c r="P315" s="486"/>
      <c r="Q315" s="486"/>
      <c r="R315" s="486"/>
      <c r="S315" s="486"/>
      <c r="T315" s="486"/>
      <c r="U315" s="486"/>
      <c r="V315" s="487" t="str">
        <f>Calcu!M166</f>
        <v>μm</v>
      </c>
      <c r="W315" s="487"/>
      <c r="X315" s="487"/>
      <c r="Y315" s="487"/>
      <c r="Z315" s="487"/>
      <c r="AA315" s="488"/>
      <c r="AB315" s="468" t="str">
        <f>Calcu!N166</f>
        <v>직사각형</v>
      </c>
      <c r="AC315" s="468"/>
      <c r="AD315" s="468"/>
      <c r="AE315" s="468"/>
      <c r="AF315" s="468"/>
      <c r="AG315" s="465">
        <f>Calcu!Q166</f>
        <v>1</v>
      </c>
      <c r="AH315" s="466"/>
      <c r="AI315" s="466"/>
      <c r="AJ315" s="466"/>
      <c r="AK315" s="466"/>
      <c r="AL315" s="466"/>
      <c r="AM315" s="466"/>
      <c r="AN315" s="466"/>
      <c r="AO315" s="467"/>
      <c r="AP315" s="485">
        <f>Calcu!S166</f>
        <v>0</v>
      </c>
      <c r="AQ315" s="486"/>
      <c r="AR315" s="486"/>
      <c r="AS315" s="486"/>
      <c r="AT315" s="486"/>
      <c r="AU315" s="486">
        <v>0</v>
      </c>
      <c r="AV315" s="486"/>
      <c r="AW315" s="487" t="str">
        <f>Calcu!U166</f>
        <v>μm</v>
      </c>
      <c r="AX315" s="487"/>
      <c r="AY315" s="487"/>
      <c r="AZ315" s="487"/>
      <c r="BA315" s="487"/>
      <c r="BB315" s="488"/>
      <c r="BC315" s="468">
        <f>Calcu!V166</f>
        <v>12</v>
      </c>
      <c r="BD315" s="468"/>
      <c r="BE315" s="468"/>
      <c r="BF315" s="468"/>
    </row>
    <row r="316" spans="1:58" ht="18.75" customHeight="1">
      <c r="A316" s="222"/>
      <c r="B316" s="468" t="s">
        <v>336</v>
      </c>
      <c r="C316" s="468"/>
      <c r="D316" s="478" t="s">
        <v>199</v>
      </c>
      <c r="E316" s="479"/>
      <c r="F316" s="479"/>
      <c r="G316" s="480"/>
      <c r="H316" s="481" t="e">
        <f ca="1">Calcu!E167</f>
        <v>#N/A</v>
      </c>
      <c r="I316" s="482"/>
      <c r="J316" s="482"/>
      <c r="K316" s="482"/>
      <c r="L316" s="482"/>
      <c r="M316" s="483" t="str">
        <f>Calcu!F167</f>
        <v>mm</v>
      </c>
      <c r="N316" s="484"/>
      <c r="O316" s="465"/>
      <c r="P316" s="466"/>
      <c r="Q316" s="466"/>
      <c r="R316" s="466"/>
      <c r="S316" s="466"/>
      <c r="T316" s="466"/>
      <c r="U316" s="466"/>
      <c r="V316" s="466"/>
      <c r="W316" s="466"/>
      <c r="X316" s="466"/>
      <c r="Y316" s="466"/>
      <c r="Z316" s="466"/>
      <c r="AA316" s="467"/>
      <c r="AB316" s="468"/>
      <c r="AC316" s="468"/>
      <c r="AD316" s="468"/>
      <c r="AE316" s="468"/>
      <c r="AF316" s="468"/>
      <c r="AG316" s="465"/>
      <c r="AH316" s="466"/>
      <c r="AI316" s="466"/>
      <c r="AJ316" s="466"/>
      <c r="AK316" s="466"/>
      <c r="AL316" s="466"/>
      <c r="AM316" s="466"/>
      <c r="AN316" s="466"/>
      <c r="AO316" s="467"/>
      <c r="AP316" s="491" t="e">
        <f ca="1">Calcu!S167</f>
        <v>#N/A</v>
      </c>
      <c r="AQ316" s="492"/>
      <c r="AR316" s="492"/>
      <c r="AS316" s="232"/>
      <c r="AT316" s="312"/>
      <c r="AU316" s="457" t="e">
        <f ca="1">Calcu!T167</f>
        <v>#N/A</v>
      </c>
      <c r="AV316" s="457"/>
      <c r="AW316" s="457"/>
      <c r="AX316" s="316"/>
      <c r="AY316" s="316"/>
      <c r="AZ316" s="316"/>
      <c r="BA316" s="489" t="str">
        <f>Calcu!U167</f>
        <v>μm</v>
      </c>
      <c r="BB316" s="490"/>
      <c r="BC316" s="468" t="e">
        <f ca="1">Calcu!V167</f>
        <v>#N/A</v>
      </c>
      <c r="BD316" s="468"/>
      <c r="BE316" s="468"/>
      <c r="BF316" s="468"/>
    </row>
    <row r="317" spans="1:58" ht="18.75" customHeight="1">
      <c r="A317" s="222"/>
      <c r="B317" s="222"/>
      <c r="C317" s="222"/>
      <c r="D317" s="222"/>
      <c r="E317" s="222"/>
      <c r="F317" s="222"/>
      <c r="G317" s="222"/>
      <c r="H317" s="222"/>
      <c r="I317" s="222"/>
      <c r="J317" s="222"/>
      <c r="K317" s="222"/>
      <c r="L317" s="222"/>
      <c r="M317" s="222"/>
      <c r="N317" s="222"/>
      <c r="O317" s="222"/>
      <c r="P317" s="222"/>
      <c r="Q317" s="222"/>
      <c r="R317" s="222"/>
      <c r="S317" s="222"/>
      <c r="T317" s="222"/>
      <c r="U317" s="222"/>
      <c r="V317" s="222"/>
      <c r="W317" s="222"/>
      <c r="X317" s="222"/>
      <c r="Y317" s="222"/>
      <c r="Z317" s="222"/>
      <c r="AA317" s="222"/>
      <c r="AB317" s="222"/>
      <c r="AC317" s="222"/>
      <c r="AD317" s="222"/>
      <c r="AE317" s="222"/>
      <c r="AF317" s="222"/>
      <c r="AG317" s="234" t="s">
        <v>345</v>
      </c>
      <c r="AH317" s="222"/>
      <c r="AI317" s="222"/>
      <c r="AJ317" s="222"/>
      <c r="AK317" s="222"/>
      <c r="AL317" s="222"/>
      <c r="AM317" s="222"/>
      <c r="AN317" s="222"/>
      <c r="AO317" s="222"/>
      <c r="AP317" s="222"/>
      <c r="AQ317" s="222"/>
      <c r="AR317" s="222"/>
      <c r="AS317" s="222"/>
      <c r="AT317" s="222"/>
    </row>
    <row r="318" spans="1:58" s="137" customFormat="1" ht="18.75" customHeight="1">
      <c r="A318" s="57" t="s">
        <v>297</v>
      </c>
      <c r="B318" s="314"/>
      <c r="C318" s="314"/>
      <c r="D318" s="314"/>
      <c r="E318" s="314"/>
      <c r="F318" s="314"/>
      <c r="G318" s="314"/>
      <c r="H318" s="314"/>
      <c r="I318" s="314"/>
      <c r="J318" s="314"/>
      <c r="K318" s="314"/>
      <c r="L318" s="314"/>
      <c r="M318" s="314"/>
      <c r="N318" s="314"/>
      <c r="O318" s="314"/>
      <c r="P318" s="314"/>
      <c r="Q318" s="314"/>
      <c r="R318" s="314"/>
      <c r="S318" s="314"/>
      <c r="T318" s="314"/>
      <c r="U318" s="314"/>
      <c r="V318" s="314"/>
      <c r="W318" s="314"/>
      <c r="X318" s="314"/>
      <c r="Y318" s="314"/>
      <c r="Z318" s="314"/>
      <c r="AA318" s="314"/>
      <c r="AB318" s="314"/>
      <c r="AC318" s="314"/>
      <c r="AD318" s="314"/>
      <c r="AE318" s="314"/>
      <c r="AF318" s="314"/>
      <c r="AG318" s="314"/>
      <c r="AH318" s="314"/>
      <c r="AI318" s="314"/>
      <c r="AJ318" s="314"/>
      <c r="AK318" s="314"/>
      <c r="AL318" s="314"/>
      <c r="AM318" s="314"/>
      <c r="AN318" s="314"/>
      <c r="AO318" s="314"/>
      <c r="AP318" s="314"/>
      <c r="AQ318" s="314"/>
      <c r="AR318" s="314"/>
      <c r="AS318" s="314"/>
      <c r="AT318" s="314"/>
      <c r="AU318" s="314"/>
      <c r="AV318" s="314"/>
      <c r="AW318" s="314"/>
      <c r="AX318" s="314"/>
      <c r="AY318" s="314"/>
      <c r="AZ318" s="314"/>
      <c r="BA318" s="314"/>
      <c r="BB318" s="314"/>
      <c r="BC318" s="314"/>
      <c r="BD318" s="314"/>
      <c r="BE318" s="314"/>
      <c r="BF318" s="314"/>
    </row>
    <row r="319" spans="1:58" s="137" customFormat="1" ht="18.75" customHeight="1">
      <c r="A319" s="314"/>
      <c r="B319" s="314"/>
      <c r="C319" s="314"/>
      <c r="D319" s="314"/>
      <c r="E319" s="314"/>
      <c r="F319" s="314"/>
      <c r="G319" s="314"/>
      <c r="H319" s="314"/>
      <c r="I319" s="314"/>
      <c r="J319" s="314"/>
      <c r="K319" s="314"/>
      <c r="L319" s="314"/>
      <c r="M319" s="314"/>
      <c r="N319" s="314"/>
      <c r="O319" s="314"/>
      <c r="P319" s="314"/>
      <c r="Q319" s="314"/>
      <c r="R319" s="314"/>
      <c r="S319" s="314"/>
      <c r="T319" s="314"/>
      <c r="U319" s="314"/>
      <c r="V319" s="314"/>
      <c r="W319" s="314"/>
      <c r="X319" s="314"/>
      <c r="Y319" s="314"/>
      <c r="Z319" s="314"/>
      <c r="AA319" s="314"/>
      <c r="AB319" s="314"/>
      <c r="AC319" s="314"/>
      <c r="AD319" s="314"/>
      <c r="AE319" s="313"/>
      <c r="AF319" s="314"/>
      <c r="AG319" s="314"/>
      <c r="AH319" s="314"/>
      <c r="AI319" s="314"/>
      <c r="AJ319" s="314"/>
      <c r="AK319" s="313"/>
      <c r="AL319" s="313"/>
      <c r="AM319" s="319"/>
      <c r="AN319" s="319"/>
      <c r="AO319" s="319"/>
      <c r="AP319" s="319"/>
      <c r="AQ319" s="313"/>
      <c r="AR319" s="314"/>
      <c r="AT319" s="242"/>
      <c r="AU319" s="242"/>
      <c r="AV319" s="242"/>
      <c r="AW319" s="313"/>
      <c r="AX319" s="313"/>
      <c r="AY319" s="314"/>
      <c r="BA319" s="314"/>
      <c r="BB319" s="314"/>
      <c r="BC319" s="314"/>
      <c r="BD319" s="314"/>
      <c r="BE319" s="314"/>
      <c r="BF319" s="314"/>
    </row>
    <row r="320" spans="1:58" s="137" customFormat="1" ht="18.75" customHeight="1">
      <c r="A320" s="314"/>
      <c r="B320" s="314"/>
      <c r="C320" s="314"/>
      <c r="D320" s="314"/>
      <c r="E320" s="314" t="s">
        <v>205</v>
      </c>
      <c r="F320" s="501" t="e">
        <f ca="1">AP308</f>
        <v>#N/A</v>
      </c>
      <c r="G320" s="501"/>
      <c r="H320" s="501"/>
      <c r="I320" s="313" t="s">
        <v>206</v>
      </c>
      <c r="J320" s="313"/>
      <c r="K320" s="498" t="s">
        <v>298</v>
      </c>
      <c r="L320" s="498"/>
      <c r="M320" s="502" t="e">
        <f ca="1">AU308</f>
        <v>#N/A</v>
      </c>
      <c r="N320" s="502"/>
      <c r="O320" s="502"/>
      <c r="P320" s="313" t="s">
        <v>188</v>
      </c>
      <c r="Q320" s="313"/>
      <c r="R320" s="314"/>
      <c r="T320" s="498" t="s">
        <v>299</v>
      </c>
      <c r="U320" s="498"/>
      <c r="V320" s="500">
        <f>AP309</f>
        <v>0</v>
      </c>
      <c r="W320" s="500"/>
      <c r="X320" s="500"/>
      <c r="Y320" s="313" t="s">
        <v>206</v>
      </c>
      <c r="Z320" s="313"/>
      <c r="AA320" s="498" t="s">
        <v>299</v>
      </c>
      <c r="AB320" s="498"/>
      <c r="AC320" s="499">
        <f>AP310</f>
        <v>8.1649658092772609E-5</v>
      </c>
      <c r="AD320" s="499"/>
      <c r="AE320" s="499"/>
      <c r="AF320" s="499"/>
      <c r="AG320" s="313" t="s">
        <v>188</v>
      </c>
      <c r="AH320" s="314"/>
      <c r="AK320" s="498" t="s">
        <v>299</v>
      </c>
      <c r="AL320" s="498"/>
      <c r="AM320" s="499" t="e">
        <f ca="1">AP311</f>
        <v>#N/A</v>
      </c>
      <c r="AN320" s="499"/>
      <c r="AO320" s="499"/>
      <c r="AP320" s="499"/>
      <c r="AQ320" s="313" t="s">
        <v>188</v>
      </c>
      <c r="AR320" s="314"/>
      <c r="AU320" s="314"/>
      <c r="AV320" s="314"/>
      <c r="AW320" s="314"/>
      <c r="AX320" s="314"/>
      <c r="AY320" s="314"/>
      <c r="AZ320" s="314"/>
      <c r="BA320" s="314"/>
      <c r="BB320" s="314"/>
      <c r="BC320" s="314"/>
      <c r="BD320" s="314"/>
      <c r="BE320" s="314"/>
      <c r="BF320" s="314"/>
    </row>
    <row r="321" spans="1:75" s="137" customFormat="1" ht="18.75" customHeight="1">
      <c r="A321" s="314"/>
      <c r="B321" s="314"/>
      <c r="C321" s="314"/>
      <c r="D321" s="314"/>
      <c r="E321" s="314"/>
      <c r="F321" s="498" t="s">
        <v>299</v>
      </c>
      <c r="G321" s="498"/>
      <c r="H321" s="499">
        <f>AP312</f>
        <v>8.1649658092772609E-5</v>
      </c>
      <c r="I321" s="499"/>
      <c r="J321" s="499"/>
      <c r="K321" s="499"/>
      <c r="L321" s="313" t="s">
        <v>188</v>
      </c>
      <c r="M321" s="314"/>
      <c r="P321" s="498" t="s">
        <v>299</v>
      </c>
      <c r="Q321" s="498"/>
      <c r="R321" s="499" t="e">
        <f ca="1">AP313</f>
        <v>#N/A</v>
      </c>
      <c r="S321" s="499"/>
      <c r="T321" s="499"/>
      <c r="U321" s="499"/>
      <c r="V321" s="313" t="s">
        <v>188</v>
      </c>
      <c r="W321" s="314"/>
      <c r="Z321" s="498" t="s">
        <v>298</v>
      </c>
      <c r="AA321" s="498"/>
      <c r="AB321" s="500">
        <f>AP314</f>
        <v>0</v>
      </c>
      <c r="AC321" s="500"/>
      <c r="AD321" s="500"/>
      <c r="AE321" s="313" t="s">
        <v>206</v>
      </c>
      <c r="AF321" s="313"/>
      <c r="AG321" s="317"/>
      <c r="AH321" s="498" t="s">
        <v>298</v>
      </c>
      <c r="AI321" s="498"/>
      <c r="AJ321" s="500">
        <f>AP315</f>
        <v>0</v>
      </c>
      <c r="AK321" s="500"/>
      <c r="AL321" s="500"/>
      <c r="AM321" s="313" t="s">
        <v>206</v>
      </c>
      <c r="AN321" s="313"/>
      <c r="AO321" s="317"/>
      <c r="AP321" s="313"/>
      <c r="AQ321" s="314"/>
      <c r="AS321" s="314"/>
      <c r="AT321" s="314"/>
      <c r="AU321" s="314"/>
      <c r="AV321" s="314"/>
      <c r="AW321" s="314"/>
      <c r="AX321" s="314"/>
      <c r="AY321" s="314"/>
      <c r="AZ321" s="314"/>
      <c r="BA321" s="314"/>
      <c r="BB321" s="314"/>
      <c r="BC321" s="314"/>
      <c r="BD321" s="314"/>
      <c r="BE321" s="314"/>
      <c r="BF321" s="314"/>
    </row>
    <row r="322" spans="1:75" s="58" customFormat="1" ht="18.75" customHeight="1">
      <c r="A322" s="313"/>
      <c r="B322" s="313"/>
      <c r="C322" s="313"/>
      <c r="D322" s="313"/>
      <c r="E322" s="314" t="s">
        <v>132</v>
      </c>
      <c r="F322" s="501" t="e">
        <f ca="1">AP316</f>
        <v>#N/A</v>
      </c>
      <c r="G322" s="501"/>
      <c r="H322" s="501"/>
      <c r="I322" s="313" t="s">
        <v>131</v>
      </c>
      <c r="J322" s="313"/>
      <c r="K322" s="498" t="s">
        <v>298</v>
      </c>
      <c r="L322" s="498"/>
      <c r="M322" s="502" t="e">
        <f ca="1">AU316</f>
        <v>#N/A</v>
      </c>
      <c r="N322" s="502"/>
      <c r="O322" s="502"/>
      <c r="P322" s="313" t="s">
        <v>188</v>
      </c>
      <c r="Q322" s="313"/>
      <c r="R322" s="314"/>
      <c r="S322" s="137"/>
      <c r="T322" s="313"/>
      <c r="U322" s="313"/>
      <c r="V322" s="313"/>
      <c r="W322" s="313"/>
      <c r="X322" s="313"/>
      <c r="Y322" s="313"/>
      <c r="Z322" s="313"/>
      <c r="AA322" s="313"/>
      <c r="AB322" s="313"/>
      <c r="AC322" s="313"/>
      <c r="AD322" s="313"/>
      <c r="AE322" s="313"/>
      <c r="AF322" s="313"/>
      <c r="AG322" s="314"/>
      <c r="AH322" s="313"/>
      <c r="AI322" s="313"/>
      <c r="AJ322" s="313"/>
      <c r="AK322" s="313"/>
      <c r="AL322" s="313"/>
      <c r="AM322" s="313"/>
      <c r="AN322" s="313"/>
      <c r="AO322" s="313"/>
      <c r="AP322" s="313"/>
      <c r="AQ322" s="313"/>
      <c r="AR322" s="313"/>
      <c r="AS322" s="313"/>
      <c r="AT322" s="313"/>
      <c r="AU322" s="313"/>
      <c r="AV322" s="313"/>
      <c r="AW322" s="313"/>
      <c r="AX322" s="313"/>
      <c r="AY322" s="313"/>
      <c r="AZ322" s="313"/>
      <c r="BA322" s="313"/>
      <c r="BB322" s="313"/>
      <c r="BC322" s="313"/>
      <c r="BD322" s="313"/>
      <c r="BE322" s="313"/>
      <c r="BF322" s="313"/>
      <c r="BG322" s="313"/>
      <c r="BH322" s="313"/>
    </row>
    <row r="323" spans="1:75" s="58" customFormat="1" ht="18.75" customHeight="1">
      <c r="A323" s="313"/>
      <c r="B323" s="313"/>
      <c r="C323" s="313"/>
      <c r="D323" s="320"/>
      <c r="E323" s="320"/>
      <c r="F323" s="320"/>
      <c r="G323" s="313"/>
      <c r="H323" s="313"/>
      <c r="I323" s="314"/>
      <c r="J323" s="314"/>
      <c r="K323" s="148"/>
      <c r="L323" s="148"/>
      <c r="M323" s="148"/>
      <c r="N323" s="148"/>
      <c r="O323" s="313"/>
      <c r="P323" s="313"/>
      <c r="Q323" s="313"/>
      <c r="R323" s="313"/>
      <c r="S323" s="313"/>
      <c r="T323" s="313"/>
      <c r="U323" s="313"/>
      <c r="V323" s="313"/>
      <c r="W323" s="313"/>
      <c r="X323" s="313"/>
      <c r="Y323" s="313"/>
      <c r="Z323" s="313"/>
      <c r="AA323" s="313"/>
      <c r="AB323" s="313"/>
      <c r="AC323" s="313"/>
      <c r="AD323" s="313"/>
      <c r="AE323" s="313"/>
      <c r="AF323" s="313"/>
      <c r="AG323" s="313"/>
      <c r="AH323" s="313"/>
      <c r="AI323" s="313"/>
      <c r="AJ323" s="313"/>
      <c r="AK323" s="313"/>
      <c r="AL323" s="313"/>
      <c r="AM323" s="313"/>
      <c r="AN323" s="313"/>
      <c r="AO323" s="313"/>
      <c r="AP323" s="313"/>
      <c r="AQ323" s="313"/>
      <c r="AR323" s="313"/>
      <c r="AS323" s="313"/>
      <c r="AT323" s="313"/>
      <c r="AU323" s="313"/>
      <c r="AV323" s="313"/>
      <c r="AW323" s="313"/>
      <c r="AX323" s="313"/>
      <c r="AY323" s="313"/>
      <c r="AZ323" s="313"/>
      <c r="BA323" s="313"/>
      <c r="BB323" s="313"/>
      <c r="BC323" s="313"/>
      <c r="BD323" s="313"/>
      <c r="BE323" s="313"/>
      <c r="BF323" s="313"/>
    </row>
    <row r="324" spans="1:75" s="137" customFormat="1" ht="18.75" customHeight="1">
      <c r="A324" s="314"/>
      <c r="B324" s="314"/>
      <c r="C324" s="314"/>
      <c r="D324" s="141" t="s">
        <v>300</v>
      </c>
      <c r="E324" s="314" t="s">
        <v>132</v>
      </c>
      <c r="F324" s="501" t="e">
        <f ca="1">F322</f>
        <v>#N/A</v>
      </c>
      <c r="G324" s="501"/>
      <c r="H324" s="501"/>
      <c r="I324" s="151"/>
      <c r="J324" s="315"/>
      <c r="K324" s="506" t="e">
        <f ca="1">M322</f>
        <v>#N/A</v>
      </c>
      <c r="L324" s="507"/>
      <c r="M324" s="507"/>
      <c r="N324" s="222"/>
      <c r="O324" s="222"/>
      <c r="P324" s="222"/>
      <c r="Q324" s="508" t="str">
        <f>BA316</f>
        <v>μm</v>
      </c>
      <c r="R324" s="508"/>
      <c r="T324" s="313"/>
      <c r="U324" s="313"/>
      <c r="V324" s="313"/>
      <c r="W324" s="313"/>
      <c r="X324" s="313"/>
      <c r="Y324" s="314"/>
      <c r="Z324" s="314"/>
      <c r="AA324" s="314"/>
      <c r="AB324" s="314"/>
      <c r="AC324" s="314"/>
      <c r="AD324" s="314"/>
      <c r="AE324" s="313"/>
      <c r="AF324" s="314"/>
      <c r="AG324" s="314"/>
      <c r="AH324" s="314"/>
      <c r="AI324" s="314"/>
      <c r="AJ324" s="314"/>
      <c r="AK324" s="314"/>
      <c r="AL324" s="314"/>
      <c r="AM324" s="314"/>
      <c r="AN324" s="314"/>
      <c r="AO324" s="314"/>
      <c r="AP324" s="314"/>
      <c r="AQ324" s="314"/>
      <c r="AR324" s="314"/>
      <c r="AS324" s="314"/>
      <c r="AT324" s="314"/>
      <c r="BA324" s="314"/>
      <c r="BB324" s="314"/>
      <c r="BC324" s="314"/>
      <c r="BD324" s="314"/>
      <c r="BE324" s="314"/>
      <c r="BF324" s="314"/>
    </row>
    <row r="325" spans="1:75" s="313" customFormat="1" ht="18.75" customHeight="1"/>
    <row r="326" spans="1:75" ht="18.75" customHeight="1">
      <c r="A326" s="57" t="s">
        <v>301</v>
      </c>
      <c r="B326" s="222"/>
      <c r="C326" s="222"/>
      <c r="D326" s="222"/>
      <c r="E326" s="222"/>
      <c r="F326" s="222"/>
      <c r="G326" s="222"/>
      <c r="H326" s="222"/>
      <c r="I326" s="222"/>
      <c r="J326" s="222"/>
      <c r="K326" s="222"/>
      <c r="L326" s="222"/>
      <c r="M326" s="222"/>
      <c r="N326" s="222"/>
      <c r="O326" s="222"/>
      <c r="P326" s="222"/>
      <c r="Q326" s="222"/>
      <c r="R326" s="222"/>
      <c r="S326" s="222"/>
      <c r="T326" s="222"/>
      <c r="U326" s="222"/>
      <c r="V326" s="222"/>
      <c r="W326" s="222"/>
      <c r="X326" s="222"/>
      <c r="Y326" s="222"/>
      <c r="Z326" s="222"/>
      <c r="AA326" s="222"/>
      <c r="AB326" s="222"/>
      <c r="AC326" s="222"/>
      <c r="AD326" s="222"/>
      <c r="AE326" s="222"/>
      <c r="AF326" s="222"/>
      <c r="AG326" s="222"/>
      <c r="AH326" s="222"/>
      <c r="AI326" s="222"/>
      <c r="AJ326" s="222"/>
      <c r="AK326" s="222"/>
      <c r="AL326" s="222"/>
      <c r="AM326" s="222"/>
      <c r="AN326" s="222"/>
      <c r="AO326" s="222"/>
      <c r="AP326" s="222"/>
      <c r="AQ326" s="222"/>
      <c r="AR326" s="222"/>
      <c r="AS326" s="222"/>
      <c r="AT326" s="222"/>
      <c r="AU326" s="222"/>
      <c r="AV326" s="222"/>
      <c r="AW326" s="222"/>
      <c r="AX326" s="222"/>
      <c r="AY326" s="222"/>
      <c r="AZ326" s="222"/>
      <c r="BA326" s="222"/>
      <c r="BB326" s="222"/>
      <c r="BC326" s="222"/>
      <c r="BD326" s="222"/>
      <c r="BE326" s="222"/>
      <c r="BF326" s="222"/>
    </row>
    <row r="327" spans="1:75" ht="18.75" customHeight="1">
      <c r="A327" s="222"/>
      <c r="B327" s="222"/>
      <c r="C327" s="222"/>
      <c r="D327" s="222"/>
      <c r="E327" s="222"/>
      <c r="F327" s="222"/>
      <c r="G327" s="222"/>
      <c r="H327" s="222"/>
      <c r="I327" s="222"/>
      <c r="J327" s="222"/>
      <c r="K327" s="222"/>
      <c r="L327" s="503" t="e">
        <f ca="1">Calcu!W167</f>
        <v>#N/A</v>
      </c>
      <c r="M327" s="503"/>
      <c r="N327" s="503"/>
      <c r="O327" s="503"/>
      <c r="P327" s="503"/>
      <c r="Q327" s="503"/>
      <c r="R327" s="503"/>
      <c r="S327" s="503"/>
      <c r="T327" s="503"/>
      <c r="U327" s="503"/>
      <c r="V327" s="503"/>
      <c r="W327" s="503"/>
      <c r="X327" s="503"/>
      <c r="Y327" s="503"/>
      <c r="Z327" s="503"/>
      <c r="AA327" s="503"/>
      <c r="AB327" s="503"/>
      <c r="AC327" s="503"/>
      <c r="AD327" s="503"/>
      <c r="AE327" s="503"/>
      <c r="AF327" s="503"/>
      <c r="AG327" s="503"/>
      <c r="AH327" s="503"/>
      <c r="AI327" s="503"/>
      <c r="AJ327" s="503"/>
      <c r="AK327" s="503"/>
      <c r="AL327" s="503"/>
      <c r="AM327" s="503"/>
      <c r="AN327" s="503"/>
      <c r="AO327" s="503"/>
      <c r="AP327" s="503"/>
      <c r="AQ327" s="503"/>
      <c r="AR327" s="503"/>
      <c r="AS327" s="503"/>
      <c r="AT327" s="503"/>
      <c r="AU327" s="503"/>
      <c r="AV327" s="503"/>
      <c r="AW327" s="503"/>
      <c r="AX327" s="503"/>
      <c r="AY327" s="498" t="s">
        <v>205</v>
      </c>
      <c r="AZ327" s="504" t="e">
        <f ca="1">TRIM(BC316)</f>
        <v>#N/A</v>
      </c>
      <c r="BA327" s="504"/>
      <c r="BB327" s="504"/>
      <c r="BC327" s="504"/>
      <c r="BD327" s="504"/>
      <c r="BF327" s="149"/>
      <c r="BG327" s="149"/>
      <c r="BH327" s="149"/>
      <c r="BI327" s="149"/>
      <c r="BJ327" s="149"/>
      <c r="BK327" s="58"/>
      <c r="BL327" s="58"/>
      <c r="BM327" s="58"/>
      <c r="BN327" s="58"/>
      <c r="BO327" s="58"/>
      <c r="BP327" s="58"/>
      <c r="BQ327" s="58"/>
      <c r="BR327" s="58"/>
      <c r="BS327" s="58"/>
      <c r="BT327" s="58"/>
      <c r="BU327" s="58"/>
      <c r="BV327" s="58"/>
      <c r="BW327" s="58"/>
    </row>
    <row r="328" spans="1:75" ht="18.75" customHeight="1">
      <c r="A328" s="222"/>
      <c r="B328" s="222"/>
      <c r="C328" s="222"/>
      <c r="D328" s="222"/>
      <c r="E328" s="222"/>
      <c r="F328" s="222"/>
      <c r="G328" s="222"/>
      <c r="H328" s="222"/>
      <c r="I328" s="222"/>
      <c r="J328" s="222"/>
      <c r="K328" s="222"/>
      <c r="L328" s="505" t="e">
        <f ca="1">Calcu!W159</f>
        <v>#N/A</v>
      </c>
      <c r="M328" s="505"/>
      <c r="N328" s="505"/>
      <c r="O328" s="505"/>
      <c r="P328" s="498" t="s">
        <v>298</v>
      </c>
      <c r="Q328" s="505">
        <f>Calcu!W160</f>
        <v>0</v>
      </c>
      <c r="R328" s="505"/>
      <c r="S328" s="505"/>
      <c r="T328" s="505"/>
      <c r="U328" s="498" t="s">
        <v>299</v>
      </c>
      <c r="V328" s="503">
        <f>Calcu!W161</f>
        <v>0</v>
      </c>
      <c r="W328" s="503"/>
      <c r="X328" s="503"/>
      <c r="Y328" s="503"/>
      <c r="Z328" s="498" t="s">
        <v>299</v>
      </c>
      <c r="AA328" s="505" t="e">
        <f ca="1">Calcu!W162</f>
        <v>#N/A</v>
      </c>
      <c r="AB328" s="505"/>
      <c r="AC328" s="505"/>
      <c r="AD328" s="505"/>
      <c r="AE328" s="498" t="s">
        <v>299</v>
      </c>
      <c r="AF328" s="503">
        <f>Calcu!W163</f>
        <v>0</v>
      </c>
      <c r="AG328" s="503"/>
      <c r="AH328" s="503"/>
      <c r="AI328" s="503"/>
      <c r="AJ328" s="498" t="s">
        <v>299</v>
      </c>
      <c r="AK328" s="503" t="e">
        <f ca="1">Calcu!W164</f>
        <v>#N/A</v>
      </c>
      <c r="AL328" s="503"/>
      <c r="AM328" s="503"/>
      <c r="AN328" s="503"/>
      <c r="AO328" s="498" t="s">
        <v>299</v>
      </c>
      <c r="AP328" s="503">
        <f>Calcu!W165</f>
        <v>0</v>
      </c>
      <c r="AQ328" s="503"/>
      <c r="AR328" s="503"/>
      <c r="AS328" s="503"/>
      <c r="AT328" s="498" t="s">
        <v>299</v>
      </c>
      <c r="AU328" s="503">
        <f>Calcu!W166</f>
        <v>0</v>
      </c>
      <c r="AV328" s="503"/>
      <c r="AW328" s="503"/>
      <c r="AX328" s="503"/>
      <c r="AY328" s="498"/>
      <c r="AZ328" s="504"/>
      <c r="BA328" s="504"/>
      <c r="BB328" s="504"/>
      <c r="BC328" s="504"/>
      <c r="BD328" s="504"/>
      <c r="BF328" s="149"/>
      <c r="BG328" s="149"/>
      <c r="BH328" s="149"/>
      <c r="BI328" s="149"/>
      <c r="BJ328" s="149"/>
    </row>
    <row r="329" spans="1:75" ht="18.75" customHeight="1">
      <c r="A329" s="222"/>
      <c r="B329" s="222"/>
      <c r="C329" s="222"/>
      <c r="D329" s="222"/>
      <c r="E329" s="222"/>
      <c r="F329" s="222"/>
      <c r="G329" s="222"/>
      <c r="H329" s="222"/>
      <c r="I329" s="222"/>
      <c r="J329" s="222"/>
      <c r="K329" s="222"/>
      <c r="L329" s="498" t="str">
        <f>BC308</f>
        <v>∞</v>
      </c>
      <c r="M329" s="498"/>
      <c r="N329" s="498"/>
      <c r="O329" s="498"/>
      <c r="P329" s="498"/>
      <c r="Q329" s="498">
        <f>BC309</f>
        <v>4</v>
      </c>
      <c r="R329" s="498"/>
      <c r="S329" s="498"/>
      <c r="T329" s="498"/>
      <c r="U329" s="498"/>
      <c r="V329" s="498">
        <f>BC310</f>
        <v>100</v>
      </c>
      <c r="W329" s="498"/>
      <c r="X329" s="498"/>
      <c r="Y329" s="498"/>
      <c r="Z329" s="498"/>
      <c r="AA329" s="498">
        <f>BC311</f>
        <v>12</v>
      </c>
      <c r="AB329" s="498"/>
      <c r="AC329" s="498"/>
      <c r="AD329" s="498"/>
      <c r="AE329" s="498"/>
      <c r="AF329" s="477">
        <f>BC312</f>
        <v>100</v>
      </c>
      <c r="AG329" s="477"/>
      <c r="AH329" s="477"/>
      <c r="AI329" s="477"/>
      <c r="AJ329" s="498"/>
      <c r="AK329" s="498">
        <f>BC313</f>
        <v>12</v>
      </c>
      <c r="AL329" s="498"/>
      <c r="AM329" s="498"/>
      <c r="AN329" s="498"/>
      <c r="AO329" s="498"/>
      <c r="AP329" s="498" t="str">
        <f>BC314</f>
        <v>∞</v>
      </c>
      <c r="AQ329" s="498"/>
      <c r="AR329" s="498"/>
      <c r="AS329" s="498"/>
      <c r="AT329" s="498"/>
      <c r="AU329" s="498">
        <f>BC315</f>
        <v>12</v>
      </c>
      <c r="AV329" s="498"/>
      <c r="AW329" s="498"/>
      <c r="AX329" s="498"/>
      <c r="AY329" s="222"/>
      <c r="AZ329" s="222"/>
      <c r="BA329" s="222"/>
      <c r="BB329" s="222"/>
      <c r="BC329" s="222"/>
    </row>
    <row r="330" spans="1:75" ht="18.75" customHeight="1">
      <c r="A330" s="222"/>
      <c r="B330" s="222"/>
      <c r="C330" s="222"/>
      <c r="D330" s="222"/>
      <c r="E330" s="222"/>
      <c r="F330" s="222"/>
      <c r="G330" s="222"/>
      <c r="H330" s="222"/>
      <c r="I330" s="222"/>
      <c r="J330" s="222"/>
      <c r="K330" s="222"/>
      <c r="L330" s="222"/>
      <c r="M330" s="222"/>
      <c r="N330" s="222"/>
      <c r="O330" s="222"/>
      <c r="P330" s="222"/>
      <c r="Q330" s="222"/>
      <c r="R330" s="222"/>
      <c r="S330" s="222"/>
      <c r="T330" s="222"/>
      <c r="U330" s="222"/>
      <c r="V330" s="222"/>
      <c r="W330" s="222"/>
      <c r="X330" s="222"/>
      <c r="Y330" s="222"/>
      <c r="Z330" s="222"/>
      <c r="AA330" s="222"/>
      <c r="AB330" s="222"/>
      <c r="AC330" s="222"/>
      <c r="AD330" s="222"/>
      <c r="AE330" s="222"/>
      <c r="AF330" s="222"/>
      <c r="AG330" s="222"/>
      <c r="AH330" s="222"/>
      <c r="AI330" s="222"/>
      <c r="AJ330" s="222"/>
      <c r="AK330" s="222"/>
      <c r="AL330" s="222"/>
      <c r="AM330" s="222"/>
      <c r="AN330" s="222"/>
      <c r="AO330" s="222"/>
      <c r="AP330" s="222"/>
      <c r="AQ330" s="222"/>
      <c r="AR330" s="222"/>
      <c r="AS330" s="222"/>
      <c r="AT330" s="222"/>
      <c r="AU330" s="222"/>
      <c r="AV330" s="222"/>
      <c r="AW330" s="222"/>
      <c r="AX330" s="222"/>
      <c r="AY330" s="222"/>
      <c r="AZ330" s="222"/>
      <c r="BA330" s="222"/>
      <c r="BB330" s="222"/>
      <c r="BC330" s="222"/>
      <c r="BD330" s="222"/>
      <c r="BE330" s="222"/>
      <c r="BF330" s="222"/>
      <c r="BG330" s="222"/>
      <c r="BH330" s="222"/>
    </row>
    <row r="331" spans="1:75" ht="18.75" customHeight="1">
      <c r="A331" s="57" t="s">
        <v>302</v>
      </c>
      <c r="B331" s="222"/>
      <c r="C331" s="222"/>
      <c r="D331" s="222"/>
      <c r="E331" s="222"/>
      <c r="F331" s="222"/>
      <c r="G331" s="222"/>
      <c r="H331" s="222"/>
      <c r="I331" s="222"/>
      <c r="J331" s="222"/>
      <c r="K331" s="222"/>
      <c r="L331" s="222"/>
      <c r="M331" s="222"/>
      <c r="N331" s="222"/>
      <c r="O331" s="222"/>
      <c r="P331" s="222"/>
      <c r="Q331" s="222"/>
      <c r="R331" s="222"/>
      <c r="S331" s="222"/>
      <c r="T331" s="222"/>
      <c r="U331" s="222"/>
      <c r="V331" s="222"/>
      <c r="W331" s="222"/>
      <c r="X331" s="222"/>
      <c r="Y331" s="222"/>
      <c r="Z331" s="222"/>
      <c r="AA331" s="222"/>
      <c r="AB331" s="222"/>
      <c r="AC331" s="222"/>
      <c r="AD331" s="222"/>
      <c r="AE331" s="222"/>
      <c r="AF331" s="222"/>
      <c r="AG331" s="222"/>
      <c r="AH331" s="222"/>
      <c r="AI331" s="222"/>
      <c r="AJ331" s="222"/>
      <c r="AK331" s="222"/>
      <c r="AL331" s="222"/>
      <c r="AM331" s="222"/>
      <c r="AN331" s="222"/>
      <c r="AO331" s="222"/>
      <c r="AP331" s="222"/>
      <c r="AQ331" s="222"/>
      <c r="AR331" s="222"/>
      <c r="AS331" s="222"/>
      <c r="AT331" s="222"/>
      <c r="AU331" s="222"/>
      <c r="AV331" s="222"/>
      <c r="AW331" s="222"/>
      <c r="AX331" s="222"/>
      <c r="AY331" s="222"/>
      <c r="AZ331" s="222"/>
      <c r="BA331" s="222"/>
      <c r="BB331" s="222"/>
      <c r="BC331" s="222"/>
      <c r="BD331" s="222"/>
    </row>
    <row r="332" spans="1:75" ht="18.75" customHeight="1">
      <c r="A332" s="222"/>
      <c r="B332" s="222"/>
      <c r="C332" s="222"/>
      <c r="D332" s="222"/>
      <c r="E332" s="59"/>
      <c r="F332" s="222"/>
      <c r="G332" s="222"/>
      <c r="H332" s="200" t="s">
        <v>310</v>
      </c>
      <c r="I332" s="498" t="e">
        <f ca="1">Calcu!E182</f>
        <v>#N/A</v>
      </c>
      <c r="J332" s="498"/>
      <c r="K332" s="498"/>
      <c r="L332" s="217" t="s">
        <v>311</v>
      </c>
      <c r="M332" s="501" t="e">
        <f ca="1">F324</f>
        <v>#N/A</v>
      </c>
      <c r="N332" s="501"/>
      <c r="O332" s="501"/>
      <c r="P332" s="151"/>
      <c r="Q332" s="315"/>
      <c r="R332" s="506" t="e">
        <f ca="1">K324</f>
        <v>#N/A</v>
      </c>
      <c r="S332" s="507"/>
      <c r="T332" s="507"/>
      <c r="U332" s="222"/>
      <c r="V332" s="222"/>
      <c r="W332" s="222"/>
      <c r="X332" s="508" t="str">
        <f>Q324</f>
        <v>μm</v>
      </c>
      <c r="Y332" s="508"/>
      <c r="Z332" s="217" t="s">
        <v>312</v>
      </c>
      <c r="AA332" s="501" t="e">
        <f ca="1">Calcu!C171</f>
        <v>#N/A</v>
      </c>
      <c r="AB332" s="501"/>
      <c r="AC332" s="501"/>
      <c r="AD332" s="151"/>
      <c r="AE332" s="315"/>
      <c r="AF332" s="506" t="e">
        <f ca="1">Calcu!D171</f>
        <v>#N/A</v>
      </c>
      <c r="AG332" s="507"/>
      <c r="AH332" s="507"/>
      <c r="AI332" s="222"/>
      <c r="AJ332" s="222"/>
      <c r="AK332" s="222"/>
      <c r="AL332" s="508" t="str">
        <f>X332</f>
        <v>μm</v>
      </c>
      <c r="AM332" s="508"/>
      <c r="AN332" s="314" t="s">
        <v>313</v>
      </c>
      <c r="AO332" s="509" t="e">
        <f ca="1">AA332</f>
        <v>#N/A</v>
      </c>
      <c r="AP332" s="509"/>
      <c r="AQ332" s="509"/>
      <c r="AR332" s="151"/>
      <c r="AS332" s="510" t="e">
        <f ca="1">AF332</f>
        <v>#N/A</v>
      </c>
      <c r="AT332" s="510"/>
      <c r="AU332" s="510"/>
      <c r="AV332" s="317"/>
      <c r="AW332" s="222"/>
      <c r="AX332" s="222"/>
      <c r="AY332" s="222"/>
      <c r="AZ332" s="508" t="str">
        <f>AL332</f>
        <v>μm</v>
      </c>
      <c r="BA332" s="508"/>
    </row>
    <row r="334" spans="1:75" s="68" customFormat="1" ht="18.75" customHeight="1"/>
    <row r="335" spans="1:75" s="68" customFormat="1" ht="18.75" customHeight="1">
      <c r="A335" s="69" t="s">
        <v>534</v>
      </c>
    </row>
    <row r="336" spans="1:75" s="68" customFormat="1" ht="18.75" customHeight="1">
      <c r="A336" s="69" t="s">
        <v>141</v>
      </c>
    </row>
    <row r="337" spans="1:46" s="68" customFormat="1" ht="18.75" customHeight="1">
      <c r="B337" s="452" t="s">
        <v>60</v>
      </c>
      <c r="C337" s="452"/>
      <c r="D337" s="452"/>
      <c r="E337" s="452"/>
      <c r="F337" s="452"/>
      <c r="G337" s="452"/>
      <c r="H337" s="453" t="s">
        <v>142</v>
      </c>
      <c r="I337" s="453"/>
      <c r="J337" s="453"/>
      <c r="K337" s="453"/>
      <c r="L337" s="453"/>
      <c r="M337" s="453"/>
      <c r="N337" s="452" t="s">
        <v>30</v>
      </c>
      <c r="O337" s="452"/>
      <c r="P337" s="452"/>
      <c r="Q337" s="452"/>
      <c r="R337" s="452"/>
      <c r="S337" s="452"/>
      <c r="T337" s="452" t="s">
        <v>144</v>
      </c>
      <c r="U337" s="452"/>
      <c r="V337" s="452"/>
      <c r="W337" s="452"/>
      <c r="X337" s="452"/>
      <c r="Y337" s="452"/>
    </row>
    <row r="338" spans="1:46" s="68" customFormat="1" ht="18.75" customHeight="1">
      <c r="B338" s="454">
        <f>Calcu!I191</f>
        <v>0</v>
      </c>
      <c r="C338" s="454"/>
      <c r="D338" s="454"/>
      <c r="E338" s="454"/>
      <c r="F338" s="454"/>
      <c r="G338" s="454"/>
      <c r="H338" s="455">
        <f>Calcu!J191</f>
        <v>1</v>
      </c>
      <c r="I338" s="455"/>
      <c r="J338" s="455"/>
      <c r="K338" s="455"/>
      <c r="L338" s="455"/>
      <c r="M338" s="455"/>
      <c r="N338" s="454" t="s">
        <v>333</v>
      </c>
      <c r="O338" s="454"/>
      <c r="P338" s="454"/>
      <c r="Q338" s="454"/>
      <c r="R338" s="454"/>
      <c r="S338" s="454"/>
      <c r="T338" s="454" t="s">
        <v>329</v>
      </c>
      <c r="U338" s="454"/>
      <c r="V338" s="454"/>
      <c r="W338" s="454"/>
      <c r="X338" s="454"/>
      <c r="Y338" s="454"/>
    </row>
    <row r="339" spans="1:46" s="68" customFormat="1" ht="18.75" customHeight="1"/>
    <row r="340" spans="1:46" ht="18.75" customHeight="1">
      <c r="A340" s="57" t="s">
        <v>145</v>
      </c>
      <c r="B340" s="314"/>
      <c r="C340" s="314"/>
      <c r="D340" s="314"/>
      <c r="E340" s="314"/>
      <c r="F340" s="314"/>
      <c r="G340" s="314"/>
      <c r="H340" s="314"/>
      <c r="I340" s="314"/>
      <c r="J340" s="314"/>
      <c r="K340" s="314"/>
      <c r="L340" s="314"/>
      <c r="M340" s="314"/>
      <c r="N340" s="314"/>
      <c r="O340" s="314"/>
      <c r="P340" s="314"/>
      <c r="Q340" s="314"/>
      <c r="R340" s="314"/>
      <c r="S340" s="314"/>
      <c r="T340" s="314"/>
      <c r="U340" s="314"/>
      <c r="V340" s="314"/>
      <c r="W340" s="314"/>
      <c r="X340" s="314"/>
      <c r="Y340" s="314"/>
      <c r="Z340" s="314"/>
      <c r="AA340" s="314"/>
      <c r="AB340" s="314"/>
      <c r="AC340" s="314"/>
      <c r="AD340" s="314"/>
      <c r="AE340" s="314"/>
      <c r="AF340" s="314"/>
      <c r="AG340" s="314"/>
      <c r="AH340" s="314"/>
      <c r="AI340" s="314"/>
      <c r="AJ340" s="314"/>
      <c r="AK340" s="314"/>
      <c r="AL340" s="314"/>
      <c r="AM340" s="314"/>
      <c r="AN340" s="314"/>
      <c r="AO340" s="314"/>
      <c r="AP340" s="314"/>
      <c r="AQ340" s="314"/>
      <c r="AR340" s="314"/>
    </row>
    <row r="341" spans="1:46" ht="18.75" customHeight="1">
      <c r="A341" s="57"/>
      <c r="B341" s="443" t="s">
        <v>367</v>
      </c>
      <c r="C341" s="444"/>
      <c r="D341" s="444"/>
      <c r="E341" s="444"/>
      <c r="F341" s="445"/>
      <c r="G341" s="443" t="s">
        <v>92</v>
      </c>
      <c r="H341" s="444"/>
      <c r="I341" s="444"/>
      <c r="J341" s="444"/>
      <c r="K341" s="445"/>
      <c r="L341" s="449" t="str">
        <f>N338&amp;" 지시값"</f>
        <v>측정현미경 지시값</v>
      </c>
      <c r="M341" s="450"/>
      <c r="N341" s="450"/>
      <c r="O341" s="450"/>
      <c r="P341" s="450"/>
      <c r="Q341" s="450"/>
      <c r="R341" s="450"/>
      <c r="S341" s="450"/>
      <c r="T341" s="450"/>
      <c r="U341" s="450"/>
      <c r="V341" s="450"/>
      <c r="W341" s="450"/>
      <c r="X341" s="450"/>
      <c r="Y341" s="450"/>
      <c r="Z341" s="450"/>
      <c r="AA341" s="450"/>
      <c r="AB341" s="450"/>
      <c r="AC341" s="450"/>
      <c r="AD341" s="450"/>
      <c r="AE341" s="450"/>
      <c r="AF341" s="450"/>
      <c r="AG341" s="450"/>
      <c r="AH341" s="450"/>
      <c r="AI341" s="450"/>
      <c r="AJ341" s="451"/>
      <c r="AK341" s="443" t="s">
        <v>147</v>
      </c>
      <c r="AL341" s="444"/>
      <c r="AM341" s="444"/>
      <c r="AN341" s="444"/>
      <c r="AO341" s="445"/>
      <c r="AP341" s="443" t="s">
        <v>140</v>
      </c>
      <c r="AQ341" s="444"/>
      <c r="AR341" s="444"/>
      <c r="AS341" s="444"/>
      <c r="AT341" s="445"/>
    </row>
    <row r="342" spans="1:46" ht="18.75" customHeight="1">
      <c r="A342" s="57"/>
      <c r="B342" s="446"/>
      <c r="C342" s="447"/>
      <c r="D342" s="447"/>
      <c r="E342" s="447"/>
      <c r="F342" s="448"/>
      <c r="G342" s="446"/>
      <c r="H342" s="447"/>
      <c r="I342" s="447"/>
      <c r="J342" s="447"/>
      <c r="K342" s="448"/>
      <c r="L342" s="449" t="s">
        <v>81</v>
      </c>
      <c r="M342" s="450"/>
      <c r="N342" s="450"/>
      <c r="O342" s="450"/>
      <c r="P342" s="451"/>
      <c r="Q342" s="449" t="s">
        <v>149</v>
      </c>
      <c r="R342" s="450"/>
      <c r="S342" s="450"/>
      <c r="T342" s="450"/>
      <c r="U342" s="451"/>
      <c r="V342" s="449" t="s">
        <v>150</v>
      </c>
      <c r="W342" s="450"/>
      <c r="X342" s="450"/>
      <c r="Y342" s="450"/>
      <c r="Z342" s="451"/>
      <c r="AA342" s="449" t="s">
        <v>151</v>
      </c>
      <c r="AB342" s="450"/>
      <c r="AC342" s="450"/>
      <c r="AD342" s="450"/>
      <c r="AE342" s="451"/>
      <c r="AF342" s="449" t="s">
        <v>152</v>
      </c>
      <c r="AG342" s="450"/>
      <c r="AH342" s="450"/>
      <c r="AI342" s="450"/>
      <c r="AJ342" s="451"/>
      <c r="AK342" s="446"/>
      <c r="AL342" s="447"/>
      <c r="AM342" s="447"/>
      <c r="AN342" s="447"/>
      <c r="AO342" s="448"/>
      <c r="AP342" s="446"/>
      <c r="AQ342" s="447"/>
      <c r="AR342" s="447"/>
      <c r="AS342" s="447"/>
      <c r="AT342" s="448"/>
    </row>
    <row r="343" spans="1:46" ht="18.75" customHeight="1">
      <c r="A343" s="57"/>
      <c r="B343" s="449"/>
      <c r="C343" s="450"/>
      <c r="D343" s="450"/>
      <c r="E343" s="450"/>
      <c r="F343" s="451"/>
      <c r="G343" s="449" t="s">
        <v>154</v>
      </c>
      <c r="H343" s="450"/>
      <c r="I343" s="450"/>
      <c r="J343" s="450"/>
      <c r="K343" s="451"/>
      <c r="L343" s="449" t="str">
        <f>G343</f>
        <v>mm</v>
      </c>
      <c r="M343" s="450"/>
      <c r="N343" s="450"/>
      <c r="O343" s="450"/>
      <c r="P343" s="451"/>
      <c r="Q343" s="449" t="str">
        <f>L343</f>
        <v>mm</v>
      </c>
      <c r="R343" s="450"/>
      <c r="S343" s="450"/>
      <c r="T343" s="450"/>
      <c r="U343" s="451"/>
      <c r="V343" s="449" t="str">
        <f>Q343</f>
        <v>mm</v>
      </c>
      <c r="W343" s="450"/>
      <c r="X343" s="450"/>
      <c r="Y343" s="450"/>
      <c r="Z343" s="451"/>
      <c r="AA343" s="449" t="str">
        <f>V343</f>
        <v>mm</v>
      </c>
      <c r="AB343" s="450"/>
      <c r="AC343" s="450"/>
      <c r="AD343" s="450"/>
      <c r="AE343" s="451"/>
      <c r="AF343" s="449" t="str">
        <f>AA343</f>
        <v>mm</v>
      </c>
      <c r="AG343" s="450"/>
      <c r="AH343" s="450"/>
      <c r="AI343" s="450"/>
      <c r="AJ343" s="451"/>
      <c r="AK343" s="449" t="s">
        <v>153</v>
      </c>
      <c r="AL343" s="450"/>
      <c r="AM343" s="450"/>
      <c r="AN343" s="450"/>
      <c r="AO343" s="451"/>
      <c r="AP343" s="449" t="s">
        <v>154</v>
      </c>
      <c r="AQ343" s="450"/>
      <c r="AR343" s="450"/>
      <c r="AS343" s="450"/>
      <c r="AT343" s="451"/>
    </row>
    <row r="344" spans="1:46" ht="18.75" customHeight="1">
      <c r="A344" s="57"/>
      <c r="B344" s="456" t="str">
        <f>Calcu!E197</f>
        <v/>
      </c>
      <c r="C344" s="457"/>
      <c r="D344" s="457"/>
      <c r="E344" s="457"/>
      <c r="F344" s="458"/>
      <c r="G344" s="456" t="str">
        <f>Calcu!U197</f>
        <v/>
      </c>
      <c r="H344" s="457"/>
      <c r="I344" s="457"/>
      <c r="J344" s="457"/>
      <c r="K344" s="458"/>
      <c r="L344" s="456" t="str">
        <f>IF(Calcu!B197=TRUE,Calcu!F197*$H$338,"")</f>
        <v/>
      </c>
      <c r="M344" s="457"/>
      <c r="N344" s="457"/>
      <c r="O344" s="457"/>
      <c r="P344" s="458"/>
      <c r="Q344" s="456" t="str">
        <f>IF(Calcu!B197=TRUE,Calcu!G197*H$338,"")</f>
        <v/>
      </c>
      <c r="R344" s="457"/>
      <c r="S344" s="457"/>
      <c r="T344" s="457"/>
      <c r="U344" s="458"/>
      <c r="V344" s="456" t="str">
        <f>IF(Calcu!B197=TRUE,Calcu!H197*H$338,"")</f>
        <v/>
      </c>
      <c r="W344" s="457"/>
      <c r="X344" s="457"/>
      <c r="Y344" s="457"/>
      <c r="Z344" s="458"/>
      <c r="AA344" s="456" t="str">
        <f>IF(Calcu!B197=TRUE,Calcu!I197*H$338,"")</f>
        <v/>
      </c>
      <c r="AB344" s="457"/>
      <c r="AC344" s="457"/>
      <c r="AD344" s="457"/>
      <c r="AE344" s="458"/>
      <c r="AF344" s="456" t="str">
        <f>IF(Calcu!B197=TRUE,Calcu!J197*H$338,"")</f>
        <v/>
      </c>
      <c r="AG344" s="457"/>
      <c r="AH344" s="457"/>
      <c r="AI344" s="457"/>
      <c r="AJ344" s="458"/>
      <c r="AK344" s="456" t="str">
        <f>Calcu!N197</f>
        <v/>
      </c>
      <c r="AL344" s="457"/>
      <c r="AM344" s="457"/>
      <c r="AN344" s="457"/>
      <c r="AO344" s="458"/>
      <c r="AP344" s="456" t="str">
        <f>Calcu!L197</f>
        <v/>
      </c>
      <c r="AQ344" s="457"/>
      <c r="AR344" s="457"/>
      <c r="AS344" s="457"/>
      <c r="AT344" s="458"/>
    </row>
    <row r="345" spans="1:46" ht="18.75" customHeight="1">
      <c r="A345" s="57"/>
      <c r="B345" s="456" t="str">
        <f>Calcu!E198</f>
        <v/>
      </c>
      <c r="C345" s="457"/>
      <c r="D345" s="457"/>
      <c r="E345" s="457"/>
      <c r="F345" s="458"/>
      <c r="G345" s="456" t="str">
        <f>Calcu!U198</f>
        <v/>
      </c>
      <c r="H345" s="457"/>
      <c r="I345" s="457"/>
      <c r="J345" s="457"/>
      <c r="K345" s="458"/>
      <c r="L345" s="456" t="str">
        <f>IF(Calcu!B198=TRUE,Calcu!F198*$H$338,"")</f>
        <v/>
      </c>
      <c r="M345" s="457"/>
      <c r="N345" s="457"/>
      <c r="O345" s="457"/>
      <c r="P345" s="458"/>
      <c r="Q345" s="456" t="str">
        <f>IF(Calcu!B198=TRUE,Calcu!G198*H$338,"")</f>
        <v/>
      </c>
      <c r="R345" s="457"/>
      <c r="S345" s="457"/>
      <c r="T345" s="457"/>
      <c r="U345" s="458"/>
      <c r="V345" s="456" t="str">
        <f>IF(Calcu!B198=TRUE,Calcu!H198*H$338,"")</f>
        <v/>
      </c>
      <c r="W345" s="457"/>
      <c r="X345" s="457"/>
      <c r="Y345" s="457"/>
      <c r="Z345" s="458"/>
      <c r="AA345" s="456" t="str">
        <f>IF(Calcu!B198=TRUE,Calcu!I198*H$338,"")</f>
        <v/>
      </c>
      <c r="AB345" s="457"/>
      <c r="AC345" s="457"/>
      <c r="AD345" s="457"/>
      <c r="AE345" s="458"/>
      <c r="AF345" s="456" t="str">
        <f>IF(Calcu!B198=TRUE,Calcu!J198*H$338,"")</f>
        <v/>
      </c>
      <c r="AG345" s="457"/>
      <c r="AH345" s="457"/>
      <c r="AI345" s="457"/>
      <c r="AJ345" s="458"/>
      <c r="AK345" s="456" t="str">
        <f>Calcu!N198</f>
        <v/>
      </c>
      <c r="AL345" s="457"/>
      <c r="AM345" s="457"/>
      <c r="AN345" s="457"/>
      <c r="AO345" s="458"/>
      <c r="AP345" s="456" t="str">
        <f>Calcu!L198</f>
        <v/>
      </c>
      <c r="AQ345" s="457"/>
      <c r="AR345" s="457"/>
      <c r="AS345" s="457"/>
      <c r="AT345" s="458"/>
    </row>
    <row r="346" spans="1:46" ht="18.75" customHeight="1">
      <c r="A346" s="57"/>
      <c r="B346" s="456" t="str">
        <f>Calcu!E199</f>
        <v/>
      </c>
      <c r="C346" s="457"/>
      <c r="D346" s="457"/>
      <c r="E346" s="457"/>
      <c r="F346" s="458"/>
      <c r="G346" s="456" t="str">
        <f>Calcu!U199</f>
        <v/>
      </c>
      <c r="H346" s="457"/>
      <c r="I346" s="457"/>
      <c r="J346" s="457"/>
      <c r="K346" s="458"/>
      <c r="L346" s="456" t="str">
        <f>IF(Calcu!B199=TRUE,Calcu!F199*$H$338,"")</f>
        <v/>
      </c>
      <c r="M346" s="457"/>
      <c r="N346" s="457"/>
      <c r="O346" s="457"/>
      <c r="P346" s="458"/>
      <c r="Q346" s="456" t="str">
        <f>IF(Calcu!B199=TRUE,Calcu!G199*H$338,"")</f>
        <v/>
      </c>
      <c r="R346" s="457"/>
      <c r="S346" s="457"/>
      <c r="T346" s="457"/>
      <c r="U346" s="458"/>
      <c r="V346" s="456" t="str">
        <f>IF(Calcu!B199=TRUE,Calcu!H199*H$338,"")</f>
        <v/>
      </c>
      <c r="W346" s="457"/>
      <c r="X346" s="457"/>
      <c r="Y346" s="457"/>
      <c r="Z346" s="458"/>
      <c r="AA346" s="456" t="str">
        <f>IF(Calcu!B199=TRUE,Calcu!I199*H$338,"")</f>
        <v/>
      </c>
      <c r="AB346" s="457"/>
      <c r="AC346" s="457"/>
      <c r="AD346" s="457"/>
      <c r="AE346" s="458"/>
      <c r="AF346" s="456" t="str">
        <f>IF(Calcu!B199=TRUE,Calcu!J199*H$338,"")</f>
        <v/>
      </c>
      <c r="AG346" s="457"/>
      <c r="AH346" s="457"/>
      <c r="AI346" s="457"/>
      <c r="AJ346" s="458"/>
      <c r="AK346" s="456" t="str">
        <f>Calcu!N199</f>
        <v/>
      </c>
      <c r="AL346" s="457"/>
      <c r="AM346" s="457"/>
      <c r="AN346" s="457"/>
      <c r="AO346" s="458"/>
      <c r="AP346" s="456" t="str">
        <f>Calcu!L199</f>
        <v/>
      </c>
      <c r="AQ346" s="457"/>
      <c r="AR346" s="457"/>
      <c r="AS346" s="457"/>
      <c r="AT346" s="458"/>
    </row>
    <row r="347" spans="1:46" ht="18.75" customHeight="1">
      <c r="A347" s="57"/>
      <c r="B347" s="456" t="str">
        <f>Calcu!E200</f>
        <v/>
      </c>
      <c r="C347" s="457"/>
      <c r="D347" s="457"/>
      <c r="E347" s="457"/>
      <c r="F347" s="458"/>
      <c r="G347" s="456" t="str">
        <f>Calcu!U200</f>
        <v/>
      </c>
      <c r="H347" s="457"/>
      <c r="I347" s="457"/>
      <c r="J347" s="457"/>
      <c r="K347" s="458"/>
      <c r="L347" s="456" t="str">
        <f>IF(Calcu!B200=TRUE,Calcu!F200*$H$338,"")</f>
        <v/>
      </c>
      <c r="M347" s="457"/>
      <c r="N347" s="457"/>
      <c r="O347" s="457"/>
      <c r="P347" s="458"/>
      <c r="Q347" s="456" t="str">
        <f>IF(Calcu!B200=TRUE,Calcu!G200*H$338,"")</f>
        <v/>
      </c>
      <c r="R347" s="457"/>
      <c r="S347" s="457"/>
      <c r="T347" s="457"/>
      <c r="U347" s="458"/>
      <c r="V347" s="456" t="str">
        <f>IF(Calcu!B200=TRUE,Calcu!H200*H$338,"")</f>
        <v/>
      </c>
      <c r="W347" s="457"/>
      <c r="X347" s="457"/>
      <c r="Y347" s="457"/>
      <c r="Z347" s="458"/>
      <c r="AA347" s="456" t="str">
        <f>IF(Calcu!B200=TRUE,Calcu!I200*H$338,"")</f>
        <v/>
      </c>
      <c r="AB347" s="457"/>
      <c r="AC347" s="457"/>
      <c r="AD347" s="457"/>
      <c r="AE347" s="458"/>
      <c r="AF347" s="456" t="str">
        <f>IF(Calcu!B200=TRUE,Calcu!J200*H$338,"")</f>
        <v/>
      </c>
      <c r="AG347" s="457"/>
      <c r="AH347" s="457"/>
      <c r="AI347" s="457"/>
      <c r="AJ347" s="458"/>
      <c r="AK347" s="456" t="str">
        <f>Calcu!N200</f>
        <v/>
      </c>
      <c r="AL347" s="457"/>
      <c r="AM347" s="457"/>
      <c r="AN347" s="457"/>
      <c r="AO347" s="458"/>
      <c r="AP347" s="456" t="str">
        <f>Calcu!L200</f>
        <v/>
      </c>
      <c r="AQ347" s="457"/>
      <c r="AR347" s="457"/>
      <c r="AS347" s="457"/>
      <c r="AT347" s="458"/>
    </row>
    <row r="348" spans="1:46" ht="18.75" customHeight="1">
      <c r="A348" s="57"/>
      <c r="B348" s="456" t="str">
        <f>Calcu!E201</f>
        <v/>
      </c>
      <c r="C348" s="457"/>
      <c r="D348" s="457"/>
      <c r="E348" s="457"/>
      <c r="F348" s="458"/>
      <c r="G348" s="456" t="str">
        <f>Calcu!U201</f>
        <v/>
      </c>
      <c r="H348" s="457"/>
      <c r="I348" s="457"/>
      <c r="J348" s="457"/>
      <c r="K348" s="458"/>
      <c r="L348" s="456" t="str">
        <f>IF(Calcu!B201=TRUE,Calcu!F201*$H$338,"")</f>
        <v/>
      </c>
      <c r="M348" s="457"/>
      <c r="N348" s="457"/>
      <c r="O348" s="457"/>
      <c r="P348" s="458"/>
      <c r="Q348" s="456" t="str">
        <f>IF(Calcu!B201=TRUE,Calcu!G201*H$338,"")</f>
        <v/>
      </c>
      <c r="R348" s="457"/>
      <c r="S348" s="457"/>
      <c r="T348" s="457"/>
      <c r="U348" s="458"/>
      <c r="V348" s="456" t="str">
        <f>IF(Calcu!B201=TRUE,Calcu!H201*H$338,"")</f>
        <v/>
      </c>
      <c r="W348" s="457"/>
      <c r="X348" s="457"/>
      <c r="Y348" s="457"/>
      <c r="Z348" s="458"/>
      <c r="AA348" s="456" t="str">
        <f>IF(Calcu!B201=TRUE,Calcu!I201*H$338,"")</f>
        <v/>
      </c>
      <c r="AB348" s="457"/>
      <c r="AC348" s="457"/>
      <c r="AD348" s="457"/>
      <c r="AE348" s="458"/>
      <c r="AF348" s="456" t="str">
        <f>IF(Calcu!B201=TRUE,Calcu!J201*H$338,"")</f>
        <v/>
      </c>
      <c r="AG348" s="457"/>
      <c r="AH348" s="457"/>
      <c r="AI348" s="457"/>
      <c r="AJ348" s="458"/>
      <c r="AK348" s="456" t="str">
        <f>Calcu!N201</f>
        <v/>
      </c>
      <c r="AL348" s="457"/>
      <c r="AM348" s="457"/>
      <c r="AN348" s="457"/>
      <c r="AO348" s="458"/>
      <c r="AP348" s="456" t="str">
        <f>Calcu!L201</f>
        <v/>
      </c>
      <c r="AQ348" s="457"/>
      <c r="AR348" s="457"/>
      <c r="AS348" s="457"/>
      <c r="AT348" s="458"/>
    </row>
    <row r="349" spans="1:46" ht="18.75" customHeight="1">
      <c r="A349" s="57"/>
      <c r="B349" s="456" t="str">
        <f>Calcu!E202</f>
        <v/>
      </c>
      <c r="C349" s="457"/>
      <c r="D349" s="457"/>
      <c r="E349" s="457"/>
      <c r="F349" s="458"/>
      <c r="G349" s="456" t="str">
        <f>Calcu!U202</f>
        <v/>
      </c>
      <c r="H349" s="457"/>
      <c r="I349" s="457"/>
      <c r="J349" s="457"/>
      <c r="K349" s="458"/>
      <c r="L349" s="456" t="str">
        <f>IF(Calcu!B202=TRUE,Calcu!F202*$H$338,"")</f>
        <v/>
      </c>
      <c r="M349" s="457"/>
      <c r="N349" s="457"/>
      <c r="O349" s="457"/>
      <c r="P349" s="458"/>
      <c r="Q349" s="456" t="str">
        <f>IF(Calcu!B202=TRUE,Calcu!G202*H$338,"")</f>
        <v/>
      </c>
      <c r="R349" s="457"/>
      <c r="S349" s="457"/>
      <c r="T349" s="457"/>
      <c r="U349" s="458"/>
      <c r="V349" s="456" t="str">
        <f>IF(Calcu!B202=TRUE,Calcu!H202*H$338,"")</f>
        <v/>
      </c>
      <c r="W349" s="457"/>
      <c r="X349" s="457"/>
      <c r="Y349" s="457"/>
      <c r="Z349" s="458"/>
      <c r="AA349" s="456" t="str">
        <f>IF(Calcu!B202=TRUE,Calcu!I202*H$338,"")</f>
        <v/>
      </c>
      <c r="AB349" s="457"/>
      <c r="AC349" s="457"/>
      <c r="AD349" s="457"/>
      <c r="AE349" s="458"/>
      <c r="AF349" s="456" t="str">
        <f>IF(Calcu!B202=TRUE,Calcu!J202*H$338,"")</f>
        <v/>
      </c>
      <c r="AG349" s="457"/>
      <c r="AH349" s="457"/>
      <c r="AI349" s="457"/>
      <c r="AJ349" s="458"/>
      <c r="AK349" s="456" t="str">
        <f>Calcu!N202</f>
        <v/>
      </c>
      <c r="AL349" s="457"/>
      <c r="AM349" s="457"/>
      <c r="AN349" s="457"/>
      <c r="AO349" s="458"/>
      <c r="AP349" s="456" t="str">
        <f>Calcu!L202</f>
        <v/>
      </c>
      <c r="AQ349" s="457"/>
      <c r="AR349" s="457"/>
      <c r="AS349" s="457"/>
      <c r="AT349" s="458"/>
    </row>
    <row r="350" spans="1:46" ht="18.75" customHeight="1">
      <c r="A350" s="57"/>
      <c r="B350" s="456" t="str">
        <f>Calcu!E203</f>
        <v/>
      </c>
      <c r="C350" s="457"/>
      <c r="D350" s="457"/>
      <c r="E350" s="457"/>
      <c r="F350" s="458"/>
      <c r="G350" s="456" t="str">
        <f>Calcu!U203</f>
        <v/>
      </c>
      <c r="H350" s="457"/>
      <c r="I350" s="457"/>
      <c r="J350" s="457"/>
      <c r="K350" s="458"/>
      <c r="L350" s="456" t="str">
        <f>IF(Calcu!B203=TRUE,Calcu!F203*$H$338,"")</f>
        <v/>
      </c>
      <c r="M350" s="457"/>
      <c r="N350" s="457"/>
      <c r="O350" s="457"/>
      <c r="P350" s="458"/>
      <c r="Q350" s="456" t="str">
        <f>IF(Calcu!B203=TRUE,Calcu!G203*H$338,"")</f>
        <v/>
      </c>
      <c r="R350" s="457"/>
      <c r="S350" s="457"/>
      <c r="T350" s="457"/>
      <c r="U350" s="458"/>
      <c r="V350" s="456" t="str">
        <f>IF(Calcu!B203=TRUE,Calcu!H203*H$338,"")</f>
        <v/>
      </c>
      <c r="W350" s="457"/>
      <c r="X350" s="457"/>
      <c r="Y350" s="457"/>
      <c r="Z350" s="458"/>
      <c r="AA350" s="456" t="str">
        <f>IF(Calcu!B203=TRUE,Calcu!I203*H$338,"")</f>
        <v/>
      </c>
      <c r="AB350" s="457"/>
      <c r="AC350" s="457"/>
      <c r="AD350" s="457"/>
      <c r="AE350" s="458"/>
      <c r="AF350" s="456" t="str">
        <f>IF(Calcu!B203=TRUE,Calcu!J203*H$338,"")</f>
        <v/>
      </c>
      <c r="AG350" s="457"/>
      <c r="AH350" s="457"/>
      <c r="AI350" s="457"/>
      <c r="AJ350" s="458"/>
      <c r="AK350" s="456" t="str">
        <f>Calcu!N203</f>
        <v/>
      </c>
      <c r="AL350" s="457"/>
      <c r="AM350" s="457"/>
      <c r="AN350" s="457"/>
      <c r="AO350" s="458"/>
      <c r="AP350" s="456" t="str">
        <f>Calcu!L203</f>
        <v/>
      </c>
      <c r="AQ350" s="457"/>
      <c r="AR350" s="457"/>
      <c r="AS350" s="457"/>
      <c r="AT350" s="458"/>
    </row>
    <row r="351" spans="1:46" ht="18.75" customHeight="1">
      <c r="A351" s="57"/>
      <c r="B351" s="456" t="str">
        <f>Calcu!E204</f>
        <v/>
      </c>
      <c r="C351" s="457"/>
      <c r="D351" s="457"/>
      <c r="E351" s="457"/>
      <c r="F351" s="458"/>
      <c r="G351" s="456" t="str">
        <f>Calcu!U204</f>
        <v/>
      </c>
      <c r="H351" s="457"/>
      <c r="I351" s="457"/>
      <c r="J351" s="457"/>
      <c r="K351" s="458"/>
      <c r="L351" s="456" t="str">
        <f>IF(Calcu!B204=TRUE,Calcu!F204*$H$338,"")</f>
        <v/>
      </c>
      <c r="M351" s="457"/>
      <c r="N351" s="457"/>
      <c r="O351" s="457"/>
      <c r="P351" s="458"/>
      <c r="Q351" s="456" t="str">
        <f>IF(Calcu!B204=TRUE,Calcu!G204*H$338,"")</f>
        <v/>
      </c>
      <c r="R351" s="457"/>
      <c r="S351" s="457"/>
      <c r="T351" s="457"/>
      <c r="U351" s="458"/>
      <c r="V351" s="456" t="str">
        <f>IF(Calcu!B204=TRUE,Calcu!H204*H$338,"")</f>
        <v/>
      </c>
      <c r="W351" s="457"/>
      <c r="X351" s="457"/>
      <c r="Y351" s="457"/>
      <c r="Z351" s="458"/>
      <c r="AA351" s="456" t="str">
        <f>IF(Calcu!B204=TRUE,Calcu!I204*H$338,"")</f>
        <v/>
      </c>
      <c r="AB351" s="457"/>
      <c r="AC351" s="457"/>
      <c r="AD351" s="457"/>
      <c r="AE351" s="458"/>
      <c r="AF351" s="456" t="str">
        <f>IF(Calcu!B204=TRUE,Calcu!J204*H$338,"")</f>
        <v/>
      </c>
      <c r="AG351" s="457"/>
      <c r="AH351" s="457"/>
      <c r="AI351" s="457"/>
      <c r="AJ351" s="458"/>
      <c r="AK351" s="456" t="str">
        <f>Calcu!N204</f>
        <v/>
      </c>
      <c r="AL351" s="457"/>
      <c r="AM351" s="457"/>
      <c r="AN351" s="457"/>
      <c r="AO351" s="458"/>
      <c r="AP351" s="456" t="str">
        <f>Calcu!L204</f>
        <v/>
      </c>
      <c r="AQ351" s="457"/>
      <c r="AR351" s="457"/>
      <c r="AS351" s="457"/>
      <c r="AT351" s="458"/>
    </row>
    <row r="352" spans="1:46" ht="18.75" customHeight="1">
      <c r="A352" s="57"/>
      <c r="B352" s="456" t="str">
        <f>Calcu!E205</f>
        <v/>
      </c>
      <c r="C352" s="457"/>
      <c r="D352" s="457"/>
      <c r="E352" s="457"/>
      <c r="F352" s="458"/>
      <c r="G352" s="456" t="str">
        <f>Calcu!U205</f>
        <v/>
      </c>
      <c r="H352" s="457"/>
      <c r="I352" s="457"/>
      <c r="J352" s="457"/>
      <c r="K352" s="458"/>
      <c r="L352" s="456" t="str">
        <f>IF(Calcu!B205=TRUE,Calcu!F205*$H$338,"")</f>
        <v/>
      </c>
      <c r="M352" s="457"/>
      <c r="N352" s="457"/>
      <c r="O352" s="457"/>
      <c r="P352" s="458"/>
      <c r="Q352" s="456" t="str">
        <f>IF(Calcu!B205=TRUE,Calcu!G205*H$338,"")</f>
        <v/>
      </c>
      <c r="R352" s="457"/>
      <c r="S352" s="457"/>
      <c r="T352" s="457"/>
      <c r="U352" s="458"/>
      <c r="V352" s="456" t="str">
        <f>IF(Calcu!B205=TRUE,Calcu!H205*H$338,"")</f>
        <v/>
      </c>
      <c r="W352" s="457"/>
      <c r="X352" s="457"/>
      <c r="Y352" s="457"/>
      <c r="Z352" s="458"/>
      <c r="AA352" s="456" t="str">
        <f>IF(Calcu!B205=TRUE,Calcu!I205*H$338,"")</f>
        <v/>
      </c>
      <c r="AB352" s="457"/>
      <c r="AC352" s="457"/>
      <c r="AD352" s="457"/>
      <c r="AE352" s="458"/>
      <c r="AF352" s="456" t="str">
        <f>IF(Calcu!B205=TRUE,Calcu!J205*H$338,"")</f>
        <v/>
      </c>
      <c r="AG352" s="457"/>
      <c r="AH352" s="457"/>
      <c r="AI352" s="457"/>
      <c r="AJ352" s="458"/>
      <c r="AK352" s="456" t="str">
        <f>Calcu!N205</f>
        <v/>
      </c>
      <c r="AL352" s="457"/>
      <c r="AM352" s="457"/>
      <c r="AN352" s="457"/>
      <c r="AO352" s="458"/>
      <c r="AP352" s="456" t="str">
        <f>Calcu!L205</f>
        <v/>
      </c>
      <c r="AQ352" s="457"/>
      <c r="AR352" s="457"/>
      <c r="AS352" s="457"/>
      <c r="AT352" s="458"/>
    </row>
    <row r="353" spans="1:58" ht="18.75" customHeight="1">
      <c r="A353" s="57"/>
      <c r="B353" s="456" t="str">
        <f>Calcu!E206</f>
        <v/>
      </c>
      <c r="C353" s="457"/>
      <c r="D353" s="457"/>
      <c r="E353" s="457"/>
      <c r="F353" s="458"/>
      <c r="G353" s="456" t="str">
        <f>Calcu!U206</f>
        <v/>
      </c>
      <c r="H353" s="457"/>
      <c r="I353" s="457"/>
      <c r="J353" s="457"/>
      <c r="K353" s="458"/>
      <c r="L353" s="456" t="str">
        <f>IF(Calcu!B206=TRUE,Calcu!F206*$H$338,"")</f>
        <v/>
      </c>
      <c r="M353" s="457"/>
      <c r="N353" s="457"/>
      <c r="O353" s="457"/>
      <c r="P353" s="458"/>
      <c r="Q353" s="456" t="str">
        <f>IF(Calcu!B206=TRUE,Calcu!G206*H$338,"")</f>
        <v/>
      </c>
      <c r="R353" s="457"/>
      <c r="S353" s="457"/>
      <c r="T353" s="457"/>
      <c r="U353" s="458"/>
      <c r="V353" s="456" t="str">
        <f>IF(Calcu!B206=TRUE,Calcu!H206*H$338,"")</f>
        <v/>
      </c>
      <c r="W353" s="457"/>
      <c r="X353" s="457"/>
      <c r="Y353" s="457"/>
      <c r="Z353" s="458"/>
      <c r="AA353" s="456" t="str">
        <f>IF(Calcu!B206=TRUE,Calcu!I206*H$338,"")</f>
        <v/>
      </c>
      <c r="AB353" s="457"/>
      <c r="AC353" s="457"/>
      <c r="AD353" s="457"/>
      <c r="AE353" s="458"/>
      <c r="AF353" s="456" t="str">
        <f>IF(Calcu!B206=TRUE,Calcu!J206*H$338,"")</f>
        <v/>
      </c>
      <c r="AG353" s="457"/>
      <c r="AH353" s="457"/>
      <c r="AI353" s="457"/>
      <c r="AJ353" s="458"/>
      <c r="AK353" s="456" t="str">
        <f>Calcu!N206</f>
        <v/>
      </c>
      <c r="AL353" s="457"/>
      <c r="AM353" s="457"/>
      <c r="AN353" s="457"/>
      <c r="AO353" s="458"/>
      <c r="AP353" s="456" t="str">
        <f>Calcu!L206</f>
        <v/>
      </c>
      <c r="AQ353" s="457"/>
      <c r="AR353" s="457"/>
      <c r="AS353" s="457"/>
      <c r="AT353" s="458"/>
    </row>
    <row r="354" spans="1:58" ht="18.75" customHeight="1">
      <c r="A354" s="57"/>
      <c r="B354" s="456" t="str">
        <f>Calcu!E207</f>
        <v/>
      </c>
      <c r="C354" s="457"/>
      <c r="D354" s="457"/>
      <c r="E354" s="457"/>
      <c r="F354" s="458"/>
      <c r="G354" s="456" t="str">
        <f>Calcu!U207</f>
        <v/>
      </c>
      <c r="H354" s="457"/>
      <c r="I354" s="457"/>
      <c r="J354" s="457"/>
      <c r="K354" s="458"/>
      <c r="L354" s="456" t="str">
        <f>IF(Calcu!B207=TRUE,Calcu!F207*$H$338,"")</f>
        <v/>
      </c>
      <c r="M354" s="457"/>
      <c r="N354" s="457"/>
      <c r="O354" s="457"/>
      <c r="P354" s="458"/>
      <c r="Q354" s="456" t="str">
        <f>IF(Calcu!B207=TRUE,Calcu!G207*H$338,"")</f>
        <v/>
      </c>
      <c r="R354" s="457"/>
      <c r="S354" s="457"/>
      <c r="T354" s="457"/>
      <c r="U354" s="458"/>
      <c r="V354" s="456" t="str">
        <f>IF(Calcu!B207=TRUE,Calcu!H207*H$338,"")</f>
        <v/>
      </c>
      <c r="W354" s="457"/>
      <c r="X354" s="457"/>
      <c r="Y354" s="457"/>
      <c r="Z354" s="458"/>
      <c r="AA354" s="456" t="str">
        <f>IF(Calcu!B207=TRUE,Calcu!I207*H$338,"")</f>
        <v/>
      </c>
      <c r="AB354" s="457"/>
      <c r="AC354" s="457"/>
      <c r="AD354" s="457"/>
      <c r="AE354" s="458"/>
      <c r="AF354" s="456" t="str">
        <f>IF(Calcu!B207=TRUE,Calcu!J207*H$338,"")</f>
        <v/>
      </c>
      <c r="AG354" s="457"/>
      <c r="AH354" s="457"/>
      <c r="AI354" s="457"/>
      <c r="AJ354" s="458"/>
      <c r="AK354" s="456" t="str">
        <f>Calcu!N207</f>
        <v/>
      </c>
      <c r="AL354" s="457"/>
      <c r="AM354" s="457"/>
      <c r="AN354" s="457"/>
      <c r="AO354" s="458"/>
      <c r="AP354" s="456" t="str">
        <f>Calcu!L207</f>
        <v/>
      </c>
      <c r="AQ354" s="457"/>
      <c r="AR354" s="457"/>
      <c r="AS354" s="457"/>
      <c r="AT354" s="458"/>
    </row>
    <row r="355" spans="1:58" ht="18.75" customHeight="1">
      <c r="A355" s="57"/>
      <c r="B355" s="456" t="str">
        <f>Calcu!E208</f>
        <v/>
      </c>
      <c r="C355" s="457"/>
      <c r="D355" s="457"/>
      <c r="E355" s="457"/>
      <c r="F355" s="458"/>
      <c r="G355" s="456" t="str">
        <f>Calcu!U208</f>
        <v/>
      </c>
      <c r="H355" s="457"/>
      <c r="I355" s="457"/>
      <c r="J355" s="457"/>
      <c r="K355" s="458"/>
      <c r="L355" s="456" t="str">
        <f>IF(Calcu!B208=TRUE,Calcu!F208*$H$338,"")</f>
        <v/>
      </c>
      <c r="M355" s="457"/>
      <c r="N355" s="457"/>
      <c r="O355" s="457"/>
      <c r="P355" s="458"/>
      <c r="Q355" s="456" t="str">
        <f>IF(Calcu!B208=TRUE,Calcu!G208*H$338,"")</f>
        <v/>
      </c>
      <c r="R355" s="457"/>
      <c r="S355" s="457"/>
      <c r="T355" s="457"/>
      <c r="U355" s="458"/>
      <c r="V355" s="456" t="str">
        <f>IF(Calcu!B208=TRUE,Calcu!H208*H$338,"")</f>
        <v/>
      </c>
      <c r="W355" s="457"/>
      <c r="X355" s="457"/>
      <c r="Y355" s="457"/>
      <c r="Z355" s="458"/>
      <c r="AA355" s="456" t="str">
        <f>IF(Calcu!B208=TRUE,Calcu!I208*H$338,"")</f>
        <v/>
      </c>
      <c r="AB355" s="457"/>
      <c r="AC355" s="457"/>
      <c r="AD355" s="457"/>
      <c r="AE355" s="458"/>
      <c r="AF355" s="456" t="str">
        <f>IF(Calcu!B208=TRUE,Calcu!J208*H$338,"")</f>
        <v/>
      </c>
      <c r="AG355" s="457"/>
      <c r="AH355" s="457"/>
      <c r="AI355" s="457"/>
      <c r="AJ355" s="458"/>
      <c r="AK355" s="456" t="str">
        <f>Calcu!N208</f>
        <v/>
      </c>
      <c r="AL355" s="457"/>
      <c r="AM355" s="457"/>
      <c r="AN355" s="457"/>
      <c r="AO355" s="458"/>
      <c r="AP355" s="456" t="str">
        <f>Calcu!L208</f>
        <v/>
      </c>
      <c r="AQ355" s="457"/>
      <c r="AR355" s="457"/>
      <c r="AS355" s="457"/>
      <c r="AT355" s="458"/>
    </row>
    <row r="356" spans="1:58" ht="18.75" customHeight="1">
      <c r="A356" s="57"/>
      <c r="B356" s="456" t="str">
        <f>Calcu!E209</f>
        <v/>
      </c>
      <c r="C356" s="457"/>
      <c r="D356" s="457"/>
      <c r="E356" s="457"/>
      <c r="F356" s="458"/>
      <c r="G356" s="456" t="str">
        <f>Calcu!U209</f>
        <v/>
      </c>
      <c r="H356" s="457"/>
      <c r="I356" s="457"/>
      <c r="J356" s="457"/>
      <c r="K356" s="458"/>
      <c r="L356" s="456" t="str">
        <f>IF(Calcu!B209=TRUE,Calcu!F209*$H$338,"")</f>
        <v/>
      </c>
      <c r="M356" s="457"/>
      <c r="N356" s="457"/>
      <c r="O356" s="457"/>
      <c r="P356" s="458"/>
      <c r="Q356" s="456" t="str">
        <f>IF(Calcu!B209=TRUE,Calcu!G209*H$338,"")</f>
        <v/>
      </c>
      <c r="R356" s="457"/>
      <c r="S356" s="457"/>
      <c r="T356" s="457"/>
      <c r="U356" s="458"/>
      <c r="V356" s="456" t="str">
        <f>IF(Calcu!B209=TRUE,Calcu!H209*H$338,"")</f>
        <v/>
      </c>
      <c r="W356" s="457"/>
      <c r="X356" s="457"/>
      <c r="Y356" s="457"/>
      <c r="Z356" s="458"/>
      <c r="AA356" s="456" t="str">
        <f>IF(Calcu!B209=TRUE,Calcu!I209*H$338,"")</f>
        <v/>
      </c>
      <c r="AB356" s="457"/>
      <c r="AC356" s="457"/>
      <c r="AD356" s="457"/>
      <c r="AE356" s="458"/>
      <c r="AF356" s="456" t="str">
        <f>IF(Calcu!B209=TRUE,Calcu!J209*H$338,"")</f>
        <v/>
      </c>
      <c r="AG356" s="457"/>
      <c r="AH356" s="457"/>
      <c r="AI356" s="457"/>
      <c r="AJ356" s="458"/>
      <c r="AK356" s="456" t="str">
        <f>Calcu!N209</f>
        <v/>
      </c>
      <c r="AL356" s="457"/>
      <c r="AM356" s="457"/>
      <c r="AN356" s="457"/>
      <c r="AO356" s="458"/>
      <c r="AP356" s="456" t="str">
        <f>Calcu!L209</f>
        <v/>
      </c>
      <c r="AQ356" s="457"/>
      <c r="AR356" s="457"/>
      <c r="AS356" s="457"/>
      <c r="AT356" s="458"/>
    </row>
    <row r="357" spans="1:58" ht="18.75" customHeight="1">
      <c r="A357" s="57"/>
      <c r="B357" s="456" t="str">
        <f>Calcu!E210</f>
        <v/>
      </c>
      <c r="C357" s="457"/>
      <c r="D357" s="457"/>
      <c r="E357" s="457"/>
      <c r="F357" s="458"/>
      <c r="G357" s="456" t="str">
        <f>Calcu!U210</f>
        <v/>
      </c>
      <c r="H357" s="457"/>
      <c r="I357" s="457"/>
      <c r="J357" s="457"/>
      <c r="K357" s="458"/>
      <c r="L357" s="456" t="str">
        <f>IF(Calcu!B210=TRUE,Calcu!F210*$H$338,"")</f>
        <v/>
      </c>
      <c r="M357" s="457"/>
      <c r="N357" s="457"/>
      <c r="O357" s="457"/>
      <c r="P357" s="458"/>
      <c r="Q357" s="456" t="str">
        <f>IF(Calcu!B210=TRUE,Calcu!G210*H$338,"")</f>
        <v/>
      </c>
      <c r="R357" s="457"/>
      <c r="S357" s="457"/>
      <c r="T357" s="457"/>
      <c r="U357" s="458"/>
      <c r="V357" s="456" t="str">
        <f>IF(Calcu!B210=TRUE,Calcu!H210*H$338,"")</f>
        <v/>
      </c>
      <c r="W357" s="457"/>
      <c r="X357" s="457"/>
      <c r="Y357" s="457"/>
      <c r="Z357" s="458"/>
      <c r="AA357" s="456" t="str">
        <f>IF(Calcu!B210=TRUE,Calcu!I210*H$338,"")</f>
        <v/>
      </c>
      <c r="AB357" s="457"/>
      <c r="AC357" s="457"/>
      <c r="AD357" s="457"/>
      <c r="AE357" s="458"/>
      <c r="AF357" s="456" t="str">
        <f>IF(Calcu!B210=TRUE,Calcu!J210*H$338,"")</f>
        <v/>
      </c>
      <c r="AG357" s="457"/>
      <c r="AH357" s="457"/>
      <c r="AI357" s="457"/>
      <c r="AJ357" s="458"/>
      <c r="AK357" s="456" t="str">
        <f>Calcu!N210</f>
        <v/>
      </c>
      <c r="AL357" s="457"/>
      <c r="AM357" s="457"/>
      <c r="AN357" s="457"/>
      <c r="AO357" s="458"/>
      <c r="AP357" s="456" t="str">
        <f>Calcu!L210</f>
        <v/>
      </c>
      <c r="AQ357" s="457"/>
      <c r="AR357" s="457"/>
      <c r="AS357" s="457"/>
      <c r="AT357" s="458"/>
    </row>
    <row r="358" spans="1:58" ht="18.75" customHeight="1">
      <c r="A358" s="57"/>
      <c r="B358" s="456" t="str">
        <f>Calcu!E211</f>
        <v/>
      </c>
      <c r="C358" s="457"/>
      <c r="D358" s="457"/>
      <c r="E358" s="457"/>
      <c r="F358" s="458"/>
      <c r="G358" s="456" t="str">
        <f>Calcu!U211</f>
        <v/>
      </c>
      <c r="H358" s="457"/>
      <c r="I358" s="457"/>
      <c r="J358" s="457"/>
      <c r="K358" s="458"/>
      <c r="L358" s="456" t="str">
        <f>IF(Calcu!B211=TRUE,Calcu!F211*$H$338,"")</f>
        <v/>
      </c>
      <c r="M358" s="457"/>
      <c r="N358" s="457"/>
      <c r="O358" s="457"/>
      <c r="P358" s="458"/>
      <c r="Q358" s="456" t="str">
        <f>IF(Calcu!B211=TRUE,Calcu!G211*H$338,"")</f>
        <v/>
      </c>
      <c r="R358" s="457"/>
      <c r="S358" s="457"/>
      <c r="T358" s="457"/>
      <c r="U358" s="458"/>
      <c r="V358" s="456" t="str">
        <f>IF(Calcu!B211=TRUE,Calcu!H211*H$338,"")</f>
        <v/>
      </c>
      <c r="W358" s="457"/>
      <c r="X358" s="457"/>
      <c r="Y358" s="457"/>
      <c r="Z358" s="458"/>
      <c r="AA358" s="456" t="str">
        <f>IF(Calcu!B211=TRUE,Calcu!I211*H$338,"")</f>
        <v/>
      </c>
      <c r="AB358" s="457"/>
      <c r="AC358" s="457"/>
      <c r="AD358" s="457"/>
      <c r="AE358" s="458"/>
      <c r="AF358" s="456" t="str">
        <f>IF(Calcu!B211=TRUE,Calcu!J211*H$338,"")</f>
        <v/>
      </c>
      <c r="AG358" s="457"/>
      <c r="AH358" s="457"/>
      <c r="AI358" s="457"/>
      <c r="AJ358" s="458"/>
      <c r="AK358" s="456" t="str">
        <f>Calcu!N211</f>
        <v/>
      </c>
      <c r="AL358" s="457"/>
      <c r="AM358" s="457"/>
      <c r="AN358" s="457"/>
      <c r="AO358" s="458"/>
      <c r="AP358" s="456" t="str">
        <f>Calcu!L211</f>
        <v/>
      </c>
      <c r="AQ358" s="457"/>
      <c r="AR358" s="457"/>
      <c r="AS358" s="457"/>
      <c r="AT358" s="458"/>
    </row>
    <row r="359" spans="1:58" ht="18.75" customHeight="1">
      <c r="A359" s="57"/>
      <c r="B359" s="456" t="str">
        <f>Calcu!E212</f>
        <v/>
      </c>
      <c r="C359" s="457"/>
      <c r="D359" s="457"/>
      <c r="E359" s="457"/>
      <c r="F359" s="458"/>
      <c r="G359" s="456" t="str">
        <f>Calcu!U212</f>
        <v/>
      </c>
      <c r="H359" s="457"/>
      <c r="I359" s="457"/>
      <c r="J359" s="457"/>
      <c r="K359" s="458"/>
      <c r="L359" s="456" t="str">
        <f>IF(Calcu!B212=TRUE,Calcu!F212*$H$338,"")</f>
        <v/>
      </c>
      <c r="M359" s="457"/>
      <c r="N359" s="457"/>
      <c r="O359" s="457"/>
      <c r="P359" s="458"/>
      <c r="Q359" s="456" t="str">
        <f>IF(Calcu!B212=TRUE,Calcu!G212*H$338,"")</f>
        <v/>
      </c>
      <c r="R359" s="457"/>
      <c r="S359" s="457"/>
      <c r="T359" s="457"/>
      <c r="U359" s="458"/>
      <c r="V359" s="456" t="str">
        <f>IF(Calcu!B212=TRUE,Calcu!H212*H$338,"")</f>
        <v/>
      </c>
      <c r="W359" s="457"/>
      <c r="X359" s="457"/>
      <c r="Y359" s="457"/>
      <c r="Z359" s="458"/>
      <c r="AA359" s="456" t="str">
        <f>IF(Calcu!B212=TRUE,Calcu!I212*H$338,"")</f>
        <v/>
      </c>
      <c r="AB359" s="457"/>
      <c r="AC359" s="457"/>
      <c r="AD359" s="457"/>
      <c r="AE359" s="458"/>
      <c r="AF359" s="456" t="str">
        <f>IF(Calcu!B212=TRUE,Calcu!J212*H$338,"")</f>
        <v/>
      </c>
      <c r="AG359" s="457"/>
      <c r="AH359" s="457"/>
      <c r="AI359" s="457"/>
      <c r="AJ359" s="458"/>
      <c r="AK359" s="456" t="str">
        <f>Calcu!N212</f>
        <v/>
      </c>
      <c r="AL359" s="457"/>
      <c r="AM359" s="457"/>
      <c r="AN359" s="457"/>
      <c r="AO359" s="458"/>
      <c r="AP359" s="456" t="str">
        <f>Calcu!L212</f>
        <v/>
      </c>
      <c r="AQ359" s="457"/>
      <c r="AR359" s="457"/>
      <c r="AS359" s="457"/>
      <c r="AT359" s="458"/>
    </row>
    <row r="360" spans="1:58" ht="18.75" customHeight="1">
      <c r="A360" s="57"/>
      <c r="B360" s="456" t="str">
        <f>Calcu!E213</f>
        <v/>
      </c>
      <c r="C360" s="457"/>
      <c r="D360" s="457"/>
      <c r="E360" s="457"/>
      <c r="F360" s="458"/>
      <c r="G360" s="456" t="str">
        <f>Calcu!U213</f>
        <v/>
      </c>
      <c r="H360" s="457"/>
      <c r="I360" s="457"/>
      <c r="J360" s="457"/>
      <c r="K360" s="458"/>
      <c r="L360" s="456" t="str">
        <f>IF(Calcu!B213=TRUE,Calcu!F213*$H$338,"")</f>
        <v/>
      </c>
      <c r="M360" s="457"/>
      <c r="N360" s="457"/>
      <c r="O360" s="457"/>
      <c r="P360" s="458"/>
      <c r="Q360" s="456" t="str">
        <f>IF(Calcu!B213=TRUE,Calcu!G213*H$338,"")</f>
        <v/>
      </c>
      <c r="R360" s="457"/>
      <c r="S360" s="457"/>
      <c r="T360" s="457"/>
      <c r="U360" s="458"/>
      <c r="V360" s="456" t="str">
        <f>IF(Calcu!B213=TRUE,Calcu!H213*H$338,"")</f>
        <v/>
      </c>
      <c r="W360" s="457"/>
      <c r="X360" s="457"/>
      <c r="Y360" s="457"/>
      <c r="Z360" s="458"/>
      <c r="AA360" s="456" t="str">
        <f>IF(Calcu!B213=TRUE,Calcu!I213*H$338,"")</f>
        <v/>
      </c>
      <c r="AB360" s="457"/>
      <c r="AC360" s="457"/>
      <c r="AD360" s="457"/>
      <c r="AE360" s="458"/>
      <c r="AF360" s="456" t="str">
        <f>IF(Calcu!B213=TRUE,Calcu!J213*H$338,"")</f>
        <v/>
      </c>
      <c r="AG360" s="457"/>
      <c r="AH360" s="457"/>
      <c r="AI360" s="457"/>
      <c r="AJ360" s="458"/>
      <c r="AK360" s="456" t="str">
        <f>Calcu!N213</f>
        <v/>
      </c>
      <c r="AL360" s="457"/>
      <c r="AM360" s="457"/>
      <c r="AN360" s="457"/>
      <c r="AO360" s="458"/>
      <c r="AP360" s="456" t="str">
        <f>Calcu!L213</f>
        <v/>
      </c>
      <c r="AQ360" s="457"/>
      <c r="AR360" s="457"/>
      <c r="AS360" s="457"/>
      <c r="AT360" s="458"/>
    </row>
    <row r="361" spans="1:58" ht="18.75" customHeight="1">
      <c r="A361" s="57"/>
      <c r="B361" s="456" t="str">
        <f>Calcu!E214</f>
        <v/>
      </c>
      <c r="C361" s="457"/>
      <c r="D361" s="457"/>
      <c r="E361" s="457"/>
      <c r="F361" s="458"/>
      <c r="G361" s="456" t="str">
        <f>Calcu!U214</f>
        <v/>
      </c>
      <c r="H361" s="457"/>
      <c r="I361" s="457"/>
      <c r="J361" s="457"/>
      <c r="K361" s="458"/>
      <c r="L361" s="456" t="str">
        <f>IF(Calcu!B214=TRUE,Calcu!F214*$H$338,"")</f>
        <v/>
      </c>
      <c r="M361" s="457"/>
      <c r="N361" s="457"/>
      <c r="O361" s="457"/>
      <c r="P361" s="458"/>
      <c r="Q361" s="456" t="str">
        <f>IF(Calcu!B214=TRUE,Calcu!G214*H$338,"")</f>
        <v/>
      </c>
      <c r="R361" s="457"/>
      <c r="S361" s="457"/>
      <c r="T361" s="457"/>
      <c r="U361" s="458"/>
      <c r="V361" s="456" t="str">
        <f>IF(Calcu!B214=TRUE,Calcu!H214*H$338,"")</f>
        <v/>
      </c>
      <c r="W361" s="457"/>
      <c r="X361" s="457"/>
      <c r="Y361" s="457"/>
      <c r="Z361" s="458"/>
      <c r="AA361" s="456" t="str">
        <f>IF(Calcu!B214=TRUE,Calcu!I214*H$338,"")</f>
        <v/>
      </c>
      <c r="AB361" s="457"/>
      <c r="AC361" s="457"/>
      <c r="AD361" s="457"/>
      <c r="AE361" s="458"/>
      <c r="AF361" s="456" t="str">
        <f>IF(Calcu!B214=TRUE,Calcu!J214*H$338,"")</f>
        <v/>
      </c>
      <c r="AG361" s="457"/>
      <c r="AH361" s="457"/>
      <c r="AI361" s="457"/>
      <c r="AJ361" s="458"/>
      <c r="AK361" s="456" t="str">
        <f>Calcu!N214</f>
        <v/>
      </c>
      <c r="AL361" s="457"/>
      <c r="AM361" s="457"/>
      <c r="AN361" s="457"/>
      <c r="AO361" s="458"/>
      <c r="AP361" s="456" t="str">
        <f>Calcu!L214</f>
        <v/>
      </c>
      <c r="AQ361" s="457"/>
      <c r="AR361" s="457"/>
      <c r="AS361" s="457"/>
      <c r="AT361" s="458"/>
    </row>
    <row r="362" spans="1:58" ht="18.75" customHeight="1">
      <c r="A362" s="57"/>
      <c r="B362" s="456" t="str">
        <f>Calcu!E215</f>
        <v/>
      </c>
      <c r="C362" s="457"/>
      <c r="D362" s="457"/>
      <c r="E362" s="457"/>
      <c r="F362" s="458"/>
      <c r="G362" s="456" t="str">
        <f>Calcu!U215</f>
        <v/>
      </c>
      <c r="H362" s="457"/>
      <c r="I362" s="457"/>
      <c r="J362" s="457"/>
      <c r="K362" s="458"/>
      <c r="L362" s="456" t="str">
        <f>IF(Calcu!B215=TRUE,Calcu!F215*$H$338,"")</f>
        <v/>
      </c>
      <c r="M362" s="457"/>
      <c r="N362" s="457"/>
      <c r="O362" s="457"/>
      <c r="P362" s="458"/>
      <c r="Q362" s="456" t="str">
        <f>IF(Calcu!B215=TRUE,Calcu!G215*H$338,"")</f>
        <v/>
      </c>
      <c r="R362" s="457"/>
      <c r="S362" s="457"/>
      <c r="T362" s="457"/>
      <c r="U362" s="458"/>
      <c r="V362" s="456" t="str">
        <f>IF(Calcu!B215=TRUE,Calcu!H215*H$338,"")</f>
        <v/>
      </c>
      <c r="W362" s="457"/>
      <c r="X362" s="457"/>
      <c r="Y362" s="457"/>
      <c r="Z362" s="458"/>
      <c r="AA362" s="456" t="str">
        <f>IF(Calcu!B215=TRUE,Calcu!I215*H$338,"")</f>
        <v/>
      </c>
      <c r="AB362" s="457"/>
      <c r="AC362" s="457"/>
      <c r="AD362" s="457"/>
      <c r="AE362" s="458"/>
      <c r="AF362" s="456" t="str">
        <f>IF(Calcu!B215=TRUE,Calcu!J215*H$338,"")</f>
        <v/>
      </c>
      <c r="AG362" s="457"/>
      <c r="AH362" s="457"/>
      <c r="AI362" s="457"/>
      <c r="AJ362" s="458"/>
      <c r="AK362" s="456" t="str">
        <f>Calcu!N215</f>
        <v/>
      </c>
      <c r="AL362" s="457"/>
      <c r="AM362" s="457"/>
      <c r="AN362" s="457"/>
      <c r="AO362" s="458"/>
      <c r="AP362" s="456" t="str">
        <f>Calcu!L215</f>
        <v/>
      </c>
      <c r="AQ362" s="457"/>
      <c r="AR362" s="457"/>
      <c r="AS362" s="457"/>
      <c r="AT362" s="458"/>
    </row>
    <row r="363" spans="1:58" ht="18.75" customHeight="1">
      <c r="A363" s="57"/>
      <c r="B363" s="456" t="str">
        <f>Calcu!E216</f>
        <v/>
      </c>
      <c r="C363" s="457"/>
      <c r="D363" s="457"/>
      <c r="E363" s="457"/>
      <c r="F363" s="458"/>
      <c r="G363" s="456" t="str">
        <f>Calcu!U216</f>
        <v/>
      </c>
      <c r="H363" s="457"/>
      <c r="I363" s="457"/>
      <c r="J363" s="457"/>
      <c r="K363" s="458"/>
      <c r="L363" s="456" t="str">
        <f>IF(Calcu!B216=TRUE,Calcu!F216*$H$338,"")</f>
        <v/>
      </c>
      <c r="M363" s="457"/>
      <c r="N363" s="457"/>
      <c r="O363" s="457"/>
      <c r="P363" s="458"/>
      <c r="Q363" s="456" t="str">
        <f>IF(Calcu!B216=TRUE,Calcu!G216*H$338,"")</f>
        <v/>
      </c>
      <c r="R363" s="457"/>
      <c r="S363" s="457"/>
      <c r="T363" s="457"/>
      <c r="U363" s="458"/>
      <c r="V363" s="456" t="str">
        <f>IF(Calcu!B216=TRUE,Calcu!H216*H$338,"")</f>
        <v/>
      </c>
      <c r="W363" s="457"/>
      <c r="X363" s="457"/>
      <c r="Y363" s="457"/>
      <c r="Z363" s="458"/>
      <c r="AA363" s="456" t="str">
        <f>IF(Calcu!B216=TRUE,Calcu!I216*H$338,"")</f>
        <v/>
      </c>
      <c r="AB363" s="457"/>
      <c r="AC363" s="457"/>
      <c r="AD363" s="457"/>
      <c r="AE363" s="458"/>
      <c r="AF363" s="456" t="str">
        <f>IF(Calcu!B216=TRUE,Calcu!J216*H$338,"")</f>
        <v/>
      </c>
      <c r="AG363" s="457"/>
      <c r="AH363" s="457"/>
      <c r="AI363" s="457"/>
      <c r="AJ363" s="458"/>
      <c r="AK363" s="456" t="str">
        <f>Calcu!N216</f>
        <v/>
      </c>
      <c r="AL363" s="457"/>
      <c r="AM363" s="457"/>
      <c r="AN363" s="457"/>
      <c r="AO363" s="458"/>
      <c r="AP363" s="456" t="str">
        <f>Calcu!L216</f>
        <v/>
      </c>
      <c r="AQ363" s="457"/>
      <c r="AR363" s="457"/>
      <c r="AS363" s="457"/>
      <c r="AT363" s="458"/>
    </row>
    <row r="364" spans="1:58" ht="18.75" customHeight="1">
      <c r="A364" s="57"/>
      <c r="B364" s="314"/>
      <c r="C364" s="314"/>
      <c r="D364" s="314"/>
      <c r="E364" s="314"/>
      <c r="F364" s="314"/>
      <c r="G364" s="314"/>
      <c r="H364" s="314"/>
      <c r="I364" s="314"/>
      <c r="J364" s="314"/>
      <c r="K364" s="314"/>
      <c r="L364" s="314"/>
      <c r="M364" s="314"/>
      <c r="N364" s="314"/>
      <c r="O364" s="314"/>
      <c r="P364" s="314"/>
      <c r="Q364" s="314"/>
      <c r="R364" s="314"/>
      <c r="S364" s="314"/>
      <c r="T364" s="314"/>
      <c r="U364" s="314"/>
      <c r="V364" s="314"/>
      <c r="W364" s="314"/>
      <c r="X364" s="314"/>
      <c r="Y364" s="314"/>
      <c r="Z364" s="314"/>
      <c r="AA364" s="314"/>
      <c r="AB364" s="314"/>
      <c r="AC364" s="314"/>
      <c r="AD364" s="314"/>
      <c r="AE364" s="314"/>
      <c r="AF364" s="314"/>
      <c r="AG364" s="314"/>
      <c r="AH364" s="314"/>
      <c r="AI364" s="314"/>
      <c r="AJ364" s="314"/>
      <c r="AK364" s="314"/>
      <c r="AL364" s="314"/>
      <c r="AM364" s="314"/>
      <c r="AN364" s="314"/>
      <c r="AO364" s="314"/>
      <c r="AP364" s="314"/>
      <c r="AQ364" s="314"/>
      <c r="AR364" s="314"/>
      <c r="AS364" s="314"/>
      <c r="AT364" s="314"/>
    </row>
    <row r="365" spans="1:58" ht="18.75" customHeight="1">
      <c r="A365" s="60" t="s">
        <v>169</v>
      </c>
      <c r="B365" s="222"/>
      <c r="C365" s="222"/>
      <c r="D365" s="222"/>
      <c r="E365" s="222"/>
      <c r="F365" s="222"/>
      <c r="G365" s="222"/>
      <c r="H365" s="222"/>
      <c r="I365" s="222"/>
      <c r="J365" s="222"/>
      <c r="K365" s="222"/>
      <c r="L365" s="222"/>
      <c r="M365" s="222"/>
      <c r="N365" s="222"/>
      <c r="O365" s="222"/>
      <c r="P365" s="222"/>
      <c r="Q365" s="222"/>
      <c r="R365" s="222"/>
      <c r="S365" s="222"/>
      <c r="T365" s="222"/>
      <c r="U365" s="222"/>
      <c r="V365" s="222"/>
      <c r="W365" s="222"/>
      <c r="X365" s="222"/>
      <c r="Y365" s="222"/>
      <c r="Z365" s="222"/>
      <c r="AA365" s="222"/>
      <c r="AB365" s="222"/>
      <c r="AC365" s="222"/>
      <c r="AD365" s="222"/>
      <c r="AE365" s="222"/>
      <c r="AF365" s="222"/>
      <c r="AG365" s="222"/>
      <c r="AH365" s="222"/>
      <c r="AI365" s="222"/>
      <c r="AJ365" s="222"/>
      <c r="AK365" s="222"/>
      <c r="AL365" s="222"/>
      <c r="AM365" s="222"/>
      <c r="AN365" s="222"/>
      <c r="AO365" s="222"/>
      <c r="AP365" s="222"/>
      <c r="AQ365" s="222"/>
      <c r="AR365" s="222"/>
      <c r="AS365" s="222"/>
      <c r="AT365" s="222"/>
    </row>
    <row r="366" spans="1:58" ht="18.75" customHeight="1">
      <c r="A366" s="222"/>
      <c r="B366" s="459"/>
      <c r="C366" s="460"/>
      <c r="D366" s="465"/>
      <c r="E366" s="466"/>
      <c r="F366" s="466"/>
      <c r="G366" s="467"/>
      <c r="H366" s="468">
        <v>1</v>
      </c>
      <c r="I366" s="468"/>
      <c r="J366" s="468"/>
      <c r="K366" s="468"/>
      <c r="L366" s="468"/>
      <c r="M366" s="468"/>
      <c r="N366" s="468"/>
      <c r="O366" s="465">
        <v>2</v>
      </c>
      <c r="P366" s="466"/>
      <c r="Q366" s="466"/>
      <c r="R366" s="466"/>
      <c r="S366" s="466"/>
      <c r="T366" s="466"/>
      <c r="U366" s="466"/>
      <c r="V366" s="466"/>
      <c r="W366" s="466"/>
      <c r="X366" s="466"/>
      <c r="Y366" s="466"/>
      <c r="Z366" s="466"/>
      <c r="AA366" s="467"/>
      <c r="AB366" s="468">
        <v>3</v>
      </c>
      <c r="AC366" s="468"/>
      <c r="AD366" s="468"/>
      <c r="AE366" s="468"/>
      <c r="AF366" s="468"/>
      <c r="AG366" s="465">
        <v>4</v>
      </c>
      <c r="AH366" s="466"/>
      <c r="AI366" s="466"/>
      <c r="AJ366" s="466"/>
      <c r="AK366" s="466"/>
      <c r="AL366" s="466"/>
      <c r="AM366" s="466"/>
      <c r="AN366" s="466"/>
      <c r="AO366" s="467"/>
      <c r="AP366" s="465">
        <v>5</v>
      </c>
      <c r="AQ366" s="466"/>
      <c r="AR366" s="466"/>
      <c r="AS366" s="466"/>
      <c r="AT366" s="466"/>
      <c r="AU366" s="466"/>
      <c r="AV366" s="466"/>
      <c r="AW366" s="466"/>
      <c r="AX366" s="466"/>
      <c r="AY366" s="466"/>
      <c r="AZ366" s="466"/>
      <c r="BA366" s="466"/>
      <c r="BB366" s="467"/>
      <c r="BC366" s="468">
        <v>6</v>
      </c>
      <c r="BD366" s="468"/>
      <c r="BE366" s="468"/>
      <c r="BF366" s="468"/>
    </row>
    <row r="367" spans="1:58" ht="18.75" customHeight="1">
      <c r="A367" s="222"/>
      <c r="B367" s="461"/>
      <c r="C367" s="462"/>
      <c r="D367" s="459" t="s">
        <v>170</v>
      </c>
      <c r="E367" s="477"/>
      <c r="F367" s="477"/>
      <c r="G367" s="460"/>
      <c r="H367" s="469" t="s">
        <v>171</v>
      </c>
      <c r="I367" s="469"/>
      <c r="J367" s="469"/>
      <c r="K367" s="469"/>
      <c r="L367" s="469"/>
      <c r="M367" s="469"/>
      <c r="N367" s="469"/>
      <c r="O367" s="459" t="s">
        <v>172</v>
      </c>
      <c r="P367" s="477"/>
      <c r="Q367" s="477"/>
      <c r="R367" s="477"/>
      <c r="S367" s="477"/>
      <c r="T367" s="477"/>
      <c r="U367" s="477"/>
      <c r="V367" s="477"/>
      <c r="W367" s="477"/>
      <c r="X367" s="477"/>
      <c r="Y367" s="477"/>
      <c r="Z367" s="477"/>
      <c r="AA367" s="460"/>
      <c r="AB367" s="469" t="s">
        <v>173</v>
      </c>
      <c r="AC367" s="469"/>
      <c r="AD367" s="469"/>
      <c r="AE367" s="469"/>
      <c r="AF367" s="469"/>
      <c r="AG367" s="459" t="s">
        <v>174</v>
      </c>
      <c r="AH367" s="477"/>
      <c r="AI367" s="477"/>
      <c r="AJ367" s="477"/>
      <c r="AK367" s="477"/>
      <c r="AL367" s="477"/>
      <c r="AM367" s="477"/>
      <c r="AN367" s="477"/>
      <c r="AO367" s="460"/>
      <c r="AP367" s="459" t="s">
        <v>175</v>
      </c>
      <c r="AQ367" s="477"/>
      <c r="AR367" s="477"/>
      <c r="AS367" s="477"/>
      <c r="AT367" s="477"/>
      <c r="AU367" s="477"/>
      <c r="AV367" s="477"/>
      <c r="AW367" s="477"/>
      <c r="AX367" s="477"/>
      <c r="AY367" s="477"/>
      <c r="AZ367" s="477"/>
      <c r="BA367" s="477"/>
      <c r="BB367" s="460"/>
      <c r="BC367" s="469" t="s">
        <v>176</v>
      </c>
      <c r="BD367" s="469"/>
      <c r="BE367" s="469"/>
      <c r="BF367" s="469"/>
    </row>
    <row r="368" spans="1:58" ht="18.75" customHeight="1">
      <c r="A368" s="222"/>
      <c r="B368" s="463"/>
      <c r="C368" s="464"/>
      <c r="D368" s="470" t="s">
        <v>177</v>
      </c>
      <c r="E368" s="471"/>
      <c r="F368" s="471"/>
      <c r="G368" s="472"/>
      <c r="H368" s="473" t="s">
        <v>178</v>
      </c>
      <c r="I368" s="473"/>
      <c r="J368" s="473"/>
      <c r="K368" s="473"/>
      <c r="L368" s="473"/>
      <c r="M368" s="473"/>
      <c r="N368" s="473"/>
      <c r="O368" s="474" t="s">
        <v>179</v>
      </c>
      <c r="P368" s="475"/>
      <c r="Q368" s="475"/>
      <c r="R368" s="475"/>
      <c r="S368" s="475"/>
      <c r="T368" s="475"/>
      <c r="U368" s="475"/>
      <c r="V368" s="475"/>
      <c r="W368" s="475"/>
      <c r="X368" s="475"/>
      <c r="Y368" s="475"/>
      <c r="Z368" s="475"/>
      <c r="AA368" s="476"/>
      <c r="AB368" s="473"/>
      <c r="AC368" s="473"/>
      <c r="AD368" s="473"/>
      <c r="AE368" s="473"/>
      <c r="AF368" s="473"/>
      <c r="AG368" s="474" t="s">
        <v>180</v>
      </c>
      <c r="AH368" s="475"/>
      <c r="AI368" s="475"/>
      <c r="AJ368" s="475"/>
      <c r="AK368" s="475"/>
      <c r="AL368" s="475"/>
      <c r="AM368" s="475"/>
      <c r="AN368" s="475"/>
      <c r="AO368" s="476"/>
      <c r="AP368" s="474" t="s">
        <v>181</v>
      </c>
      <c r="AQ368" s="475"/>
      <c r="AR368" s="475"/>
      <c r="AS368" s="475"/>
      <c r="AT368" s="475"/>
      <c r="AU368" s="475"/>
      <c r="AV368" s="475"/>
      <c r="AW368" s="475"/>
      <c r="AX368" s="475"/>
      <c r="AY368" s="475"/>
      <c r="AZ368" s="475"/>
      <c r="BA368" s="475"/>
      <c r="BB368" s="476"/>
      <c r="BC368" s="473"/>
      <c r="BD368" s="473"/>
      <c r="BE368" s="473"/>
      <c r="BF368" s="473"/>
    </row>
    <row r="369" spans="1:60" ht="18.75" customHeight="1">
      <c r="A369" s="222"/>
      <c r="B369" s="468" t="s">
        <v>182</v>
      </c>
      <c r="C369" s="468"/>
      <c r="D369" s="478" t="s">
        <v>158</v>
      </c>
      <c r="E369" s="479"/>
      <c r="F369" s="479"/>
      <c r="G369" s="480"/>
      <c r="H369" s="481" t="e">
        <f ca="1">Calcu!E221</f>
        <v>#N/A</v>
      </c>
      <c r="I369" s="482"/>
      <c r="J369" s="482"/>
      <c r="K369" s="482"/>
      <c r="L369" s="482"/>
      <c r="M369" s="483" t="str">
        <f>Calcu!F221</f>
        <v>mm</v>
      </c>
      <c r="N369" s="484"/>
      <c r="O369" s="491" t="e">
        <f ca="1">Calcu!K221</f>
        <v>#N/A</v>
      </c>
      <c r="P369" s="492"/>
      <c r="Q369" s="492"/>
      <c r="R369" s="232"/>
      <c r="S369" s="312"/>
      <c r="T369" s="457" t="e">
        <f ca="1">Calcu!L221</f>
        <v>#N/A</v>
      </c>
      <c r="U369" s="457"/>
      <c r="V369" s="457"/>
      <c r="W369" s="316"/>
      <c r="X369" s="316"/>
      <c r="Y369" s="316"/>
      <c r="Z369" s="489" t="str">
        <f>Calcu!M221</f>
        <v>μm</v>
      </c>
      <c r="AA369" s="490"/>
      <c r="AB369" s="468" t="str">
        <f>Calcu!N221</f>
        <v>정규</v>
      </c>
      <c r="AC369" s="468"/>
      <c r="AD369" s="468"/>
      <c r="AE369" s="468"/>
      <c r="AF369" s="468"/>
      <c r="AG369" s="465">
        <f>Calcu!Q221</f>
        <v>1</v>
      </c>
      <c r="AH369" s="466"/>
      <c r="AI369" s="466"/>
      <c r="AJ369" s="466"/>
      <c r="AK369" s="466"/>
      <c r="AL369" s="466"/>
      <c r="AM369" s="466"/>
      <c r="AN369" s="466"/>
      <c r="AO369" s="467"/>
      <c r="AP369" s="491" t="e">
        <f ca="1">Calcu!S221</f>
        <v>#N/A</v>
      </c>
      <c r="AQ369" s="492"/>
      <c r="AR369" s="492"/>
      <c r="AS369" s="232"/>
      <c r="AT369" s="312"/>
      <c r="AU369" s="457" t="e">
        <f ca="1">Calcu!T221</f>
        <v>#N/A</v>
      </c>
      <c r="AV369" s="457"/>
      <c r="AW369" s="457"/>
      <c r="AX369" s="316"/>
      <c r="AY369" s="316"/>
      <c r="AZ369" s="316"/>
      <c r="BA369" s="489" t="str">
        <f>Calcu!U221</f>
        <v>μm</v>
      </c>
      <c r="BB369" s="490"/>
      <c r="BC369" s="468" t="str">
        <f>Calcu!V221</f>
        <v>∞</v>
      </c>
      <c r="BD369" s="468"/>
      <c r="BE369" s="468"/>
      <c r="BF369" s="468"/>
    </row>
    <row r="370" spans="1:60" ht="18.75" customHeight="1">
      <c r="A370" s="222"/>
      <c r="B370" s="468" t="s">
        <v>184</v>
      </c>
      <c r="C370" s="468"/>
      <c r="D370" s="478" t="s">
        <v>160</v>
      </c>
      <c r="E370" s="479"/>
      <c r="F370" s="479"/>
      <c r="G370" s="480"/>
      <c r="H370" s="481" t="e">
        <f ca="1">Calcu!E222</f>
        <v>#N/A</v>
      </c>
      <c r="I370" s="482"/>
      <c r="J370" s="482"/>
      <c r="K370" s="482"/>
      <c r="L370" s="482"/>
      <c r="M370" s="483" t="str">
        <f>Calcu!F222</f>
        <v>mm</v>
      </c>
      <c r="N370" s="484"/>
      <c r="O370" s="485">
        <f>Calcu!K222</f>
        <v>0</v>
      </c>
      <c r="P370" s="486"/>
      <c r="Q370" s="486"/>
      <c r="R370" s="486"/>
      <c r="S370" s="486"/>
      <c r="T370" s="486"/>
      <c r="U370" s="486"/>
      <c r="V370" s="487" t="str">
        <f>Calcu!M222</f>
        <v>μm</v>
      </c>
      <c r="W370" s="487"/>
      <c r="X370" s="487"/>
      <c r="Y370" s="487"/>
      <c r="Z370" s="487"/>
      <c r="AA370" s="488"/>
      <c r="AB370" s="468" t="str">
        <f>Calcu!N222</f>
        <v>t</v>
      </c>
      <c r="AC370" s="468"/>
      <c r="AD370" s="468"/>
      <c r="AE370" s="468"/>
      <c r="AF370" s="468"/>
      <c r="AG370" s="465">
        <f>Calcu!Q222</f>
        <v>-1</v>
      </c>
      <c r="AH370" s="466"/>
      <c r="AI370" s="466"/>
      <c r="AJ370" s="466"/>
      <c r="AK370" s="466"/>
      <c r="AL370" s="466"/>
      <c r="AM370" s="466"/>
      <c r="AN370" s="466"/>
      <c r="AO370" s="467"/>
      <c r="AP370" s="485">
        <f>Calcu!S222</f>
        <v>0</v>
      </c>
      <c r="AQ370" s="486"/>
      <c r="AR370" s="486"/>
      <c r="AS370" s="486"/>
      <c r="AT370" s="486"/>
      <c r="AU370" s="486">
        <v>0</v>
      </c>
      <c r="AV370" s="486"/>
      <c r="AW370" s="487" t="str">
        <f>Calcu!U222</f>
        <v>μm</v>
      </c>
      <c r="AX370" s="487"/>
      <c r="AY370" s="487"/>
      <c r="AZ370" s="487"/>
      <c r="BA370" s="487"/>
      <c r="BB370" s="488"/>
      <c r="BC370" s="468">
        <f>Calcu!V222</f>
        <v>4</v>
      </c>
      <c r="BD370" s="468"/>
      <c r="BE370" s="468"/>
      <c r="BF370" s="468"/>
    </row>
    <row r="371" spans="1:60" ht="18.75" customHeight="1">
      <c r="A371" s="222"/>
      <c r="B371" s="468" t="s">
        <v>186</v>
      </c>
      <c r="C371" s="468"/>
      <c r="D371" s="478"/>
      <c r="E371" s="479"/>
      <c r="F371" s="479"/>
      <c r="G371" s="480"/>
      <c r="H371" s="481" t="e">
        <f ca="1">Calcu!E223</f>
        <v>#N/A</v>
      </c>
      <c r="I371" s="482"/>
      <c r="J371" s="482"/>
      <c r="K371" s="482"/>
      <c r="L371" s="482"/>
      <c r="M371" s="483" t="str">
        <f>Calcu!F223</f>
        <v>/℃</v>
      </c>
      <c r="N371" s="484"/>
      <c r="O371" s="496">
        <f>Calcu!L223</f>
        <v>4.0824829046386305E-7</v>
      </c>
      <c r="P371" s="497"/>
      <c r="Q371" s="497"/>
      <c r="R371" s="497"/>
      <c r="S371" s="497"/>
      <c r="T371" s="497"/>
      <c r="U371" s="497"/>
      <c r="V371" s="497"/>
      <c r="W371" s="497"/>
      <c r="X371" s="489" t="str">
        <f>Calcu!M223</f>
        <v>/℃</v>
      </c>
      <c r="Y371" s="489"/>
      <c r="Z371" s="489"/>
      <c r="AA371" s="490"/>
      <c r="AB371" s="468" t="str">
        <f>Calcu!N223</f>
        <v>삼각형</v>
      </c>
      <c r="AC371" s="468"/>
      <c r="AD371" s="468"/>
      <c r="AE371" s="468"/>
      <c r="AF371" s="468"/>
      <c r="AG371" s="493">
        <f>Calcu!Q223</f>
        <v>-200</v>
      </c>
      <c r="AH371" s="489"/>
      <c r="AI371" s="489"/>
      <c r="AJ371" s="489"/>
      <c r="AK371" s="489" t="s">
        <v>187</v>
      </c>
      <c r="AL371" s="489"/>
      <c r="AM371" s="489"/>
      <c r="AN371" s="489"/>
      <c r="AO371" s="490"/>
      <c r="AP371" s="494">
        <f>Calcu!T223</f>
        <v>8.1649658092772609E-5</v>
      </c>
      <c r="AQ371" s="495"/>
      <c r="AR371" s="495"/>
      <c r="AS371" s="495"/>
      <c r="AT371" s="495"/>
      <c r="AU371" s="495" t="s">
        <v>314</v>
      </c>
      <c r="AV371" s="495"/>
      <c r="AW371" s="489" t="s">
        <v>188</v>
      </c>
      <c r="AX371" s="489"/>
      <c r="AY371" s="489"/>
      <c r="AZ371" s="489"/>
      <c r="BA371" s="489"/>
      <c r="BB371" s="490"/>
      <c r="BC371" s="468">
        <f>Calcu!V223</f>
        <v>100</v>
      </c>
      <c r="BD371" s="468"/>
      <c r="BE371" s="468"/>
      <c r="BF371" s="468"/>
    </row>
    <row r="372" spans="1:60" ht="18.75" customHeight="1">
      <c r="A372" s="222"/>
      <c r="B372" s="468" t="s">
        <v>189</v>
      </c>
      <c r="C372" s="468"/>
      <c r="D372" s="478" t="s">
        <v>163</v>
      </c>
      <c r="E372" s="479"/>
      <c r="F372" s="479"/>
      <c r="G372" s="480"/>
      <c r="H372" s="481" t="str">
        <f>Calcu!E224</f>
        <v/>
      </c>
      <c r="I372" s="482"/>
      <c r="J372" s="482"/>
      <c r="K372" s="482"/>
      <c r="L372" s="482"/>
      <c r="M372" s="483" t="str">
        <f>Calcu!F224</f>
        <v>℃</v>
      </c>
      <c r="N372" s="484"/>
      <c r="O372" s="485">
        <f>Calcu!L224</f>
        <v>0.11547005383792516</v>
      </c>
      <c r="P372" s="486"/>
      <c r="Q372" s="486"/>
      <c r="R372" s="486"/>
      <c r="S372" s="486"/>
      <c r="T372" s="486"/>
      <c r="U372" s="486"/>
      <c r="V372" s="487" t="str">
        <f>Calcu!M224</f>
        <v>℃</v>
      </c>
      <c r="W372" s="487"/>
      <c r="X372" s="487"/>
      <c r="Y372" s="487"/>
      <c r="Z372" s="487"/>
      <c r="AA372" s="488"/>
      <c r="AB372" s="468" t="str">
        <f>Calcu!N224</f>
        <v>직사각형</v>
      </c>
      <c r="AC372" s="468"/>
      <c r="AD372" s="468"/>
      <c r="AE372" s="468"/>
      <c r="AF372" s="468"/>
      <c r="AG372" s="493" t="e">
        <f ca="1">Calcu!Q224</f>
        <v>#N/A</v>
      </c>
      <c r="AH372" s="489"/>
      <c r="AI372" s="489"/>
      <c r="AJ372" s="489"/>
      <c r="AK372" s="489" t="s">
        <v>191</v>
      </c>
      <c r="AL372" s="489"/>
      <c r="AM372" s="489"/>
      <c r="AN372" s="489"/>
      <c r="AO372" s="490"/>
      <c r="AP372" s="494" t="e">
        <f ca="1">Calcu!T224</f>
        <v>#N/A</v>
      </c>
      <c r="AQ372" s="495"/>
      <c r="AR372" s="495"/>
      <c r="AS372" s="495"/>
      <c r="AT372" s="495"/>
      <c r="AU372" s="495" t="s">
        <v>315</v>
      </c>
      <c r="AV372" s="495"/>
      <c r="AW372" s="489" t="s">
        <v>188</v>
      </c>
      <c r="AX372" s="489"/>
      <c r="AY372" s="489"/>
      <c r="AZ372" s="489"/>
      <c r="BA372" s="489"/>
      <c r="BB372" s="490"/>
      <c r="BC372" s="468">
        <f>Calcu!V224</f>
        <v>12</v>
      </c>
      <c r="BD372" s="468"/>
      <c r="BE372" s="468"/>
      <c r="BF372" s="468"/>
    </row>
    <row r="373" spans="1:60" ht="18.75" customHeight="1">
      <c r="A373" s="222"/>
      <c r="B373" s="468" t="s">
        <v>193</v>
      </c>
      <c r="C373" s="468"/>
      <c r="D373" s="478" t="s">
        <v>164</v>
      </c>
      <c r="E373" s="479"/>
      <c r="F373" s="479"/>
      <c r="G373" s="480"/>
      <c r="H373" s="481" t="e">
        <f ca="1">Calcu!E225</f>
        <v>#N/A</v>
      </c>
      <c r="I373" s="482"/>
      <c r="J373" s="482"/>
      <c r="K373" s="482"/>
      <c r="L373" s="482"/>
      <c r="M373" s="483" t="str">
        <f>Calcu!F225</f>
        <v>/℃</v>
      </c>
      <c r="N373" s="484"/>
      <c r="O373" s="496">
        <f>Calcu!L225</f>
        <v>8.1649658092772609E-7</v>
      </c>
      <c r="P373" s="497"/>
      <c r="Q373" s="497"/>
      <c r="R373" s="497"/>
      <c r="S373" s="497"/>
      <c r="T373" s="497"/>
      <c r="U373" s="497"/>
      <c r="V373" s="497"/>
      <c r="W373" s="497"/>
      <c r="X373" s="489" t="str">
        <f>Calcu!M225</f>
        <v>/℃</v>
      </c>
      <c r="Y373" s="489"/>
      <c r="Z373" s="489"/>
      <c r="AA373" s="490"/>
      <c r="AB373" s="468" t="str">
        <f>Calcu!N225</f>
        <v>삼각형</v>
      </c>
      <c r="AC373" s="468"/>
      <c r="AD373" s="468"/>
      <c r="AE373" s="468"/>
      <c r="AF373" s="468"/>
      <c r="AG373" s="493">
        <f>Calcu!Q225</f>
        <v>-100</v>
      </c>
      <c r="AH373" s="489"/>
      <c r="AI373" s="489"/>
      <c r="AJ373" s="489"/>
      <c r="AK373" s="489" t="s">
        <v>187</v>
      </c>
      <c r="AL373" s="489"/>
      <c r="AM373" s="489"/>
      <c r="AN373" s="489"/>
      <c r="AO373" s="490"/>
      <c r="AP373" s="494">
        <f>Calcu!T225</f>
        <v>8.1649658092772609E-5</v>
      </c>
      <c r="AQ373" s="495"/>
      <c r="AR373" s="495"/>
      <c r="AS373" s="495"/>
      <c r="AT373" s="495"/>
      <c r="AU373" s="495" t="s">
        <v>314</v>
      </c>
      <c r="AV373" s="495"/>
      <c r="AW373" s="489" t="s">
        <v>188</v>
      </c>
      <c r="AX373" s="489"/>
      <c r="AY373" s="489"/>
      <c r="AZ373" s="489"/>
      <c r="BA373" s="489"/>
      <c r="BB373" s="490"/>
      <c r="BC373" s="468">
        <f>Calcu!V225</f>
        <v>100</v>
      </c>
      <c r="BD373" s="468"/>
      <c r="BE373" s="468"/>
      <c r="BF373" s="468"/>
    </row>
    <row r="374" spans="1:60" ht="18.75" customHeight="1">
      <c r="A374" s="222"/>
      <c r="B374" s="468" t="s">
        <v>195</v>
      </c>
      <c r="C374" s="468"/>
      <c r="D374" s="478" t="s">
        <v>165</v>
      </c>
      <c r="E374" s="479"/>
      <c r="F374" s="479"/>
      <c r="G374" s="480"/>
      <c r="H374" s="481">
        <f>Calcu!E226</f>
        <v>0.1</v>
      </c>
      <c r="I374" s="482"/>
      <c r="J374" s="482"/>
      <c r="K374" s="482"/>
      <c r="L374" s="482"/>
      <c r="M374" s="483" t="str">
        <f>Calcu!F226</f>
        <v>℃</v>
      </c>
      <c r="N374" s="484"/>
      <c r="O374" s="485">
        <f>Calcu!L226</f>
        <v>0.57735026918962584</v>
      </c>
      <c r="P374" s="486"/>
      <c r="Q374" s="486"/>
      <c r="R374" s="486"/>
      <c r="S374" s="486"/>
      <c r="T374" s="486"/>
      <c r="U374" s="486"/>
      <c r="V374" s="487" t="str">
        <f>Calcu!M226</f>
        <v>℃</v>
      </c>
      <c r="W374" s="487"/>
      <c r="X374" s="487"/>
      <c r="Y374" s="487"/>
      <c r="Z374" s="487"/>
      <c r="AA374" s="488"/>
      <c r="AB374" s="468" t="str">
        <f>Calcu!N226</f>
        <v>직사각형</v>
      </c>
      <c r="AC374" s="468"/>
      <c r="AD374" s="468"/>
      <c r="AE374" s="468"/>
      <c r="AF374" s="468"/>
      <c r="AG374" s="493" t="e">
        <f ca="1">Calcu!Q226</f>
        <v>#N/A</v>
      </c>
      <c r="AH374" s="489"/>
      <c r="AI374" s="489"/>
      <c r="AJ374" s="489"/>
      <c r="AK374" s="489" t="s">
        <v>196</v>
      </c>
      <c r="AL374" s="489"/>
      <c r="AM374" s="489"/>
      <c r="AN374" s="489"/>
      <c r="AO374" s="490"/>
      <c r="AP374" s="494" t="e">
        <f ca="1">Calcu!T226</f>
        <v>#N/A</v>
      </c>
      <c r="AQ374" s="495"/>
      <c r="AR374" s="495"/>
      <c r="AS374" s="495"/>
      <c r="AT374" s="495"/>
      <c r="AU374" s="495" t="s">
        <v>315</v>
      </c>
      <c r="AV374" s="495"/>
      <c r="AW374" s="489" t="s">
        <v>197</v>
      </c>
      <c r="AX374" s="489"/>
      <c r="AY374" s="489"/>
      <c r="AZ374" s="489"/>
      <c r="BA374" s="489"/>
      <c r="BB374" s="490"/>
      <c r="BC374" s="468">
        <f>Calcu!V226</f>
        <v>12</v>
      </c>
      <c r="BD374" s="468"/>
      <c r="BE374" s="468"/>
      <c r="BF374" s="468"/>
    </row>
    <row r="375" spans="1:60" ht="18.75" customHeight="1">
      <c r="A375" s="222"/>
      <c r="B375" s="468" t="s">
        <v>198</v>
      </c>
      <c r="C375" s="468"/>
      <c r="D375" s="478" t="s">
        <v>581</v>
      </c>
      <c r="E375" s="479"/>
      <c r="F375" s="479"/>
      <c r="G375" s="480"/>
      <c r="H375" s="481">
        <f>Calcu!E227</f>
        <v>0</v>
      </c>
      <c r="I375" s="482"/>
      <c r="J375" s="482"/>
      <c r="K375" s="482"/>
      <c r="L375" s="482"/>
      <c r="M375" s="483" t="str">
        <f>Calcu!F227</f>
        <v>mm</v>
      </c>
      <c r="N375" s="484"/>
      <c r="O375" s="485">
        <f>Calcu!K227</f>
        <v>0</v>
      </c>
      <c r="P375" s="486"/>
      <c r="Q375" s="486"/>
      <c r="R375" s="486"/>
      <c r="S375" s="486"/>
      <c r="T375" s="486"/>
      <c r="U375" s="486"/>
      <c r="V375" s="487" t="str">
        <f>Calcu!M227</f>
        <v>μm</v>
      </c>
      <c r="W375" s="487"/>
      <c r="X375" s="487"/>
      <c r="Y375" s="487"/>
      <c r="Z375" s="487"/>
      <c r="AA375" s="488"/>
      <c r="AB375" s="468" t="str">
        <f>Calcu!N227</f>
        <v>직사각형</v>
      </c>
      <c r="AC375" s="468"/>
      <c r="AD375" s="468"/>
      <c r="AE375" s="468"/>
      <c r="AF375" s="468"/>
      <c r="AG375" s="465">
        <f>Calcu!Q227</f>
        <v>1</v>
      </c>
      <c r="AH375" s="466"/>
      <c r="AI375" s="466"/>
      <c r="AJ375" s="466"/>
      <c r="AK375" s="466"/>
      <c r="AL375" s="466"/>
      <c r="AM375" s="466"/>
      <c r="AN375" s="466"/>
      <c r="AO375" s="467"/>
      <c r="AP375" s="485">
        <f>Calcu!S227</f>
        <v>0</v>
      </c>
      <c r="AQ375" s="486"/>
      <c r="AR375" s="486"/>
      <c r="AS375" s="486"/>
      <c r="AT375" s="486"/>
      <c r="AU375" s="486">
        <v>0</v>
      </c>
      <c r="AV375" s="486"/>
      <c r="AW375" s="487" t="str">
        <f>Calcu!U227</f>
        <v>μm</v>
      </c>
      <c r="AX375" s="487"/>
      <c r="AY375" s="487"/>
      <c r="AZ375" s="487"/>
      <c r="BA375" s="487"/>
      <c r="BB375" s="488"/>
      <c r="BC375" s="468" t="str">
        <f>Calcu!V227</f>
        <v>∞</v>
      </c>
      <c r="BD375" s="468"/>
      <c r="BE375" s="468"/>
      <c r="BF375" s="468"/>
    </row>
    <row r="376" spans="1:60" ht="18.75" customHeight="1">
      <c r="A376" s="222"/>
      <c r="B376" s="468" t="s">
        <v>335</v>
      </c>
      <c r="C376" s="468"/>
      <c r="D376" s="478" t="s">
        <v>352</v>
      </c>
      <c r="E376" s="479"/>
      <c r="F376" s="479"/>
      <c r="G376" s="480"/>
      <c r="H376" s="481">
        <f>Calcu!E228</f>
        <v>0</v>
      </c>
      <c r="I376" s="482"/>
      <c r="J376" s="482"/>
      <c r="K376" s="482"/>
      <c r="L376" s="482"/>
      <c r="M376" s="483" t="str">
        <f>Calcu!F228</f>
        <v>mm</v>
      </c>
      <c r="N376" s="484"/>
      <c r="O376" s="485">
        <f>Calcu!K228</f>
        <v>0</v>
      </c>
      <c r="P376" s="486"/>
      <c r="Q376" s="486"/>
      <c r="R376" s="486"/>
      <c r="S376" s="486"/>
      <c r="T376" s="486"/>
      <c r="U376" s="486"/>
      <c r="V376" s="487" t="str">
        <f>Calcu!M228</f>
        <v>μm</v>
      </c>
      <c r="W376" s="487"/>
      <c r="X376" s="487"/>
      <c r="Y376" s="487"/>
      <c r="Z376" s="487"/>
      <c r="AA376" s="488"/>
      <c r="AB376" s="468" t="str">
        <f>Calcu!N228</f>
        <v>직사각형</v>
      </c>
      <c r="AC376" s="468"/>
      <c r="AD376" s="468"/>
      <c r="AE376" s="468"/>
      <c r="AF376" s="468"/>
      <c r="AG376" s="465">
        <f>Calcu!Q228</f>
        <v>1</v>
      </c>
      <c r="AH376" s="466"/>
      <c r="AI376" s="466"/>
      <c r="AJ376" s="466"/>
      <c r="AK376" s="466"/>
      <c r="AL376" s="466"/>
      <c r="AM376" s="466"/>
      <c r="AN376" s="466"/>
      <c r="AO376" s="467"/>
      <c r="AP376" s="485">
        <f>Calcu!S228</f>
        <v>0</v>
      </c>
      <c r="AQ376" s="486"/>
      <c r="AR376" s="486"/>
      <c r="AS376" s="486"/>
      <c r="AT376" s="486"/>
      <c r="AU376" s="486">
        <v>0</v>
      </c>
      <c r="AV376" s="486"/>
      <c r="AW376" s="487" t="str">
        <f>Calcu!U228</f>
        <v>μm</v>
      </c>
      <c r="AX376" s="487"/>
      <c r="AY376" s="487"/>
      <c r="AZ376" s="487"/>
      <c r="BA376" s="487"/>
      <c r="BB376" s="488"/>
      <c r="BC376" s="468">
        <f>Calcu!V228</f>
        <v>12</v>
      </c>
      <c r="BD376" s="468"/>
      <c r="BE376" s="468"/>
      <c r="BF376" s="468"/>
    </row>
    <row r="377" spans="1:60" ht="18.75" customHeight="1">
      <c r="A377" s="222"/>
      <c r="B377" s="468" t="s">
        <v>336</v>
      </c>
      <c r="C377" s="468"/>
      <c r="D377" s="478" t="s">
        <v>156</v>
      </c>
      <c r="E377" s="479"/>
      <c r="F377" s="479"/>
      <c r="G377" s="480"/>
      <c r="H377" s="481" t="e">
        <f ca="1">Calcu!E229</f>
        <v>#N/A</v>
      </c>
      <c r="I377" s="482"/>
      <c r="J377" s="482"/>
      <c r="K377" s="482"/>
      <c r="L377" s="482"/>
      <c r="M377" s="483" t="str">
        <f>Calcu!F229</f>
        <v>mm</v>
      </c>
      <c r="N377" s="484"/>
      <c r="O377" s="465"/>
      <c r="P377" s="466"/>
      <c r="Q377" s="466"/>
      <c r="R377" s="466"/>
      <c r="S377" s="466"/>
      <c r="T377" s="466"/>
      <c r="U377" s="466"/>
      <c r="V377" s="466"/>
      <c r="W377" s="466"/>
      <c r="X377" s="466"/>
      <c r="Y377" s="466"/>
      <c r="Z377" s="466"/>
      <c r="AA377" s="467"/>
      <c r="AB377" s="468"/>
      <c r="AC377" s="468"/>
      <c r="AD377" s="468"/>
      <c r="AE377" s="468"/>
      <c r="AF377" s="468"/>
      <c r="AG377" s="465"/>
      <c r="AH377" s="466"/>
      <c r="AI377" s="466"/>
      <c r="AJ377" s="466"/>
      <c r="AK377" s="466"/>
      <c r="AL377" s="466"/>
      <c r="AM377" s="466"/>
      <c r="AN377" s="466"/>
      <c r="AO377" s="467"/>
      <c r="AP377" s="491" t="e">
        <f ca="1">Calcu!S229</f>
        <v>#N/A</v>
      </c>
      <c r="AQ377" s="492"/>
      <c r="AR377" s="492"/>
      <c r="AS377" s="232"/>
      <c r="AT377" s="312"/>
      <c r="AU377" s="457" t="e">
        <f ca="1">Calcu!T229</f>
        <v>#N/A</v>
      </c>
      <c r="AV377" s="457"/>
      <c r="AW377" s="457"/>
      <c r="AX377" s="316"/>
      <c r="AY377" s="316"/>
      <c r="AZ377" s="316"/>
      <c r="BA377" s="489" t="str">
        <f>Calcu!U229</f>
        <v>μm</v>
      </c>
      <c r="BB377" s="490"/>
      <c r="BC377" s="468" t="e">
        <f ca="1">Calcu!V229</f>
        <v>#N/A</v>
      </c>
      <c r="BD377" s="468"/>
      <c r="BE377" s="468"/>
      <c r="BF377" s="468"/>
    </row>
    <row r="378" spans="1:60" ht="18.75" customHeight="1">
      <c r="A378" s="222"/>
      <c r="B378" s="222"/>
      <c r="C378" s="222"/>
      <c r="D378" s="222"/>
      <c r="E378" s="222"/>
      <c r="F378" s="222"/>
      <c r="G378" s="222"/>
      <c r="H378" s="222"/>
      <c r="I378" s="222"/>
      <c r="J378" s="222"/>
      <c r="K378" s="222"/>
      <c r="L378" s="222"/>
      <c r="M378" s="222"/>
      <c r="N378" s="222"/>
      <c r="O378" s="222"/>
      <c r="P378" s="222"/>
      <c r="Q378" s="222"/>
      <c r="R378" s="222"/>
      <c r="S378" s="222"/>
      <c r="T378" s="222"/>
      <c r="U378" s="222"/>
      <c r="V378" s="222"/>
      <c r="W378" s="222"/>
      <c r="X378" s="222"/>
      <c r="Y378" s="222"/>
      <c r="Z378" s="222"/>
      <c r="AA378" s="222"/>
      <c r="AB378" s="222"/>
      <c r="AC378" s="222"/>
      <c r="AD378" s="222"/>
      <c r="AE378" s="222"/>
      <c r="AF378" s="222"/>
      <c r="AG378" s="234" t="s">
        <v>345</v>
      </c>
      <c r="AH378" s="222"/>
      <c r="AI378" s="222"/>
      <c r="AJ378" s="222"/>
      <c r="AK378" s="222"/>
      <c r="AL378" s="222"/>
      <c r="AM378" s="222"/>
      <c r="AN378" s="222"/>
      <c r="AO378" s="222"/>
      <c r="AP378" s="222"/>
      <c r="AQ378" s="222"/>
      <c r="AR378" s="222"/>
      <c r="AS378" s="222"/>
      <c r="AT378" s="222"/>
    </row>
    <row r="379" spans="1:60" s="137" customFormat="1" ht="18.75" customHeight="1">
      <c r="A379" s="57" t="s">
        <v>297</v>
      </c>
      <c r="B379" s="314"/>
      <c r="C379" s="314"/>
      <c r="D379" s="314"/>
      <c r="E379" s="314"/>
      <c r="F379" s="314"/>
      <c r="G379" s="314"/>
      <c r="H379" s="314"/>
      <c r="I379" s="314"/>
      <c r="J379" s="314"/>
      <c r="K379" s="314"/>
      <c r="L379" s="314"/>
      <c r="M379" s="314"/>
      <c r="N379" s="314"/>
      <c r="O379" s="314"/>
      <c r="P379" s="314"/>
      <c r="Q379" s="314"/>
      <c r="R379" s="314"/>
      <c r="S379" s="314"/>
      <c r="T379" s="314"/>
      <c r="U379" s="314"/>
      <c r="V379" s="314"/>
      <c r="W379" s="314"/>
      <c r="X379" s="314"/>
      <c r="Y379" s="314"/>
      <c r="Z379" s="314"/>
      <c r="AA379" s="314"/>
      <c r="AB379" s="314"/>
      <c r="AC379" s="314"/>
      <c r="AD379" s="314"/>
      <c r="AE379" s="314"/>
      <c r="AF379" s="314"/>
      <c r="AG379" s="314"/>
      <c r="AH379" s="314"/>
      <c r="AI379" s="314"/>
      <c r="AJ379" s="314"/>
      <c r="AK379" s="314"/>
      <c r="AL379" s="314"/>
      <c r="AM379" s="314"/>
      <c r="AN379" s="314"/>
      <c r="AO379" s="314"/>
      <c r="AP379" s="314"/>
      <c r="AQ379" s="314"/>
      <c r="AR379" s="314"/>
      <c r="AS379" s="314"/>
      <c r="AT379" s="314"/>
      <c r="AU379" s="314"/>
      <c r="AV379" s="314"/>
      <c r="AW379" s="314"/>
      <c r="AX379" s="314"/>
      <c r="AY379" s="314"/>
      <c r="AZ379" s="314"/>
      <c r="BA379" s="314"/>
      <c r="BB379" s="314"/>
      <c r="BC379" s="314"/>
      <c r="BD379" s="314"/>
      <c r="BE379" s="314"/>
      <c r="BF379" s="314"/>
    </row>
    <row r="380" spans="1:60" s="137" customFormat="1" ht="18.75" customHeight="1">
      <c r="A380" s="314"/>
      <c r="B380" s="314"/>
      <c r="C380" s="314"/>
      <c r="D380" s="314"/>
      <c r="E380" s="314"/>
      <c r="F380" s="314"/>
      <c r="G380" s="314"/>
      <c r="H380" s="314"/>
      <c r="I380" s="314"/>
      <c r="J380" s="314"/>
      <c r="K380" s="314"/>
      <c r="L380" s="314"/>
      <c r="M380" s="314"/>
      <c r="N380" s="314"/>
      <c r="O380" s="314"/>
      <c r="P380" s="314"/>
      <c r="Q380" s="314"/>
      <c r="R380" s="314"/>
      <c r="S380" s="314"/>
      <c r="T380" s="314"/>
      <c r="U380" s="314"/>
      <c r="V380" s="314"/>
      <c r="W380" s="314"/>
      <c r="X380" s="314"/>
      <c r="Y380" s="314"/>
      <c r="Z380" s="314"/>
      <c r="AA380" s="314"/>
      <c r="AB380" s="314"/>
      <c r="AC380" s="314"/>
      <c r="AD380" s="314"/>
      <c r="AE380" s="313"/>
      <c r="AF380" s="314"/>
      <c r="AG380" s="314"/>
      <c r="AH380" s="314"/>
      <c r="AI380" s="314"/>
      <c r="AJ380" s="314"/>
      <c r="AK380" s="313"/>
      <c r="AL380" s="313"/>
      <c r="AM380" s="319"/>
      <c r="AN380" s="319"/>
      <c r="AO380" s="319"/>
      <c r="AP380" s="319"/>
      <c r="AQ380" s="313"/>
      <c r="AR380" s="314"/>
      <c r="AT380" s="242"/>
      <c r="AU380" s="242"/>
      <c r="AV380" s="242"/>
      <c r="AW380" s="313"/>
      <c r="AX380" s="313"/>
      <c r="AY380" s="314"/>
      <c r="BA380" s="314"/>
      <c r="BB380" s="314"/>
      <c r="BC380" s="314"/>
      <c r="BD380" s="314"/>
      <c r="BE380" s="314"/>
      <c r="BF380" s="314"/>
    </row>
    <row r="381" spans="1:60" s="137" customFormat="1" ht="18.75" customHeight="1">
      <c r="A381" s="314"/>
      <c r="B381" s="314"/>
      <c r="C381" s="314"/>
      <c r="D381" s="314"/>
      <c r="E381" s="314" t="s">
        <v>205</v>
      </c>
      <c r="F381" s="501" t="e">
        <f ca="1">AP369</f>
        <v>#N/A</v>
      </c>
      <c r="G381" s="501"/>
      <c r="H381" s="501"/>
      <c r="I381" s="313" t="s">
        <v>131</v>
      </c>
      <c r="J381" s="313"/>
      <c r="K381" s="498" t="s">
        <v>298</v>
      </c>
      <c r="L381" s="498"/>
      <c r="M381" s="502" t="e">
        <f ca="1">AU369</f>
        <v>#N/A</v>
      </c>
      <c r="N381" s="502"/>
      <c r="O381" s="502"/>
      <c r="P381" s="313" t="s">
        <v>188</v>
      </c>
      <c r="Q381" s="313"/>
      <c r="R381" s="314"/>
      <c r="T381" s="498" t="s">
        <v>299</v>
      </c>
      <c r="U381" s="498"/>
      <c r="V381" s="500">
        <f>AP370</f>
        <v>0</v>
      </c>
      <c r="W381" s="500"/>
      <c r="X381" s="500"/>
      <c r="Y381" s="313" t="s">
        <v>131</v>
      </c>
      <c r="Z381" s="313"/>
      <c r="AA381" s="498" t="s">
        <v>299</v>
      </c>
      <c r="AB381" s="498"/>
      <c r="AC381" s="499">
        <f>AP371</f>
        <v>8.1649658092772609E-5</v>
      </c>
      <c r="AD381" s="499"/>
      <c r="AE381" s="499"/>
      <c r="AF381" s="499"/>
      <c r="AG381" s="313" t="s">
        <v>188</v>
      </c>
      <c r="AH381" s="314"/>
      <c r="AK381" s="498" t="s">
        <v>299</v>
      </c>
      <c r="AL381" s="498"/>
      <c r="AM381" s="499" t="e">
        <f ca="1">AP372</f>
        <v>#N/A</v>
      </c>
      <c r="AN381" s="499"/>
      <c r="AO381" s="499"/>
      <c r="AP381" s="499"/>
      <c r="AQ381" s="313" t="s">
        <v>188</v>
      </c>
      <c r="AR381" s="314"/>
      <c r="AU381" s="314"/>
      <c r="AV381" s="314"/>
      <c r="AW381" s="314"/>
      <c r="AX381" s="314"/>
      <c r="AY381" s="314"/>
      <c r="AZ381" s="314"/>
      <c r="BA381" s="314"/>
      <c r="BB381" s="314"/>
      <c r="BC381" s="314"/>
      <c r="BD381" s="314"/>
      <c r="BE381" s="314"/>
      <c r="BF381" s="314"/>
    </row>
    <row r="382" spans="1:60" s="137" customFormat="1" ht="18.75" customHeight="1">
      <c r="A382" s="314"/>
      <c r="B382" s="314"/>
      <c r="C382" s="314"/>
      <c r="D382" s="314"/>
      <c r="E382" s="314"/>
      <c r="F382" s="498" t="s">
        <v>299</v>
      </c>
      <c r="G382" s="498"/>
      <c r="H382" s="499">
        <f>AP373</f>
        <v>8.1649658092772609E-5</v>
      </c>
      <c r="I382" s="499"/>
      <c r="J382" s="499"/>
      <c r="K382" s="499"/>
      <c r="L382" s="313" t="s">
        <v>188</v>
      </c>
      <c r="M382" s="314"/>
      <c r="P382" s="498" t="s">
        <v>299</v>
      </c>
      <c r="Q382" s="498"/>
      <c r="R382" s="499" t="e">
        <f ca="1">AP374</f>
        <v>#N/A</v>
      </c>
      <c r="S382" s="499"/>
      <c r="T382" s="499"/>
      <c r="U382" s="499"/>
      <c r="V382" s="313" t="s">
        <v>188</v>
      </c>
      <c r="W382" s="314"/>
      <c r="Z382" s="498" t="s">
        <v>298</v>
      </c>
      <c r="AA382" s="498"/>
      <c r="AB382" s="500">
        <f>AP375</f>
        <v>0</v>
      </c>
      <c r="AC382" s="500"/>
      <c r="AD382" s="500"/>
      <c r="AE382" s="313" t="s">
        <v>131</v>
      </c>
      <c r="AF382" s="313"/>
      <c r="AG382" s="317"/>
      <c r="AH382" s="498" t="s">
        <v>298</v>
      </c>
      <c r="AI382" s="498"/>
      <c r="AJ382" s="500">
        <f>AP376</f>
        <v>0</v>
      </c>
      <c r="AK382" s="500"/>
      <c r="AL382" s="500"/>
      <c r="AM382" s="313" t="s">
        <v>131</v>
      </c>
      <c r="AN382" s="313"/>
      <c r="AO382" s="317"/>
      <c r="AP382" s="313"/>
      <c r="AQ382" s="314"/>
      <c r="AS382" s="314"/>
      <c r="AT382" s="314"/>
      <c r="AU382" s="314"/>
      <c r="AV382" s="314"/>
      <c r="AW382" s="314"/>
      <c r="AX382" s="314"/>
      <c r="AY382" s="314"/>
      <c r="AZ382" s="314"/>
      <c r="BA382" s="314"/>
      <c r="BB382" s="314"/>
      <c r="BC382" s="314"/>
      <c r="BD382" s="314"/>
      <c r="BE382" s="314"/>
      <c r="BF382" s="314"/>
    </row>
    <row r="383" spans="1:60" s="58" customFormat="1" ht="18.75" customHeight="1">
      <c r="A383" s="313"/>
      <c r="B383" s="313"/>
      <c r="C383" s="313"/>
      <c r="D383" s="313"/>
      <c r="E383" s="314" t="s">
        <v>132</v>
      </c>
      <c r="F383" s="501" t="e">
        <f ca="1">AP377</f>
        <v>#N/A</v>
      </c>
      <c r="G383" s="501"/>
      <c r="H383" s="501"/>
      <c r="I383" s="313" t="s">
        <v>131</v>
      </c>
      <c r="J383" s="313"/>
      <c r="K383" s="498" t="s">
        <v>298</v>
      </c>
      <c r="L383" s="498"/>
      <c r="M383" s="502" t="e">
        <f ca="1">AU377</f>
        <v>#N/A</v>
      </c>
      <c r="N383" s="502"/>
      <c r="O383" s="502"/>
      <c r="P383" s="313" t="s">
        <v>188</v>
      </c>
      <c r="Q383" s="313"/>
      <c r="R383" s="314"/>
      <c r="S383" s="137"/>
      <c r="T383" s="313"/>
      <c r="U383" s="313"/>
      <c r="V383" s="313"/>
      <c r="W383" s="313"/>
      <c r="X383" s="313"/>
      <c r="Y383" s="313"/>
      <c r="Z383" s="313"/>
      <c r="AA383" s="313"/>
      <c r="AB383" s="313"/>
      <c r="AC383" s="313"/>
      <c r="AD383" s="313"/>
      <c r="AE383" s="313"/>
      <c r="AF383" s="313"/>
      <c r="AG383" s="314"/>
      <c r="AH383" s="313"/>
      <c r="AI383" s="313"/>
      <c r="AJ383" s="313"/>
      <c r="AK383" s="313"/>
      <c r="AL383" s="313"/>
      <c r="AM383" s="313"/>
      <c r="AN383" s="313"/>
      <c r="AO383" s="313"/>
      <c r="AP383" s="313"/>
      <c r="AQ383" s="313"/>
      <c r="AR383" s="313"/>
      <c r="AS383" s="313"/>
      <c r="AT383" s="313"/>
      <c r="AU383" s="313"/>
      <c r="AV383" s="313"/>
      <c r="AW383" s="313"/>
      <c r="AX383" s="313"/>
      <c r="AY383" s="313"/>
      <c r="AZ383" s="313"/>
      <c r="BA383" s="313"/>
      <c r="BB383" s="313"/>
      <c r="BC383" s="313"/>
      <c r="BD383" s="313"/>
      <c r="BE383" s="313"/>
      <c r="BF383" s="313"/>
      <c r="BG383" s="313"/>
      <c r="BH383" s="313"/>
    </row>
    <row r="384" spans="1:60" s="58" customFormat="1" ht="18.75" customHeight="1">
      <c r="A384" s="313"/>
      <c r="B384" s="313"/>
      <c r="C384" s="313"/>
      <c r="D384" s="320"/>
      <c r="E384" s="320"/>
      <c r="F384" s="320"/>
      <c r="G384" s="313"/>
      <c r="H384" s="313"/>
      <c r="I384" s="314"/>
      <c r="J384" s="314"/>
      <c r="K384" s="148"/>
      <c r="L384" s="148"/>
      <c r="M384" s="148"/>
      <c r="N384" s="148"/>
      <c r="O384" s="313"/>
      <c r="P384" s="313"/>
      <c r="Q384" s="313"/>
      <c r="R384" s="313"/>
      <c r="S384" s="313"/>
      <c r="T384" s="313"/>
      <c r="U384" s="313"/>
      <c r="V384" s="313"/>
      <c r="W384" s="313"/>
      <c r="X384" s="313"/>
      <c r="Y384" s="313"/>
      <c r="Z384" s="313"/>
      <c r="AA384" s="313"/>
      <c r="AB384" s="313"/>
      <c r="AC384" s="313"/>
      <c r="AD384" s="313"/>
      <c r="AE384" s="313"/>
      <c r="AF384" s="313"/>
      <c r="AG384" s="313"/>
      <c r="AH384" s="313"/>
      <c r="AI384" s="313"/>
      <c r="AJ384" s="313"/>
      <c r="AK384" s="313"/>
      <c r="AL384" s="313"/>
      <c r="AM384" s="313"/>
      <c r="AN384" s="313"/>
      <c r="AO384" s="313"/>
      <c r="AP384" s="313"/>
      <c r="AQ384" s="313"/>
      <c r="AR384" s="313"/>
      <c r="AS384" s="313"/>
      <c r="AT384" s="313"/>
      <c r="AU384" s="313"/>
      <c r="AV384" s="313"/>
      <c r="AW384" s="313"/>
      <c r="AX384" s="313"/>
      <c r="AY384" s="313"/>
      <c r="AZ384" s="313"/>
      <c r="BA384" s="313"/>
      <c r="BB384" s="313"/>
      <c r="BC384" s="313"/>
      <c r="BD384" s="313"/>
      <c r="BE384" s="313"/>
      <c r="BF384" s="313"/>
    </row>
    <row r="385" spans="1:75" s="137" customFormat="1" ht="18.75" customHeight="1">
      <c r="A385" s="314"/>
      <c r="B385" s="314"/>
      <c r="C385" s="314"/>
      <c r="D385" s="141" t="s">
        <v>300</v>
      </c>
      <c r="E385" s="314" t="s">
        <v>132</v>
      </c>
      <c r="F385" s="501" t="e">
        <f ca="1">F383</f>
        <v>#N/A</v>
      </c>
      <c r="G385" s="501"/>
      <c r="H385" s="501"/>
      <c r="I385" s="151"/>
      <c r="J385" s="315"/>
      <c r="K385" s="506" t="e">
        <f ca="1">M383</f>
        <v>#N/A</v>
      </c>
      <c r="L385" s="507"/>
      <c r="M385" s="507"/>
      <c r="N385" s="222"/>
      <c r="O385" s="222"/>
      <c r="P385" s="222"/>
      <c r="Q385" s="508" t="str">
        <f>BA377</f>
        <v>μm</v>
      </c>
      <c r="R385" s="508"/>
      <c r="T385" s="313"/>
      <c r="U385" s="313"/>
      <c r="V385" s="313"/>
      <c r="W385" s="313"/>
      <c r="X385" s="313"/>
      <c r="Y385" s="314"/>
      <c r="Z385" s="314"/>
      <c r="AA385" s="314"/>
      <c r="AB385" s="314"/>
      <c r="AC385" s="314"/>
      <c r="AD385" s="314"/>
      <c r="AE385" s="313"/>
      <c r="AF385" s="314"/>
      <c r="AG385" s="314"/>
      <c r="AH385" s="314"/>
      <c r="AI385" s="314"/>
      <c r="AJ385" s="314"/>
      <c r="AK385" s="314"/>
      <c r="AL385" s="314"/>
      <c r="AM385" s="314"/>
      <c r="AN385" s="314"/>
      <c r="AO385" s="314"/>
      <c r="AP385" s="314"/>
      <c r="AQ385" s="314"/>
      <c r="AR385" s="314"/>
      <c r="AS385" s="314"/>
      <c r="AT385" s="314"/>
      <c r="BA385" s="314"/>
      <c r="BB385" s="314"/>
      <c r="BC385" s="314"/>
      <c r="BD385" s="314"/>
      <c r="BE385" s="314"/>
      <c r="BF385" s="314"/>
    </row>
    <row r="386" spans="1:75" s="313" customFormat="1" ht="18.75" customHeight="1"/>
    <row r="387" spans="1:75" ht="18.75" customHeight="1">
      <c r="A387" s="57" t="s">
        <v>301</v>
      </c>
      <c r="B387" s="222"/>
      <c r="C387" s="222"/>
      <c r="D387" s="222"/>
      <c r="E387" s="222"/>
      <c r="F387" s="222"/>
      <c r="G387" s="222"/>
      <c r="H387" s="222"/>
      <c r="I387" s="222"/>
      <c r="J387" s="222"/>
      <c r="K387" s="222"/>
      <c r="L387" s="222"/>
      <c r="M387" s="222"/>
      <c r="N387" s="222"/>
      <c r="O387" s="222"/>
      <c r="P387" s="222"/>
      <c r="Q387" s="222"/>
      <c r="R387" s="222"/>
      <c r="S387" s="222"/>
      <c r="T387" s="222"/>
      <c r="U387" s="222"/>
      <c r="V387" s="222"/>
      <c r="W387" s="222"/>
      <c r="X387" s="222"/>
      <c r="Y387" s="222"/>
      <c r="Z387" s="222"/>
      <c r="AA387" s="222"/>
      <c r="AB387" s="222"/>
      <c r="AC387" s="222"/>
      <c r="AD387" s="222"/>
      <c r="AE387" s="222"/>
      <c r="AF387" s="222"/>
      <c r="AG387" s="222"/>
      <c r="AH387" s="222"/>
      <c r="AI387" s="222"/>
      <c r="AJ387" s="222"/>
      <c r="AK387" s="222"/>
      <c r="AL387" s="222"/>
      <c r="AM387" s="222"/>
      <c r="AN387" s="222"/>
      <c r="AO387" s="222"/>
      <c r="AP387" s="222"/>
      <c r="AQ387" s="222"/>
      <c r="AR387" s="222"/>
      <c r="AS387" s="222"/>
      <c r="AT387" s="222"/>
      <c r="AU387" s="222"/>
      <c r="AV387" s="222"/>
      <c r="AW387" s="222"/>
      <c r="AX387" s="222"/>
      <c r="AY387" s="222"/>
      <c r="AZ387" s="222"/>
      <c r="BA387" s="222"/>
      <c r="BB387" s="222"/>
      <c r="BC387" s="222"/>
      <c r="BD387" s="222"/>
      <c r="BE387" s="222"/>
      <c r="BF387" s="222"/>
    </row>
    <row r="388" spans="1:75" ht="18.75" customHeight="1">
      <c r="A388" s="222"/>
      <c r="B388" s="222"/>
      <c r="C388" s="222"/>
      <c r="D388" s="222"/>
      <c r="E388" s="222"/>
      <c r="F388" s="222"/>
      <c r="G388" s="222"/>
      <c r="H388" s="222"/>
      <c r="I388" s="222"/>
      <c r="J388" s="222"/>
      <c r="K388" s="222"/>
      <c r="L388" s="503" t="e">
        <f ca="1">Calcu!W229</f>
        <v>#N/A</v>
      </c>
      <c r="M388" s="503"/>
      <c r="N388" s="503"/>
      <c r="O388" s="503"/>
      <c r="P388" s="503"/>
      <c r="Q388" s="503"/>
      <c r="R388" s="503"/>
      <c r="S388" s="503"/>
      <c r="T388" s="503"/>
      <c r="U388" s="503"/>
      <c r="V388" s="503"/>
      <c r="W388" s="503"/>
      <c r="X388" s="503"/>
      <c r="Y388" s="503"/>
      <c r="Z388" s="503"/>
      <c r="AA388" s="503"/>
      <c r="AB388" s="503"/>
      <c r="AC388" s="503"/>
      <c r="AD388" s="503"/>
      <c r="AE388" s="503"/>
      <c r="AF388" s="503"/>
      <c r="AG388" s="503"/>
      <c r="AH388" s="503"/>
      <c r="AI388" s="503"/>
      <c r="AJ388" s="503"/>
      <c r="AK388" s="503"/>
      <c r="AL388" s="503"/>
      <c r="AM388" s="503"/>
      <c r="AN388" s="503"/>
      <c r="AO388" s="503"/>
      <c r="AP388" s="503"/>
      <c r="AQ388" s="503"/>
      <c r="AR388" s="503"/>
      <c r="AS388" s="503"/>
      <c r="AT388" s="503"/>
      <c r="AU388" s="503"/>
      <c r="AV388" s="503"/>
      <c r="AW388" s="503"/>
      <c r="AX388" s="503"/>
      <c r="AY388" s="498" t="s">
        <v>205</v>
      </c>
      <c r="AZ388" s="504" t="e">
        <f ca="1">TRIM(BC377)</f>
        <v>#N/A</v>
      </c>
      <c r="BA388" s="504"/>
      <c r="BB388" s="504"/>
      <c r="BC388" s="504"/>
      <c r="BD388" s="504"/>
      <c r="BF388" s="149"/>
      <c r="BG388" s="149"/>
      <c r="BH388" s="149"/>
      <c r="BI388" s="149"/>
      <c r="BJ388" s="149"/>
      <c r="BK388" s="58"/>
      <c r="BL388" s="58"/>
      <c r="BM388" s="58"/>
      <c r="BN388" s="58"/>
      <c r="BO388" s="58"/>
      <c r="BP388" s="58"/>
      <c r="BQ388" s="58"/>
      <c r="BR388" s="58"/>
      <c r="BS388" s="58"/>
      <c r="BT388" s="58"/>
      <c r="BU388" s="58"/>
      <c r="BV388" s="58"/>
      <c r="BW388" s="58"/>
    </row>
    <row r="389" spans="1:75" ht="18.75" customHeight="1">
      <c r="A389" s="222"/>
      <c r="B389" s="222"/>
      <c r="C389" s="222"/>
      <c r="D389" s="222"/>
      <c r="E389" s="222"/>
      <c r="F389" s="222"/>
      <c r="G389" s="222"/>
      <c r="H389" s="222"/>
      <c r="I389" s="222"/>
      <c r="J389" s="222"/>
      <c r="K389" s="222"/>
      <c r="L389" s="505" t="e">
        <f ca="1">Calcu!W221</f>
        <v>#N/A</v>
      </c>
      <c r="M389" s="505"/>
      <c r="N389" s="505"/>
      <c r="O389" s="505"/>
      <c r="P389" s="498" t="s">
        <v>298</v>
      </c>
      <c r="Q389" s="505">
        <f>Calcu!W222</f>
        <v>0</v>
      </c>
      <c r="R389" s="505"/>
      <c r="S389" s="505"/>
      <c r="T389" s="505"/>
      <c r="U389" s="498" t="s">
        <v>299</v>
      </c>
      <c r="V389" s="503">
        <f>Calcu!W223</f>
        <v>0</v>
      </c>
      <c r="W389" s="503"/>
      <c r="X389" s="503"/>
      <c r="Y389" s="503"/>
      <c r="Z389" s="498" t="s">
        <v>299</v>
      </c>
      <c r="AA389" s="505" t="e">
        <f ca="1">Calcu!W224</f>
        <v>#N/A</v>
      </c>
      <c r="AB389" s="505"/>
      <c r="AC389" s="505"/>
      <c r="AD389" s="505"/>
      <c r="AE389" s="498" t="s">
        <v>299</v>
      </c>
      <c r="AF389" s="503">
        <f>Calcu!W225</f>
        <v>0</v>
      </c>
      <c r="AG389" s="503"/>
      <c r="AH389" s="503"/>
      <c r="AI389" s="503"/>
      <c r="AJ389" s="498" t="s">
        <v>299</v>
      </c>
      <c r="AK389" s="503" t="e">
        <f ca="1">Calcu!W226</f>
        <v>#N/A</v>
      </c>
      <c r="AL389" s="503"/>
      <c r="AM389" s="503"/>
      <c r="AN389" s="503"/>
      <c r="AO389" s="498" t="s">
        <v>299</v>
      </c>
      <c r="AP389" s="503">
        <f>Calcu!W227</f>
        <v>0</v>
      </c>
      <c r="AQ389" s="503"/>
      <c r="AR389" s="503"/>
      <c r="AS389" s="503"/>
      <c r="AT389" s="498" t="s">
        <v>299</v>
      </c>
      <c r="AU389" s="503">
        <f>Calcu!W228</f>
        <v>0</v>
      </c>
      <c r="AV389" s="503"/>
      <c r="AW389" s="503"/>
      <c r="AX389" s="503"/>
      <c r="AY389" s="498"/>
      <c r="AZ389" s="504"/>
      <c r="BA389" s="504"/>
      <c r="BB389" s="504"/>
      <c r="BC389" s="504"/>
      <c r="BD389" s="504"/>
      <c r="BF389" s="149"/>
      <c r="BG389" s="149"/>
      <c r="BH389" s="149"/>
      <c r="BI389" s="149"/>
      <c r="BJ389" s="149"/>
    </row>
    <row r="390" spans="1:75" ht="18.75" customHeight="1">
      <c r="A390" s="222"/>
      <c r="B390" s="222"/>
      <c r="C390" s="222"/>
      <c r="D390" s="222"/>
      <c r="E390" s="222"/>
      <c r="F390" s="222"/>
      <c r="G390" s="222"/>
      <c r="H390" s="222"/>
      <c r="I390" s="222"/>
      <c r="J390" s="222"/>
      <c r="K390" s="222"/>
      <c r="L390" s="498" t="str">
        <f>BC369</f>
        <v>∞</v>
      </c>
      <c r="M390" s="498"/>
      <c r="N390" s="498"/>
      <c r="O390" s="498"/>
      <c r="P390" s="498"/>
      <c r="Q390" s="498">
        <f>BC370</f>
        <v>4</v>
      </c>
      <c r="R390" s="498"/>
      <c r="S390" s="498"/>
      <c r="T390" s="498"/>
      <c r="U390" s="498"/>
      <c r="V390" s="498">
        <f>BC371</f>
        <v>100</v>
      </c>
      <c r="W390" s="498"/>
      <c r="X390" s="498"/>
      <c r="Y390" s="498"/>
      <c r="Z390" s="498"/>
      <c r="AA390" s="498">
        <f>BC372</f>
        <v>12</v>
      </c>
      <c r="AB390" s="498"/>
      <c r="AC390" s="498"/>
      <c r="AD390" s="498"/>
      <c r="AE390" s="498"/>
      <c r="AF390" s="477">
        <f>BC373</f>
        <v>100</v>
      </c>
      <c r="AG390" s="477"/>
      <c r="AH390" s="477"/>
      <c r="AI390" s="477"/>
      <c r="AJ390" s="498"/>
      <c r="AK390" s="498">
        <f>BC374</f>
        <v>12</v>
      </c>
      <c r="AL390" s="498"/>
      <c r="AM390" s="498"/>
      <c r="AN390" s="498"/>
      <c r="AO390" s="498"/>
      <c r="AP390" s="498" t="str">
        <f>BC375</f>
        <v>∞</v>
      </c>
      <c r="AQ390" s="498"/>
      <c r="AR390" s="498"/>
      <c r="AS390" s="498"/>
      <c r="AT390" s="498"/>
      <c r="AU390" s="498">
        <f>BC376</f>
        <v>12</v>
      </c>
      <c r="AV390" s="498"/>
      <c r="AW390" s="498"/>
      <c r="AX390" s="498"/>
      <c r="AY390" s="222"/>
      <c r="AZ390" s="222"/>
      <c r="BA390" s="222"/>
      <c r="BB390" s="222"/>
      <c r="BC390" s="222"/>
    </row>
    <row r="391" spans="1:75" ht="18.75" customHeight="1">
      <c r="A391" s="222"/>
      <c r="B391" s="222"/>
      <c r="C391" s="222"/>
      <c r="D391" s="222"/>
      <c r="E391" s="222"/>
      <c r="F391" s="222"/>
      <c r="G391" s="222"/>
      <c r="H391" s="222"/>
      <c r="I391" s="222"/>
      <c r="J391" s="222"/>
      <c r="K391" s="222"/>
      <c r="L391" s="222"/>
      <c r="M391" s="222"/>
      <c r="N391" s="222"/>
      <c r="O391" s="222"/>
      <c r="P391" s="222"/>
      <c r="Q391" s="222"/>
      <c r="R391" s="222"/>
      <c r="S391" s="222"/>
      <c r="T391" s="222"/>
      <c r="U391" s="222"/>
      <c r="V391" s="222"/>
      <c r="W391" s="222"/>
      <c r="X391" s="222"/>
      <c r="Y391" s="222"/>
      <c r="Z391" s="222"/>
      <c r="AA391" s="222"/>
      <c r="AB391" s="222"/>
      <c r="AC391" s="222"/>
      <c r="AD391" s="222"/>
      <c r="AE391" s="222"/>
      <c r="AF391" s="222"/>
      <c r="AG391" s="222"/>
      <c r="AH391" s="222"/>
      <c r="AI391" s="222"/>
      <c r="AJ391" s="222"/>
      <c r="AK391" s="222"/>
      <c r="AL391" s="222"/>
      <c r="AM391" s="222"/>
      <c r="AN391" s="222"/>
      <c r="AO391" s="222"/>
      <c r="AP391" s="222"/>
      <c r="AQ391" s="222"/>
      <c r="AR391" s="222"/>
      <c r="AS391" s="222"/>
      <c r="AT391" s="222"/>
      <c r="AU391" s="222"/>
      <c r="AV391" s="222"/>
      <c r="AW391" s="222"/>
      <c r="AX391" s="222"/>
      <c r="AY391" s="222"/>
      <c r="AZ391" s="222"/>
      <c r="BA391" s="222"/>
      <c r="BB391" s="222"/>
      <c r="BC391" s="222"/>
      <c r="BD391" s="222"/>
      <c r="BE391" s="222"/>
      <c r="BF391" s="222"/>
      <c r="BG391" s="222"/>
      <c r="BH391" s="222"/>
    </row>
    <row r="392" spans="1:75" ht="18.75" customHeight="1">
      <c r="A392" s="57" t="s">
        <v>302</v>
      </c>
      <c r="B392" s="222"/>
      <c r="C392" s="222"/>
      <c r="D392" s="222"/>
      <c r="E392" s="222"/>
      <c r="F392" s="222"/>
      <c r="G392" s="222"/>
      <c r="H392" s="222"/>
      <c r="I392" s="222"/>
      <c r="J392" s="222"/>
      <c r="K392" s="222"/>
      <c r="L392" s="222"/>
      <c r="M392" s="222"/>
      <c r="N392" s="222"/>
      <c r="O392" s="222"/>
      <c r="P392" s="222"/>
      <c r="Q392" s="222"/>
      <c r="R392" s="222"/>
      <c r="S392" s="222"/>
      <c r="T392" s="222"/>
      <c r="U392" s="222"/>
      <c r="V392" s="222"/>
      <c r="W392" s="222"/>
      <c r="X392" s="222"/>
      <c r="Y392" s="222"/>
      <c r="Z392" s="222"/>
      <c r="AA392" s="222"/>
      <c r="AB392" s="222"/>
      <c r="AC392" s="222"/>
      <c r="AD392" s="222"/>
      <c r="AE392" s="222"/>
      <c r="AF392" s="222"/>
      <c r="AG392" s="222"/>
      <c r="AH392" s="222"/>
      <c r="AI392" s="222"/>
      <c r="AJ392" s="222"/>
      <c r="AK392" s="222"/>
      <c r="AL392" s="222"/>
      <c r="AM392" s="222"/>
      <c r="AN392" s="222"/>
      <c r="AO392" s="222"/>
      <c r="AP392" s="222"/>
      <c r="AQ392" s="222"/>
      <c r="AR392" s="222"/>
      <c r="AS392" s="222"/>
      <c r="AT392" s="222"/>
      <c r="AU392" s="222"/>
      <c r="AV392" s="222"/>
      <c r="AW392" s="222"/>
      <c r="AX392" s="222"/>
      <c r="AY392" s="222"/>
      <c r="AZ392" s="222"/>
      <c r="BA392" s="222"/>
      <c r="BB392" s="222"/>
      <c r="BC392" s="222"/>
      <c r="BD392" s="222"/>
    </row>
    <row r="393" spans="1:75" ht="18.75" customHeight="1">
      <c r="A393" s="222"/>
      <c r="B393" s="222"/>
      <c r="C393" s="222"/>
      <c r="D393" s="222"/>
      <c r="E393" s="59"/>
      <c r="F393" s="222"/>
      <c r="G393" s="222"/>
      <c r="H393" s="200" t="s">
        <v>310</v>
      </c>
      <c r="I393" s="498" t="e">
        <f ca="1">Calcu!E244</f>
        <v>#N/A</v>
      </c>
      <c r="J393" s="498"/>
      <c r="K393" s="498"/>
      <c r="L393" s="217" t="s">
        <v>80</v>
      </c>
      <c r="M393" s="501" t="e">
        <f ca="1">F385</f>
        <v>#N/A</v>
      </c>
      <c r="N393" s="501"/>
      <c r="O393" s="501"/>
      <c r="P393" s="151"/>
      <c r="Q393" s="315"/>
      <c r="R393" s="506" t="e">
        <f ca="1">K385</f>
        <v>#N/A</v>
      </c>
      <c r="S393" s="507"/>
      <c r="T393" s="507"/>
      <c r="U393" s="222"/>
      <c r="V393" s="222"/>
      <c r="W393" s="222"/>
      <c r="X393" s="508" t="str">
        <f>Q385</f>
        <v>μm</v>
      </c>
      <c r="Y393" s="508"/>
      <c r="Z393" s="217" t="s">
        <v>205</v>
      </c>
      <c r="AA393" s="501" t="e">
        <f ca="1">Calcu!C233</f>
        <v>#N/A</v>
      </c>
      <c r="AB393" s="501"/>
      <c r="AC393" s="501"/>
      <c r="AD393" s="151"/>
      <c r="AE393" s="315"/>
      <c r="AF393" s="506" t="e">
        <f ca="1">Calcu!D233</f>
        <v>#N/A</v>
      </c>
      <c r="AG393" s="507"/>
      <c r="AH393" s="507"/>
      <c r="AI393" s="222"/>
      <c r="AJ393" s="222"/>
      <c r="AK393" s="222"/>
      <c r="AL393" s="508" t="str">
        <f>X393</f>
        <v>μm</v>
      </c>
      <c r="AM393" s="508"/>
      <c r="AN393" s="314" t="s">
        <v>313</v>
      </c>
      <c r="AO393" s="509" t="e">
        <f ca="1">AA393</f>
        <v>#N/A</v>
      </c>
      <c r="AP393" s="509"/>
      <c r="AQ393" s="509"/>
      <c r="AR393" s="151"/>
      <c r="AS393" s="510" t="e">
        <f ca="1">AF393</f>
        <v>#N/A</v>
      </c>
      <c r="AT393" s="510"/>
      <c r="AU393" s="510"/>
      <c r="AV393" s="317"/>
      <c r="AW393" s="222"/>
      <c r="AX393" s="222"/>
      <c r="AY393" s="222"/>
      <c r="AZ393" s="508" t="str">
        <f>AL393</f>
        <v>μm</v>
      </c>
      <c r="BA393" s="508"/>
    </row>
    <row r="396" spans="1:75" s="68" customFormat="1" ht="18.75" customHeight="1">
      <c r="A396" s="69" t="s">
        <v>535</v>
      </c>
    </row>
    <row r="397" spans="1:75" s="68" customFormat="1" ht="18.75" customHeight="1">
      <c r="A397" s="69" t="s">
        <v>141</v>
      </c>
    </row>
    <row r="398" spans="1:75" s="68" customFormat="1" ht="18.75" customHeight="1">
      <c r="B398" s="452" t="s">
        <v>60</v>
      </c>
      <c r="C398" s="452"/>
      <c r="D398" s="452"/>
      <c r="E398" s="452"/>
      <c r="F398" s="452"/>
      <c r="G398" s="452"/>
      <c r="H398" s="453" t="s">
        <v>142</v>
      </c>
      <c r="I398" s="453"/>
      <c r="J398" s="453"/>
      <c r="K398" s="453"/>
      <c r="L398" s="453"/>
      <c r="M398" s="453"/>
      <c r="N398" s="452" t="s">
        <v>30</v>
      </c>
      <c r="O398" s="452"/>
      <c r="P398" s="452"/>
      <c r="Q398" s="452"/>
      <c r="R398" s="452"/>
      <c r="S398" s="452"/>
      <c r="T398" s="452" t="s">
        <v>144</v>
      </c>
      <c r="U398" s="452"/>
      <c r="V398" s="452"/>
      <c r="W398" s="452"/>
      <c r="X398" s="452"/>
      <c r="Y398" s="452"/>
    </row>
    <row r="399" spans="1:75" s="68" customFormat="1" ht="18.75" customHeight="1">
      <c r="B399" s="454">
        <f>Calcu!I253</f>
        <v>0</v>
      </c>
      <c r="C399" s="454"/>
      <c r="D399" s="454"/>
      <c r="E399" s="454"/>
      <c r="F399" s="454"/>
      <c r="G399" s="454"/>
      <c r="H399" s="455">
        <f>Calcu!J253</f>
        <v>1</v>
      </c>
      <c r="I399" s="455"/>
      <c r="J399" s="455"/>
      <c r="K399" s="455"/>
      <c r="L399" s="455"/>
      <c r="M399" s="455"/>
      <c r="N399" s="454" t="s">
        <v>333</v>
      </c>
      <c r="O399" s="454"/>
      <c r="P399" s="454"/>
      <c r="Q399" s="454"/>
      <c r="R399" s="454"/>
      <c r="S399" s="454"/>
      <c r="T399" s="454" t="s">
        <v>329</v>
      </c>
      <c r="U399" s="454"/>
      <c r="V399" s="454"/>
      <c r="W399" s="454"/>
      <c r="X399" s="454"/>
      <c r="Y399" s="454"/>
    </row>
    <row r="400" spans="1:75" s="68" customFormat="1" ht="18.75" customHeight="1"/>
    <row r="401" spans="1:46" ht="18.75" customHeight="1">
      <c r="A401" s="57" t="s">
        <v>145</v>
      </c>
      <c r="B401" s="314"/>
      <c r="C401" s="314"/>
      <c r="D401" s="314"/>
      <c r="E401" s="314"/>
      <c r="F401" s="314"/>
      <c r="G401" s="314"/>
      <c r="H401" s="314"/>
      <c r="I401" s="314"/>
      <c r="J401" s="314"/>
      <c r="K401" s="314"/>
      <c r="L401" s="314"/>
      <c r="M401" s="314"/>
      <c r="N401" s="314"/>
      <c r="O401" s="314"/>
      <c r="P401" s="314"/>
      <c r="Q401" s="314"/>
      <c r="R401" s="314"/>
      <c r="S401" s="314"/>
      <c r="T401" s="314"/>
      <c r="U401" s="314"/>
      <c r="V401" s="314"/>
      <c r="W401" s="314"/>
      <c r="X401" s="314"/>
      <c r="Y401" s="314"/>
      <c r="Z401" s="314"/>
      <c r="AA401" s="314"/>
      <c r="AB401" s="314"/>
      <c r="AC401" s="314"/>
      <c r="AD401" s="314"/>
      <c r="AE401" s="314"/>
      <c r="AF401" s="314"/>
      <c r="AG401" s="314"/>
      <c r="AH401" s="314"/>
      <c r="AI401" s="314"/>
      <c r="AJ401" s="314"/>
      <c r="AK401" s="314"/>
      <c r="AL401" s="314"/>
      <c r="AM401" s="314"/>
      <c r="AN401" s="314"/>
      <c r="AO401" s="314"/>
      <c r="AP401" s="314"/>
      <c r="AQ401" s="314"/>
      <c r="AR401" s="314"/>
    </row>
    <row r="402" spans="1:46" ht="18.75" customHeight="1">
      <c r="A402" s="57"/>
      <c r="B402" s="443" t="s">
        <v>367</v>
      </c>
      <c r="C402" s="444"/>
      <c r="D402" s="444"/>
      <c r="E402" s="444"/>
      <c r="F402" s="445"/>
      <c r="G402" s="443" t="s">
        <v>92</v>
      </c>
      <c r="H402" s="444"/>
      <c r="I402" s="444"/>
      <c r="J402" s="444"/>
      <c r="K402" s="445"/>
      <c r="L402" s="449" t="str">
        <f>N399&amp;" 지시값"</f>
        <v>측정현미경 지시값</v>
      </c>
      <c r="M402" s="450"/>
      <c r="N402" s="450"/>
      <c r="O402" s="450"/>
      <c r="P402" s="450"/>
      <c r="Q402" s="450"/>
      <c r="R402" s="450"/>
      <c r="S402" s="450"/>
      <c r="T402" s="450"/>
      <c r="U402" s="450"/>
      <c r="V402" s="450"/>
      <c r="W402" s="450"/>
      <c r="X402" s="450"/>
      <c r="Y402" s="450"/>
      <c r="Z402" s="450"/>
      <c r="AA402" s="450"/>
      <c r="AB402" s="450"/>
      <c r="AC402" s="450"/>
      <c r="AD402" s="450"/>
      <c r="AE402" s="450"/>
      <c r="AF402" s="450"/>
      <c r="AG402" s="450"/>
      <c r="AH402" s="450"/>
      <c r="AI402" s="450"/>
      <c r="AJ402" s="451"/>
      <c r="AK402" s="443" t="s">
        <v>147</v>
      </c>
      <c r="AL402" s="444"/>
      <c r="AM402" s="444"/>
      <c r="AN402" s="444"/>
      <c r="AO402" s="445"/>
      <c r="AP402" s="443" t="s">
        <v>140</v>
      </c>
      <c r="AQ402" s="444"/>
      <c r="AR402" s="444"/>
      <c r="AS402" s="444"/>
      <c r="AT402" s="445"/>
    </row>
    <row r="403" spans="1:46" ht="18.75" customHeight="1">
      <c r="A403" s="57"/>
      <c r="B403" s="446"/>
      <c r="C403" s="447"/>
      <c r="D403" s="447"/>
      <c r="E403" s="447"/>
      <c r="F403" s="448"/>
      <c r="G403" s="446"/>
      <c r="H403" s="447"/>
      <c r="I403" s="447"/>
      <c r="J403" s="447"/>
      <c r="K403" s="448"/>
      <c r="L403" s="449" t="s">
        <v>148</v>
      </c>
      <c r="M403" s="450"/>
      <c r="N403" s="450"/>
      <c r="O403" s="450"/>
      <c r="P403" s="451"/>
      <c r="Q403" s="449" t="s">
        <v>149</v>
      </c>
      <c r="R403" s="450"/>
      <c r="S403" s="450"/>
      <c r="T403" s="450"/>
      <c r="U403" s="451"/>
      <c r="V403" s="449" t="s">
        <v>150</v>
      </c>
      <c r="W403" s="450"/>
      <c r="X403" s="450"/>
      <c r="Y403" s="450"/>
      <c r="Z403" s="451"/>
      <c r="AA403" s="449" t="s">
        <v>151</v>
      </c>
      <c r="AB403" s="450"/>
      <c r="AC403" s="450"/>
      <c r="AD403" s="450"/>
      <c r="AE403" s="451"/>
      <c r="AF403" s="449" t="s">
        <v>152</v>
      </c>
      <c r="AG403" s="450"/>
      <c r="AH403" s="450"/>
      <c r="AI403" s="450"/>
      <c r="AJ403" s="451"/>
      <c r="AK403" s="446"/>
      <c r="AL403" s="447"/>
      <c r="AM403" s="447"/>
      <c r="AN403" s="447"/>
      <c r="AO403" s="448"/>
      <c r="AP403" s="446"/>
      <c r="AQ403" s="447"/>
      <c r="AR403" s="447"/>
      <c r="AS403" s="447"/>
      <c r="AT403" s="448"/>
    </row>
    <row r="404" spans="1:46" ht="18.75" customHeight="1">
      <c r="A404" s="57"/>
      <c r="B404" s="449"/>
      <c r="C404" s="450"/>
      <c r="D404" s="450"/>
      <c r="E404" s="450"/>
      <c r="F404" s="451"/>
      <c r="G404" s="449" t="s">
        <v>154</v>
      </c>
      <c r="H404" s="450"/>
      <c r="I404" s="450"/>
      <c r="J404" s="450"/>
      <c r="K404" s="451"/>
      <c r="L404" s="449" t="str">
        <f>G404</f>
        <v>mm</v>
      </c>
      <c r="M404" s="450"/>
      <c r="N404" s="450"/>
      <c r="O404" s="450"/>
      <c r="P404" s="451"/>
      <c r="Q404" s="449" t="str">
        <f>L404</f>
        <v>mm</v>
      </c>
      <c r="R404" s="450"/>
      <c r="S404" s="450"/>
      <c r="T404" s="450"/>
      <c r="U404" s="451"/>
      <c r="V404" s="449" t="str">
        <f>Q404</f>
        <v>mm</v>
      </c>
      <c r="W404" s="450"/>
      <c r="X404" s="450"/>
      <c r="Y404" s="450"/>
      <c r="Z404" s="451"/>
      <c r="AA404" s="449" t="str">
        <f>V404</f>
        <v>mm</v>
      </c>
      <c r="AB404" s="450"/>
      <c r="AC404" s="450"/>
      <c r="AD404" s="450"/>
      <c r="AE404" s="451"/>
      <c r="AF404" s="449" t="str">
        <f>AA404</f>
        <v>mm</v>
      </c>
      <c r="AG404" s="450"/>
      <c r="AH404" s="450"/>
      <c r="AI404" s="450"/>
      <c r="AJ404" s="451"/>
      <c r="AK404" s="449" t="s">
        <v>153</v>
      </c>
      <c r="AL404" s="450"/>
      <c r="AM404" s="450"/>
      <c r="AN404" s="450"/>
      <c r="AO404" s="451"/>
      <c r="AP404" s="449" t="s">
        <v>154</v>
      </c>
      <c r="AQ404" s="450"/>
      <c r="AR404" s="450"/>
      <c r="AS404" s="450"/>
      <c r="AT404" s="451"/>
    </row>
    <row r="405" spans="1:46" ht="18.75" customHeight="1">
      <c r="A405" s="57"/>
      <c r="B405" s="456" t="str">
        <f>Calcu!E259</f>
        <v/>
      </c>
      <c r="C405" s="457"/>
      <c r="D405" s="457"/>
      <c r="E405" s="457"/>
      <c r="F405" s="458"/>
      <c r="G405" s="456" t="str">
        <f>Calcu!U259</f>
        <v/>
      </c>
      <c r="H405" s="457"/>
      <c r="I405" s="457"/>
      <c r="J405" s="457"/>
      <c r="K405" s="458"/>
      <c r="L405" s="456" t="str">
        <f>IF(Calcu!B259=TRUE,Calcu!F259*$H$399,"")</f>
        <v/>
      </c>
      <c r="M405" s="457"/>
      <c r="N405" s="457"/>
      <c r="O405" s="457"/>
      <c r="P405" s="458"/>
      <c r="Q405" s="456" t="str">
        <f>IF(Calcu!B259=TRUE,Calcu!G259*H$399,"")</f>
        <v/>
      </c>
      <c r="R405" s="457"/>
      <c r="S405" s="457"/>
      <c r="T405" s="457"/>
      <c r="U405" s="458"/>
      <c r="V405" s="456" t="str">
        <f>IF(Calcu!B259=TRUE,Calcu!H259*H$399,"")</f>
        <v/>
      </c>
      <c r="W405" s="457"/>
      <c r="X405" s="457"/>
      <c r="Y405" s="457"/>
      <c r="Z405" s="458"/>
      <c r="AA405" s="456" t="str">
        <f>IF(Calcu!B259=TRUE,Calcu!I259*H$399,"")</f>
        <v/>
      </c>
      <c r="AB405" s="457"/>
      <c r="AC405" s="457"/>
      <c r="AD405" s="457"/>
      <c r="AE405" s="458"/>
      <c r="AF405" s="456" t="str">
        <f>IF(Calcu!B259=TRUE,Calcu!J259*H$399,"")</f>
        <v/>
      </c>
      <c r="AG405" s="457"/>
      <c r="AH405" s="457"/>
      <c r="AI405" s="457"/>
      <c r="AJ405" s="458"/>
      <c r="AK405" s="456" t="str">
        <f>Calcu!N259</f>
        <v/>
      </c>
      <c r="AL405" s="457"/>
      <c r="AM405" s="457"/>
      <c r="AN405" s="457"/>
      <c r="AO405" s="458"/>
      <c r="AP405" s="456" t="str">
        <f>Calcu!L259</f>
        <v/>
      </c>
      <c r="AQ405" s="457"/>
      <c r="AR405" s="457"/>
      <c r="AS405" s="457"/>
      <c r="AT405" s="458"/>
    </row>
    <row r="406" spans="1:46" ht="18.75" customHeight="1">
      <c r="A406" s="57"/>
      <c r="B406" s="456" t="str">
        <f>Calcu!E260</f>
        <v/>
      </c>
      <c r="C406" s="457"/>
      <c r="D406" s="457"/>
      <c r="E406" s="457"/>
      <c r="F406" s="458"/>
      <c r="G406" s="456" t="str">
        <f>Calcu!U260</f>
        <v/>
      </c>
      <c r="H406" s="457"/>
      <c r="I406" s="457"/>
      <c r="J406" s="457"/>
      <c r="K406" s="458"/>
      <c r="L406" s="456" t="str">
        <f>IF(Calcu!B260=TRUE,Calcu!F260*$H$399,"")</f>
        <v/>
      </c>
      <c r="M406" s="457"/>
      <c r="N406" s="457"/>
      <c r="O406" s="457"/>
      <c r="P406" s="458"/>
      <c r="Q406" s="456" t="str">
        <f>IF(Calcu!B260=TRUE,Calcu!G260*H$399,"")</f>
        <v/>
      </c>
      <c r="R406" s="457"/>
      <c r="S406" s="457"/>
      <c r="T406" s="457"/>
      <c r="U406" s="458"/>
      <c r="V406" s="456" t="str">
        <f>IF(Calcu!B260=TRUE,Calcu!H260*H$399,"")</f>
        <v/>
      </c>
      <c r="W406" s="457"/>
      <c r="X406" s="457"/>
      <c r="Y406" s="457"/>
      <c r="Z406" s="458"/>
      <c r="AA406" s="456" t="str">
        <f>IF(Calcu!B260=TRUE,Calcu!I260*H$399,"")</f>
        <v/>
      </c>
      <c r="AB406" s="457"/>
      <c r="AC406" s="457"/>
      <c r="AD406" s="457"/>
      <c r="AE406" s="458"/>
      <c r="AF406" s="456" t="str">
        <f>IF(Calcu!B260=TRUE,Calcu!J260*H$399,"")</f>
        <v/>
      </c>
      <c r="AG406" s="457"/>
      <c r="AH406" s="457"/>
      <c r="AI406" s="457"/>
      <c r="AJ406" s="458"/>
      <c r="AK406" s="456" t="str">
        <f>Calcu!N260</f>
        <v/>
      </c>
      <c r="AL406" s="457"/>
      <c r="AM406" s="457"/>
      <c r="AN406" s="457"/>
      <c r="AO406" s="458"/>
      <c r="AP406" s="456" t="str">
        <f>Calcu!L260</f>
        <v/>
      </c>
      <c r="AQ406" s="457"/>
      <c r="AR406" s="457"/>
      <c r="AS406" s="457"/>
      <c r="AT406" s="458"/>
    </row>
    <row r="407" spans="1:46" ht="18.75" customHeight="1">
      <c r="A407" s="57"/>
      <c r="B407" s="456" t="str">
        <f>Calcu!E261</f>
        <v/>
      </c>
      <c r="C407" s="457"/>
      <c r="D407" s="457"/>
      <c r="E407" s="457"/>
      <c r="F407" s="458"/>
      <c r="G407" s="456" t="str">
        <f>Calcu!U261</f>
        <v/>
      </c>
      <c r="H407" s="457"/>
      <c r="I407" s="457"/>
      <c r="J407" s="457"/>
      <c r="K407" s="458"/>
      <c r="L407" s="456" t="str">
        <f>IF(Calcu!B261=TRUE,Calcu!F261*$H$399,"")</f>
        <v/>
      </c>
      <c r="M407" s="457"/>
      <c r="N407" s="457"/>
      <c r="O407" s="457"/>
      <c r="P407" s="458"/>
      <c r="Q407" s="456" t="str">
        <f>IF(Calcu!B261=TRUE,Calcu!G261*H$399,"")</f>
        <v/>
      </c>
      <c r="R407" s="457"/>
      <c r="S407" s="457"/>
      <c r="T407" s="457"/>
      <c r="U407" s="458"/>
      <c r="V407" s="456" t="str">
        <f>IF(Calcu!B261=TRUE,Calcu!H261*H$399,"")</f>
        <v/>
      </c>
      <c r="W407" s="457"/>
      <c r="X407" s="457"/>
      <c r="Y407" s="457"/>
      <c r="Z407" s="458"/>
      <c r="AA407" s="456" t="str">
        <f>IF(Calcu!B261=TRUE,Calcu!I261*H$399,"")</f>
        <v/>
      </c>
      <c r="AB407" s="457"/>
      <c r="AC407" s="457"/>
      <c r="AD407" s="457"/>
      <c r="AE407" s="458"/>
      <c r="AF407" s="456" t="str">
        <f>IF(Calcu!B261=TRUE,Calcu!J261*H$399,"")</f>
        <v/>
      </c>
      <c r="AG407" s="457"/>
      <c r="AH407" s="457"/>
      <c r="AI407" s="457"/>
      <c r="AJ407" s="458"/>
      <c r="AK407" s="456" t="str">
        <f>Calcu!N261</f>
        <v/>
      </c>
      <c r="AL407" s="457"/>
      <c r="AM407" s="457"/>
      <c r="AN407" s="457"/>
      <c r="AO407" s="458"/>
      <c r="AP407" s="456" t="str">
        <f>Calcu!L261</f>
        <v/>
      </c>
      <c r="AQ407" s="457"/>
      <c r="AR407" s="457"/>
      <c r="AS407" s="457"/>
      <c r="AT407" s="458"/>
    </row>
    <row r="408" spans="1:46" ht="18.75" customHeight="1">
      <c r="A408" s="57"/>
      <c r="B408" s="456" t="str">
        <f>Calcu!E262</f>
        <v/>
      </c>
      <c r="C408" s="457"/>
      <c r="D408" s="457"/>
      <c r="E408" s="457"/>
      <c r="F408" s="458"/>
      <c r="G408" s="456" t="str">
        <f>Calcu!U262</f>
        <v/>
      </c>
      <c r="H408" s="457"/>
      <c r="I408" s="457"/>
      <c r="J408" s="457"/>
      <c r="K408" s="458"/>
      <c r="L408" s="456" t="str">
        <f>IF(Calcu!B262=TRUE,Calcu!F262*$H$399,"")</f>
        <v/>
      </c>
      <c r="M408" s="457"/>
      <c r="N408" s="457"/>
      <c r="O408" s="457"/>
      <c r="P408" s="458"/>
      <c r="Q408" s="456" t="str">
        <f>IF(Calcu!B262=TRUE,Calcu!G262*H$399,"")</f>
        <v/>
      </c>
      <c r="R408" s="457"/>
      <c r="S408" s="457"/>
      <c r="T408" s="457"/>
      <c r="U408" s="458"/>
      <c r="V408" s="456" t="str">
        <f>IF(Calcu!B262=TRUE,Calcu!H262*H$399,"")</f>
        <v/>
      </c>
      <c r="W408" s="457"/>
      <c r="X408" s="457"/>
      <c r="Y408" s="457"/>
      <c r="Z408" s="458"/>
      <c r="AA408" s="456" t="str">
        <f>IF(Calcu!B262=TRUE,Calcu!I262*H$399,"")</f>
        <v/>
      </c>
      <c r="AB408" s="457"/>
      <c r="AC408" s="457"/>
      <c r="AD408" s="457"/>
      <c r="AE408" s="458"/>
      <c r="AF408" s="456" t="str">
        <f>IF(Calcu!B262=TRUE,Calcu!J262*H$399,"")</f>
        <v/>
      </c>
      <c r="AG408" s="457"/>
      <c r="AH408" s="457"/>
      <c r="AI408" s="457"/>
      <c r="AJ408" s="458"/>
      <c r="AK408" s="456" t="str">
        <f>Calcu!N262</f>
        <v/>
      </c>
      <c r="AL408" s="457"/>
      <c r="AM408" s="457"/>
      <c r="AN408" s="457"/>
      <c r="AO408" s="458"/>
      <c r="AP408" s="456" t="str">
        <f>Calcu!L262</f>
        <v/>
      </c>
      <c r="AQ408" s="457"/>
      <c r="AR408" s="457"/>
      <c r="AS408" s="457"/>
      <c r="AT408" s="458"/>
    </row>
    <row r="409" spans="1:46" ht="18.75" customHeight="1">
      <c r="A409" s="57"/>
      <c r="B409" s="456" t="str">
        <f>Calcu!E263</f>
        <v/>
      </c>
      <c r="C409" s="457"/>
      <c r="D409" s="457"/>
      <c r="E409" s="457"/>
      <c r="F409" s="458"/>
      <c r="G409" s="456" t="str">
        <f>Calcu!U263</f>
        <v/>
      </c>
      <c r="H409" s="457"/>
      <c r="I409" s="457"/>
      <c r="J409" s="457"/>
      <c r="K409" s="458"/>
      <c r="L409" s="456" t="str">
        <f>IF(Calcu!B263=TRUE,Calcu!F263*$H$399,"")</f>
        <v/>
      </c>
      <c r="M409" s="457"/>
      <c r="N409" s="457"/>
      <c r="O409" s="457"/>
      <c r="P409" s="458"/>
      <c r="Q409" s="456" t="str">
        <f>IF(Calcu!B263=TRUE,Calcu!G263*H$399,"")</f>
        <v/>
      </c>
      <c r="R409" s="457"/>
      <c r="S409" s="457"/>
      <c r="T409" s="457"/>
      <c r="U409" s="458"/>
      <c r="V409" s="456" t="str">
        <f>IF(Calcu!B263=TRUE,Calcu!H263*H$399,"")</f>
        <v/>
      </c>
      <c r="W409" s="457"/>
      <c r="X409" s="457"/>
      <c r="Y409" s="457"/>
      <c r="Z409" s="458"/>
      <c r="AA409" s="456" t="str">
        <f>IF(Calcu!B263=TRUE,Calcu!I263*H$399,"")</f>
        <v/>
      </c>
      <c r="AB409" s="457"/>
      <c r="AC409" s="457"/>
      <c r="AD409" s="457"/>
      <c r="AE409" s="458"/>
      <c r="AF409" s="456" t="str">
        <f>IF(Calcu!B263=TRUE,Calcu!J263*H$399,"")</f>
        <v/>
      </c>
      <c r="AG409" s="457"/>
      <c r="AH409" s="457"/>
      <c r="AI409" s="457"/>
      <c r="AJ409" s="458"/>
      <c r="AK409" s="456" t="str">
        <f>Calcu!N263</f>
        <v/>
      </c>
      <c r="AL409" s="457"/>
      <c r="AM409" s="457"/>
      <c r="AN409" s="457"/>
      <c r="AO409" s="458"/>
      <c r="AP409" s="456" t="str">
        <f>Calcu!L263</f>
        <v/>
      </c>
      <c r="AQ409" s="457"/>
      <c r="AR409" s="457"/>
      <c r="AS409" s="457"/>
      <c r="AT409" s="458"/>
    </row>
    <row r="410" spans="1:46" ht="18.75" customHeight="1">
      <c r="A410" s="57"/>
      <c r="B410" s="456" t="str">
        <f>Calcu!E264</f>
        <v/>
      </c>
      <c r="C410" s="457"/>
      <c r="D410" s="457"/>
      <c r="E410" s="457"/>
      <c r="F410" s="458"/>
      <c r="G410" s="456" t="str">
        <f>Calcu!U264</f>
        <v/>
      </c>
      <c r="H410" s="457"/>
      <c r="I410" s="457"/>
      <c r="J410" s="457"/>
      <c r="K410" s="458"/>
      <c r="L410" s="456" t="str">
        <f>IF(Calcu!B264=TRUE,Calcu!F264*$H$399,"")</f>
        <v/>
      </c>
      <c r="M410" s="457"/>
      <c r="N410" s="457"/>
      <c r="O410" s="457"/>
      <c r="P410" s="458"/>
      <c r="Q410" s="456" t="str">
        <f>IF(Calcu!B264=TRUE,Calcu!G264*H$399,"")</f>
        <v/>
      </c>
      <c r="R410" s="457"/>
      <c r="S410" s="457"/>
      <c r="T410" s="457"/>
      <c r="U410" s="458"/>
      <c r="V410" s="456" t="str">
        <f>IF(Calcu!B264=TRUE,Calcu!H264*H$399,"")</f>
        <v/>
      </c>
      <c r="W410" s="457"/>
      <c r="X410" s="457"/>
      <c r="Y410" s="457"/>
      <c r="Z410" s="458"/>
      <c r="AA410" s="456" t="str">
        <f>IF(Calcu!B264=TRUE,Calcu!I264*H$399,"")</f>
        <v/>
      </c>
      <c r="AB410" s="457"/>
      <c r="AC410" s="457"/>
      <c r="AD410" s="457"/>
      <c r="AE410" s="458"/>
      <c r="AF410" s="456" t="str">
        <f>IF(Calcu!B264=TRUE,Calcu!J264*H$399,"")</f>
        <v/>
      </c>
      <c r="AG410" s="457"/>
      <c r="AH410" s="457"/>
      <c r="AI410" s="457"/>
      <c r="AJ410" s="458"/>
      <c r="AK410" s="456" t="str">
        <f>Calcu!N264</f>
        <v/>
      </c>
      <c r="AL410" s="457"/>
      <c r="AM410" s="457"/>
      <c r="AN410" s="457"/>
      <c r="AO410" s="458"/>
      <c r="AP410" s="456" t="str">
        <f>Calcu!L264</f>
        <v/>
      </c>
      <c r="AQ410" s="457"/>
      <c r="AR410" s="457"/>
      <c r="AS410" s="457"/>
      <c r="AT410" s="458"/>
    </row>
    <row r="411" spans="1:46" ht="18.75" customHeight="1">
      <c r="A411" s="57"/>
      <c r="B411" s="456" t="str">
        <f>Calcu!E265</f>
        <v/>
      </c>
      <c r="C411" s="457"/>
      <c r="D411" s="457"/>
      <c r="E411" s="457"/>
      <c r="F411" s="458"/>
      <c r="G411" s="456" t="str">
        <f>Calcu!U265</f>
        <v/>
      </c>
      <c r="H411" s="457"/>
      <c r="I411" s="457"/>
      <c r="J411" s="457"/>
      <c r="K411" s="458"/>
      <c r="L411" s="456" t="str">
        <f>IF(Calcu!B265=TRUE,Calcu!F265*$H$399,"")</f>
        <v/>
      </c>
      <c r="M411" s="457"/>
      <c r="N411" s="457"/>
      <c r="O411" s="457"/>
      <c r="P411" s="458"/>
      <c r="Q411" s="456" t="str">
        <f>IF(Calcu!B265=TRUE,Calcu!G265*H$399,"")</f>
        <v/>
      </c>
      <c r="R411" s="457"/>
      <c r="S411" s="457"/>
      <c r="T411" s="457"/>
      <c r="U411" s="458"/>
      <c r="V411" s="456" t="str">
        <f>IF(Calcu!B265=TRUE,Calcu!H265*H$399,"")</f>
        <v/>
      </c>
      <c r="W411" s="457"/>
      <c r="X411" s="457"/>
      <c r="Y411" s="457"/>
      <c r="Z411" s="458"/>
      <c r="AA411" s="456" t="str">
        <f>IF(Calcu!B265=TRUE,Calcu!I265*H$399,"")</f>
        <v/>
      </c>
      <c r="AB411" s="457"/>
      <c r="AC411" s="457"/>
      <c r="AD411" s="457"/>
      <c r="AE411" s="458"/>
      <c r="AF411" s="456" t="str">
        <f>IF(Calcu!B265=TRUE,Calcu!J265*H$399,"")</f>
        <v/>
      </c>
      <c r="AG411" s="457"/>
      <c r="AH411" s="457"/>
      <c r="AI411" s="457"/>
      <c r="AJ411" s="458"/>
      <c r="AK411" s="456" t="str">
        <f>Calcu!N265</f>
        <v/>
      </c>
      <c r="AL411" s="457"/>
      <c r="AM411" s="457"/>
      <c r="AN411" s="457"/>
      <c r="AO411" s="458"/>
      <c r="AP411" s="456" t="str">
        <f>Calcu!L265</f>
        <v/>
      </c>
      <c r="AQ411" s="457"/>
      <c r="AR411" s="457"/>
      <c r="AS411" s="457"/>
      <c r="AT411" s="458"/>
    </row>
    <row r="412" spans="1:46" ht="18.75" customHeight="1">
      <c r="A412" s="57"/>
      <c r="B412" s="456" t="str">
        <f>Calcu!E266</f>
        <v/>
      </c>
      <c r="C412" s="457"/>
      <c r="D412" s="457"/>
      <c r="E412" s="457"/>
      <c r="F412" s="458"/>
      <c r="G412" s="456" t="str">
        <f>Calcu!U266</f>
        <v/>
      </c>
      <c r="H412" s="457"/>
      <c r="I412" s="457"/>
      <c r="J412" s="457"/>
      <c r="K412" s="458"/>
      <c r="L412" s="456" t="str">
        <f>IF(Calcu!B266=TRUE,Calcu!F266*$H$399,"")</f>
        <v/>
      </c>
      <c r="M412" s="457"/>
      <c r="N412" s="457"/>
      <c r="O412" s="457"/>
      <c r="P412" s="458"/>
      <c r="Q412" s="456" t="str">
        <f>IF(Calcu!B266=TRUE,Calcu!G266*H$399,"")</f>
        <v/>
      </c>
      <c r="R412" s="457"/>
      <c r="S412" s="457"/>
      <c r="T412" s="457"/>
      <c r="U412" s="458"/>
      <c r="V412" s="456" t="str">
        <f>IF(Calcu!B266=TRUE,Calcu!H266*H$399,"")</f>
        <v/>
      </c>
      <c r="W412" s="457"/>
      <c r="X412" s="457"/>
      <c r="Y412" s="457"/>
      <c r="Z412" s="458"/>
      <c r="AA412" s="456" t="str">
        <f>IF(Calcu!B266=TRUE,Calcu!I266*H$399,"")</f>
        <v/>
      </c>
      <c r="AB412" s="457"/>
      <c r="AC412" s="457"/>
      <c r="AD412" s="457"/>
      <c r="AE412" s="458"/>
      <c r="AF412" s="456" t="str">
        <f>IF(Calcu!B266=TRUE,Calcu!J266*H$399,"")</f>
        <v/>
      </c>
      <c r="AG412" s="457"/>
      <c r="AH412" s="457"/>
      <c r="AI412" s="457"/>
      <c r="AJ412" s="458"/>
      <c r="AK412" s="456" t="str">
        <f>Calcu!N266</f>
        <v/>
      </c>
      <c r="AL412" s="457"/>
      <c r="AM412" s="457"/>
      <c r="AN412" s="457"/>
      <c r="AO412" s="458"/>
      <c r="AP412" s="456" t="str">
        <f>Calcu!L266</f>
        <v/>
      </c>
      <c r="AQ412" s="457"/>
      <c r="AR412" s="457"/>
      <c r="AS412" s="457"/>
      <c r="AT412" s="458"/>
    </row>
    <row r="413" spans="1:46" ht="18.75" customHeight="1">
      <c r="A413" s="57"/>
      <c r="B413" s="456" t="str">
        <f>Calcu!E267</f>
        <v/>
      </c>
      <c r="C413" s="457"/>
      <c r="D413" s="457"/>
      <c r="E413" s="457"/>
      <c r="F413" s="458"/>
      <c r="G413" s="456" t="str">
        <f>Calcu!U267</f>
        <v/>
      </c>
      <c r="H413" s="457"/>
      <c r="I413" s="457"/>
      <c r="J413" s="457"/>
      <c r="K413" s="458"/>
      <c r="L413" s="456" t="str">
        <f>IF(Calcu!B267=TRUE,Calcu!F267*$H$399,"")</f>
        <v/>
      </c>
      <c r="M413" s="457"/>
      <c r="N413" s="457"/>
      <c r="O413" s="457"/>
      <c r="P413" s="458"/>
      <c r="Q413" s="456" t="str">
        <f>IF(Calcu!B267=TRUE,Calcu!G267*H$399,"")</f>
        <v/>
      </c>
      <c r="R413" s="457"/>
      <c r="S413" s="457"/>
      <c r="T413" s="457"/>
      <c r="U413" s="458"/>
      <c r="V413" s="456" t="str">
        <f>IF(Calcu!B267=TRUE,Calcu!H267*H$399,"")</f>
        <v/>
      </c>
      <c r="W413" s="457"/>
      <c r="X413" s="457"/>
      <c r="Y413" s="457"/>
      <c r="Z413" s="458"/>
      <c r="AA413" s="456" t="str">
        <f>IF(Calcu!B267=TRUE,Calcu!I267*H$399,"")</f>
        <v/>
      </c>
      <c r="AB413" s="457"/>
      <c r="AC413" s="457"/>
      <c r="AD413" s="457"/>
      <c r="AE413" s="458"/>
      <c r="AF413" s="456" t="str">
        <f>IF(Calcu!B267=TRUE,Calcu!J267*H$399,"")</f>
        <v/>
      </c>
      <c r="AG413" s="457"/>
      <c r="AH413" s="457"/>
      <c r="AI413" s="457"/>
      <c r="AJ413" s="458"/>
      <c r="AK413" s="456" t="str">
        <f>Calcu!N267</f>
        <v/>
      </c>
      <c r="AL413" s="457"/>
      <c r="AM413" s="457"/>
      <c r="AN413" s="457"/>
      <c r="AO413" s="458"/>
      <c r="AP413" s="456" t="str">
        <f>Calcu!L267</f>
        <v/>
      </c>
      <c r="AQ413" s="457"/>
      <c r="AR413" s="457"/>
      <c r="AS413" s="457"/>
      <c r="AT413" s="458"/>
    </row>
    <row r="414" spans="1:46" ht="18.75" customHeight="1">
      <c r="A414" s="57"/>
      <c r="B414" s="456" t="str">
        <f>Calcu!E268</f>
        <v/>
      </c>
      <c r="C414" s="457"/>
      <c r="D414" s="457"/>
      <c r="E414" s="457"/>
      <c r="F414" s="458"/>
      <c r="G414" s="456" t="str">
        <f>Calcu!U268</f>
        <v/>
      </c>
      <c r="H414" s="457"/>
      <c r="I414" s="457"/>
      <c r="J414" s="457"/>
      <c r="K414" s="458"/>
      <c r="L414" s="456" t="str">
        <f>IF(Calcu!B268=TRUE,Calcu!F268*$H$399,"")</f>
        <v/>
      </c>
      <c r="M414" s="457"/>
      <c r="N414" s="457"/>
      <c r="O414" s="457"/>
      <c r="P414" s="458"/>
      <c r="Q414" s="456" t="str">
        <f>IF(Calcu!B268=TRUE,Calcu!G268*H$399,"")</f>
        <v/>
      </c>
      <c r="R414" s="457"/>
      <c r="S414" s="457"/>
      <c r="T414" s="457"/>
      <c r="U414" s="458"/>
      <c r="V414" s="456" t="str">
        <f>IF(Calcu!B268=TRUE,Calcu!H268*H$399,"")</f>
        <v/>
      </c>
      <c r="W414" s="457"/>
      <c r="X414" s="457"/>
      <c r="Y414" s="457"/>
      <c r="Z414" s="458"/>
      <c r="AA414" s="456" t="str">
        <f>IF(Calcu!B268=TRUE,Calcu!I268*H$399,"")</f>
        <v/>
      </c>
      <c r="AB414" s="457"/>
      <c r="AC414" s="457"/>
      <c r="AD414" s="457"/>
      <c r="AE414" s="458"/>
      <c r="AF414" s="456" t="str">
        <f>IF(Calcu!B268=TRUE,Calcu!J268*H$399,"")</f>
        <v/>
      </c>
      <c r="AG414" s="457"/>
      <c r="AH414" s="457"/>
      <c r="AI414" s="457"/>
      <c r="AJ414" s="458"/>
      <c r="AK414" s="456" t="str">
        <f>Calcu!N268</f>
        <v/>
      </c>
      <c r="AL414" s="457"/>
      <c r="AM414" s="457"/>
      <c r="AN414" s="457"/>
      <c r="AO414" s="458"/>
      <c r="AP414" s="456" t="str">
        <f>Calcu!L268</f>
        <v/>
      </c>
      <c r="AQ414" s="457"/>
      <c r="AR414" s="457"/>
      <c r="AS414" s="457"/>
      <c r="AT414" s="458"/>
    </row>
    <row r="415" spans="1:46" ht="18.75" customHeight="1">
      <c r="A415" s="57"/>
      <c r="B415" s="456" t="str">
        <f>Calcu!E269</f>
        <v/>
      </c>
      <c r="C415" s="457"/>
      <c r="D415" s="457"/>
      <c r="E415" s="457"/>
      <c r="F415" s="458"/>
      <c r="G415" s="456" t="str">
        <f>Calcu!U269</f>
        <v/>
      </c>
      <c r="H415" s="457"/>
      <c r="I415" s="457"/>
      <c r="J415" s="457"/>
      <c r="K415" s="458"/>
      <c r="L415" s="456" t="str">
        <f>IF(Calcu!B269=TRUE,Calcu!F269*$H$399,"")</f>
        <v/>
      </c>
      <c r="M415" s="457"/>
      <c r="N415" s="457"/>
      <c r="O415" s="457"/>
      <c r="P415" s="458"/>
      <c r="Q415" s="456" t="str">
        <f>IF(Calcu!B269=TRUE,Calcu!G269*H$399,"")</f>
        <v/>
      </c>
      <c r="R415" s="457"/>
      <c r="S415" s="457"/>
      <c r="T415" s="457"/>
      <c r="U415" s="458"/>
      <c r="V415" s="456" t="str">
        <f>IF(Calcu!B269=TRUE,Calcu!H269*H$399,"")</f>
        <v/>
      </c>
      <c r="W415" s="457"/>
      <c r="X415" s="457"/>
      <c r="Y415" s="457"/>
      <c r="Z415" s="458"/>
      <c r="AA415" s="456" t="str">
        <f>IF(Calcu!B269=TRUE,Calcu!I269*H$399,"")</f>
        <v/>
      </c>
      <c r="AB415" s="457"/>
      <c r="AC415" s="457"/>
      <c r="AD415" s="457"/>
      <c r="AE415" s="458"/>
      <c r="AF415" s="456" t="str">
        <f>IF(Calcu!B269=TRUE,Calcu!J269*H$399,"")</f>
        <v/>
      </c>
      <c r="AG415" s="457"/>
      <c r="AH415" s="457"/>
      <c r="AI415" s="457"/>
      <c r="AJ415" s="458"/>
      <c r="AK415" s="456" t="str">
        <f>Calcu!N269</f>
        <v/>
      </c>
      <c r="AL415" s="457"/>
      <c r="AM415" s="457"/>
      <c r="AN415" s="457"/>
      <c r="AO415" s="458"/>
      <c r="AP415" s="456" t="str">
        <f>Calcu!L269</f>
        <v/>
      </c>
      <c r="AQ415" s="457"/>
      <c r="AR415" s="457"/>
      <c r="AS415" s="457"/>
      <c r="AT415" s="458"/>
    </row>
    <row r="416" spans="1:46" ht="18.75" customHeight="1">
      <c r="A416" s="57"/>
      <c r="B416" s="456" t="str">
        <f>Calcu!E270</f>
        <v/>
      </c>
      <c r="C416" s="457"/>
      <c r="D416" s="457"/>
      <c r="E416" s="457"/>
      <c r="F416" s="458"/>
      <c r="G416" s="456" t="str">
        <f>Calcu!U270</f>
        <v/>
      </c>
      <c r="H416" s="457"/>
      <c r="I416" s="457"/>
      <c r="J416" s="457"/>
      <c r="K416" s="458"/>
      <c r="L416" s="456" t="str">
        <f>IF(Calcu!B270=TRUE,Calcu!F270*$H$399,"")</f>
        <v/>
      </c>
      <c r="M416" s="457"/>
      <c r="N416" s="457"/>
      <c r="O416" s="457"/>
      <c r="P416" s="458"/>
      <c r="Q416" s="456" t="str">
        <f>IF(Calcu!B270=TRUE,Calcu!G270*H$399,"")</f>
        <v/>
      </c>
      <c r="R416" s="457"/>
      <c r="S416" s="457"/>
      <c r="T416" s="457"/>
      <c r="U416" s="458"/>
      <c r="V416" s="456" t="str">
        <f>IF(Calcu!B270=TRUE,Calcu!H270*H$399,"")</f>
        <v/>
      </c>
      <c r="W416" s="457"/>
      <c r="X416" s="457"/>
      <c r="Y416" s="457"/>
      <c r="Z416" s="458"/>
      <c r="AA416" s="456" t="str">
        <f>IF(Calcu!B270=TRUE,Calcu!I270*H$399,"")</f>
        <v/>
      </c>
      <c r="AB416" s="457"/>
      <c r="AC416" s="457"/>
      <c r="AD416" s="457"/>
      <c r="AE416" s="458"/>
      <c r="AF416" s="456" t="str">
        <f>IF(Calcu!B270=TRUE,Calcu!J270*H$399,"")</f>
        <v/>
      </c>
      <c r="AG416" s="457"/>
      <c r="AH416" s="457"/>
      <c r="AI416" s="457"/>
      <c r="AJ416" s="458"/>
      <c r="AK416" s="456" t="str">
        <f>Calcu!N270</f>
        <v/>
      </c>
      <c r="AL416" s="457"/>
      <c r="AM416" s="457"/>
      <c r="AN416" s="457"/>
      <c r="AO416" s="458"/>
      <c r="AP416" s="456" t="str">
        <f>Calcu!L270</f>
        <v/>
      </c>
      <c r="AQ416" s="457"/>
      <c r="AR416" s="457"/>
      <c r="AS416" s="457"/>
      <c r="AT416" s="458"/>
    </row>
    <row r="417" spans="1:58" ht="18.75" customHeight="1">
      <c r="A417" s="57"/>
      <c r="B417" s="456" t="str">
        <f>Calcu!E271</f>
        <v/>
      </c>
      <c r="C417" s="457"/>
      <c r="D417" s="457"/>
      <c r="E417" s="457"/>
      <c r="F417" s="458"/>
      <c r="G417" s="456" t="str">
        <f>Calcu!U271</f>
        <v/>
      </c>
      <c r="H417" s="457"/>
      <c r="I417" s="457"/>
      <c r="J417" s="457"/>
      <c r="K417" s="458"/>
      <c r="L417" s="456" t="str">
        <f>IF(Calcu!B271=TRUE,Calcu!F271*$H$399,"")</f>
        <v/>
      </c>
      <c r="M417" s="457"/>
      <c r="N417" s="457"/>
      <c r="O417" s="457"/>
      <c r="P417" s="458"/>
      <c r="Q417" s="456" t="str">
        <f>IF(Calcu!B271=TRUE,Calcu!G271*H$399,"")</f>
        <v/>
      </c>
      <c r="R417" s="457"/>
      <c r="S417" s="457"/>
      <c r="T417" s="457"/>
      <c r="U417" s="458"/>
      <c r="V417" s="456" t="str">
        <f>IF(Calcu!B271=TRUE,Calcu!H271*H$399,"")</f>
        <v/>
      </c>
      <c r="W417" s="457"/>
      <c r="X417" s="457"/>
      <c r="Y417" s="457"/>
      <c r="Z417" s="458"/>
      <c r="AA417" s="456" t="str">
        <f>IF(Calcu!B271=TRUE,Calcu!I271*H$399,"")</f>
        <v/>
      </c>
      <c r="AB417" s="457"/>
      <c r="AC417" s="457"/>
      <c r="AD417" s="457"/>
      <c r="AE417" s="458"/>
      <c r="AF417" s="456" t="str">
        <f>IF(Calcu!B271=TRUE,Calcu!J271*H$399,"")</f>
        <v/>
      </c>
      <c r="AG417" s="457"/>
      <c r="AH417" s="457"/>
      <c r="AI417" s="457"/>
      <c r="AJ417" s="458"/>
      <c r="AK417" s="456" t="str">
        <f>Calcu!N271</f>
        <v/>
      </c>
      <c r="AL417" s="457"/>
      <c r="AM417" s="457"/>
      <c r="AN417" s="457"/>
      <c r="AO417" s="458"/>
      <c r="AP417" s="456" t="str">
        <f>Calcu!L271</f>
        <v/>
      </c>
      <c r="AQ417" s="457"/>
      <c r="AR417" s="457"/>
      <c r="AS417" s="457"/>
      <c r="AT417" s="458"/>
    </row>
    <row r="418" spans="1:58" ht="18.75" customHeight="1">
      <c r="A418" s="57"/>
      <c r="B418" s="456" t="str">
        <f>Calcu!E272</f>
        <v/>
      </c>
      <c r="C418" s="457"/>
      <c r="D418" s="457"/>
      <c r="E418" s="457"/>
      <c r="F418" s="458"/>
      <c r="G418" s="456" t="str">
        <f>Calcu!U272</f>
        <v/>
      </c>
      <c r="H418" s="457"/>
      <c r="I418" s="457"/>
      <c r="J418" s="457"/>
      <c r="K418" s="458"/>
      <c r="L418" s="456" t="str">
        <f>IF(Calcu!B272=TRUE,Calcu!F272*$H$399,"")</f>
        <v/>
      </c>
      <c r="M418" s="457"/>
      <c r="N418" s="457"/>
      <c r="O418" s="457"/>
      <c r="P418" s="458"/>
      <c r="Q418" s="456" t="str">
        <f>IF(Calcu!B272=TRUE,Calcu!G272*H$399,"")</f>
        <v/>
      </c>
      <c r="R418" s="457"/>
      <c r="S418" s="457"/>
      <c r="T418" s="457"/>
      <c r="U418" s="458"/>
      <c r="V418" s="456" t="str">
        <f>IF(Calcu!B272=TRUE,Calcu!H272*H$399,"")</f>
        <v/>
      </c>
      <c r="W418" s="457"/>
      <c r="X418" s="457"/>
      <c r="Y418" s="457"/>
      <c r="Z418" s="458"/>
      <c r="AA418" s="456" t="str">
        <f>IF(Calcu!B272=TRUE,Calcu!I272*H$399,"")</f>
        <v/>
      </c>
      <c r="AB418" s="457"/>
      <c r="AC418" s="457"/>
      <c r="AD418" s="457"/>
      <c r="AE418" s="458"/>
      <c r="AF418" s="456" t="str">
        <f>IF(Calcu!B272=TRUE,Calcu!J272*H$399,"")</f>
        <v/>
      </c>
      <c r="AG418" s="457"/>
      <c r="AH418" s="457"/>
      <c r="AI418" s="457"/>
      <c r="AJ418" s="458"/>
      <c r="AK418" s="456" t="str">
        <f>Calcu!N272</f>
        <v/>
      </c>
      <c r="AL418" s="457"/>
      <c r="AM418" s="457"/>
      <c r="AN418" s="457"/>
      <c r="AO418" s="458"/>
      <c r="AP418" s="456" t="str">
        <f>Calcu!L272</f>
        <v/>
      </c>
      <c r="AQ418" s="457"/>
      <c r="AR418" s="457"/>
      <c r="AS418" s="457"/>
      <c r="AT418" s="458"/>
    </row>
    <row r="419" spans="1:58" ht="18.75" customHeight="1">
      <c r="A419" s="57"/>
      <c r="B419" s="456" t="str">
        <f>Calcu!E273</f>
        <v/>
      </c>
      <c r="C419" s="457"/>
      <c r="D419" s="457"/>
      <c r="E419" s="457"/>
      <c r="F419" s="458"/>
      <c r="G419" s="456" t="str">
        <f>Calcu!U273</f>
        <v/>
      </c>
      <c r="H419" s="457"/>
      <c r="I419" s="457"/>
      <c r="J419" s="457"/>
      <c r="K419" s="458"/>
      <c r="L419" s="456" t="str">
        <f>IF(Calcu!B273=TRUE,Calcu!F273*$H$399,"")</f>
        <v/>
      </c>
      <c r="M419" s="457"/>
      <c r="N419" s="457"/>
      <c r="O419" s="457"/>
      <c r="P419" s="458"/>
      <c r="Q419" s="456" t="str">
        <f>IF(Calcu!B273=TRUE,Calcu!G273*H$399,"")</f>
        <v/>
      </c>
      <c r="R419" s="457"/>
      <c r="S419" s="457"/>
      <c r="T419" s="457"/>
      <c r="U419" s="458"/>
      <c r="V419" s="456" t="str">
        <f>IF(Calcu!B273=TRUE,Calcu!H273*H$399,"")</f>
        <v/>
      </c>
      <c r="W419" s="457"/>
      <c r="X419" s="457"/>
      <c r="Y419" s="457"/>
      <c r="Z419" s="458"/>
      <c r="AA419" s="456" t="str">
        <f>IF(Calcu!B273=TRUE,Calcu!I273*H$399,"")</f>
        <v/>
      </c>
      <c r="AB419" s="457"/>
      <c r="AC419" s="457"/>
      <c r="AD419" s="457"/>
      <c r="AE419" s="458"/>
      <c r="AF419" s="456" t="str">
        <f>IF(Calcu!B273=TRUE,Calcu!J273*H$399,"")</f>
        <v/>
      </c>
      <c r="AG419" s="457"/>
      <c r="AH419" s="457"/>
      <c r="AI419" s="457"/>
      <c r="AJ419" s="458"/>
      <c r="AK419" s="456" t="str">
        <f>Calcu!N273</f>
        <v/>
      </c>
      <c r="AL419" s="457"/>
      <c r="AM419" s="457"/>
      <c r="AN419" s="457"/>
      <c r="AO419" s="458"/>
      <c r="AP419" s="456" t="str">
        <f>Calcu!L273</f>
        <v/>
      </c>
      <c r="AQ419" s="457"/>
      <c r="AR419" s="457"/>
      <c r="AS419" s="457"/>
      <c r="AT419" s="458"/>
    </row>
    <row r="420" spans="1:58" ht="18.75" customHeight="1">
      <c r="A420" s="57"/>
      <c r="B420" s="456" t="str">
        <f>Calcu!E274</f>
        <v/>
      </c>
      <c r="C420" s="457"/>
      <c r="D420" s="457"/>
      <c r="E420" s="457"/>
      <c r="F420" s="458"/>
      <c r="G420" s="456" t="str">
        <f>Calcu!U274</f>
        <v/>
      </c>
      <c r="H420" s="457"/>
      <c r="I420" s="457"/>
      <c r="J420" s="457"/>
      <c r="K420" s="458"/>
      <c r="L420" s="456" t="str">
        <f>IF(Calcu!B274=TRUE,Calcu!F274*$H$399,"")</f>
        <v/>
      </c>
      <c r="M420" s="457"/>
      <c r="N420" s="457"/>
      <c r="O420" s="457"/>
      <c r="P420" s="458"/>
      <c r="Q420" s="456" t="str">
        <f>IF(Calcu!B274=TRUE,Calcu!G274*H$399,"")</f>
        <v/>
      </c>
      <c r="R420" s="457"/>
      <c r="S420" s="457"/>
      <c r="T420" s="457"/>
      <c r="U420" s="458"/>
      <c r="V420" s="456" t="str">
        <f>IF(Calcu!B274=TRUE,Calcu!H274*H$399,"")</f>
        <v/>
      </c>
      <c r="W420" s="457"/>
      <c r="X420" s="457"/>
      <c r="Y420" s="457"/>
      <c r="Z420" s="458"/>
      <c r="AA420" s="456" t="str">
        <f>IF(Calcu!B274=TRUE,Calcu!I274*H$399,"")</f>
        <v/>
      </c>
      <c r="AB420" s="457"/>
      <c r="AC420" s="457"/>
      <c r="AD420" s="457"/>
      <c r="AE420" s="458"/>
      <c r="AF420" s="456" t="str">
        <f>IF(Calcu!B274=TRUE,Calcu!J274*H$399,"")</f>
        <v/>
      </c>
      <c r="AG420" s="457"/>
      <c r="AH420" s="457"/>
      <c r="AI420" s="457"/>
      <c r="AJ420" s="458"/>
      <c r="AK420" s="456" t="str">
        <f>Calcu!N274</f>
        <v/>
      </c>
      <c r="AL420" s="457"/>
      <c r="AM420" s="457"/>
      <c r="AN420" s="457"/>
      <c r="AO420" s="458"/>
      <c r="AP420" s="456" t="str">
        <f>Calcu!L274</f>
        <v/>
      </c>
      <c r="AQ420" s="457"/>
      <c r="AR420" s="457"/>
      <c r="AS420" s="457"/>
      <c r="AT420" s="458"/>
    </row>
    <row r="421" spans="1:58" ht="18.75" customHeight="1">
      <c r="A421" s="57"/>
      <c r="B421" s="456" t="str">
        <f>Calcu!E275</f>
        <v/>
      </c>
      <c r="C421" s="457"/>
      <c r="D421" s="457"/>
      <c r="E421" s="457"/>
      <c r="F421" s="458"/>
      <c r="G421" s="456" t="str">
        <f>Calcu!U275</f>
        <v/>
      </c>
      <c r="H421" s="457"/>
      <c r="I421" s="457"/>
      <c r="J421" s="457"/>
      <c r="K421" s="458"/>
      <c r="L421" s="456" t="str">
        <f>IF(Calcu!B275=TRUE,Calcu!F275*$H$399,"")</f>
        <v/>
      </c>
      <c r="M421" s="457"/>
      <c r="N421" s="457"/>
      <c r="O421" s="457"/>
      <c r="P421" s="458"/>
      <c r="Q421" s="456" t="str">
        <f>IF(Calcu!B275=TRUE,Calcu!G275*H$399,"")</f>
        <v/>
      </c>
      <c r="R421" s="457"/>
      <c r="S421" s="457"/>
      <c r="T421" s="457"/>
      <c r="U421" s="458"/>
      <c r="V421" s="456" t="str">
        <f>IF(Calcu!B275=TRUE,Calcu!H275*H$399,"")</f>
        <v/>
      </c>
      <c r="W421" s="457"/>
      <c r="X421" s="457"/>
      <c r="Y421" s="457"/>
      <c r="Z421" s="458"/>
      <c r="AA421" s="456" t="str">
        <f>IF(Calcu!B275=TRUE,Calcu!I275*H$399,"")</f>
        <v/>
      </c>
      <c r="AB421" s="457"/>
      <c r="AC421" s="457"/>
      <c r="AD421" s="457"/>
      <c r="AE421" s="458"/>
      <c r="AF421" s="456" t="str">
        <f>IF(Calcu!B275=TRUE,Calcu!J275*H$399,"")</f>
        <v/>
      </c>
      <c r="AG421" s="457"/>
      <c r="AH421" s="457"/>
      <c r="AI421" s="457"/>
      <c r="AJ421" s="458"/>
      <c r="AK421" s="456" t="str">
        <f>Calcu!N275</f>
        <v/>
      </c>
      <c r="AL421" s="457"/>
      <c r="AM421" s="457"/>
      <c r="AN421" s="457"/>
      <c r="AO421" s="458"/>
      <c r="AP421" s="456" t="str">
        <f>Calcu!L275</f>
        <v/>
      </c>
      <c r="AQ421" s="457"/>
      <c r="AR421" s="457"/>
      <c r="AS421" s="457"/>
      <c r="AT421" s="458"/>
    </row>
    <row r="422" spans="1:58" ht="18.75" customHeight="1">
      <c r="A422" s="57"/>
      <c r="B422" s="456" t="str">
        <f>Calcu!E276</f>
        <v/>
      </c>
      <c r="C422" s="457"/>
      <c r="D422" s="457"/>
      <c r="E422" s="457"/>
      <c r="F422" s="458"/>
      <c r="G422" s="456" t="str">
        <f>Calcu!U276</f>
        <v/>
      </c>
      <c r="H422" s="457"/>
      <c r="I422" s="457"/>
      <c r="J422" s="457"/>
      <c r="K422" s="458"/>
      <c r="L422" s="456" t="str">
        <f>IF(Calcu!B276=TRUE,Calcu!F276*$H$399,"")</f>
        <v/>
      </c>
      <c r="M422" s="457"/>
      <c r="N422" s="457"/>
      <c r="O422" s="457"/>
      <c r="P422" s="458"/>
      <c r="Q422" s="456" t="str">
        <f>IF(Calcu!B276=TRUE,Calcu!G276*H$399,"")</f>
        <v/>
      </c>
      <c r="R422" s="457"/>
      <c r="S422" s="457"/>
      <c r="T422" s="457"/>
      <c r="U422" s="458"/>
      <c r="V422" s="456" t="str">
        <f>IF(Calcu!B276=TRUE,Calcu!H276*H$399,"")</f>
        <v/>
      </c>
      <c r="W422" s="457"/>
      <c r="X422" s="457"/>
      <c r="Y422" s="457"/>
      <c r="Z422" s="458"/>
      <c r="AA422" s="456" t="str">
        <f>IF(Calcu!B276=TRUE,Calcu!I276*H$399,"")</f>
        <v/>
      </c>
      <c r="AB422" s="457"/>
      <c r="AC422" s="457"/>
      <c r="AD422" s="457"/>
      <c r="AE422" s="458"/>
      <c r="AF422" s="456" t="str">
        <f>IF(Calcu!B276=TRUE,Calcu!J276*H$399,"")</f>
        <v/>
      </c>
      <c r="AG422" s="457"/>
      <c r="AH422" s="457"/>
      <c r="AI422" s="457"/>
      <c r="AJ422" s="458"/>
      <c r="AK422" s="456" t="str">
        <f>Calcu!N276</f>
        <v/>
      </c>
      <c r="AL422" s="457"/>
      <c r="AM422" s="457"/>
      <c r="AN422" s="457"/>
      <c r="AO422" s="458"/>
      <c r="AP422" s="456" t="str">
        <f>Calcu!L276</f>
        <v/>
      </c>
      <c r="AQ422" s="457"/>
      <c r="AR422" s="457"/>
      <c r="AS422" s="457"/>
      <c r="AT422" s="458"/>
    </row>
    <row r="423" spans="1:58" ht="18.75" customHeight="1">
      <c r="A423" s="57"/>
      <c r="B423" s="456" t="str">
        <f>Calcu!E277</f>
        <v/>
      </c>
      <c r="C423" s="457"/>
      <c r="D423" s="457"/>
      <c r="E423" s="457"/>
      <c r="F423" s="458"/>
      <c r="G423" s="456" t="str">
        <f>Calcu!U277</f>
        <v/>
      </c>
      <c r="H423" s="457"/>
      <c r="I423" s="457"/>
      <c r="J423" s="457"/>
      <c r="K423" s="458"/>
      <c r="L423" s="456" t="str">
        <f>IF(Calcu!B277=TRUE,Calcu!F277*$H$399,"")</f>
        <v/>
      </c>
      <c r="M423" s="457"/>
      <c r="N423" s="457"/>
      <c r="O423" s="457"/>
      <c r="P423" s="458"/>
      <c r="Q423" s="456" t="str">
        <f>IF(Calcu!B277=TRUE,Calcu!G277*H$399,"")</f>
        <v/>
      </c>
      <c r="R423" s="457"/>
      <c r="S423" s="457"/>
      <c r="T423" s="457"/>
      <c r="U423" s="458"/>
      <c r="V423" s="456" t="str">
        <f>IF(Calcu!B277=TRUE,Calcu!H277*H$399,"")</f>
        <v/>
      </c>
      <c r="W423" s="457"/>
      <c r="X423" s="457"/>
      <c r="Y423" s="457"/>
      <c r="Z423" s="458"/>
      <c r="AA423" s="456" t="str">
        <f>IF(Calcu!B277=TRUE,Calcu!I277*H$399,"")</f>
        <v/>
      </c>
      <c r="AB423" s="457"/>
      <c r="AC423" s="457"/>
      <c r="AD423" s="457"/>
      <c r="AE423" s="458"/>
      <c r="AF423" s="456" t="str">
        <f>IF(Calcu!B277=TRUE,Calcu!J277*H$399,"")</f>
        <v/>
      </c>
      <c r="AG423" s="457"/>
      <c r="AH423" s="457"/>
      <c r="AI423" s="457"/>
      <c r="AJ423" s="458"/>
      <c r="AK423" s="456" t="str">
        <f>Calcu!N277</f>
        <v/>
      </c>
      <c r="AL423" s="457"/>
      <c r="AM423" s="457"/>
      <c r="AN423" s="457"/>
      <c r="AO423" s="458"/>
      <c r="AP423" s="456" t="str">
        <f>Calcu!L277</f>
        <v/>
      </c>
      <c r="AQ423" s="457"/>
      <c r="AR423" s="457"/>
      <c r="AS423" s="457"/>
      <c r="AT423" s="458"/>
    </row>
    <row r="424" spans="1:58" ht="18.75" customHeight="1">
      <c r="A424" s="57"/>
      <c r="B424" s="456" t="str">
        <f>Calcu!E278</f>
        <v/>
      </c>
      <c r="C424" s="457"/>
      <c r="D424" s="457"/>
      <c r="E424" s="457"/>
      <c r="F424" s="458"/>
      <c r="G424" s="456" t="str">
        <f>Calcu!U278</f>
        <v/>
      </c>
      <c r="H424" s="457"/>
      <c r="I424" s="457"/>
      <c r="J424" s="457"/>
      <c r="K424" s="458"/>
      <c r="L424" s="456" t="str">
        <f>IF(Calcu!B278=TRUE,Calcu!F278*$H$399,"")</f>
        <v/>
      </c>
      <c r="M424" s="457"/>
      <c r="N424" s="457"/>
      <c r="O424" s="457"/>
      <c r="P424" s="458"/>
      <c r="Q424" s="456" t="str">
        <f>IF(Calcu!B278=TRUE,Calcu!G278*H$399,"")</f>
        <v/>
      </c>
      <c r="R424" s="457"/>
      <c r="S424" s="457"/>
      <c r="T424" s="457"/>
      <c r="U424" s="458"/>
      <c r="V424" s="456" t="str">
        <f>IF(Calcu!B278=TRUE,Calcu!H278*H$399,"")</f>
        <v/>
      </c>
      <c r="W424" s="457"/>
      <c r="X424" s="457"/>
      <c r="Y424" s="457"/>
      <c r="Z424" s="458"/>
      <c r="AA424" s="456" t="str">
        <f>IF(Calcu!B278=TRUE,Calcu!I278*H$399,"")</f>
        <v/>
      </c>
      <c r="AB424" s="457"/>
      <c r="AC424" s="457"/>
      <c r="AD424" s="457"/>
      <c r="AE424" s="458"/>
      <c r="AF424" s="456" t="str">
        <f>IF(Calcu!B278=TRUE,Calcu!J278*H$399,"")</f>
        <v/>
      </c>
      <c r="AG424" s="457"/>
      <c r="AH424" s="457"/>
      <c r="AI424" s="457"/>
      <c r="AJ424" s="458"/>
      <c r="AK424" s="456" t="str">
        <f>Calcu!N278</f>
        <v/>
      </c>
      <c r="AL424" s="457"/>
      <c r="AM424" s="457"/>
      <c r="AN424" s="457"/>
      <c r="AO424" s="458"/>
      <c r="AP424" s="456" t="str">
        <f>Calcu!L278</f>
        <v/>
      </c>
      <c r="AQ424" s="457"/>
      <c r="AR424" s="457"/>
      <c r="AS424" s="457"/>
      <c r="AT424" s="458"/>
    </row>
    <row r="425" spans="1:58" ht="18.75" customHeight="1">
      <c r="A425" s="57"/>
      <c r="B425" s="314"/>
      <c r="C425" s="314"/>
      <c r="D425" s="314"/>
      <c r="E425" s="314"/>
      <c r="F425" s="314"/>
      <c r="G425" s="314"/>
      <c r="H425" s="314"/>
      <c r="I425" s="314"/>
      <c r="J425" s="314"/>
      <c r="K425" s="314"/>
      <c r="L425" s="314"/>
      <c r="M425" s="314"/>
      <c r="N425" s="314"/>
      <c r="O425" s="314"/>
      <c r="P425" s="314"/>
      <c r="Q425" s="314"/>
      <c r="R425" s="314"/>
      <c r="S425" s="314"/>
      <c r="T425" s="314"/>
      <c r="U425" s="314"/>
      <c r="V425" s="314"/>
      <c r="W425" s="314"/>
      <c r="X425" s="314"/>
      <c r="Y425" s="314"/>
      <c r="Z425" s="314"/>
      <c r="AA425" s="314"/>
      <c r="AB425" s="314"/>
      <c r="AC425" s="314"/>
      <c r="AD425" s="314"/>
      <c r="AE425" s="314"/>
      <c r="AF425" s="314"/>
      <c r="AG425" s="314"/>
      <c r="AH425" s="314"/>
      <c r="AI425" s="314"/>
      <c r="AJ425" s="314"/>
      <c r="AK425" s="314"/>
      <c r="AL425" s="314"/>
      <c r="AM425" s="314"/>
      <c r="AN425" s="314"/>
      <c r="AO425" s="314"/>
      <c r="AP425" s="314"/>
      <c r="AQ425" s="314"/>
      <c r="AR425" s="314"/>
      <c r="AS425" s="314"/>
      <c r="AT425" s="314"/>
    </row>
    <row r="426" spans="1:58" ht="18.75" customHeight="1">
      <c r="A426" s="60" t="s">
        <v>169</v>
      </c>
      <c r="B426" s="222"/>
      <c r="C426" s="222"/>
      <c r="D426" s="222"/>
      <c r="E426" s="222"/>
      <c r="F426" s="222"/>
      <c r="G426" s="222"/>
      <c r="H426" s="222"/>
      <c r="I426" s="222"/>
      <c r="J426" s="222"/>
      <c r="K426" s="222"/>
      <c r="L426" s="222"/>
      <c r="M426" s="222"/>
      <c r="N426" s="222"/>
      <c r="O426" s="222"/>
      <c r="P426" s="222"/>
      <c r="Q426" s="222"/>
      <c r="R426" s="222"/>
      <c r="S426" s="222"/>
      <c r="T426" s="222"/>
      <c r="U426" s="222"/>
      <c r="V426" s="222"/>
      <c r="W426" s="222"/>
      <c r="X426" s="222"/>
      <c r="Y426" s="222"/>
      <c r="Z426" s="222"/>
      <c r="AA426" s="222"/>
      <c r="AB426" s="222"/>
      <c r="AC426" s="222"/>
      <c r="AD426" s="222"/>
      <c r="AE426" s="222"/>
      <c r="AF426" s="222"/>
      <c r="AG426" s="222"/>
      <c r="AH426" s="222"/>
      <c r="AI426" s="222"/>
      <c r="AJ426" s="222"/>
      <c r="AK426" s="222"/>
      <c r="AL426" s="222"/>
      <c r="AM426" s="222"/>
      <c r="AN426" s="222"/>
      <c r="AO426" s="222"/>
      <c r="AP426" s="222"/>
      <c r="AQ426" s="222"/>
      <c r="AR426" s="222"/>
      <c r="AS426" s="222"/>
      <c r="AT426" s="222"/>
    </row>
    <row r="427" spans="1:58" ht="18.75" customHeight="1">
      <c r="A427" s="222"/>
      <c r="B427" s="459"/>
      <c r="C427" s="460"/>
      <c r="D427" s="465"/>
      <c r="E427" s="466"/>
      <c r="F427" s="466"/>
      <c r="G427" s="467"/>
      <c r="H427" s="468">
        <v>1</v>
      </c>
      <c r="I427" s="468"/>
      <c r="J427" s="468"/>
      <c r="K427" s="468"/>
      <c r="L427" s="468"/>
      <c r="M427" s="468"/>
      <c r="N427" s="468"/>
      <c r="O427" s="465">
        <v>2</v>
      </c>
      <c r="P427" s="466"/>
      <c r="Q427" s="466"/>
      <c r="R427" s="466"/>
      <c r="S427" s="466"/>
      <c r="T427" s="466"/>
      <c r="U427" s="466"/>
      <c r="V427" s="466"/>
      <c r="W427" s="466"/>
      <c r="X427" s="466"/>
      <c r="Y427" s="466"/>
      <c r="Z427" s="466"/>
      <c r="AA427" s="467"/>
      <c r="AB427" s="468">
        <v>3</v>
      </c>
      <c r="AC427" s="468"/>
      <c r="AD427" s="468"/>
      <c r="AE427" s="468"/>
      <c r="AF427" s="468"/>
      <c r="AG427" s="465">
        <v>4</v>
      </c>
      <c r="AH427" s="466"/>
      <c r="AI427" s="466"/>
      <c r="AJ427" s="466"/>
      <c r="AK427" s="466"/>
      <c r="AL427" s="466"/>
      <c r="AM427" s="466"/>
      <c r="AN427" s="466"/>
      <c r="AO427" s="467"/>
      <c r="AP427" s="465">
        <v>5</v>
      </c>
      <c r="AQ427" s="466"/>
      <c r="AR427" s="466"/>
      <c r="AS427" s="466"/>
      <c r="AT427" s="466"/>
      <c r="AU427" s="466"/>
      <c r="AV427" s="466"/>
      <c r="AW427" s="466"/>
      <c r="AX427" s="466"/>
      <c r="AY427" s="466"/>
      <c r="AZ427" s="466"/>
      <c r="BA427" s="466"/>
      <c r="BB427" s="467"/>
      <c r="BC427" s="468">
        <v>6</v>
      </c>
      <c r="BD427" s="468"/>
      <c r="BE427" s="468"/>
      <c r="BF427" s="468"/>
    </row>
    <row r="428" spans="1:58" ht="18.75" customHeight="1">
      <c r="A428" s="222"/>
      <c r="B428" s="461"/>
      <c r="C428" s="462"/>
      <c r="D428" s="459" t="s">
        <v>170</v>
      </c>
      <c r="E428" s="477"/>
      <c r="F428" s="477"/>
      <c r="G428" s="460"/>
      <c r="H428" s="469" t="s">
        <v>171</v>
      </c>
      <c r="I428" s="469"/>
      <c r="J428" s="469"/>
      <c r="K428" s="469"/>
      <c r="L428" s="469"/>
      <c r="M428" s="469"/>
      <c r="N428" s="469"/>
      <c r="O428" s="459" t="s">
        <v>172</v>
      </c>
      <c r="P428" s="477"/>
      <c r="Q428" s="477"/>
      <c r="R428" s="477"/>
      <c r="S428" s="477"/>
      <c r="T428" s="477"/>
      <c r="U428" s="477"/>
      <c r="V428" s="477"/>
      <c r="W428" s="477"/>
      <c r="X428" s="477"/>
      <c r="Y428" s="477"/>
      <c r="Z428" s="477"/>
      <c r="AA428" s="460"/>
      <c r="AB428" s="469" t="s">
        <v>173</v>
      </c>
      <c r="AC428" s="469"/>
      <c r="AD428" s="469"/>
      <c r="AE428" s="469"/>
      <c r="AF428" s="469"/>
      <c r="AG428" s="459" t="s">
        <v>174</v>
      </c>
      <c r="AH428" s="477"/>
      <c r="AI428" s="477"/>
      <c r="AJ428" s="477"/>
      <c r="AK428" s="477"/>
      <c r="AL428" s="477"/>
      <c r="AM428" s="477"/>
      <c r="AN428" s="477"/>
      <c r="AO428" s="460"/>
      <c r="AP428" s="459" t="s">
        <v>175</v>
      </c>
      <c r="AQ428" s="477"/>
      <c r="AR428" s="477"/>
      <c r="AS428" s="477"/>
      <c r="AT428" s="477"/>
      <c r="AU428" s="477"/>
      <c r="AV428" s="477"/>
      <c r="AW428" s="477"/>
      <c r="AX428" s="477"/>
      <c r="AY428" s="477"/>
      <c r="AZ428" s="477"/>
      <c r="BA428" s="477"/>
      <c r="BB428" s="460"/>
      <c r="BC428" s="469" t="s">
        <v>176</v>
      </c>
      <c r="BD428" s="469"/>
      <c r="BE428" s="469"/>
      <c r="BF428" s="469"/>
    </row>
    <row r="429" spans="1:58" ht="18.75" customHeight="1">
      <c r="A429" s="222"/>
      <c r="B429" s="463"/>
      <c r="C429" s="464"/>
      <c r="D429" s="470" t="s">
        <v>177</v>
      </c>
      <c r="E429" s="471"/>
      <c r="F429" s="471"/>
      <c r="G429" s="472"/>
      <c r="H429" s="473" t="s">
        <v>178</v>
      </c>
      <c r="I429" s="473"/>
      <c r="J429" s="473"/>
      <c r="K429" s="473"/>
      <c r="L429" s="473"/>
      <c r="M429" s="473"/>
      <c r="N429" s="473"/>
      <c r="O429" s="474" t="s">
        <v>179</v>
      </c>
      <c r="P429" s="475"/>
      <c r="Q429" s="475"/>
      <c r="R429" s="475"/>
      <c r="S429" s="475"/>
      <c r="T429" s="475"/>
      <c r="U429" s="475"/>
      <c r="V429" s="475"/>
      <c r="W429" s="475"/>
      <c r="X429" s="475"/>
      <c r="Y429" s="475"/>
      <c r="Z429" s="475"/>
      <c r="AA429" s="476"/>
      <c r="AB429" s="473"/>
      <c r="AC429" s="473"/>
      <c r="AD429" s="473"/>
      <c r="AE429" s="473"/>
      <c r="AF429" s="473"/>
      <c r="AG429" s="474" t="s">
        <v>180</v>
      </c>
      <c r="AH429" s="475"/>
      <c r="AI429" s="475"/>
      <c r="AJ429" s="475"/>
      <c r="AK429" s="475"/>
      <c r="AL429" s="475"/>
      <c r="AM429" s="475"/>
      <c r="AN429" s="475"/>
      <c r="AO429" s="476"/>
      <c r="AP429" s="474" t="s">
        <v>181</v>
      </c>
      <c r="AQ429" s="475"/>
      <c r="AR429" s="475"/>
      <c r="AS429" s="475"/>
      <c r="AT429" s="475"/>
      <c r="AU429" s="475"/>
      <c r="AV429" s="475"/>
      <c r="AW429" s="475"/>
      <c r="AX429" s="475"/>
      <c r="AY429" s="475"/>
      <c r="AZ429" s="475"/>
      <c r="BA429" s="475"/>
      <c r="BB429" s="476"/>
      <c r="BC429" s="473"/>
      <c r="BD429" s="473"/>
      <c r="BE429" s="473"/>
      <c r="BF429" s="473"/>
    </row>
    <row r="430" spans="1:58" ht="18.75" customHeight="1">
      <c r="A430" s="222"/>
      <c r="B430" s="468" t="s">
        <v>182</v>
      </c>
      <c r="C430" s="468"/>
      <c r="D430" s="478" t="s">
        <v>183</v>
      </c>
      <c r="E430" s="479"/>
      <c r="F430" s="479"/>
      <c r="G430" s="480"/>
      <c r="H430" s="481" t="e">
        <f ca="1">Calcu!E283</f>
        <v>#N/A</v>
      </c>
      <c r="I430" s="482"/>
      <c r="J430" s="482"/>
      <c r="K430" s="482"/>
      <c r="L430" s="482"/>
      <c r="M430" s="483" t="str">
        <f>Calcu!F283</f>
        <v>mm</v>
      </c>
      <c r="N430" s="484"/>
      <c r="O430" s="491" t="e">
        <f ca="1">Calcu!K283</f>
        <v>#N/A</v>
      </c>
      <c r="P430" s="492"/>
      <c r="Q430" s="492"/>
      <c r="R430" s="232"/>
      <c r="S430" s="312"/>
      <c r="T430" s="457" t="e">
        <f ca="1">Calcu!L283</f>
        <v>#N/A</v>
      </c>
      <c r="U430" s="457"/>
      <c r="V430" s="457"/>
      <c r="W430" s="316"/>
      <c r="X430" s="316"/>
      <c r="Y430" s="316"/>
      <c r="Z430" s="489" t="str">
        <f>Calcu!M283</f>
        <v>μm</v>
      </c>
      <c r="AA430" s="490"/>
      <c r="AB430" s="468" t="str">
        <f>Calcu!N283</f>
        <v>정규</v>
      </c>
      <c r="AC430" s="468"/>
      <c r="AD430" s="468"/>
      <c r="AE430" s="468"/>
      <c r="AF430" s="468"/>
      <c r="AG430" s="465">
        <f>Calcu!Q283</f>
        <v>1</v>
      </c>
      <c r="AH430" s="466"/>
      <c r="AI430" s="466"/>
      <c r="AJ430" s="466"/>
      <c r="AK430" s="466"/>
      <c r="AL430" s="466"/>
      <c r="AM430" s="466"/>
      <c r="AN430" s="466"/>
      <c r="AO430" s="467"/>
      <c r="AP430" s="491" t="e">
        <f ca="1">Calcu!S283</f>
        <v>#N/A</v>
      </c>
      <c r="AQ430" s="492"/>
      <c r="AR430" s="492"/>
      <c r="AS430" s="232"/>
      <c r="AT430" s="312"/>
      <c r="AU430" s="457" t="e">
        <f ca="1">Calcu!T283</f>
        <v>#N/A</v>
      </c>
      <c r="AV430" s="457"/>
      <c r="AW430" s="457"/>
      <c r="AX430" s="316"/>
      <c r="AY430" s="316"/>
      <c r="AZ430" s="316"/>
      <c r="BA430" s="489" t="str">
        <f>Calcu!U283</f>
        <v>μm</v>
      </c>
      <c r="BB430" s="490"/>
      <c r="BC430" s="468" t="str">
        <f>Calcu!V283</f>
        <v>∞</v>
      </c>
      <c r="BD430" s="468"/>
      <c r="BE430" s="468"/>
      <c r="BF430" s="468"/>
    </row>
    <row r="431" spans="1:58" ht="18.75" customHeight="1">
      <c r="A431" s="222"/>
      <c r="B431" s="468" t="s">
        <v>184</v>
      </c>
      <c r="C431" s="468"/>
      <c r="D431" s="478" t="s">
        <v>185</v>
      </c>
      <c r="E431" s="479"/>
      <c r="F431" s="479"/>
      <c r="G431" s="480"/>
      <c r="H431" s="481" t="e">
        <f ca="1">Calcu!E284</f>
        <v>#N/A</v>
      </c>
      <c r="I431" s="482"/>
      <c r="J431" s="482"/>
      <c r="K431" s="482"/>
      <c r="L431" s="482"/>
      <c r="M431" s="483" t="str">
        <f>Calcu!F284</f>
        <v>mm</v>
      </c>
      <c r="N431" s="484"/>
      <c r="O431" s="485">
        <f>Calcu!K284</f>
        <v>0</v>
      </c>
      <c r="P431" s="486"/>
      <c r="Q431" s="486"/>
      <c r="R431" s="486"/>
      <c r="S431" s="486"/>
      <c r="T431" s="486"/>
      <c r="U431" s="486"/>
      <c r="V431" s="487" t="str">
        <f>Calcu!M284</f>
        <v>μm</v>
      </c>
      <c r="W431" s="487"/>
      <c r="X431" s="487"/>
      <c r="Y431" s="487"/>
      <c r="Z431" s="487"/>
      <c r="AA431" s="488"/>
      <c r="AB431" s="468" t="str">
        <f>Calcu!N284</f>
        <v>t</v>
      </c>
      <c r="AC431" s="468"/>
      <c r="AD431" s="468"/>
      <c r="AE431" s="468"/>
      <c r="AF431" s="468"/>
      <c r="AG431" s="465">
        <f>Calcu!Q284</f>
        <v>-1</v>
      </c>
      <c r="AH431" s="466"/>
      <c r="AI431" s="466"/>
      <c r="AJ431" s="466"/>
      <c r="AK431" s="466"/>
      <c r="AL431" s="466"/>
      <c r="AM431" s="466"/>
      <c r="AN431" s="466"/>
      <c r="AO431" s="467"/>
      <c r="AP431" s="485">
        <f>Calcu!S284</f>
        <v>0</v>
      </c>
      <c r="AQ431" s="486"/>
      <c r="AR431" s="486"/>
      <c r="AS431" s="486"/>
      <c r="AT431" s="486"/>
      <c r="AU431" s="486">
        <v>0</v>
      </c>
      <c r="AV431" s="486"/>
      <c r="AW431" s="487" t="str">
        <f>Calcu!U284</f>
        <v>μm</v>
      </c>
      <c r="AX431" s="487"/>
      <c r="AY431" s="487"/>
      <c r="AZ431" s="487"/>
      <c r="BA431" s="487"/>
      <c r="BB431" s="488"/>
      <c r="BC431" s="468">
        <f>Calcu!V284</f>
        <v>4</v>
      </c>
      <c r="BD431" s="468"/>
      <c r="BE431" s="468"/>
      <c r="BF431" s="468"/>
    </row>
    <row r="432" spans="1:58" ht="18.75" customHeight="1">
      <c r="A432" s="222"/>
      <c r="B432" s="468" t="s">
        <v>186</v>
      </c>
      <c r="C432" s="468"/>
      <c r="D432" s="478"/>
      <c r="E432" s="479"/>
      <c r="F432" s="479"/>
      <c r="G432" s="480"/>
      <c r="H432" s="481" t="e">
        <f ca="1">Calcu!E285</f>
        <v>#N/A</v>
      </c>
      <c r="I432" s="482"/>
      <c r="J432" s="482"/>
      <c r="K432" s="482"/>
      <c r="L432" s="482"/>
      <c r="M432" s="483" t="str">
        <f>Calcu!F285</f>
        <v>/℃</v>
      </c>
      <c r="N432" s="484"/>
      <c r="O432" s="496">
        <f>Calcu!L285</f>
        <v>4.0824829046386305E-7</v>
      </c>
      <c r="P432" s="497"/>
      <c r="Q432" s="497"/>
      <c r="R432" s="497"/>
      <c r="S432" s="497"/>
      <c r="T432" s="497"/>
      <c r="U432" s="497"/>
      <c r="V432" s="497"/>
      <c r="W432" s="497"/>
      <c r="X432" s="489" t="str">
        <f>Calcu!M285</f>
        <v>/℃</v>
      </c>
      <c r="Y432" s="489"/>
      <c r="Z432" s="489"/>
      <c r="AA432" s="490"/>
      <c r="AB432" s="468" t="str">
        <f>Calcu!N285</f>
        <v>삼각형</v>
      </c>
      <c r="AC432" s="468"/>
      <c r="AD432" s="468"/>
      <c r="AE432" s="468"/>
      <c r="AF432" s="468"/>
      <c r="AG432" s="493">
        <f>Calcu!Q285</f>
        <v>-200</v>
      </c>
      <c r="AH432" s="489"/>
      <c r="AI432" s="489"/>
      <c r="AJ432" s="489"/>
      <c r="AK432" s="489" t="s">
        <v>187</v>
      </c>
      <c r="AL432" s="489"/>
      <c r="AM432" s="489"/>
      <c r="AN432" s="489"/>
      <c r="AO432" s="490"/>
      <c r="AP432" s="494">
        <f>Calcu!T285</f>
        <v>8.1649658092772609E-5</v>
      </c>
      <c r="AQ432" s="495"/>
      <c r="AR432" s="495"/>
      <c r="AS432" s="495"/>
      <c r="AT432" s="495"/>
      <c r="AU432" s="495" t="s">
        <v>314</v>
      </c>
      <c r="AV432" s="495"/>
      <c r="AW432" s="489" t="s">
        <v>188</v>
      </c>
      <c r="AX432" s="489"/>
      <c r="AY432" s="489"/>
      <c r="AZ432" s="489"/>
      <c r="BA432" s="489"/>
      <c r="BB432" s="490"/>
      <c r="BC432" s="468">
        <f>Calcu!V285</f>
        <v>100</v>
      </c>
      <c r="BD432" s="468"/>
      <c r="BE432" s="468"/>
      <c r="BF432" s="468"/>
    </row>
    <row r="433" spans="1:60" ht="18.75" customHeight="1">
      <c r="A433" s="222"/>
      <c r="B433" s="468" t="s">
        <v>189</v>
      </c>
      <c r="C433" s="468"/>
      <c r="D433" s="478" t="s">
        <v>190</v>
      </c>
      <c r="E433" s="479"/>
      <c r="F433" s="479"/>
      <c r="G433" s="480"/>
      <c r="H433" s="481" t="str">
        <f>Calcu!E286</f>
        <v/>
      </c>
      <c r="I433" s="482"/>
      <c r="J433" s="482"/>
      <c r="K433" s="482"/>
      <c r="L433" s="482"/>
      <c r="M433" s="483" t="str">
        <f>Calcu!F286</f>
        <v>℃</v>
      </c>
      <c r="N433" s="484"/>
      <c r="O433" s="485">
        <f>Calcu!L286</f>
        <v>0.11547005383792516</v>
      </c>
      <c r="P433" s="486"/>
      <c r="Q433" s="486"/>
      <c r="R433" s="486"/>
      <c r="S433" s="486"/>
      <c r="T433" s="486"/>
      <c r="U433" s="486"/>
      <c r="V433" s="487" t="str">
        <f>Calcu!M286</f>
        <v>℃</v>
      </c>
      <c r="W433" s="487"/>
      <c r="X433" s="487"/>
      <c r="Y433" s="487"/>
      <c r="Z433" s="487"/>
      <c r="AA433" s="488"/>
      <c r="AB433" s="468" t="str">
        <f>Calcu!N286</f>
        <v>직사각형</v>
      </c>
      <c r="AC433" s="468"/>
      <c r="AD433" s="468"/>
      <c r="AE433" s="468"/>
      <c r="AF433" s="468"/>
      <c r="AG433" s="493" t="e">
        <f ca="1">Calcu!Q286</f>
        <v>#N/A</v>
      </c>
      <c r="AH433" s="489"/>
      <c r="AI433" s="489"/>
      <c r="AJ433" s="489"/>
      <c r="AK433" s="489" t="s">
        <v>191</v>
      </c>
      <c r="AL433" s="489"/>
      <c r="AM433" s="489"/>
      <c r="AN433" s="489"/>
      <c r="AO433" s="490"/>
      <c r="AP433" s="494" t="e">
        <f ca="1">Calcu!T286</f>
        <v>#N/A</v>
      </c>
      <c r="AQ433" s="495"/>
      <c r="AR433" s="495"/>
      <c r="AS433" s="495"/>
      <c r="AT433" s="495"/>
      <c r="AU433" s="495" t="s">
        <v>315</v>
      </c>
      <c r="AV433" s="495"/>
      <c r="AW433" s="489" t="s">
        <v>188</v>
      </c>
      <c r="AX433" s="489"/>
      <c r="AY433" s="489"/>
      <c r="AZ433" s="489"/>
      <c r="BA433" s="489"/>
      <c r="BB433" s="490"/>
      <c r="BC433" s="468">
        <f>Calcu!V286</f>
        <v>12</v>
      </c>
      <c r="BD433" s="468"/>
      <c r="BE433" s="468"/>
      <c r="BF433" s="468"/>
    </row>
    <row r="434" spans="1:60" ht="18.75" customHeight="1">
      <c r="A434" s="222"/>
      <c r="B434" s="468" t="s">
        <v>193</v>
      </c>
      <c r="C434" s="468"/>
      <c r="D434" s="478" t="s">
        <v>164</v>
      </c>
      <c r="E434" s="479"/>
      <c r="F434" s="479"/>
      <c r="G434" s="480"/>
      <c r="H434" s="481" t="e">
        <f ca="1">Calcu!E287</f>
        <v>#N/A</v>
      </c>
      <c r="I434" s="482"/>
      <c r="J434" s="482"/>
      <c r="K434" s="482"/>
      <c r="L434" s="482"/>
      <c r="M434" s="483" t="str">
        <f>Calcu!F287</f>
        <v>/℃</v>
      </c>
      <c r="N434" s="484"/>
      <c r="O434" s="496">
        <f>Calcu!L287</f>
        <v>8.1649658092772609E-7</v>
      </c>
      <c r="P434" s="497"/>
      <c r="Q434" s="497"/>
      <c r="R434" s="497"/>
      <c r="S434" s="497"/>
      <c r="T434" s="497"/>
      <c r="U434" s="497"/>
      <c r="V434" s="497"/>
      <c r="W434" s="497"/>
      <c r="X434" s="489" t="str">
        <f>Calcu!M287</f>
        <v>/℃</v>
      </c>
      <c r="Y434" s="489"/>
      <c r="Z434" s="489"/>
      <c r="AA434" s="490"/>
      <c r="AB434" s="468" t="str">
        <f>Calcu!N287</f>
        <v>삼각형</v>
      </c>
      <c r="AC434" s="468"/>
      <c r="AD434" s="468"/>
      <c r="AE434" s="468"/>
      <c r="AF434" s="468"/>
      <c r="AG434" s="493">
        <f>Calcu!Q287</f>
        <v>-100</v>
      </c>
      <c r="AH434" s="489"/>
      <c r="AI434" s="489"/>
      <c r="AJ434" s="489"/>
      <c r="AK434" s="489" t="s">
        <v>187</v>
      </c>
      <c r="AL434" s="489"/>
      <c r="AM434" s="489"/>
      <c r="AN434" s="489"/>
      <c r="AO434" s="490"/>
      <c r="AP434" s="494">
        <f>Calcu!T287</f>
        <v>8.1649658092772609E-5</v>
      </c>
      <c r="AQ434" s="495"/>
      <c r="AR434" s="495"/>
      <c r="AS434" s="495"/>
      <c r="AT434" s="495"/>
      <c r="AU434" s="495" t="s">
        <v>314</v>
      </c>
      <c r="AV434" s="495"/>
      <c r="AW434" s="489" t="s">
        <v>188</v>
      </c>
      <c r="AX434" s="489"/>
      <c r="AY434" s="489"/>
      <c r="AZ434" s="489"/>
      <c r="BA434" s="489"/>
      <c r="BB434" s="490"/>
      <c r="BC434" s="468">
        <f>Calcu!V287</f>
        <v>100</v>
      </c>
      <c r="BD434" s="468"/>
      <c r="BE434" s="468"/>
      <c r="BF434" s="468"/>
    </row>
    <row r="435" spans="1:60" ht="18.75" customHeight="1">
      <c r="A435" s="222"/>
      <c r="B435" s="468" t="s">
        <v>195</v>
      </c>
      <c r="C435" s="468"/>
      <c r="D435" s="478" t="s">
        <v>165</v>
      </c>
      <c r="E435" s="479"/>
      <c r="F435" s="479"/>
      <c r="G435" s="480"/>
      <c r="H435" s="481">
        <f>Calcu!E288</f>
        <v>0.1</v>
      </c>
      <c r="I435" s="482"/>
      <c r="J435" s="482"/>
      <c r="K435" s="482"/>
      <c r="L435" s="482"/>
      <c r="M435" s="483" t="str">
        <f>Calcu!F288</f>
        <v>℃</v>
      </c>
      <c r="N435" s="484"/>
      <c r="O435" s="485">
        <f>Calcu!L288</f>
        <v>0.57735026918962584</v>
      </c>
      <c r="P435" s="486"/>
      <c r="Q435" s="486"/>
      <c r="R435" s="486"/>
      <c r="S435" s="486"/>
      <c r="T435" s="486"/>
      <c r="U435" s="486"/>
      <c r="V435" s="487" t="str">
        <f>Calcu!M288</f>
        <v>℃</v>
      </c>
      <c r="W435" s="487"/>
      <c r="X435" s="487"/>
      <c r="Y435" s="487"/>
      <c r="Z435" s="487"/>
      <c r="AA435" s="488"/>
      <c r="AB435" s="468" t="str">
        <f>Calcu!N288</f>
        <v>직사각형</v>
      </c>
      <c r="AC435" s="468"/>
      <c r="AD435" s="468"/>
      <c r="AE435" s="468"/>
      <c r="AF435" s="468"/>
      <c r="AG435" s="493" t="e">
        <f ca="1">Calcu!Q288</f>
        <v>#N/A</v>
      </c>
      <c r="AH435" s="489"/>
      <c r="AI435" s="489"/>
      <c r="AJ435" s="489"/>
      <c r="AK435" s="489" t="s">
        <v>196</v>
      </c>
      <c r="AL435" s="489"/>
      <c r="AM435" s="489"/>
      <c r="AN435" s="489"/>
      <c r="AO435" s="490"/>
      <c r="AP435" s="494" t="e">
        <f ca="1">Calcu!T288</f>
        <v>#N/A</v>
      </c>
      <c r="AQ435" s="495"/>
      <c r="AR435" s="495"/>
      <c r="AS435" s="495"/>
      <c r="AT435" s="495"/>
      <c r="AU435" s="495" t="s">
        <v>315</v>
      </c>
      <c r="AV435" s="495"/>
      <c r="AW435" s="489" t="s">
        <v>197</v>
      </c>
      <c r="AX435" s="489"/>
      <c r="AY435" s="489"/>
      <c r="AZ435" s="489"/>
      <c r="BA435" s="489"/>
      <c r="BB435" s="490"/>
      <c r="BC435" s="468">
        <f>Calcu!V288</f>
        <v>12</v>
      </c>
      <c r="BD435" s="468"/>
      <c r="BE435" s="468"/>
      <c r="BF435" s="468"/>
    </row>
    <row r="436" spans="1:60" ht="18.75" customHeight="1">
      <c r="A436" s="222"/>
      <c r="B436" s="468" t="s">
        <v>198</v>
      </c>
      <c r="C436" s="468"/>
      <c r="D436" s="478" t="s">
        <v>581</v>
      </c>
      <c r="E436" s="479"/>
      <c r="F436" s="479"/>
      <c r="G436" s="480"/>
      <c r="H436" s="481">
        <f>Calcu!E289</f>
        <v>0</v>
      </c>
      <c r="I436" s="482"/>
      <c r="J436" s="482"/>
      <c r="K436" s="482"/>
      <c r="L436" s="482"/>
      <c r="M436" s="483" t="str">
        <f>Calcu!F289</f>
        <v>mm</v>
      </c>
      <c r="N436" s="484"/>
      <c r="O436" s="485">
        <f>Calcu!K289</f>
        <v>0</v>
      </c>
      <c r="P436" s="486"/>
      <c r="Q436" s="486"/>
      <c r="R436" s="486"/>
      <c r="S436" s="486"/>
      <c r="T436" s="486"/>
      <c r="U436" s="486"/>
      <c r="V436" s="487" t="str">
        <f>Calcu!M289</f>
        <v>μm</v>
      </c>
      <c r="W436" s="487"/>
      <c r="X436" s="487"/>
      <c r="Y436" s="487"/>
      <c r="Z436" s="487"/>
      <c r="AA436" s="488"/>
      <c r="AB436" s="468" t="str">
        <f>Calcu!N289</f>
        <v>직사각형</v>
      </c>
      <c r="AC436" s="468"/>
      <c r="AD436" s="468"/>
      <c r="AE436" s="468"/>
      <c r="AF436" s="468"/>
      <c r="AG436" s="465">
        <f>Calcu!Q289</f>
        <v>1</v>
      </c>
      <c r="AH436" s="466"/>
      <c r="AI436" s="466"/>
      <c r="AJ436" s="466"/>
      <c r="AK436" s="466"/>
      <c r="AL436" s="466"/>
      <c r="AM436" s="466"/>
      <c r="AN436" s="466"/>
      <c r="AO436" s="467"/>
      <c r="AP436" s="485">
        <f>Calcu!S289</f>
        <v>0</v>
      </c>
      <c r="AQ436" s="486"/>
      <c r="AR436" s="486"/>
      <c r="AS436" s="486"/>
      <c r="AT436" s="486"/>
      <c r="AU436" s="486">
        <v>0</v>
      </c>
      <c r="AV436" s="486"/>
      <c r="AW436" s="487" t="str">
        <f>Calcu!U289</f>
        <v>μm</v>
      </c>
      <c r="AX436" s="487"/>
      <c r="AY436" s="487"/>
      <c r="AZ436" s="487"/>
      <c r="BA436" s="487"/>
      <c r="BB436" s="488"/>
      <c r="BC436" s="468" t="str">
        <f>Calcu!V289</f>
        <v>∞</v>
      </c>
      <c r="BD436" s="468"/>
      <c r="BE436" s="468"/>
      <c r="BF436" s="468"/>
    </row>
    <row r="437" spans="1:60" ht="18.75" customHeight="1">
      <c r="A437" s="222"/>
      <c r="B437" s="468" t="s">
        <v>335</v>
      </c>
      <c r="C437" s="468"/>
      <c r="D437" s="478" t="s">
        <v>352</v>
      </c>
      <c r="E437" s="479"/>
      <c r="F437" s="479"/>
      <c r="G437" s="480"/>
      <c r="H437" s="481">
        <f>Calcu!E290</f>
        <v>0</v>
      </c>
      <c r="I437" s="482"/>
      <c r="J437" s="482"/>
      <c r="K437" s="482"/>
      <c r="L437" s="482"/>
      <c r="M437" s="483" t="str">
        <f>Calcu!F290</f>
        <v>mm</v>
      </c>
      <c r="N437" s="484"/>
      <c r="O437" s="485">
        <f>Calcu!K290</f>
        <v>0</v>
      </c>
      <c r="P437" s="486"/>
      <c r="Q437" s="486"/>
      <c r="R437" s="486"/>
      <c r="S437" s="486"/>
      <c r="T437" s="486"/>
      <c r="U437" s="486"/>
      <c r="V437" s="487" t="str">
        <f>Calcu!M290</f>
        <v>μm</v>
      </c>
      <c r="W437" s="487"/>
      <c r="X437" s="487"/>
      <c r="Y437" s="487"/>
      <c r="Z437" s="487"/>
      <c r="AA437" s="488"/>
      <c r="AB437" s="468" t="str">
        <f>Calcu!N290</f>
        <v>직사각형</v>
      </c>
      <c r="AC437" s="468"/>
      <c r="AD437" s="468"/>
      <c r="AE437" s="468"/>
      <c r="AF437" s="468"/>
      <c r="AG437" s="465">
        <f>Calcu!Q290</f>
        <v>1</v>
      </c>
      <c r="AH437" s="466"/>
      <c r="AI437" s="466"/>
      <c r="AJ437" s="466"/>
      <c r="AK437" s="466"/>
      <c r="AL437" s="466"/>
      <c r="AM437" s="466"/>
      <c r="AN437" s="466"/>
      <c r="AO437" s="467"/>
      <c r="AP437" s="485">
        <f>Calcu!S290</f>
        <v>0</v>
      </c>
      <c r="AQ437" s="486"/>
      <c r="AR437" s="486"/>
      <c r="AS437" s="486"/>
      <c r="AT437" s="486"/>
      <c r="AU437" s="486">
        <v>0</v>
      </c>
      <c r="AV437" s="486"/>
      <c r="AW437" s="487" t="str">
        <f>Calcu!U290</f>
        <v>μm</v>
      </c>
      <c r="AX437" s="487"/>
      <c r="AY437" s="487"/>
      <c r="AZ437" s="487"/>
      <c r="BA437" s="487"/>
      <c r="BB437" s="488"/>
      <c r="BC437" s="468">
        <f>Calcu!V290</f>
        <v>12</v>
      </c>
      <c r="BD437" s="468"/>
      <c r="BE437" s="468"/>
      <c r="BF437" s="468"/>
    </row>
    <row r="438" spans="1:60" ht="18.75" customHeight="1">
      <c r="A438" s="222"/>
      <c r="B438" s="468" t="s">
        <v>336</v>
      </c>
      <c r="C438" s="468"/>
      <c r="D438" s="478" t="s">
        <v>199</v>
      </c>
      <c r="E438" s="479"/>
      <c r="F438" s="479"/>
      <c r="G438" s="480"/>
      <c r="H438" s="481" t="e">
        <f ca="1">Calcu!E291</f>
        <v>#N/A</v>
      </c>
      <c r="I438" s="482"/>
      <c r="J438" s="482"/>
      <c r="K438" s="482"/>
      <c r="L438" s="482"/>
      <c r="M438" s="483" t="str">
        <f>Calcu!F291</f>
        <v>mm</v>
      </c>
      <c r="N438" s="484"/>
      <c r="O438" s="465"/>
      <c r="P438" s="466"/>
      <c r="Q438" s="466"/>
      <c r="R438" s="466"/>
      <c r="S438" s="466"/>
      <c r="T438" s="466"/>
      <c r="U438" s="466"/>
      <c r="V438" s="466"/>
      <c r="W438" s="466"/>
      <c r="X438" s="466"/>
      <c r="Y438" s="466"/>
      <c r="Z438" s="466"/>
      <c r="AA438" s="467"/>
      <c r="AB438" s="468"/>
      <c r="AC438" s="468"/>
      <c r="AD438" s="468"/>
      <c r="AE438" s="468"/>
      <c r="AF438" s="468"/>
      <c r="AG438" s="465"/>
      <c r="AH438" s="466"/>
      <c r="AI438" s="466"/>
      <c r="AJ438" s="466"/>
      <c r="AK438" s="466"/>
      <c r="AL438" s="466"/>
      <c r="AM438" s="466"/>
      <c r="AN438" s="466"/>
      <c r="AO438" s="467"/>
      <c r="AP438" s="491" t="e">
        <f ca="1">Calcu!S291</f>
        <v>#N/A</v>
      </c>
      <c r="AQ438" s="492"/>
      <c r="AR438" s="492"/>
      <c r="AS438" s="232"/>
      <c r="AT438" s="312"/>
      <c r="AU438" s="457" t="e">
        <f ca="1">Calcu!T291</f>
        <v>#N/A</v>
      </c>
      <c r="AV438" s="457"/>
      <c r="AW438" s="457"/>
      <c r="AX438" s="316"/>
      <c r="AY438" s="316"/>
      <c r="AZ438" s="316"/>
      <c r="BA438" s="489" t="str">
        <f>Calcu!U291</f>
        <v>μm</v>
      </c>
      <c r="BB438" s="490"/>
      <c r="BC438" s="468" t="e">
        <f ca="1">Calcu!V291</f>
        <v>#N/A</v>
      </c>
      <c r="BD438" s="468"/>
      <c r="BE438" s="468"/>
      <c r="BF438" s="468"/>
    </row>
    <row r="439" spans="1:60" ht="18.75" customHeight="1">
      <c r="A439" s="222"/>
      <c r="B439" s="222"/>
      <c r="C439" s="222"/>
      <c r="D439" s="222"/>
      <c r="E439" s="222"/>
      <c r="F439" s="222"/>
      <c r="G439" s="222"/>
      <c r="H439" s="222"/>
      <c r="I439" s="222"/>
      <c r="J439" s="222"/>
      <c r="K439" s="222"/>
      <c r="L439" s="222"/>
      <c r="M439" s="222"/>
      <c r="N439" s="222"/>
      <c r="O439" s="222"/>
      <c r="P439" s="222"/>
      <c r="Q439" s="222"/>
      <c r="R439" s="222"/>
      <c r="S439" s="222"/>
      <c r="T439" s="222"/>
      <c r="U439" s="222"/>
      <c r="V439" s="222"/>
      <c r="W439" s="222"/>
      <c r="X439" s="222"/>
      <c r="Y439" s="222"/>
      <c r="Z439" s="222"/>
      <c r="AA439" s="222"/>
      <c r="AB439" s="222"/>
      <c r="AC439" s="222"/>
      <c r="AD439" s="222"/>
      <c r="AE439" s="222"/>
      <c r="AF439" s="222"/>
      <c r="AG439" s="234" t="s">
        <v>345</v>
      </c>
      <c r="AH439" s="222"/>
      <c r="AI439" s="222"/>
      <c r="AJ439" s="222"/>
      <c r="AK439" s="222"/>
      <c r="AL439" s="222"/>
      <c r="AM439" s="222"/>
      <c r="AN439" s="222"/>
      <c r="AO439" s="222"/>
      <c r="AP439" s="222"/>
      <c r="AQ439" s="222"/>
      <c r="AR439" s="222"/>
      <c r="AS439" s="222"/>
      <c r="AT439" s="222"/>
    </row>
    <row r="440" spans="1:60" s="137" customFormat="1" ht="18.75" customHeight="1">
      <c r="A440" s="57" t="s">
        <v>297</v>
      </c>
      <c r="B440" s="314"/>
      <c r="C440" s="314"/>
      <c r="D440" s="314"/>
      <c r="E440" s="314"/>
      <c r="F440" s="314"/>
      <c r="G440" s="314"/>
      <c r="H440" s="314"/>
      <c r="I440" s="314"/>
      <c r="J440" s="314"/>
      <c r="K440" s="314"/>
      <c r="L440" s="314"/>
      <c r="M440" s="314"/>
      <c r="N440" s="314"/>
      <c r="O440" s="314"/>
      <c r="P440" s="314"/>
      <c r="Q440" s="314"/>
      <c r="R440" s="314"/>
      <c r="S440" s="314"/>
      <c r="T440" s="314"/>
      <c r="U440" s="314"/>
      <c r="V440" s="314"/>
      <c r="W440" s="314"/>
      <c r="X440" s="314"/>
      <c r="Y440" s="314"/>
      <c r="Z440" s="314"/>
      <c r="AA440" s="314"/>
      <c r="AB440" s="314"/>
      <c r="AC440" s="314"/>
      <c r="AD440" s="314"/>
      <c r="AE440" s="314"/>
      <c r="AF440" s="314"/>
      <c r="AG440" s="314"/>
      <c r="AH440" s="314"/>
      <c r="AI440" s="314"/>
      <c r="AJ440" s="314"/>
      <c r="AK440" s="314"/>
      <c r="AL440" s="314"/>
      <c r="AM440" s="314"/>
      <c r="AN440" s="314"/>
      <c r="AO440" s="314"/>
      <c r="AP440" s="314"/>
      <c r="AQ440" s="314"/>
      <c r="AR440" s="314"/>
      <c r="AS440" s="314"/>
      <c r="AT440" s="314"/>
      <c r="AU440" s="314"/>
      <c r="AV440" s="314"/>
      <c r="AW440" s="314"/>
      <c r="AX440" s="314"/>
      <c r="AY440" s="314"/>
      <c r="AZ440" s="314"/>
      <c r="BA440" s="314"/>
      <c r="BB440" s="314"/>
      <c r="BC440" s="314"/>
      <c r="BD440" s="314"/>
      <c r="BE440" s="314"/>
      <c r="BF440" s="314"/>
    </row>
    <row r="441" spans="1:60" s="137" customFormat="1" ht="18.75" customHeight="1">
      <c r="A441" s="314"/>
      <c r="B441" s="314"/>
      <c r="C441" s="314"/>
      <c r="D441" s="314"/>
      <c r="E441" s="314"/>
      <c r="F441" s="314"/>
      <c r="G441" s="314"/>
      <c r="H441" s="314"/>
      <c r="I441" s="314"/>
      <c r="J441" s="314"/>
      <c r="K441" s="314"/>
      <c r="L441" s="314"/>
      <c r="M441" s="314"/>
      <c r="N441" s="314"/>
      <c r="O441" s="314"/>
      <c r="P441" s="314"/>
      <c r="Q441" s="314"/>
      <c r="R441" s="314"/>
      <c r="S441" s="314"/>
      <c r="T441" s="314"/>
      <c r="U441" s="314"/>
      <c r="V441" s="314"/>
      <c r="W441" s="314"/>
      <c r="X441" s="314"/>
      <c r="Y441" s="314"/>
      <c r="Z441" s="314"/>
      <c r="AA441" s="314"/>
      <c r="AB441" s="314"/>
      <c r="AC441" s="314"/>
      <c r="AD441" s="314"/>
      <c r="AE441" s="313"/>
      <c r="AF441" s="314"/>
      <c r="AG441" s="314"/>
      <c r="AH441" s="314"/>
      <c r="AI441" s="314"/>
      <c r="AJ441" s="314"/>
      <c r="AK441" s="313"/>
      <c r="AL441" s="313"/>
      <c r="AM441" s="319"/>
      <c r="AN441" s="319"/>
      <c r="AO441" s="319"/>
      <c r="AP441" s="319"/>
      <c r="AQ441" s="313"/>
      <c r="AR441" s="314"/>
      <c r="AT441" s="242"/>
      <c r="AU441" s="242"/>
      <c r="AV441" s="242"/>
      <c r="AW441" s="313"/>
      <c r="AX441" s="313"/>
      <c r="AY441" s="314"/>
      <c r="BA441" s="314"/>
      <c r="BB441" s="314"/>
      <c r="BC441" s="314"/>
      <c r="BD441" s="314"/>
      <c r="BE441" s="314"/>
      <c r="BF441" s="314"/>
    </row>
    <row r="442" spans="1:60" s="137" customFormat="1" ht="18.75" customHeight="1">
      <c r="A442" s="314"/>
      <c r="B442" s="314"/>
      <c r="C442" s="314"/>
      <c r="D442" s="314"/>
      <c r="E442" s="314" t="s">
        <v>205</v>
      </c>
      <c r="F442" s="501" t="e">
        <f ca="1">AP430</f>
        <v>#N/A</v>
      </c>
      <c r="G442" s="501"/>
      <c r="H442" s="501"/>
      <c r="I442" s="313" t="s">
        <v>206</v>
      </c>
      <c r="J442" s="313"/>
      <c r="K442" s="498" t="s">
        <v>298</v>
      </c>
      <c r="L442" s="498"/>
      <c r="M442" s="502" t="e">
        <f ca="1">AU430</f>
        <v>#N/A</v>
      </c>
      <c r="N442" s="502"/>
      <c r="O442" s="502"/>
      <c r="P442" s="313" t="s">
        <v>188</v>
      </c>
      <c r="Q442" s="313"/>
      <c r="R442" s="314"/>
      <c r="T442" s="498" t="s">
        <v>299</v>
      </c>
      <c r="U442" s="498"/>
      <c r="V442" s="500">
        <f>AP431</f>
        <v>0</v>
      </c>
      <c r="W442" s="500"/>
      <c r="X442" s="500"/>
      <c r="Y442" s="313" t="s">
        <v>206</v>
      </c>
      <c r="Z442" s="313"/>
      <c r="AA442" s="498" t="s">
        <v>299</v>
      </c>
      <c r="AB442" s="498"/>
      <c r="AC442" s="499">
        <f>AP432</f>
        <v>8.1649658092772609E-5</v>
      </c>
      <c r="AD442" s="499"/>
      <c r="AE442" s="499"/>
      <c r="AF442" s="499"/>
      <c r="AG442" s="313" t="s">
        <v>188</v>
      </c>
      <c r="AH442" s="314"/>
      <c r="AK442" s="498" t="s">
        <v>299</v>
      </c>
      <c r="AL442" s="498"/>
      <c r="AM442" s="499" t="e">
        <f ca="1">AP433</f>
        <v>#N/A</v>
      </c>
      <c r="AN442" s="499"/>
      <c r="AO442" s="499"/>
      <c r="AP442" s="499"/>
      <c r="AQ442" s="313" t="s">
        <v>188</v>
      </c>
      <c r="AR442" s="314"/>
      <c r="AU442" s="314"/>
      <c r="AV442" s="314"/>
      <c r="AW442" s="314"/>
      <c r="AX442" s="314"/>
      <c r="AY442" s="314"/>
      <c r="AZ442" s="314"/>
      <c r="BA442" s="314"/>
      <c r="BB442" s="314"/>
      <c r="BC442" s="314"/>
      <c r="BD442" s="314"/>
      <c r="BE442" s="314"/>
      <c r="BF442" s="314"/>
    </row>
    <row r="443" spans="1:60" s="137" customFormat="1" ht="18.75" customHeight="1">
      <c r="A443" s="314"/>
      <c r="B443" s="314"/>
      <c r="C443" s="314"/>
      <c r="D443" s="314"/>
      <c r="E443" s="314"/>
      <c r="F443" s="498" t="s">
        <v>299</v>
      </c>
      <c r="G443" s="498"/>
      <c r="H443" s="499">
        <f>AP434</f>
        <v>8.1649658092772609E-5</v>
      </c>
      <c r="I443" s="499"/>
      <c r="J443" s="499"/>
      <c r="K443" s="499"/>
      <c r="L443" s="313" t="s">
        <v>188</v>
      </c>
      <c r="M443" s="314"/>
      <c r="P443" s="498" t="s">
        <v>299</v>
      </c>
      <c r="Q443" s="498"/>
      <c r="R443" s="499" t="e">
        <f ca="1">AP435</f>
        <v>#N/A</v>
      </c>
      <c r="S443" s="499"/>
      <c r="T443" s="499"/>
      <c r="U443" s="499"/>
      <c r="V443" s="313" t="s">
        <v>188</v>
      </c>
      <c r="W443" s="314"/>
      <c r="Z443" s="498" t="s">
        <v>298</v>
      </c>
      <c r="AA443" s="498"/>
      <c r="AB443" s="500">
        <f>AP436</f>
        <v>0</v>
      </c>
      <c r="AC443" s="500"/>
      <c r="AD443" s="500"/>
      <c r="AE443" s="313" t="s">
        <v>206</v>
      </c>
      <c r="AF443" s="313"/>
      <c r="AG443" s="317"/>
      <c r="AH443" s="498" t="s">
        <v>298</v>
      </c>
      <c r="AI443" s="498"/>
      <c r="AJ443" s="500">
        <f>AP437</f>
        <v>0</v>
      </c>
      <c r="AK443" s="500"/>
      <c r="AL443" s="500"/>
      <c r="AM443" s="313" t="s">
        <v>206</v>
      </c>
      <c r="AN443" s="313"/>
      <c r="AO443" s="317"/>
      <c r="AP443" s="313"/>
      <c r="AQ443" s="314"/>
      <c r="AS443" s="314"/>
      <c r="AT443" s="314"/>
      <c r="AU443" s="314"/>
      <c r="AV443" s="314"/>
      <c r="AW443" s="314"/>
      <c r="AX443" s="314"/>
      <c r="AY443" s="314"/>
      <c r="AZ443" s="314"/>
      <c r="BA443" s="314"/>
      <c r="BB443" s="314"/>
      <c r="BC443" s="314"/>
      <c r="BD443" s="314"/>
      <c r="BE443" s="314"/>
      <c r="BF443" s="314"/>
    </row>
    <row r="444" spans="1:60" s="58" customFormat="1" ht="18.75" customHeight="1">
      <c r="A444" s="313"/>
      <c r="B444" s="313"/>
      <c r="C444" s="313"/>
      <c r="D444" s="313"/>
      <c r="E444" s="314" t="s">
        <v>132</v>
      </c>
      <c r="F444" s="501" t="e">
        <f ca="1">AP438</f>
        <v>#N/A</v>
      </c>
      <c r="G444" s="501"/>
      <c r="H444" s="501"/>
      <c r="I444" s="313" t="s">
        <v>131</v>
      </c>
      <c r="J444" s="313"/>
      <c r="K444" s="498" t="s">
        <v>298</v>
      </c>
      <c r="L444" s="498"/>
      <c r="M444" s="502" t="e">
        <f ca="1">AU438</f>
        <v>#N/A</v>
      </c>
      <c r="N444" s="502"/>
      <c r="O444" s="502"/>
      <c r="P444" s="313" t="s">
        <v>188</v>
      </c>
      <c r="Q444" s="313"/>
      <c r="R444" s="314"/>
      <c r="S444" s="137"/>
      <c r="T444" s="313"/>
      <c r="U444" s="313"/>
      <c r="V444" s="313"/>
      <c r="W444" s="313"/>
      <c r="X444" s="313"/>
      <c r="Y444" s="313"/>
      <c r="Z444" s="313"/>
      <c r="AA444" s="313"/>
      <c r="AB444" s="313"/>
      <c r="AC444" s="313"/>
      <c r="AD444" s="313"/>
      <c r="AE444" s="313"/>
      <c r="AF444" s="313"/>
      <c r="AG444" s="314"/>
      <c r="AH444" s="313"/>
      <c r="AI444" s="313"/>
      <c r="AJ444" s="313"/>
      <c r="AK444" s="313"/>
      <c r="AL444" s="313"/>
      <c r="AM444" s="313"/>
      <c r="AN444" s="313"/>
      <c r="AO444" s="313"/>
      <c r="AP444" s="313"/>
      <c r="AQ444" s="313"/>
      <c r="AR444" s="313"/>
      <c r="AS444" s="313"/>
      <c r="AT444" s="313"/>
      <c r="AU444" s="313"/>
      <c r="AV444" s="313"/>
      <c r="AW444" s="313"/>
      <c r="AX444" s="313"/>
      <c r="AY444" s="313"/>
      <c r="AZ444" s="313"/>
      <c r="BA444" s="313"/>
      <c r="BB444" s="313"/>
      <c r="BC444" s="313"/>
      <c r="BD444" s="313"/>
      <c r="BE444" s="313"/>
      <c r="BF444" s="313"/>
      <c r="BG444" s="313"/>
      <c r="BH444" s="313"/>
    </row>
    <row r="445" spans="1:60" s="58" customFormat="1" ht="18.75" customHeight="1">
      <c r="A445" s="313"/>
      <c r="B445" s="313"/>
      <c r="C445" s="313"/>
      <c r="D445" s="320"/>
      <c r="E445" s="320"/>
      <c r="F445" s="320"/>
      <c r="G445" s="313"/>
      <c r="H445" s="313"/>
      <c r="I445" s="314"/>
      <c r="J445" s="314"/>
      <c r="K445" s="148"/>
      <c r="L445" s="148"/>
      <c r="M445" s="148"/>
      <c r="N445" s="148"/>
      <c r="O445" s="313"/>
      <c r="P445" s="313"/>
      <c r="Q445" s="313"/>
      <c r="R445" s="313"/>
      <c r="S445" s="313"/>
      <c r="T445" s="313"/>
      <c r="U445" s="313"/>
      <c r="V445" s="313"/>
      <c r="W445" s="313"/>
      <c r="X445" s="313"/>
      <c r="Y445" s="313"/>
      <c r="Z445" s="313"/>
      <c r="AA445" s="313"/>
      <c r="AB445" s="313"/>
      <c r="AC445" s="313"/>
      <c r="AD445" s="313"/>
      <c r="AE445" s="313"/>
      <c r="AF445" s="313"/>
      <c r="AG445" s="313"/>
      <c r="AH445" s="313"/>
      <c r="AI445" s="313"/>
      <c r="AJ445" s="313"/>
      <c r="AK445" s="313"/>
      <c r="AL445" s="313"/>
      <c r="AM445" s="313"/>
      <c r="AN445" s="313"/>
      <c r="AO445" s="313"/>
      <c r="AP445" s="313"/>
      <c r="AQ445" s="313"/>
      <c r="AR445" s="313"/>
      <c r="AS445" s="313"/>
      <c r="AT445" s="313"/>
      <c r="AU445" s="313"/>
      <c r="AV445" s="313"/>
      <c r="AW445" s="313"/>
      <c r="AX445" s="313"/>
      <c r="AY445" s="313"/>
      <c r="AZ445" s="313"/>
      <c r="BA445" s="313"/>
      <c r="BB445" s="313"/>
      <c r="BC445" s="313"/>
      <c r="BD445" s="313"/>
      <c r="BE445" s="313"/>
      <c r="BF445" s="313"/>
    </row>
    <row r="446" spans="1:60" s="137" customFormat="1" ht="18.75" customHeight="1">
      <c r="A446" s="314"/>
      <c r="B446" s="314"/>
      <c r="C446" s="314"/>
      <c r="D446" s="141" t="s">
        <v>300</v>
      </c>
      <c r="E446" s="314" t="s">
        <v>132</v>
      </c>
      <c r="F446" s="501" t="e">
        <f ca="1">F444</f>
        <v>#N/A</v>
      </c>
      <c r="G446" s="501"/>
      <c r="H446" s="501"/>
      <c r="I446" s="151"/>
      <c r="J446" s="315"/>
      <c r="K446" s="506" t="e">
        <f ca="1">M444</f>
        <v>#N/A</v>
      </c>
      <c r="L446" s="507"/>
      <c r="M446" s="507"/>
      <c r="N446" s="222"/>
      <c r="O446" s="222"/>
      <c r="P446" s="222"/>
      <c r="Q446" s="508" t="str">
        <f>BA438</f>
        <v>μm</v>
      </c>
      <c r="R446" s="508"/>
      <c r="T446" s="313"/>
      <c r="U446" s="313"/>
      <c r="V446" s="313"/>
      <c r="W446" s="313"/>
      <c r="X446" s="313"/>
      <c r="Y446" s="314"/>
      <c r="Z446" s="314"/>
      <c r="AA446" s="314"/>
      <c r="AB446" s="314"/>
      <c r="AC446" s="314"/>
      <c r="AD446" s="314"/>
      <c r="AE446" s="313"/>
      <c r="AF446" s="314"/>
      <c r="AG446" s="314"/>
      <c r="AH446" s="314"/>
      <c r="AI446" s="314"/>
      <c r="AJ446" s="314"/>
      <c r="AK446" s="314"/>
      <c r="AL446" s="314"/>
      <c r="AM446" s="314"/>
      <c r="AN446" s="314"/>
      <c r="AO446" s="314"/>
      <c r="AP446" s="314"/>
      <c r="AQ446" s="314"/>
      <c r="AR446" s="314"/>
      <c r="AS446" s="314"/>
      <c r="AT446" s="314"/>
      <c r="BA446" s="314"/>
      <c r="BB446" s="314"/>
      <c r="BC446" s="314"/>
      <c r="BD446" s="314"/>
      <c r="BE446" s="314"/>
      <c r="BF446" s="314"/>
    </row>
    <row r="447" spans="1:60" s="313" customFormat="1" ht="18.75" customHeight="1"/>
    <row r="448" spans="1:60" ht="18.75" customHeight="1">
      <c r="A448" s="57" t="s">
        <v>301</v>
      </c>
      <c r="B448" s="222"/>
      <c r="C448" s="222"/>
      <c r="D448" s="222"/>
      <c r="E448" s="222"/>
      <c r="F448" s="222"/>
      <c r="G448" s="222"/>
      <c r="H448" s="222"/>
      <c r="I448" s="222"/>
      <c r="J448" s="222"/>
      <c r="K448" s="222"/>
      <c r="L448" s="222"/>
      <c r="M448" s="222"/>
      <c r="N448" s="222"/>
      <c r="O448" s="222"/>
      <c r="P448" s="222"/>
      <c r="Q448" s="222"/>
      <c r="R448" s="222"/>
      <c r="S448" s="222"/>
      <c r="T448" s="222"/>
      <c r="U448" s="222"/>
      <c r="V448" s="222"/>
      <c r="W448" s="222"/>
      <c r="X448" s="222"/>
      <c r="Y448" s="222"/>
      <c r="Z448" s="222"/>
      <c r="AA448" s="222"/>
      <c r="AB448" s="222"/>
      <c r="AC448" s="222"/>
      <c r="AD448" s="222"/>
      <c r="AE448" s="222"/>
      <c r="AF448" s="222"/>
      <c r="AG448" s="222"/>
      <c r="AH448" s="222"/>
      <c r="AI448" s="222"/>
      <c r="AJ448" s="222"/>
      <c r="AK448" s="222"/>
      <c r="AL448" s="222"/>
      <c r="AM448" s="222"/>
      <c r="AN448" s="222"/>
      <c r="AO448" s="222"/>
      <c r="AP448" s="222"/>
      <c r="AQ448" s="222"/>
      <c r="AR448" s="222"/>
      <c r="AS448" s="222"/>
      <c r="AT448" s="222"/>
      <c r="AU448" s="222"/>
      <c r="AV448" s="222"/>
      <c r="AW448" s="222"/>
      <c r="AX448" s="222"/>
      <c r="AY448" s="222"/>
      <c r="AZ448" s="222"/>
      <c r="BA448" s="222"/>
      <c r="BB448" s="222"/>
      <c r="BC448" s="222"/>
      <c r="BD448" s="222"/>
      <c r="BE448" s="222"/>
      <c r="BF448" s="222"/>
    </row>
    <row r="449" spans="1:75" ht="18.75" customHeight="1">
      <c r="A449" s="222"/>
      <c r="B449" s="222"/>
      <c r="C449" s="222"/>
      <c r="D449" s="222"/>
      <c r="E449" s="222"/>
      <c r="F449" s="222"/>
      <c r="G449" s="222"/>
      <c r="H449" s="222"/>
      <c r="I449" s="222"/>
      <c r="J449" s="222"/>
      <c r="K449" s="222"/>
      <c r="L449" s="503" t="e">
        <f ca="1">Calcu!W291</f>
        <v>#N/A</v>
      </c>
      <c r="M449" s="503"/>
      <c r="N449" s="503"/>
      <c r="O449" s="503"/>
      <c r="P449" s="503"/>
      <c r="Q449" s="503"/>
      <c r="R449" s="503"/>
      <c r="S449" s="503"/>
      <c r="T449" s="503"/>
      <c r="U449" s="503"/>
      <c r="V449" s="503"/>
      <c r="W449" s="503"/>
      <c r="X449" s="503"/>
      <c r="Y449" s="503"/>
      <c r="Z449" s="503"/>
      <c r="AA449" s="503"/>
      <c r="AB449" s="503"/>
      <c r="AC449" s="503"/>
      <c r="AD449" s="503"/>
      <c r="AE449" s="503"/>
      <c r="AF449" s="503"/>
      <c r="AG449" s="503"/>
      <c r="AH449" s="503"/>
      <c r="AI449" s="503"/>
      <c r="AJ449" s="503"/>
      <c r="AK449" s="503"/>
      <c r="AL449" s="503"/>
      <c r="AM449" s="503"/>
      <c r="AN449" s="503"/>
      <c r="AO449" s="503"/>
      <c r="AP449" s="503"/>
      <c r="AQ449" s="503"/>
      <c r="AR449" s="503"/>
      <c r="AS449" s="503"/>
      <c r="AT449" s="503"/>
      <c r="AU449" s="503"/>
      <c r="AV449" s="503"/>
      <c r="AW449" s="503"/>
      <c r="AX449" s="503"/>
      <c r="AY449" s="498" t="s">
        <v>205</v>
      </c>
      <c r="AZ449" s="504" t="e">
        <f ca="1">TRIM(BC438)</f>
        <v>#N/A</v>
      </c>
      <c r="BA449" s="504"/>
      <c r="BB449" s="504"/>
      <c r="BC449" s="504"/>
      <c r="BD449" s="504"/>
      <c r="BF449" s="149"/>
      <c r="BG449" s="149"/>
      <c r="BH449" s="149"/>
      <c r="BI449" s="149"/>
      <c r="BJ449" s="149"/>
      <c r="BK449" s="58"/>
      <c r="BL449" s="58"/>
      <c r="BM449" s="58"/>
      <c r="BN449" s="58"/>
      <c r="BO449" s="58"/>
      <c r="BP449" s="58"/>
      <c r="BQ449" s="58"/>
      <c r="BR449" s="58"/>
      <c r="BS449" s="58"/>
      <c r="BT449" s="58"/>
      <c r="BU449" s="58"/>
      <c r="BV449" s="58"/>
      <c r="BW449" s="58"/>
    </row>
    <row r="450" spans="1:75" ht="18.75" customHeight="1">
      <c r="A450" s="222"/>
      <c r="B450" s="222"/>
      <c r="C450" s="222"/>
      <c r="D450" s="222"/>
      <c r="E450" s="222"/>
      <c r="F450" s="222"/>
      <c r="G450" s="222"/>
      <c r="H450" s="222"/>
      <c r="I450" s="222"/>
      <c r="J450" s="222"/>
      <c r="K450" s="222"/>
      <c r="L450" s="505" t="e">
        <f ca="1">Calcu!W283</f>
        <v>#N/A</v>
      </c>
      <c r="M450" s="505"/>
      <c r="N450" s="505"/>
      <c r="O450" s="505"/>
      <c r="P450" s="498" t="s">
        <v>298</v>
      </c>
      <c r="Q450" s="505">
        <f>Calcu!W284</f>
        <v>0</v>
      </c>
      <c r="R450" s="505"/>
      <c r="S450" s="505"/>
      <c r="T450" s="505"/>
      <c r="U450" s="498" t="s">
        <v>299</v>
      </c>
      <c r="V450" s="503">
        <f>Calcu!W285</f>
        <v>0</v>
      </c>
      <c r="W450" s="503"/>
      <c r="X450" s="503"/>
      <c r="Y450" s="503"/>
      <c r="Z450" s="498" t="s">
        <v>299</v>
      </c>
      <c r="AA450" s="505" t="e">
        <f ca="1">Calcu!W286</f>
        <v>#N/A</v>
      </c>
      <c r="AB450" s="505"/>
      <c r="AC450" s="505"/>
      <c r="AD450" s="505"/>
      <c r="AE450" s="498" t="s">
        <v>299</v>
      </c>
      <c r="AF450" s="503">
        <f>Calcu!W287</f>
        <v>0</v>
      </c>
      <c r="AG450" s="503"/>
      <c r="AH450" s="503"/>
      <c r="AI450" s="503"/>
      <c r="AJ450" s="498" t="s">
        <v>299</v>
      </c>
      <c r="AK450" s="503" t="e">
        <f ca="1">Calcu!W288</f>
        <v>#N/A</v>
      </c>
      <c r="AL450" s="503"/>
      <c r="AM450" s="503"/>
      <c r="AN450" s="503"/>
      <c r="AO450" s="498" t="s">
        <v>299</v>
      </c>
      <c r="AP450" s="503">
        <f>Calcu!W289</f>
        <v>0</v>
      </c>
      <c r="AQ450" s="503"/>
      <c r="AR450" s="503"/>
      <c r="AS450" s="503"/>
      <c r="AT450" s="498" t="s">
        <v>299</v>
      </c>
      <c r="AU450" s="503">
        <f>Calcu!W290</f>
        <v>0</v>
      </c>
      <c r="AV450" s="503"/>
      <c r="AW450" s="503"/>
      <c r="AX450" s="503"/>
      <c r="AY450" s="498"/>
      <c r="AZ450" s="504"/>
      <c r="BA450" s="504"/>
      <c r="BB450" s="504"/>
      <c r="BC450" s="504"/>
      <c r="BD450" s="504"/>
      <c r="BF450" s="149"/>
      <c r="BG450" s="149"/>
      <c r="BH450" s="149"/>
      <c r="BI450" s="149"/>
      <c r="BJ450" s="149"/>
    </row>
    <row r="451" spans="1:75" ht="18.75" customHeight="1">
      <c r="A451" s="222"/>
      <c r="B451" s="222"/>
      <c r="C451" s="222"/>
      <c r="D451" s="222"/>
      <c r="E451" s="222"/>
      <c r="F451" s="222"/>
      <c r="G451" s="222"/>
      <c r="H451" s="222"/>
      <c r="I451" s="222"/>
      <c r="J451" s="222"/>
      <c r="K451" s="222"/>
      <c r="L451" s="498" t="str">
        <f>BC430</f>
        <v>∞</v>
      </c>
      <c r="M451" s="498"/>
      <c r="N451" s="498"/>
      <c r="O451" s="498"/>
      <c r="P451" s="498"/>
      <c r="Q451" s="498">
        <f>BC431</f>
        <v>4</v>
      </c>
      <c r="R451" s="498"/>
      <c r="S451" s="498"/>
      <c r="T451" s="498"/>
      <c r="U451" s="498"/>
      <c r="V451" s="498">
        <f>BC432</f>
        <v>100</v>
      </c>
      <c r="W451" s="498"/>
      <c r="X451" s="498"/>
      <c r="Y451" s="498"/>
      <c r="Z451" s="498"/>
      <c r="AA451" s="498">
        <f>BC433</f>
        <v>12</v>
      </c>
      <c r="AB451" s="498"/>
      <c r="AC451" s="498"/>
      <c r="AD451" s="498"/>
      <c r="AE451" s="498"/>
      <c r="AF451" s="477">
        <f>BC434</f>
        <v>100</v>
      </c>
      <c r="AG451" s="477"/>
      <c r="AH451" s="477"/>
      <c r="AI451" s="477"/>
      <c r="AJ451" s="498"/>
      <c r="AK451" s="498">
        <f>BC435</f>
        <v>12</v>
      </c>
      <c r="AL451" s="498"/>
      <c r="AM451" s="498"/>
      <c r="AN451" s="498"/>
      <c r="AO451" s="498"/>
      <c r="AP451" s="498" t="str">
        <f>BC436</f>
        <v>∞</v>
      </c>
      <c r="AQ451" s="498"/>
      <c r="AR451" s="498"/>
      <c r="AS451" s="498"/>
      <c r="AT451" s="498"/>
      <c r="AU451" s="498">
        <f>BC437</f>
        <v>12</v>
      </c>
      <c r="AV451" s="498"/>
      <c r="AW451" s="498"/>
      <c r="AX451" s="498"/>
      <c r="AY451" s="222"/>
      <c r="AZ451" s="222"/>
      <c r="BA451" s="222"/>
      <c r="BB451" s="222"/>
      <c r="BC451" s="222"/>
    </row>
    <row r="452" spans="1:75" ht="18.75" customHeight="1">
      <c r="A452" s="222"/>
      <c r="B452" s="222"/>
      <c r="C452" s="222"/>
      <c r="D452" s="222"/>
      <c r="E452" s="222"/>
      <c r="F452" s="222"/>
      <c r="G452" s="222"/>
      <c r="H452" s="222"/>
      <c r="I452" s="222"/>
      <c r="J452" s="222"/>
      <c r="K452" s="222"/>
      <c r="L452" s="222"/>
      <c r="M452" s="222"/>
      <c r="N452" s="222"/>
      <c r="O452" s="222"/>
      <c r="P452" s="222"/>
      <c r="Q452" s="222"/>
      <c r="R452" s="222"/>
      <c r="S452" s="222"/>
      <c r="T452" s="222"/>
      <c r="U452" s="222"/>
      <c r="V452" s="222"/>
      <c r="W452" s="222"/>
      <c r="X452" s="222"/>
      <c r="Y452" s="222"/>
      <c r="Z452" s="222"/>
      <c r="AA452" s="222"/>
      <c r="AB452" s="222"/>
      <c r="AC452" s="222"/>
      <c r="AD452" s="222"/>
      <c r="AE452" s="222"/>
      <c r="AF452" s="222"/>
      <c r="AG452" s="222"/>
      <c r="AH452" s="222"/>
      <c r="AI452" s="222"/>
      <c r="AJ452" s="222"/>
      <c r="AK452" s="222"/>
      <c r="AL452" s="222"/>
      <c r="AM452" s="222"/>
      <c r="AN452" s="222"/>
      <c r="AO452" s="222"/>
      <c r="AP452" s="222"/>
      <c r="AQ452" s="222"/>
      <c r="AR452" s="222"/>
      <c r="AS452" s="222"/>
      <c r="AT452" s="222"/>
      <c r="AU452" s="222"/>
      <c r="AV452" s="222"/>
      <c r="AW452" s="222"/>
      <c r="AX452" s="222"/>
      <c r="AY452" s="222"/>
      <c r="AZ452" s="222"/>
      <c r="BA452" s="222"/>
      <c r="BB452" s="222"/>
      <c r="BC452" s="222"/>
      <c r="BD452" s="222"/>
      <c r="BE452" s="222"/>
      <c r="BF452" s="222"/>
      <c r="BG452" s="222"/>
      <c r="BH452" s="222"/>
    </row>
    <row r="453" spans="1:75" ht="18.75" customHeight="1">
      <c r="A453" s="57" t="s">
        <v>302</v>
      </c>
      <c r="B453" s="222"/>
      <c r="C453" s="222"/>
      <c r="D453" s="222"/>
      <c r="E453" s="222"/>
      <c r="F453" s="222"/>
      <c r="G453" s="222"/>
      <c r="H453" s="222"/>
      <c r="I453" s="222"/>
      <c r="J453" s="222"/>
      <c r="K453" s="222"/>
      <c r="L453" s="222"/>
      <c r="M453" s="222"/>
      <c r="N453" s="222"/>
      <c r="O453" s="222"/>
      <c r="P453" s="222"/>
      <c r="Q453" s="222"/>
      <c r="R453" s="222"/>
      <c r="S453" s="222"/>
      <c r="T453" s="222"/>
      <c r="U453" s="222"/>
      <c r="V453" s="222"/>
      <c r="W453" s="222"/>
      <c r="X453" s="222"/>
      <c r="Y453" s="222"/>
      <c r="Z453" s="222"/>
      <c r="AA453" s="222"/>
      <c r="AB453" s="222"/>
      <c r="AC453" s="222"/>
      <c r="AD453" s="222"/>
      <c r="AE453" s="222"/>
      <c r="AF453" s="222"/>
      <c r="AG453" s="222"/>
      <c r="AH453" s="222"/>
      <c r="AI453" s="222"/>
      <c r="AJ453" s="222"/>
      <c r="AK453" s="222"/>
      <c r="AL453" s="222"/>
      <c r="AM453" s="222"/>
      <c r="AN453" s="222"/>
      <c r="AO453" s="222"/>
      <c r="AP453" s="222"/>
      <c r="AQ453" s="222"/>
      <c r="AR453" s="222"/>
      <c r="AS453" s="222"/>
      <c r="AT453" s="222"/>
      <c r="AU453" s="222"/>
      <c r="AV453" s="222"/>
      <c r="AW453" s="222"/>
      <c r="AX453" s="222"/>
      <c r="AY453" s="222"/>
      <c r="AZ453" s="222"/>
      <c r="BA453" s="222"/>
      <c r="BB453" s="222"/>
      <c r="BC453" s="222"/>
      <c r="BD453" s="222"/>
    </row>
    <row r="454" spans="1:75" ht="18.75" customHeight="1">
      <c r="A454" s="222"/>
      <c r="B454" s="222"/>
      <c r="C454" s="222"/>
      <c r="D454" s="222"/>
      <c r="E454" s="59"/>
      <c r="F454" s="222"/>
      <c r="G454" s="222"/>
      <c r="H454" s="200" t="s">
        <v>310</v>
      </c>
      <c r="I454" s="498" t="e">
        <f ca="1">Calcu!E306</f>
        <v>#N/A</v>
      </c>
      <c r="J454" s="498"/>
      <c r="K454" s="498"/>
      <c r="L454" s="217" t="s">
        <v>311</v>
      </c>
      <c r="M454" s="501" t="e">
        <f ca="1">F446</f>
        <v>#N/A</v>
      </c>
      <c r="N454" s="501"/>
      <c r="O454" s="501"/>
      <c r="P454" s="151"/>
      <c r="Q454" s="315"/>
      <c r="R454" s="506" t="e">
        <f ca="1">K446</f>
        <v>#N/A</v>
      </c>
      <c r="S454" s="507"/>
      <c r="T454" s="507"/>
      <c r="U454" s="222"/>
      <c r="V454" s="222"/>
      <c r="W454" s="222"/>
      <c r="X454" s="508" t="str">
        <f>Q446</f>
        <v>μm</v>
      </c>
      <c r="Y454" s="508"/>
      <c r="Z454" s="217" t="s">
        <v>312</v>
      </c>
      <c r="AA454" s="501" t="e">
        <f ca="1">Calcu!C295</f>
        <v>#N/A</v>
      </c>
      <c r="AB454" s="501"/>
      <c r="AC454" s="501"/>
      <c r="AD454" s="151"/>
      <c r="AE454" s="315"/>
      <c r="AF454" s="506" t="e">
        <f ca="1">Calcu!D295</f>
        <v>#N/A</v>
      </c>
      <c r="AG454" s="507"/>
      <c r="AH454" s="507"/>
      <c r="AI454" s="222"/>
      <c r="AJ454" s="222"/>
      <c r="AK454" s="222"/>
      <c r="AL454" s="508" t="str">
        <f>X454</f>
        <v>μm</v>
      </c>
      <c r="AM454" s="508"/>
      <c r="AN454" s="314" t="s">
        <v>313</v>
      </c>
      <c r="AO454" s="509" t="e">
        <f ca="1">AA454</f>
        <v>#N/A</v>
      </c>
      <c r="AP454" s="509"/>
      <c r="AQ454" s="509"/>
      <c r="AR454" s="151"/>
      <c r="AS454" s="510" t="e">
        <f ca="1">AF454</f>
        <v>#N/A</v>
      </c>
      <c r="AT454" s="510"/>
      <c r="AU454" s="510"/>
      <c r="AV454" s="317"/>
      <c r="AW454" s="222"/>
      <c r="AX454" s="222"/>
      <c r="AY454" s="222"/>
      <c r="AZ454" s="508" t="str">
        <f>AL454</f>
        <v>μm</v>
      </c>
      <c r="BA454" s="508"/>
    </row>
    <row r="456" spans="1:75" s="68" customFormat="1" ht="18.75" customHeight="1"/>
    <row r="457" spans="1:75" s="68" customFormat="1" ht="18.75" customHeight="1">
      <c r="A457" s="69" t="s">
        <v>536</v>
      </c>
    </row>
    <row r="458" spans="1:75" s="68" customFormat="1" ht="18.75" customHeight="1">
      <c r="A458" s="69" t="s">
        <v>141</v>
      </c>
    </row>
    <row r="459" spans="1:75" s="68" customFormat="1" ht="18.75" customHeight="1">
      <c r="B459" s="452" t="s">
        <v>60</v>
      </c>
      <c r="C459" s="452"/>
      <c r="D459" s="452"/>
      <c r="E459" s="452"/>
      <c r="F459" s="452"/>
      <c r="G459" s="452"/>
      <c r="H459" s="453" t="s">
        <v>142</v>
      </c>
      <c r="I459" s="453"/>
      <c r="J459" s="453"/>
      <c r="K459" s="453"/>
      <c r="L459" s="453"/>
      <c r="M459" s="453"/>
      <c r="N459" s="452" t="s">
        <v>30</v>
      </c>
      <c r="O459" s="452"/>
      <c r="P459" s="452"/>
      <c r="Q459" s="452"/>
      <c r="R459" s="452"/>
      <c r="S459" s="452"/>
      <c r="T459" s="452" t="s">
        <v>144</v>
      </c>
      <c r="U459" s="452"/>
      <c r="V459" s="452"/>
      <c r="W459" s="452"/>
      <c r="X459" s="452"/>
      <c r="Y459" s="452"/>
    </row>
    <row r="460" spans="1:75" s="68" customFormat="1" ht="18.75" customHeight="1">
      <c r="B460" s="454">
        <f>Calcu!I315</f>
        <v>0</v>
      </c>
      <c r="C460" s="454"/>
      <c r="D460" s="454"/>
      <c r="E460" s="454"/>
      <c r="F460" s="454"/>
      <c r="G460" s="454"/>
      <c r="H460" s="455">
        <f>Calcu!J315</f>
        <v>1</v>
      </c>
      <c r="I460" s="455"/>
      <c r="J460" s="455"/>
      <c r="K460" s="455"/>
      <c r="L460" s="455"/>
      <c r="M460" s="455"/>
      <c r="N460" s="454" t="s">
        <v>333</v>
      </c>
      <c r="O460" s="454"/>
      <c r="P460" s="454"/>
      <c r="Q460" s="454"/>
      <c r="R460" s="454"/>
      <c r="S460" s="454"/>
      <c r="T460" s="454" t="s">
        <v>329</v>
      </c>
      <c r="U460" s="454"/>
      <c r="V460" s="454"/>
      <c r="W460" s="454"/>
      <c r="X460" s="454"/>
      <c r="Y460" s="454"/>
    </row>
    <row r="461" spans="1:75" s="68" customFormat="1" ht="18.75" customHeight="1"/>
    <row r="462" spans="1:75" ht="18.75" customHeight="1">
      <c r="A462" s="57" t="s">
        <v>145</v>
      </c>
      <c r="B462" s="314"/>
      <c r="C462" s="314"/>
      <c r="D462" s="314"/>
      <c r="E462" s="314"/>
      <c r="F462" s="314"/>
      <c r="G462" s="314"/>
      <c r="H462" s="314"/>
      <c r="I462" s="314"/>
      <c r="J462" s="314"/>
      <c r="K462" s="314"/>
      <c r="L462" s="314"/>
      <c r="M462" s="314"/>
      <c r="N462" s="314"/>
      <c r="O462" s="314"/>
      <c r="P462" s="314"/>
      <c r="Q462" s="314"/>
      <c r="R462" s="314"/>
      <c r="S462" s="314"/>
      <c r="T462" s="314"/>
      <c r="U462" s="314"/>
      <c r="V462" s="314"/>
      <c r="W462" s="314"/>
      <c r="X462" s="314"/>
      <c r="Y462" s="314"/>
      <c r="Z462" s="314"/>
      <c r="AA462" s="314"/>
      <c r="AB462" s="314"/>
      <c r="AC462" s="314"/>
      <c r="AD462" s="314"/>
      <c r="AE462" s="314"/>
      <c r="AF462" s="314"/>
      <c r="AG462" s="314"/>
      <c r="AH462" s="314"/>
      <c r="AI462" s="314"/>
      <c r="AJ462" s="314"/>
      <c r="AK462" s="314"/>
      <c r="AL462" s="314"/>
      <c r="AM462" s="314"/>
      <c r="AN462" s="314"/>
      <c r="AO462" s="314"/>
      <c r="AP462" s="314"/>
      <c r="AQ462" s="314"/>
      <c r="AR462" s="314"/>
    </row>
    <row r="463" spans="1:75" ht="18.75" customHeight="1">
      <c r="A463" s="57"/>
      <c r="B463" s="443" t="s">
        <v>367</v>
      </c>
      <c r="C463" s="444"/>
      <c r="D463" s="444"/>
      <c r="E463" s="444"/>
      <c r="F463" s="445"/>
      <c r="G463" s="443" t="s">
        <v>92</v>
      </c>
      <c r="H463" s="444"/>
      <c r="I463" s="444"/>
      <c r="J463" s="444"/>
      <c r="K463" s="445"/>
      <c r="L463" s="449" t="str">
        <f>N460&amp;" 지시값"</f>
        <v>측정현미경 지시값</v>
      </c>
      <c r="M463" s="450"/>
      <c r="N463" s="450"/>
      <c r="O463" s="450"/>
      <c r="P463" s="450"/>
      <c r="Q463" s="450"/>
      <c r="R463" s="450"/>
      <c r="S463" s="450"/>
      <c r="T463" s="450"/>
      <c r="U463" s="450"/>
      <c r="V463" s="450"/>
      <c r="W463" s="450"/>
      <c r="X463" s="450"/>
      <c r="Y463" s="450"/>
      <c r="Z463" s="450"/>
      <c r="AA463" s="450"/>
      <c r="AB463" s="450"/>
      <c r="AC463" s="450"/>
      <c r="AD463" s="450"/>
      <c r="AE463" s="450"/>
      <c r="AF463" s="450"/>
      <c r="AG463" s="450"/>
      <c r="AH463" s="450"/>
      <c r="AI463" s="450"/>
      <c r="AJ463" s="451"/>
      <c r="AK463" s="443" t="s">
        <v>147</v>
      </c>
      <c r="AL463" s="444"/>
      <c r="AM463" s="444"/>
      <c r="AN463" s="444"/>
      <c r="AO463" s="445"/>
      <c r="AP463" s="443" t="s">
        <v>140</v>
      </c>
      <c r="AQ463" s="444"/>
      <c r="AR463" s="444"/>
      <c r="AS463" s="444"/>
      <c r="AT463" s="445"/>
    </row>
    <row r="464" spans="1:75" ht="18.75" customHeight="1">
      <c r="A464" s="57"/>
      <c r="B464" s="446"/>
      <c r="C464" s="447"/>
      <c r="D464" s="447"/>
      <c r="E464" s="447"/>
      <c r="F464" s="448"/>
      <c r="G464" s="446"/>
      <c r="H464" s="447"/>
      <c r="I464" s="447"/>
      <c r="J464" s="447"/>
      <c r="K464" s="448"/>
      <c r="L464" s="449" t="s">
        <v>81</v>
      </c>
      <c r="M464" s="450"/>
      <c r="N464" s="450"/>
      <c r="O464" s="450"/>
      <c r="P464" s="451"/>
      <c r="Q464" s="449" t="s">
        <v>149</v>
      </c>
      <c r="R464" s="450"/>
      <c r="S464" s="450"/>
      <c r="T464" s="450"/>
      <c r="U464" s="451"/>
      <c r="V464" s="449" t="s">
        <v>150</v>
      </c>
      <c r="W464" s="450"/>
      <c r="X464" s="450"/>
      <c r="Y464" s="450"/>
      <c r="Z464" s="451"/>
      <c r="AA464" s="449" t="s">
        <v>151</v>
      </c>
      <c r="AB464" s="450"/>
      <c r="AC464" s="450"/>
      <c r="AD464" s="450"/>
      <c r="AE464" s="451"/>
      <c r="AF464" s="449" t="s">
        <v>152</v>
      </c>
      <c r="AG464" s="450"/>
      <c r="AH464" s="450"/>
      <c r="AI464" s="450"/>
      <c r="AJ464" s="451"/>
      <c r="AK464" s="446"/>
      <c r="AL464" s="447"/>
      <c r="AM464" s="447"/>
      <c r="AN464" s="447"/>
      <c r="AO464" s="448"/>
      <c r="AP464" s="446"/>
      <c r="AQ464" s="447"/>
      <c r="AR464" s="447"/>
      <c r="AS464" s="447"/>
      <c r="AT464" s="448"/>
    </row>
    <row r="465" spans="1:46" ht="18.75" customHeight="1">
      <c r="A465" s="57"/>
      <c r="B465" s="449"/>
      <c r="C465" s="450"/>
      <c r="D465" s="450"/>
      <c r="E465" s="450"/>
      <c r="F465" s="451"/>
      <c r="G465" s="449" t="s">
        <v>154</v>
      </c>
      <c r="H465" s="450"/>
      <c r="I465" s="450"/>
      <c r="J465" s="450"/>
      <c r="K465" s="451"/>
      <c r="L465" s="449" t="str">
        <f>G465</f>
        <v>mm</v>
      </c>
      <c r="M465" s="450"/>
      <c r="N465" s="450"/>
      <c r="O465" s="450"/>
      <c r="P465" s="451"/>
      <c r="Q465" s="449" t="str">
        <f>L465</f>
        <v>mm</v>
      </c>
      <c r="R465" s="450"/>
      <c r="S465" s="450"/>
      <c r="T465" s="450"/>
      <c r="U465" s="451"/>
      <c r="V465" s="449" t="str">
        <f>Q465</f>
        <v>mm</v>
      </c>
      <c r="W465" s="450"/>
      <c r="X465" s="450"/>
      <c r="Y465" s="450"/>
      <c r="Z465" s="451"/>
      <c r="AA465" s="449" t="str">
        <f>V465</f>
        <v>mm</v>
      </c>
      <c r="AB465" s="450"/>
      <c r="AC465" s="450"/>
      <c r="AD465" s="450"/>
      <c r="AE465" s="451"/>
      <c r="AF465" s="449" t="str">
        <f>AA465</f>
        <v>mm</v>
      </c>
      <c r="AG465" s="450"/>
      <c r="AH465" s="450"/>
      <c r="AI465" s="450"/>
      <c r="AJ465" s="451"/>
      <c r="AK465" s="449" t="s">
        <v>153</v>
      </c>
      <c r="AL465" s="450"/>
      <c r="AM465" s="450"/>
      <c r="AN465" s="450"/>
      <c r="AO465" s="451"/>
      <c r="AP465" s="449" t="s">
        <v>154</v>
      </c>
      <c r="AQ465" s="450"/>
      <c r="AR465" s="450"/>
      <c r="AS465" s="450"/>
      <c r="AT465" s="451"/>
    </row>
    <row r="466" spans="1:46" ht="18.75" customHeight="1">
      <c r="A466" s="57"/>
      <c r="B466" s="456" t="str">
        <f>Calcu!E321</f>
        <v/>
      </c>
      <c r="C466" s="457"/>
      <c r="D466" s="457"/>
      <c r="E466" s="457"/>
      <c r="F466" s="458"/>
      <c r="G466" s="456" t="str">
        <f>Calcu!U321</f>
        <v/>
      </c>
      <c r="H466" s="457"/>
      <c r="I466" s="457"/>
      <c r="J466" s="457"/>
      <c r="K466" s="458"/>
      <c r="L466" s="456" t="str">
        <f>IF(Calcu!B321=TRUE,Calcu!F321*$H$460,"")</f>
        <v/>
      </c>
      <c r="M466" s="457"/>
      <c r="N466" s="457"/>
      <c r="O466" s="457"/>
      <c r="P466" s="458"/>
      <c r="Q466" s="456" t="str">
        <f>IF(Calcu!B321=TRUE,Calcu!G321*H$460,"")</f>
        <v/>
      </c>
      <c r="R466" s="457"/>
      <c r="S466" s="457"/>
      <c r="T466" s="457"/>
      <c r="U466" s="458"/>
      <c r="V466" s="456" t="str">
        <f>IF(Calcu!B321=TRUE,Calcu!H321*H$460,"")</f>
        <v/>
      </c>
      <c r="W466" s="457"/>
      <c r="X466" s="457"/>
      <c r="Y466" s="457"/>
      <c r="Z466" s="458"/>
      <c r="AA466" s="456" t="str">
        <f>IF(Calcu!B321=TRUE,Calcu!I321*H$460,"")</f>
        <v/>
      </c>
      <c r="AB466" s="457"/>
      <c r="AC466" s="457"/>
      <c r="AD466" s="457"/>
      <c r="AE466" s="458"/>
      <c r="AF466" s="456" t="str">
        <f>IF(Calcu!B321=TRUE,Calcu!J321*H$460,"")</f>
        <v/>
      </c>
      <c r="AG466" s="457"/>
      <c r="AH466" s="457"/>
      <c r="AI466" s="457"/>
      <c r="AJ466" s="458"/>
      <c r="AK466" s="456" t="str">
        <f>Calcu!N321</f>
        <v/>
      </c>
      <c r="AL466" s="457"/>
      <c r="AM466" s="457"/>
      <c r="AN466" s="457"/>
      <c r="AO466" s="458"/>
      <c r="AP466" s="456" t="str">
        <f>Calcu!L321</f>
        <v/>
      </c>
      <c r="AQ466" s="457"/>
      <c r="AR466" s="457"/>
      <c r="AS466" s="457"/>
      <c r="AT466" s="458"/>
    </row>
    <row r="467" spans="1:46" ht="18.75" customHeight="1">
      <c r="A467" s="57"/>
      <c r="B467" s="456" t="str">
        <f>Calcu!E322</f>
        <v/>
      </c>
      <c r="C467" s="457"/>
      <c r="D467" s="457"/>
      <c r="E467" s="457"/>
      <c r="F467" s="458"/>
      <c r="G467" s="456" t="str">
        <f>Calcu!U322</f>
        <v/>
      </c>
      <c r="H467" s="457"/>
      <c r="I467" s="457"/>
      <c r="J467" s="457"/>
      <c r="K467" s="458"/>
      <c r="L467" s="456" t="str">
        <f>IF(Calcu!B322=TRUE,Calcu!F322*$H$460,"")</f>
        <v/>
      </c>
      <c r="M467" s="457"/>
      <c r="N467" s="457"/>
      <c r="O467" s="457"/>
      <c r="P467" s="458"/>
      <c r="Q467" s="456" t="str">
        <f>IF(Calcu!B322=TRUE,Calcu!G322*H$460,"")</f>
        <v/>
      </c>
      <c r="R467" s="457"/>
      <c r="S467" s="457"/>
      <c r="T467" s="457"/>
      <c r="U467" s="458"/>
      <c r="V467" s="456" t="str">
        <f>IF(Calcu!B322=TRUE,Calcu!H322*H$460,"")</f>
        <v/>
      </c>
      <c r="W467" s="457"/>
      <c r="X467" s="457"/>
      <c r="Y467" s="457"/>
      <c r="Z467" s="458"/>
      <c r="AA467" s="456" t="str">
        <f>IF(Calcu!B322=TRUE,Calcu!I322*H$460,"")</f>
        <v/>
      </c>
      <c r="AB467" s="457"/>
      <c r="AC467" s="457"/>
      <c r="AD467" s="457"/>
      <c r="AE467" s="458"/>
      <c r="AF467" s="456" t="str">
        <f>IF(Calcu!B322=TRUE,Calcu!J322*H$460,"")</f>
        <v/>
      </c>
      <c r="AG467" s="457"/>
      <c r="AH467" s="457"/>
      <c r="AI467" s="457"/>
      <c r="AJ467" s="458"/>
      <c r="AK467" s="456" t="str">
        <f>Calcu!N322</f>
        <v/>
      </c>
      <c r="AL467" s="457"/>
      <c r="AM467" s="457"/>
      <c r="AN467" s="457"/>
      <c r="AO467" s="458"/>
      <c r="AP467" s="456" t="str">
        <f>Calcu!L322</f>
        <v/>
      </c>
      <c r="AQ467" s="457"/>
      <c r="AR467" s="457"/>
      <c r="AS467" s="457"/>
      <c r="AT467" s="458"/>
    </row>
    <row r="468" spans="1:46" ht="18.75" customHeight="1">
      <c r="A468" s="57"/>
      <c r="B468" s="456" t="str">
        <f>Calcu!E323</f>
        <v/>
      </c>
      <c r="C468" s="457"/>
      <c r="D468" s="457"/>
      <c r="E468" s="457"/>
      <c r="F468" s="458"/>
      <c r="G468" s="456" t="str">
        <f>Calcu!U323</f>
        <v/>
      </c>
      <c r="H468" s="457"/>
      <c r="I468" s="457"/>
      <c r="J468" s="457"/>
      <c r="K468" s="458"/>
      <c r="L468" s="456" t="str">
        <f>IF(Calcu!B323=TRUE,Calcu!F323*$H$460,"")</f>
        <v/>
      </c>
      <c r="M468" s="457"/>
      <c r="N468" s="457"/>
      <c r="O468" s="457"/>
      <c r="P468" s="458"/>
      <c r="Q468" s="456" t="str">
        <f>IF(Calcu!B323=TRUE,Calcu!G323*H$460,"")</f>
        <v/>
      </c>
      <c r="R468" s="457"/>
      <c r="S468" s="457"/>
      <c r="T468" s="457"/>
      <c r="U468" s="458"/>
      <c r="V468" s="456" t="str">
        <f>IF(Calcu!B323=TRUE,Calcu!H323*H$460,"")</f>
        <v/>
      </c>
      <c r="W468" s="457"/>
      <c r="X468" s="457"/>
      <c r="Y468" s="457"/>
      <c r="Z468" s="458"/>
      <c r="AA468" s="456" t="str">
        <f>IF(Calcu!B323=TRUE,Calcu!I323*H$460,"")</f>
        <v/>
      </c>
      <c r="AB468" s="457"/>
      <c r="AC468" s="457"/>
      <c r="AD468" s="457"/>
      <c r="AE468" s="458"/>
      <c r="AF468" s="456" t="str">
        <f>IF(Calcu!B323=TRUE,Calcu!J323*H$460,"")</f>
        <v/>
      </c>
      <c r="AG468" s="457"/>
      <c r="AH468" s="457"/>
      <c r="AI468" s="457"/>
      <c r="AJ468" s="458"/>
      <c r="AK468" s="456" t="str">
        <f>Calcu!N323</f>
        <v/>
      </c>
      <c r="AL468" s="457"/>
      <c r="AM468" s="457"/>
      <c r="AN468" s="457"/>
      <c r="AO468" s="458"/>
      <c r="AP468" s="456" t="str">
        <f>Calcu!L323</f>
        <v/>
      </c>
      <c r="AQ468" s="457"/>
      <c r="AR468" s="457"/>
      <c r="AS468" s="457"/>
      <c r="AT468" s="458"/>
    </row>
    <row r="469" spans="1:46" ht="18.75" customHeight="1">
      <c r="A469" s="57"/>
      <c r="B469" s="456" t="str">
        <f>Calcu!E324</f>
        <v/>
      </c>
      <c r="C469" s="457"/>
      <c r="D469" s="457"/>
      <c r="E469" s="457"/>
      <c r="F469" s="458"/>
      <c r="G469" s="456" t="str">
        <f>Calcu!U324</f>
        <v/>
      </c>
      <c r="H469" s="457"/>
      <c r="I469" s="457"/>
      <c r="J469" s="457"/>
      <c r="K469" s="458"/>
      <c r="L469" s="456" t="str">
        <f>IF(Calcu!B324=TRUE,Calcu!F324*$H$460,"")</f>
        <v/>
      </c>
      <c r="M469" s="457"/>
      <c r="N469" s="457"/>
      <c r="O469" s="457"/>
      <c r="P469" s="458"/>
      <c r="Q469" s="456" t="str">
        <f>IF(Calcu!B324=TRUE,Calcu!G324*H$460,"")</f>
        <v/>
      </c>
      <c r="R469" s="457"/>
      <c r="S469" s="457"/>
      <c r="T469" s="457"/>
      <c r="U469" s="458"/>
      <c r="V469" s="456" t="str">
        <f>IF(Calcu!B324=TRUE,Calcu!H324*H$460,"")</f>
        <v/>
      </c>
      <c r="W469" s="457"/>
      <c r="X469" s="457"/>
      <c r="Y469" s="457"/>
      <c r="Z469" s="458"/>
      <c r="AA469" s="456" t="str">
        <f>IF(Calcu!B324=TRUE,Calcu!I324*H$460,"")</f>
        <v/>
      </c>
      <c r="AB469" s="457"/>
      <c r="AC469" s="457"/>
      <c r="AD469" s="457"/>
      <c r="AE469" s="458"/>
      <c r="AF469" s="456" t="str">
        <f>IF(Calcu!B324=TRUE,Calcu!J324*H$460,"")</f>
        <v/>
      </c>
      <c r="AG469" s="457"/>
      <c r="AH469" s="457"/>
      <c r="AI469" s="457"/>
      <c r="AJ469" s="458"/>
      <c r="AK469" s="456" t="str">
        <f>Calcu!N324</f>
        <v/>
      </c>
      <c r="AL469" s="457"/>
      <c r="AM469" s="457"/>
      <c r="AN469" s="457"/>
      <c r="AO469" s="458"/>
      <c r="AP469" s="456" t="str">
        <f>Calcu!L324</f>
        <v/>
      </c>
      <c r="AQ469" s="457"/>
      <c r="AR469" s="457"/>
      <c r="AS469" s="457"/>
      <c r="AT469" s="458"/>
    </row>
    <row r="470" spans="1:46" ht="18.75" customHeight="1">
      <c r="A470" s="57"/>
      <c r="B470" s="456" t="str">
        <f>Calcu!E325</f>
        <v/>
      </c>
      <c r="C470" s="457"/>
      <c r="D470" s="457"/>
      <c r="E470" s="457"/>
      <c r="F470" s="458"/>
      <c r="G470" s="456" t="str">
        <f>Calcu!U325</f>
        <v/>
      </c>
      <c r="H470" s="457"/>
      <c r="I470" s="457"/>
      <c r="J470" s="457"/>
      <c r="K470" s="458"/>
      <c r="L470" s="456" t="str">
        <f>IF(Calcu!B325=TRUE,Calcu!F325*$H$460,"")</f>
        <v/>
      </c>
      <c r="M470" s="457"/>
      <c r="N470" s="457"/>
      <c r="O470" s="457"/>
      <c r="P470" s="458"/>
      <c r="Q470" s="456" t="str">
        <f>IF(Calcu!B325=TRUE,Calcu!G325*H$460,"")</f>
        <v/>
      </c>
      <c r="R470" s="457"/>
      <c r="S470" s="457"/>
      <c r="T470" s="457"/>
      <c r="U470" s="458"/>
      <c r="V470" s="456" t="str">
        <f>IF(Calcu!B325=TRUE,Calcu!H325*H$460,"")</f>
        <v/>
      </c>
      <c r="W470" s="457"/>
      <c r="X470" s="457"/>
      <c r="Y470" s="457"/>
      <c r="Z470" s="458"/>
      <c r="AA470" s="456" t="str">
        <f>IF(Calcu!B325=TRUE,Calcu!I325*H$460,"")</f>
        <v/>
      </c>
      <c r="AB470" s="457"/>
      <c r="AC470" s="457"/>
      <c r="AD470" s="457"/>
      <c r="AE470" s="458"/>
      <c r="AF470" s="456" t="str">
        <f>IF(Calcu!B325=TRUE,Calcu!J325*H$460,"")</f>
        <v/>
      </c>
      <c r="AG470" s="457"/>
      <c r="AH470" s="457"/>
      <c r="AI470" s="457"/>
      <c r="AJ470" s="458"/>
      <c r="AK470" s="456" t="str">
        <f>Calcu!N325</f>
        <v/>
      </c>
      <c r="AL470" s="457"/>
      <c r="AM470" s="457"/>
      <c r="AN470" s="457"/>
      <c r="AO470" s="458"/>
      <c r="AP470" s="456" t="str">
        <f>Calcu!L325</f>
        <v/>
      </c>
      <c r="AQ470" s="457"/>
      <c r="AR470" s="457"/>
      <c r="AS470" s="457"/>
      <c r="AT470" s="458"/>
    </row>
    <row r="471" spans="1:46" ht="18.75" customHeight="1">
      <c r="A471" s="57"/>
      <c r="B471" s="456" t="str">
        <f>Calcu!E326</f>
        <v/>
      </c>
      <c r="C471" s="457"/>
      <c r="D471" s="457"/>
      <c r="E471" s="457"/>
      <c r="F471" s="458"/>
      <c r="G471" s="456" t="str">
        <f>Calcu!U326</f>
        <v/>
      </c>
      <c r="H471" s="457"/>
      <c r="I471" s="457"/>
      <c r="J471" s="457"/>
      <c r="K471" s="458"/>
      <c r="L471" s="456" t="str">
        <f>IF(Calcu!B326=TRUE,Calcu!F326*$H$460,"")</f>
        <v/>
      </c>
      <c r="M471" s="457"/>
      <c r="N471" s="457"/>
      <c r="O471" s="457"/>
      <c r="P471" s="458"/>
      <c r="Q471" s="456" t="str">
        <f>IF(Calcu!B326=TRUE,Calcu!G326*H$460,"")</f>
        <v/>
      </c>
      <c r="R471" s="457"/>
      <c r="S471" s="457"/>
      <c r="T471" s="457"/>
      <c r="U471" s="458"/>
      <c r="V471" s="456" t="str">
        <f>IF(Calcu!B326=TRUE,Calcu!H326*H$460,"")</f>
        <v/>
      </c>
      <c r="W471" s="457"/>
      <c r="X471" s="457"/>
      <c r="Y471" s="457"/>
      <c r="Z471" s="458"/>
      <c r="AA471" s="456" t="str">
        <f>IF(Calcu!B326=TRUE,Calcu!I326*H$460,"")</f>
        <v/>
      </c>
      <c r="AB471" s="457"/>
      <c r="AC471" s="457"/>
      <c r="AD471" s="457"/>
      <c r="AE471" s="458"/>
      <c r="AF471" s="456" t="str">
        <f>IF(Calcu!B326=TRUE,Calcu!J326*H$460,"")</f>
        <v/>
      </c>
      <c r="AG471" s="457"/>
      <c r="AH471" s="457"/>
      <c r="AI471" s="457"/>
      <c r="AJ471" s="458"/>
      <c r="AK471" s="456" t="str">
        <f>Calcu!N326</f>
        <v/>
      </c>
      <c r="AL471" s="457"/>
      <c r="AM471" s="457"/>
      <c r="AN471" s="457"/>
      <c r="AO471" s="458"/>
      <c r="AP471" s="456" t="str">
        <f>Calcu!L326</f>
        <v/>
      </c>
      <c r="AQ471" s="457"/>
      <c r="AR471" s="457"/>
      <c r="AS471" s="457"/>
      <c r="AT471" s="458"/>
    </row>
    <row r="472" spans="1:46" ht="18.75" customHeight="1">
      <c r="A472" s="57"/>
      <c r="B472" s="456" t="str">
        <f>Calcu!E327</f>
        <v/>
      </c>
      <c r="C472" s="457"/>
      <c r="D472" s="457"/>
      <c r="E472" s="457"/>
      <c r="F472" s="458"/>
      <c r="G472" s="456" t="str">
        <f>Calcu!U327</f>
        <v/>
      </c>
      <c r="H472" s="457"/>
      <c r="I472" s="457"/>
      <c r="J472" s="457"/>
      <c r="K472" s="458"/>
      <c r="L472" s="456" t="str">
        <f>IF(Calcu!B327=TRUE,Calcu!F327*$H$460,"")</f>
        <v/>
      </c>
      <c r="M472" s="457"/>
      <c r="N472" s="457"/>
      <c r="O472" s="457"/>
      <c r="P472" s="458"/>
      <c r="Q472" s="456" t="str">
        <f>IF(Calcu!B327=TRUE,Calcu!G327*H$460,"")</f>
        <v/>
      </c>
      <c r="R472" s="457"/>
      <c r="S472" s="457"/>
      <c r="T472" s="457"/>
      <c r="U472" s="458"/>
      <c r="V472" s="456" t="str">
        <f>IF(Calcu!B327=TRUE,Calcu!H327*H$460,"")</f>
        <v/>
      </c>
      <c r="W472" s="457"/>
      <c r="X472" s="457"/>
      <c r="Y472" s="457"/>
      <c r="Z472" s="458"/>
      <c r="AA472" s="456" t="str">
        <f>IF(Calcu!B327=TRUE,Calcu!I327*H$460,"")</f>
        <v/>
      </c>
      <c r="AB472" s="457"/>
      <c r="AC472" s="457"/>
      <c r="AD472" s="457"/>
      <c r="AE472" s="458"/>
      <c r="AF472" s="456" t="str">
        <f>IF(Calcu!B327=TRUE,Calcu!J327*H$460,"")</f>
        <v/>
      </c>
      <c r="AG472" s="457"/>
      <c r="AH472" s="457"/>
      <c r="AI472" s="457"/>
      <c r="AJ472" s="458"/>
      <c r="AK472" s="456" t="str">
        <f>Calcu!N327</f>
        <v/>
      </c>
      <c r="AL472" s="457"/>
      <c r="AM472" s="457"/>
      <c r="AN472" s="457"/>
      <c r="AO472" s="458"/>
      <c r="AP472" s="456" t="str">
        <f>Calcu!L327</f>
        <v/>
      </c>
      <c r="AQ472" s="457"/>
      <c r="AR472" s="457"/>
      <c r="AS472" s="457"/>
      <c r="AT472" s="458"/>
    </row>
    <row r="473" spans="1:46" ht="18.75" customHeight="1">
      <c r="A473" s="57"/>
      <c r="B473" s="456" t="str">
        <f>Calcu!E328</f>
        <v/>
      </c>
      <c r="C473" s="457"/>
      <c r="D473" s="457"/>
      <c r="E473" s="457"/>
      <c r="F473" s="458"/>
      <c r="G473" s="456" t="str">
        <f>Calcu!U328</f>
        <v/>
      </c>
      <c r="H473" s="457"/>
      <c r="I473" s="457"/>
      <c r="J473" s="457"/>
      <c r="K473" s="458"/>
      <c r="L473" s="456" t="str">
        <f>IF(Calcu!B328=TRUE,Calcu!F328*$H$460,"")</f>
        <v/>
      </c>
      <c r="M473" s="457"/>
      <c r="N473" s="457"/>
      <c r="O473" s="457"/>
      <c r="P473" s="458"/>
      <c r="Q473" s="456" t="str">
        <f>IF(Calcu!B328=TRUE,Calcu!G328*H$460,"")</f>
        <v/>
      </c>
      <c r="R473" s="457"/>
      <c r="S473" s="457"/>
      <c r="T473" s="457"/>
      <c r="U473" s="458"/>
      <c r="V473" s="456" t="str">
        <f>IF(Calcu!B328=TRUE,Calcu!H328*H$460,"")</f>
        <v/>
      </c>
      <c r="W473" s="457"/>
      <c r="X473" s="457"/>
      <c r="Y473" s="457"/>
      <c r="Z473" s="458"/>
      <c r="AA473" s="456" t="str">
        <f>IF(Calcu!B328=TRUE,Calcu!I328*H$460,"")</f>
        <v/>
      </c>
      <c r="AB473" s="457"/>
      <c r="AC473" s="457"/>
      <c r="AD473" s="457"/>
      <c r="AE473" s="458"/>
      <c r="AF473" s="456" t="str">
        <f>IF(Calcu!B328=TRUE,Calcu!J328*H$460,"")</f>
        <v/>
      </c>
      <c r="AG473" s="457"/>
      <c r="AH473" s="457"/>
      <c r="AI473" s="457"/>
      <c r="AJ473" s="458"/>
      <c r="AK473" s="456" t="str">
        <f>Calcu!N328</f>
        <v/>
      </c>
      <c r="AL473" s="457"/>
      <c r="AM473" s="457"/>
      <c r="AN473" s="457"/>
      <c r="AO473" s="458"/>
      <c r="AP473" s="456" t="str">
        <f>Calcu!L328</f>
        <v/>
      </c>
      <c r="AQ473" s="457"/>
      <c r="AR473" s="457"/>
      <c r="AS473" s="457"/>
      <c r="AT473" s="458"/>
    </row>
    <row r="474" spans="1:46" ht="18.75" customHeight="1">
      <c r="A474" s="57"/>
      <c r="B474" s="456" t="str">
        <f>Calcu!E329</f>
        <v/>
      </c>
      <c r="C474" s="457"/>
      <c r="D474" s="457"/>
      <c r="E474" s="457"/>
      <c r="F474" s="458"/>
      <c r="G474" s="456" t="str">
        <f>Calcu!U329</f>
        <v/>
      </c>
      <c r="H474" s="457"/>
      <c r="I474" s="457"/>
      <c r="J474" s="457"/>
      <c r="K474" s="458"/>
      <c r="L474" s="456" t="str">
        <f>IF(Calcu!B329=TRUE,Calcu!F329*$H$460,"")</f>
        <v/>
      </c>
      <c r="M474" s="457"/>
      <c r="N474" s="457"/>
      <c r="O474" s="457"/>
      <c r="P474" s="458"/>
      <c r="Q474" s="456" t="str">
        <f>IF(Calcu!B329=TRUE,Calcu!G329*H$460,"")</f>
        <v/>
      </c>
      <c r="R474" s="457"/>
      <c r="S474" s="457"/>
      <c r="T474" s="457"/>
      <c r="U474" s="458"/>
      <c r="V474" s="456" t="str">
        <f>IF(Calcu!B329=TRUE,Calcu!H329*H$460,"")</f>
        <v/>
      </c>
      <c r="W474" s="457"/>
      <c r="X474" s="457"/>
      <c r="Y474" s="457"/>
      <c r="Z474" s="458"/>
      <c r="AA474" s="456" t="str">
        <f>IF(Calcu!B329=TRUE,Calcu!I329*H$460,"")</f>
        <v/>
      </c>
      <c r="AB474" s="457"/>
      <c r="AC474" s="457"/>
      <c r="AD474" s="457"/>
      <c r="AE474" s="458"/>
      <c r="AF474" s="456" t="str">
        <f>IF(Calcu!B329=TRUE,Calcu!J329*H$460,"")</f>
        <v/>
      </c>
      <c r="AG474" s="457"/>
      <c r="AH474" s="457"/>
      <c r="AI474" s="457"/>
      <c r="AJ474" s="458"/>
      <c r="AK474" s="456" t="str">
        <f>Calcu!N329</f>
        <v/>
      </c>
      <c r="AL474" s="457"/>
      <c r="AM474" s="457"/>
      <c r="AN474" s="457"/>
      <c r="AO474" s="458"/>
      <c r="AP474" s="456" t="str">
        <f>Calcu!L329</f>
        <v/>
      </c>
      <c r="AQ474" s="457"/>
      <c r="AR474" s="457"/>
      <c r="AS474" s="457"/>
      <c r="AT474" s="458"/>
    </row>
    <row r="475" spans="1:46" ht="18.75" customHeight="1">
      <c r="A475" s="57"/>
      <c r="B475" s="456" t="str">
        <f>Calcu!E330</f>
        <v/>
      </c>
      <c r="C475" s="457"/>
      <c r="D475" s="457"/>
      <c r="E475" s="457"/>
      <c r="F475" s="458"/>
      <c r="G475" s="456" t="str">
        <f>Calcu!U330</f>
        <v/>
      </c>
      <c r="H475" s="457"/>
      <c r="I475" s="457"/>
      <c r="J475" s="457"/>
      <c r="K475" s="458"/>
      <c r="L475" s="456" t="str">
        <f>IF(Calcu!B330=TRUE,Calcu!F330*$H$460,"")</f>
        <v/>
      </c>
      <c r="M475" s="457"/>
      <c r="N475" s="457"/>
      <c r="O475" s="457"/>
      <c r="P475" s="458"/>
      <c r="Q475" s="456" t="str">
        <f>IF(Calcu!B330=TRUE,Calcu!G330*H$460,"")</f>
        <v/>
      </c>
      <c r="R475" s="457"/>
      <c r="S475" s="457"/>
      <c r="T475" s="457"/>
      <c r="U475" s="458"/>
      <c r="V475" s="456" t="str">
        <f>IF(Calcu!B330=TRUE,Calcu!H330*H$460,"")</f>
        <v/>
      </c>
      <c r="W475" s="457"/>
      <c r="X475" s="457"/>
      <c r="Y475" s="457"/>
      <c r="Z475" s="458"/>
      <c r="AA475" s="456" t="str">
        <f>IF(Calcu!B330=TRUE,Calcu!I330*H$460,"")</f>
        <v/>
      </c>
      <c r="AB475" s="457"/>
      <c r="AC475" s="457"/>
      <c r="AD475" s="457"/>
      <c r="AE475" s="458"/>
      <c r="AF475" s="456" t="str">
        <f>IF(Calcu!B330=TRUE,Calcu!J330*H$460,"")</f>
        <v/>
      </c>
      <c r="AG475" s="457"/>
      <c r="AH475" s="457"/>
      <c r="AI475" s="457"/>
      <c r="AJ475" s="458"/>
      <c r="AK475" s="456" t="str">
        <f>Calcu!N330</f>
        <v/>
      </c>
      <c r="AL475" s="457"/>
      <c r="AM475" s="457"/>
      <c r="AN475" s="457"/>
      <c r="AO475" s="458"/>
      <c r="AP475" s="456" t="str">
        <f>Calcu!L330</f>
        <v/>
      </c>
      <c r="AQ475" s="457"/>
      <c r="AR475" s="457"/>
      <c r="AS475" s="457"/>
      <c r="AT475" s="458"/>
    </row>
    <row r="476" spans="1:46" ht="18.75" customHeight="1">
      <c r="A476" s="57"/>
      <c r="B476" s="456" t="str">
        <f>Calcu!E331</f>
        <v/>
      </c>
      <c r="C476" s="457"/>
      <c r="D476" s="457"/>
      <c r="E476" s="457"/>
      <c r="F476" s="458"/>
      <c r="G476" s="456" t="str">
        <f>Calcu!U331</f>
        <v/>
      </c>
      <c r="H476" s="457"/>
      <c r="I476" s="457"/>
      <c r="J476" s="457"/>
      <c r="K476" s="458"/>
      <c r="L476" s="456" t="str">
        <f>IF(Calcu!B331=TRUE,Calcu!F331*$H$460,"")</f>
        <v/>
      </c>
      <c r="M476" s="457"/>
      <c r="N476" s="457"/>
      <c r="O476" s="457"/>
      <c r="P476" s="458"/>
      <c r="Q476" s="456" t="str">
        <f>IF(Calcu!B331=TRUE,Calcu!G331*H$460,"")</f>
        <v/>
      </c>
      <c r="R476" s="457"/>
      <c r="S476" s="457"/>
      <c r="T476" s="457"/>
      <c r="U476" s="458"/>
      <c r="V476" s="456" t="str">
        <f>IF(Calcu!B331=TRUE,Calcu!H331*H$460,"")</f>
        <v/>
      </c>
      <c r="W476" s="457"/>
      <c r="X476" s="457"/>
      <c r="Y476" s="457"/>
      <c r="Z476" s="458"/>
      <c r="AA476" s="456" t="str">
        <f>IF(Calcu!B331=TRUE,Calcu!I331*H$460,"")</f>
        <v/>
      </c>
      <c r="AB476" s="457"/>
      <c r="AC476" s="457"/>
      <c r="AD476" s="457"/>
      <c r="AE476" s="458"/>
      <c r="AF476" s="456" t="str">
        <f>IF(Calcu!B331=TRUE,Calcu!J331*H$460,"")</f>
        <v/>
      </c>
      <c r="AG476" s="457"/>
      <c r="AH476" s="457"/>
      <c r="AI476" s="457"/>
      <c r="AJ476" s="458"/>
      <c r="AK476" s="456" t="str">
        <f>Calcu!N331</f>
        <v/>
      </c>
      <c r="AL476" s="457"/>
      <c r="AM476" s="457"/>
      <c r="AN476" s="457"/>
      <c r="AO476" s="458"/>
      <c r="AP476" s="456" t="str">
        <f>Calcu!L331</f>
        <v/>
      </c>
      <c r="AQ476" s="457"/>
      <c r="AR476" s="457"/>
      <c r="AS476" s="457"/>
      <c r="AT476" s="458"/>
    </row>
    <row r="477" spans="1:46" ht="18.75" customHeight="1">
      <c r="A477" s="57"/>
      <c r="B477" s="456" t="str">
        <f>Calcu!E332</f>
        <v/>
      </c>
      <c r="C477" s="457"/>
      <c r="D477" s="457"/>
      <c r="E477" s="457"/>
      <c r="F477" s="458"/>
      <c r="G477" s="456" t="str">
        <f>Calcu!U332</f>
        <v/>
      </c>
      <c r="H477" s="457"/>
      <c r="I477" s="457"/>
      <c r="J477" s="457"/>
      <c r="K477" s="458"/>
      <c r="L477" s="456" t="str">
        <f>IF(Calcu!B332=TRUE,Calcu!F332*$H$460,"")</f>
        <v/>
      </c>
      <c r="M477" s="457"/>
      <c r="N477" s="457"/>
      <c r="O477" s="457"/>
      <c r="P477" s="458"/>
      <c r="Q477" s="456" t="str">
        <f>IF(Calcu!B332=TRUE,Calcu!G332*H$460,"")</f>
        <v/>
      </c>
      <c r="R477" s="457"/>
      <c r="S477" s="457"/>
      <c r="T477" s="457"/>
      <c r="U477" s="458"/>
      <c r="V477" s="456" t="str">
        <f>IF(Calcu!B332=TRUE,Calcu!H332*H$460,"")</f>
        <v/>
      </c>
      <c r="W477" s="457"/>
      <c r="X477" s="457"/>
      <c r="Y477" s="457"/>
      <c r="Z477" s="458"/>
      <c r="AA477" s="456" t="str">
        <f>IF(Calcu!B332=TRUE,Calcu!I332*H$460,"")</f>
        <v/>
      </c>
      <c r="AB477" s="457"/>
      <c r="AC477" s="457"/>
      <c r="AD477" s="457"/>
      <c r="AE477" s="458"/>
      <c r="AF477" s="456" t="str">
        <f>IF(Calcu!B332=TRUE,Calcu!J332*H$460,"")</f>
        <v/>
      </c>
      <c r="AG477" s="457"/>
      <c r="AH477" s="457"/>
      <c r="AI477" s="457"/>
      <c r="AJ477" s="458"/>
      <c r="AK477" s="456" t="str">
        <f>Calcu!N332</f>
        <v/>
      </c>
      <c r="AL477" s="457"/>
      <c r="AM477" s="457"/>
      <c r="AN477" s="457"/>
      <c r="AO477" s="458"/>
      <c r="AP477" s="456" t="str">
        <f>Calcu!L332</f>
        <v/>
      </c>
      <c r="AQ477" s="457"/>
      <c r="AR477" s="457"/>
      <c r="AS477" s="457"/>
      <c r="AT477" s="458"/>
    </row>
    <row r="478" spans="1:46" ht="18.75" customHeight="1">
      <c r="A478" s="57"/>
      <c r="B478" s="456" t="str">
        <f>Calcu!E333</f>
        <v/>
      </c>
      <c r="C478" s="457"/>
      <c r="D478" s="457"/>
      <c r="E478" s="457"/>
      <c r="F478" s="458"/>
      <c r="G478" s="456" t="str">
        <f>Calcu!U333</f>
        <v/>
      </c>
      <c r="H478" s="457"/>
      <c r="I478" s="457"/>
      <c r="J478" s="457"/>
      <c r="K478" s="458"/>
      <c r="L478" s="456" t="str">
        <f>IF(Calcu!B333=TRUE,Calcu!F333*$H$460,"")</f>
        <v/>
      </c>
      <c r="M478" s="457"/>
      <c r="N478" s="457"/>
      <c r="O478" s="457"/>
      <c r="P478" s="458"/>
      <c r="Q478" s="456" t="str">
        <f>IF(Calcu!B333=TRUE,Calcu!G333*H$460,"")</f>
        <v/>
      </c>
      <c r="R478" s="457"/>
      <c r="S478" s="457"/>
      <c r="T478" s="457"/>
      <c r="U478" s="458"/>
      <c r="V478" s="456" t="str">
        <f>IF(Calcu!B333=TRUE,Calcu!H333*H$460,"")</f>
        <v/>
      </c>
      <c r="W478" s="457"/>
      <c r="X478" s="457"/>
      <c r="Y478" s="457"/>
      <c r="Z478" s="458"/>
      <c r="AA478" s="456" t="str">
        <f>IF(Calcu!B333=TRUE,Calcu!I333*H$460,"")</f>
        <v/>
      </c>
      <c r="AB478" s="457"/>
      <c r="AC478" s="457"/>
      <c r="AD478" s="457"/>
      <c r="AE478" s="458"/>
      <c r="AF478" s="456" t="str">
        <f>IF(Calcu!B333=TRUE,Calcu!J333*H$460,"")</f>
        <v/>
      </c>
      <c r="AG478" s="457"/>
      <c r="AH478" s="457"/>
      <c r="AI478" s="457"/>
      <c r="AJ478" s="458"/>
      <c r="AK478" s="456" t="str">
        <f>Calcu!N333</f>
        <v/>
      </c>
      <c r="AL478" s="457"/>
      <c r="AM478" s="457"/>
      <c r="AN478" s="457"/>
      <c r="AO478" s="458"/>
      <c r="AP478" s="456" t="str">
        <f>Calcu!L333</f>
        <v/>
      </c>
      <c r="AQ478" s="457"/>
      <c r="AR478" s="457"/>
      <c r="AS478" s="457"/>
      <c r="AT478" s="458"/>
    </row>
    <row r="479" spans="1:46" ht="18.75" customHeight="1">
      <c r="A479" s="57"/>
      <c r="B479" s="456" t="str">
        <f>Calcu!E334</f>
        <v/>
      </c>
      <c r="C479" s="457"/>
      <c r="D479" s="457"/>
      <c r="E479" s="457"/>
      <c r="F479" s="458"/>
      <c r="G479" s="456" t="str">
        <f>Calcu!U334</f>
        <v/>
      </c>
      <c r="H479" s="457"/>
      <c r="I479" s="457"/>
      <c r="J479" s="457"/>
      <c r="K479" s="458"/>
      <c r="L479" s="456" t="str">
        <f>IF(Calcu!B334=TRUE,Calcu!F334*$H$460,"")</f>
        <v/>
      </c>
      <c r="M479" s="457"/>
      <c r="N479" s="457"/>
      <c r="O479" s="457"/>
      <c r="P479" s="458"/>
      <c r="Q479" s="456" t="str">
        <f>IF(Calcu!B334=TRUE,Calcu!G334*H$460,"")</f>
        <v/>
      </c>
      <c r="R479" s="457"/>
      <c r="S479" s="457"/>
      <c r="T479" s="457"/>
      <c r="U479" s="458"/>
      <c r="V479" s="456" t="str">
        <f>IF(Calcu!B334=TRUE,Calcu!H334*H$460,"")</f>
        <v/>
      </c>
      <c r="W479" s="457"/>
      <c r="X479" s="457"/>
      <c r="Y479" s="457"/>
      <c r="Z479" s="458"/>
      <c r="AA479" s="456" t="str">
        <f>IF(Calcu!B334=TRUE,Calcu!I334*H$460,"")</f>
        <v/>
      </c>
      <c r="AB479" s="457"/>
      <c r="AC479" s="457"/>
      <c r="AD479" s="457"/>
      <c r="AE479" s="458"/>
      <c r="AF479" s="456" t="str">
        <f>IF(Calcu!B334=TRUE,Calcu!J334*H$460,"")</f>
        <v/>
      </c>
      <c r="AG479" s="457"/>
      <c r="AH479" s="457"/>
      <c r="AI479" s="457"/>
      <c r="AJ479" s="458"/>
      <c r="AK479" s="456" t="str">
        <f>Calcu!N334</f>
        <v/>
      </c>
      <c r="AL479" s="457"/>
      <c r="AM479" s="457"/>
      <c r="AN479" s="457"/>
      <c r="AO479" s="458"/>
      <c r="AP479" s="456" t="str">
        <f>Calcu!L334</f>
        <v/>
      </c>
      <c r="AQ479" s="457"/>
      <c r="AR479" s="457"/>
      <c r="AS479" s="457"/>
      <c r="AT479" s="458"/>
    </row>
    <row r="480" spans="1:46" ht="18.75" customHeight="1">
      <c r="A480" s="57"/>
      <c r="B480" s="456" t="str">
        <f>Calcu!E335</f>
        <v/>
      </c>
      <c r="C480" s="457"/>
      <c r="D480" s="457"/>
      <c r="E480" s="457"/>
      <c r="F480" s="458"/>
      <c r="G480" s="456" t="str">
        <f>Calcu!U335</f>
        <v/>
      </c>
      <c r="H480" s="457"/>
      <c r="I480" s="457"/>
      <c r="J480" s="457"/>
      <c r="K480" s="458"/>
      <c r="L480" s="456" t="str">
        <f>IF(Calcu!B335=TRUE,Calcu!F335*$H$460,"")</f>
        <v/>
      </c>
      <c r="M480" s="457"/>
      <c r="N480" s="457"/>
      <c r="O480" s="457"/>
      <c r="P480" s="458"/>
      <c r="Q480" s="456" t="str">
        <f>IF(Calcu!B335=TRUE,Calcu!G335*H$460,"")</f>
        <v/>
      </c>
      <c r="R480" s="457"/>
      <c r="S480" s="457"/>
      <c r="T480" s="457"/>
      <c r="U480" s="458"/>
      <c r="V480" s="456" t="str">
        <f>IF(Calcu!B335=TRUE,Calcu!H335*H$460,"")</f>
        <v/>
      </c>
      <c r="W480" s="457"/>
      <c r="X480" s="457"/>
      <c r="Y480" s="457"/>
      <c r="Z480" s="458"/>
      <c r="AA480" s="456" t="str">
        <f>IF(Calcu!B335=TRUE,Calcu!I335*H$460,"")</f>
        <v/>
      </c>
      <c r="AB480" s="457"/>
      <c r="AC480" s="457"/>
      <c r="AD480" s="457"/>
      <c r="AE480" s="458"/>
      <c r="AF480" s="456" t="str">
        <f>IF(Calcu!B335=TRUE,Calcu!J335*H$460,"")</f>
        <v/>
      </c>
      <c r="AG480" s="457"/>
      <c r="AH480" s="457"/>
      <c r="AI480" s="457"/>
      <c r="AJ480" s="458"/>
      <c r="AK480" s="456" t="str">
        <f>Calcu!N335</f>
        <v/>
      </c>
      <c r="AL480" s="457"/>
      <c r="AM480" s="457"/>
      <c r="AN480" s="457"/>
      <c r="AO480" s="458"/>
      <c r="AP480" s="456" t="str">
        <f>Calcu!L335</f>
        <v/>
      </c>
      <c r="AQ480" s="457"/>
      <c r="AR480" s="457"/>
      <c r="AS480" s="457"/>
      <c r="AT480" s="458"/>
    </row>
    <row r="481" spans="1:58" ht="18.75" customHeight="1">
      <c r="A481" s="57"/>
      <c r="B481" s="456" t="str">
        <f>Calcu!E336</f>
        <v/>
      </c>
      <c r="C481" s="457"/>
      <c r="D481" s="457"/>
      <c r="E481" s="457"/>
      <c r="F481" s="458"/>
      <c r="G481" s="456" t="str">
        <f>Calcu!U336</f>
        <v/>
      </c>
      <c r="H481" s="457"/>
      <c r="I481" s="457"/>
      <c r="J481" s="457"/>
      <c r="K481" s="458"/>
      <c r="L481" s="456" t="str">
        <f>IF(Calcu!B336=TRUE,Calcu!F336*$H$460,"")</f>
        <v/>
      </c>
      <c r="M481" s="457"/>
      <c r="N481" s="457"/>
      <c r="O481" s="457"/>
      <c r="P481" s="458"/>
      <c r="Q481" s="456" t="str">
        <f>IF(Calcu!B336=TRUE,Calcu!G336*H$460,"")</f>
        <v/>
      </c>
      <c r="R481" s="457"/>
      <c r="S481" s="457"/>
      <c r="T481" s="457"/>
      <c r="U481" s="458"/>
      <c r="V481" s="456" t="str">
        <f>IF(Calcu!B336=TRUE,Calcu!H336*H$460,"")</f>
        <v/>
      </c>
      <c r="W481" s="457"/>
      <c r="X481" s="457"/>
      <c r="Y481" s="457"/>
      <c r="Z481" s="458"/>
      <c r="AA481" s="456" t="str">
        <f>IF(Calcu!B336=TRUE,Calcu!I336*H$460,"")</f>
        <v/>
      </c>
      <c r="AB481" s="457"/>
      <c r="AC481" s="457"/>
      <c r="AD481" s="457"/>
      <c r="AE481" s="458"/>
      <c r="AF481" s="456" t="str">
        <f>IF(Calcu!B336=TRUE,Calcu!J336*H$460,"")</f>
        <v/>
      </c>
      <c r="AG481" s="457"/>
      <c r="AH481" s="457"/>
      <c r="AI481" s="457"/>
      <c r="AJ481" s="458"/>
      <c r="AK481" s="456" t="str">
        <f>Calcu!N336</f>
        <v/>
      </c>
      <c r="AL481" s="457"/>
      <c r="AM481" s="457"/>
      <c r="AN481" s="457"/>
      <c r="AO481" s="458"/>
      <c r="AP481" s="456" t="str">
        <f>Calcu!L336</f>
        <v/>
      </c>
      <c r="AQ481" s="457"/>
      <c r="AR481" s="457"/>
      <c r="AS481" s="457"/>
      <c r="AT481" s="458"/>
    </row>
    <row r="482" spans="1:58" ht="18.75" customHeight="1">
      <c r="A482" s="57"/>
      <c r="B482" s="456" t="str">
        <f>Calcu!E337</f>
        <v/>
      </c>
      <c r="C482" s="457"/>
      <c r="D482" s="457"/>
      <c r="E482" s="457"/>
      <c r="F482" s="458"/>
      <c r="G482" s="456" t="str">
        <f>Calcu!U337</f>
        <v/>
      </c>
      <c r="H482" s="457"/>
      <c r="I482" s="457"/>
      <c r="J482" s="457"/>
      <c r="K482" s="458"/>
      <c r="L482" s="456" t="str">
        <f>IF(Calcu!B337=TRUE,Calcu!F337*$H$460,"")</f>
        <v/>
      </c>
      <c r="M482" s="457"/>
      <c r="N482" s="457"/>
      <c r="O482" s="457"/>
      <c r="P482" s="458"/>
      <c r="Q482" s="456" t="str">
        <f>IF(Calcu!B337=TRUE,Calcu!G337*H$460,"")</f>
        <v/>
      </c>
      <c r="R482" s="457"/>
      <c r="S482" s="457"/>
      <c r="T482" s="457"/>
      <c r="U482" s="458"/>
      <c r="V482" s="456" t="str">
        <f>IF(Calcu!B337=TRUE,Calcu!H337*H$460,"")</f>
        <v/>
      </c>
      <c r="W482" s="457"/>
      <c r="X482" s="457"/>
      <c r="Y482" s="457"/>
      <c r="Z482" s="458"/>
      <c r="AA482" s="456" t="str">
        <f>IF(Calcu!B337=TRUE,Calcu!I337*H$460,"")</f>
        <v/>
      </c>
      <c r="AB482" s="457"/>
      <c r="AC482" s="457"/>
      <c r="AD482" s="457"/>
      <c r="AE482" s="458"/>
      <c r="AF482" s="456" t="str">
        <f>IF(Calcu!B337=TRUE,Calcu!J337*H$460,"")</f>
        <v/>
      </c>
      <c r="AG482" s="457"/>
      <c r="AH482" s="457"/>
      <c r="AI482" s="457"/>
      <c r="AJ482" s="458"/>
      <c r="AK482" s="456" t="str">
        <f>Calcu!N337</f>
        <v/>
      </c>
      <c r="AL482" s="457"/>
      <c r="AM482" s="457"/>
      <c r="AN482" s="457"/>
      <c r="AO482" s="458"/>
      <c r="AP482" s="456" t="str">
        <f>Calcu!L337</f>
        <v/>
      </c>
      <c r="AQ482" s="457"/>
      <c r="AR482" s="457"/>
      <c r="AS482" s="457"/>
      <c r="AT482" s="458"/>
    </row>
    <row r="483" spans="1:58" ht="18.75" customHeight="1">
      <c r="A483" s="57"/>
      <c r="B483" s="456" t="str">
        <f>Calcu!E338</f>
        <v/>
      </c>
      <c r="C483" s="457"/>
      <c r="D483" s="457"/>
      <c r="E483" s="457"/>
      <c r="F483" s="458"/>
      <c r="G483" s="456" t="str">
        <f>Calcu!U338</f>
        <v/>
      </c>
      <c r="H483" s="457"/>
      <c r="I483" s="457"/>
      <c r="J483" s="457"/>
      <c r="K483" s="458"/>
      <c r="L483" s="456" t="str">
        <f>IF(Calcu!B338=TRUE,Calcu!F338*$H$460,"")</f>
        <v/>
      </c>
      <c r="M483" s="457"/>
      <c r="N483" s="457"/>
      <c r="O483" s="457"/>
      <c r="P483" s="458"/>
      <c r="Q483" s="456" t="str">
        <f>IF(Calcu!B338=TRUE,Calcu!G338*H$460,"")</f>
        <v/>
      </c>
      <c r="R483" s="457"/>
      <c r="S483" s="457"/>
      <c r="T483" s="457"/>
      <c r="U483" s="458"/>
      <c r="V483" s="456" t="str">
        <f>IF(Calcu!B338=TRUE,Calcu!H338*H$460,"")</f>
        <v/>
      </c>
      <c r="W483" s="457"/>
      <c r="X483" s="457"/>
      <c r="Y483" s="457"/>
      <c r="Z483" s="458"/>
      <c r="AA483" s="456" t="str">
        <f>IF(Calcu!B338=TRUE,Calcu!I338*H$460,"")</f>
        <v/>
      </c>
      <c r="AB483" s="457"/>
      <c r="AC483" s="457"/>
      <c r="AD483" s="457"/>
      <c r="AE483" s="458"/>
      <c r="AF483" s="456" t="str">
        <f>IF(Calcu!B338=TRUE,Calcu!J338*H$460,"")</f>
        <v/>
      </c>
      <c r="AG483" s="457"/>
      <c r="AH483" s="457"/>
      <c r="AI483" s="457"/>
      <c r="AJ483" s="458"/>
      <c r="AK483" s="456" t="str">
        <f>Calcu!N338</f>
        <v/>
      </c>
      <c r="AL483" s="457"/>
      <c r="AM483" s="457"/>
      <c r="AN483" s="457"/>
      <c r="AO483" s="458"/>
      <c r="AP483" s="456" t="str">
        <f>Calcu!L338</f>
        <v/>
      </c>
      <c r="AQ483" s="457"/>
      <c r="AR483" s="457"/>
      <c r="AS483" s="457"/>
      <c r="AT483" s="458"/>
    </row>
    <row r="484" spans="1:58" ht="18.75" customHeight="1">
      <c r="A484" s="57"/>
      <c r="B484" s="456" t="str">
        <f>Calcu!E339</f>
        <v/>
      </c>
      <c r="C484" s="457"/>
      <c r="D484" s="457"/>
      <c r="E484" s="457"/>
      <c r="F484" s="458"/>
      <c r="G484" s="456" t="str">
        <f>Calcu!U339</f>
        <v/>
      </c>
      <c r="H484" s="457"/>
      <c r="I484" s="457"/>
      <c r="J484" s="457"/>
      <c r="K484" s="458"/>
      <c r="L484" s="456" t="str">
        <f>IF(Calcu!B339=TRUE,Calcu!F339*$H$460,"")</f>
        <v/>
      </c>
      <c r="M484" s="457"/>
      <c r="N484" s="457"/>
      <c r="O484" s="457"/>
      <c r="P484" s="458"/>
      <c r="Q484" s="456" t="str">
        <f>IF(Calcu!B339=TRUE,Calcu!G339*H$460,"")</f>
        <v/>
      </c>
      <c r="R484" s="457"/>
      <c r="S484" s="457"/>
      <c r="T484" s="457"/>
      <c r="U484" s="458"/>
      <c r="V484" s="456" t="str">
        <f>IF(Calcu!B339=TRUE,Calcu!H339*H$460,"")</f>
        <v/>
      </c>
      <c r="W484" s="457"/>
      <c r="X484" s="457"/>
      <c r="Y484" s="457"/>
      <c r="Z484" s="458"/>
      <c r="AA484" s="456" t="str">
        <f>IF(Calcu!B339=TRUE,Calcu!I339*H$460,"")</f>
        <v/>
      </c>
      <c r="AB484" s="457"/>
      <c r="AC484" s="457"/>
      <c r="AD484" s="457"/>
      <c r="AE484" s="458"/>
      <c r="AF484" s="456" t="str">
        <f>IF(Calcu!B339=TRUE,Calcu!J339*H$460,"")</f>
        <v/>
      </c>
      <c r="AG484" s="457"/>
      <c r="AH484" s="457"/>
      <c r="AI484" s="457"/>
      <c r="AJ484" s="458"/>
      <c r="AK484" s="456" t="str">
        <f>Calcu!N339</f>
        <v/>
      </c>
      <c r="AL484" s="457"/>
      <c r="AM484" s="457"/>
      <c r="AN484" s="457"/>
      <c r="AO484" s="458"/>
      <c r="AP484" s="456" t="str">
        <f>Calcu!L339</f>
        <v/>
      </c>
      <c r="AQ484" s="457"/>
      <c r="AR484" s="457"/>
      <c r="AS484" s="457"/>
      <c r="AT484" s="458"/>
    </row>
    <row r="485" spans="1:58" ht="18.75" customHeight="1">
      <c r="A485" s="57"/>
      <c r="B485" s="456" t="str">
        <f>Calcu!E340</f>
        <v/>
      </c>
      <c r="C485" s="457"/>
      <c r="D485" s="457"/>
      <c r="E485" s="457"/>
      <c r="F485" s="458"/>
      <c r="G485" s="456" t="str">
        <f>Calcu!U340</f>
        <v/>
      </c>
      <c r="H485" s="457"/>
      <c r="I485" s="457"/>
      <c r="J485" s="457"/>
      <c r="K485" s="458"/>
      <c r="L485" s="456" t="str">
        <f>IF(Calcu!B340=TRUE,Calcu!F340*$H$460,"")</f>
        <v/>
      </c>
      <c r="M485" s="457"/>
      <c r="N485" s="457"/>
      <c r="O485" s="457"/>
      <c r="P485" s="458"/>
      <c r="Q485" s="456" t="str">
        <f>IF(Calcu!B340=TRUE,Calcu!G340*H$460,"")</f>
        <v/>
      </c>
      <c r="R485" s="457"/>
      <c r="S485" s="457"/>
      <c r="T485" s="457"/>
      <c r="U485" s="458"/>
      <c r="V485" s="456" t="str">
        <f>IF(Calcu!B340=TRUE,Calcu!H340*H$460,"")</f>
        <v/>
      </c>
      <c r="W485" s="457"/>
      <c r="X485" s="457"/>
      <c r="Y485" s="457"/>
      <c r="Z485" s="458"/>
      <c r="AA485" s="456" t="str">
        <f>IF(Calcu!B340=TRUE,Calcu!I340*H$460,"")</f>
        <v/>
      </c>
      <c r="AB485" s="457"/>
      <c r="AC485" s="457"/>
      <c r="AD485" s="457"/>
      <c r="AE485" s="458"/>
      <c r="AF485" s="456" t="str">
        <f>IF(Calcu!B340=TRUE,Calcu!J340*H$460,"")</f>
        <v/>
      </c>
      <c r="AG485" s="457"/>
      <c r="AH485" s="457"/>
      <c r="AI485" s="457"/>
      <c r="AJ485" s="458"/>
      <c r="AK485" s="456" t="str">
        <f>Calcu!N340</f>
        <v/>
      </c>
      <c r="AL485" s="457"/>
      <c r="AM485" s="457"/>
      <c r="AN485" s="457"/>
      <c r="AO485" s="458"/>
      <c r="AP485" s="456" t="str">
        <f>Calcu!L340</f>
        <v/>
      </c>
      <c r="AQ485" s="457"/>
      <c r="AR485" s="457"/>
      <c r="AS485" s="457"/>
      <c r="AT485" s="458"/>
    </row>
    <row r="486" spans="1:58" ht="18.75" customHeight="1">
      <c r="A486" s="57"/>
      <c r="B486" s="314"/>
      <c r="C486" s="314"/>
      <c r="D486" s="314"/>
      <c r="E486" s="314"/>
      <c r="F486" s="314"/>
      <c r="G486" s="314"/>
      <c r="H486" s="314"/>
      <c r="I486" s="314"/>
      <c r="J486" s="314"/>
      <c r="K486" s="314"/>
      <c r="L486" s="314"/>
      <c r="M486" s="314"/>
      <c r="N486" s="314"/>
      <c r="O486" s="314"/>
      <c r="P486" s="314"/>
      <c r="Q486" s="314"/>
      <c r="R486" s="314"/>
      <c r="S486" s="314"/>
      <c r="T486" s="314"/>
      <c r="U486" s="314"/>
      <c r="V486" s="314"/>
      <c r="W486" s="314"/>
      <c r="X486" s="314"/>
      <c r="Y486" s="314"/>
      <c r="Z486" s="314"/>
      <c r="AA486" s="314"/>
      <c r="AB486" s="314"/>
      <c r="AC486" s="314"/>
      <c r="AD486" s="314"/>
      <c r="AE486" s="314"/>
      <c r="AF486" s="314"/>
      <c r="AG486" s="314"/>
      <c r="AH486" s="314"/>
      <c r="AI486" s="314"/>
      <c r="AJ486" s="314"/>
      <c r="AK486" s="314"/>
      <c r="AL486" s="314"/>
      <c r="AM486" s="314"/>
      <c r="AN486" s="314"/>
      <c r="AO486" s="314"/>
      <c r="AP486" s="314"/>
      <c r="AQ486" s="314"/>
      <c r="AR486" s="314"/>
      <c r="AS486" s="314"/>
      <c r="AT486" s="314"/>
    </row>
    <row r="487" spans="1:58" ht="18.75" customHeight="1">
      <c r="A487" s="60" t="s">
        <v>169</v>
      </c>
      <c r="B487" s="222"/>
      <c r="C487" s="222"/>
      <c r="D487" s="222"/>
      <c r="E487" s="222"/>
      <c r="F487" s="222"/>
      <c r="G487" s="222"/>
      <c r="H487" s="222"/>
      <c r="I487" s="222"/>
      <c r="J487" s="222"/>
      <c r="K487" s="222"/>
      <c r="L487" s="222"/>
      <c r="M487" s="222"/>
      <c r="N487" s="222"/>
      <c r="O487" s="222"/>
      <c r="P487" s="222"/>
      <c r="Q487" s="222"/>
      <c r="R487" s="222"/>
      <c r="S487" s="222"/>
      <c r="T487" s="222"/>
      <c r="U487" s="222"/>
      <c r="V487" s="222"/>
      <c r="W487" s="222"/>
      <c r="X487" s="222"/>
      <c r="Y487" s="222"/>
      <c r="Z487" s="222"/>
      <c r="AA487" s="222"/>
      <c r="AB487" s="222"/>
      <c r="AC487" s="222"/>
      <c r="AD487" s="222"/>
      <c r="AE487" s="222"/>
      <c r="AF487" s="222"/>
      <c r="AG487" s="222"/>
      <c r="AH487" s="222"/>
      <c r="AI487" s="222"/>
      <c r="AJ487" s="222"/>
      <c r="AK487" s="222"/>
      <c r="AL487" s="222"/>
      <c r="AM487" s="222"/>
      <c r="AN487" s="222"/>
      <c r="AO487" s="222"/>
      <c r="AP487" s="222"/>
      <c r="AQ487" s="222"/>
      <c r="AR487" s="222"/>
      <c r="AS487" s="222"/>
      <c r="AT487" s="222"/>
    </row>
    <row r="488" spans="1:58" ht="18.75" customHeight="1">
      <c r="A488" s="222"/>
      <c r="B488" s="459"/>
      <c r="C488" s="460"/>
      <c r="D488" s="465"/>
      <c r="E488" s="466"/>
      <c r="F488" s="466"/>
      <c r="G488" s="467"/>
      <c r="H488" s="468">
        <v>1</v>
      </c>
      <c r="I488" s="468"/>
      <c r="J488" s="468"/>
      <c r="K488" s="468"/>
      <c r="L488" s="468"/>
      <c r="M488" s="468"/>
      <c r="N488" s="468"/>
      <c r="O488" s="465">
        <v>2</v>
      </c>
      <c r="P488" s="466"/>
      <c r="Q488" s="466"/>
      <c r="R488" s="466"/>
      <c r="S488" s="466"/>
      <c r="T488" s="466"/>
      <c r="U488" s="466"/>
      <c r="V488" s="466"/>
      <c r="W488" s="466"/>
      <c r="X488" s="466"/>
      <c r="Y488" s="466"/>
      <c r="Z488" s="466"/>
      <c r="AA488" s="467"/>
      <c r="AB488" s="468">
        <v>3</v>
      </c>
      <c r="AC488" s="468"/>
      <c r="AD488" s="468"/>
      <c r="AE488" s="468"/>
      <c r="AF488" s="468"/>
      <c r="AG488" s="465">
        <v>4</v>
      </c>
      <c r="AH488" s="466"/>
      <c r="AI488" s="466"/>
      <c r="AJ488" s="466"/>
      <c r="AK488" s="466"/>
      <c r="AL488" s="466"/>
      <c r="AM488" s="466"/>
      <c r="AN488" s="466"/>
      <c r="AO488" s="467"/>
      <c r="AP488" s="465">
        <v>5</v>
      </c>
      <c r="AQ488" s="466"/>
      <c r="AR488" s="466"/>
      <c r="AS488" s="466"/>
      <c r="AT488" s="466"/>
      <c r="AU488" s="466"/>
      <c r="AV488" s="466"/>
      <c r="AW488" s="466"/>
      <c r="AX488" s="466"/>
      <c r="AY488" s="466"/>
      <c r="AZ488" s="466"/>
      <c r="BA488" s="466"/>
      <c r="BB488" s="467"/>
      <c r="BC488" s="468">
        <v>6</v>
      </c>
      <c r="BD488" s="468"/>
      <c r="BE488" s="468"/>
      <c r="BF488" s="468"/>
    </row>
    <row r="489" spans="1:58" ht="18.75" customHeight="1">
      <c r="A489" s="222"/>
      <c r="B489" s="461"/>
      <c r="C489" s="462"/>
      <c r="D489" s="459" t="s">
        <v>170</v>
      </c>
      <c r="E489" s="477"/>
      <c r="F489" s="477"/>
      <c r="G489" s="460"/>
      <c r="H489" s="469" t="s">
        <v>171</v>
      </c>
      <c r="I489" s="469"/>
      <c r="J489" s="469"/>
      <c r="K489" s="469"/>
      <c r="L489" s="469"/>
      <c r="M489" s="469"/>
      <c r="N489" s="469"/>
      <c r="O489" s="459" t="s">
        <v>172</v>
      </c>
      <c r="P489" s="477"/>
      <c r="Q489" s="477"/>
      <c r="R489" s="477"/>
      <c r="S489" s="477"/>
      <c r="T489" s="477"/>
      <c r="U489" s="477"/>
      <c r="V489" s="477"/>
      <c r="W489" s="477"/>
      <c r="X489" s="477"/>
      <c r="Y489" s="477"/>
      <c r="Z489" s="477"/>
      <c r="AA489" s="460"/>
      <c r="AB489" s="469" t="s">
        <v>173</v>
      </c>
      <c r="AC489" s="469"/>
      <c r="AD489" s="469"/>
      <c r="AE489" s="469"/>
      <c r="AF489" s="469"/>
      <c r="AG489" s="459" t="s">
        <v>174</v>
      </c>
      <c r="AH489" s="477"/>
      <c r="AI489" s="477"/>
      <c r="AJ489" s="477"/>
      <c r="AK489" s="477"/>
      <c r="AL489" s="477"/>
      <c r="AM489" s="477"/>
      <c r="AN489" s="477"/>
      <c r="AO489" s="460"/>
      <c r="AP489" s="459" t="s">
        <v>175</v>
      </c>
      <c r="AQ489" s="477"/>
      <c r="AR489" s="477"/>
      <c r="AS489" s="477"/>
      <c r="AT489" s="477"/>
      <c r="AU489" s="477"/>
      <c r="AV489" s="477"/>
      <c r="AW489" s="477"/>
      <c r="AX489" s="477"/>
      <c r="AY489" s="477"/>
      <c r="AZ489" s="477"/>
      <c r="BA489" s="477"/>
      <c r="BB489" s="460"/>
      <c r="BC489" s="469" t="s">
        <v>176</v>
      </c>
      <c r="BD489" s="469"/>
      <c r="BE489" s="469"/>
      <c r="BF489" s="469"/>
    </row>
    <row r="490" spans="1:58" ht="18.75" customHeight="1">
      <c r="A490" s="222"/>
      <c r="B490" s="463"/>
      <c r="C490" s="464"/>
      <c r="D490" s="470" t="s">
        <v>177</v>
      </c>
      <c r="E490" s="471"/>
      <c r="F490" s="471"/>
      <c r="G490" s="472"/>
      <c r="H490" s="473" t="s">
        <v>178</v>
      </c>
      <c r="I490" s="473"/>
      <c r="J490" s="473"/>
      <c r="K490" s="473"/>
      <c r="L490" s="473"/>
      <c r="M490" s="473"/>
      <c r="N490" s="473"/>
      <c r="O490" s="474" t="s">
        <v>179</v>
      </c>
      <c r="P490" s="475"/>
      <c r="Q490" s="475"/>
      <c r="R490" s="475"/>
      <c r="S490" s="475"/>
      <c r="T490" s="475"/>
      <c r="U490" s="475"/>
      <c r="V490" s="475"/>
      <c r="W490" s="475"/>
      <c r="X490" s="475"/>
      <c r="Y490" s="475"/>
      <c r="Z490" s="475"/>
      <c r="AA490" s="476"/>
      <c r="AB490" s="473"/>
      <c r="AC490" s="473"/>
      <c r="AD490" s="473"/>
      <c r="AE490" s="473"/>
      <c r="AF490" s="473"/>
      <c r="AG490" s="474" t="s">
        <v>180</v>
      </c>
      <c r="AH490" s="475"/>
      <c r="AI490" s="475"/>
      <c r="AJ490" s="475"/>
      <c r="AK490" s="475"/>
      <c r="AL490" s="475"/>
      <c r="AM490" s="475"/>
      <c r="AN490" s="475"/>
      <c r="AO490" s="476"/>
      <c r="AP490" s="474" t="s">
        <v>181</v>
      </c>
      <c r="AQ490" s="475"/>
      <c r="AR490" s="475"/>
      <c r="AS490" s="475"/>
      <c r="AT490" s="475"/>
      <c r="AU490" s="475"/>
      <c r="AV490" s="475"/>
      <c r="AW490" s="475"/>
      <c r="AX490" s="475"/>
      <c r="AY490" s="475"/>
      <c r="AZ490" s="475"/>
      <c r="BA490" s="475"/>
      <c r="BB490" s="476"/>
      <c r="BC490" s="473"/>
      <c r="BD490" s="473"/>
      <c r="BE490" s="473"/>
      <c r="BF490" s="473"/>
    </row>
    <row r="491" spans="1:58" ht="18.75" customHeight="1">
      <c r="A491" s="222"/>
      <c r="B491" s="468" t="s">
        <v>182</v>
      </c>
      <c r="C491" s="468"/>
      <c r="D491" s="478" t="s">
        <v>158</v>
      </c>
      <c r="E491" s="479"/>
      <c r="F491" s="479"/>
      <c r="G491" s="480"/>
      <c r="H491" s="481" t="e">
        <f ca="1">Calcu!E345</f>
        <v>#N/A</v>
      </c>
      <c r="I491" s="482"/>
      <c r="J491" s="482"/>
      <c r="K491" s="482"/>
      <c r="L491" s="482"/>
      <c r="M491" s="483" t="str">
        <f>Calcu!F345</f>
        <v>mm</v>
      </c>
      <c r="N491" s="484"/>
      <c r="O491" s="491" t="e">
        <f ca="1">Calcu!K345</f>
        <v>#N/A</v>
      </c>
      <c r="P491" s="492"/>
      <c r="Q491" s="492"/>
      <c r="R491" s="232"/>
      <c r="S491" s="312"/>
      <c r="T491" s="457" t="e">
        <f ca="1">Calcu!L345</f>
        <v>#N/A</v>
      </c>
      <c r="U491" s="457"/>
      <c r="V491" s="457"/>
      <c r="W491" s="316"/>
      <c r="X491" s="316"/>
      <c r="Y491" s="316"/>
      <c r="Z491" s="489" t="str">
        <f>Calcu!M345</f>
        <v>μm</v>
      </c>
      <c r="AA491" s="490"/>
      <c r="AB491" s="468" t="str">
        <f>Calcu!N345</f>
        <v>정규</v>
      </c>
      <c r="AC491" s="468"/>
      <c r="AD491" s="468"/>
      <c r="AE491" s="468"/>
      <c r="AF491" s="468"/>
      <c r="AG491" s="465">
        <f>Calcu!Q345</f>
        <v>1</v>
      </c>
      <c r="AH491" s="466"/>
      <c r="AI491" s="466"/>
      <c r="AJ491" s="466"/>
      <c r="AK491" s="466"/>
      <c r="AL491" s="466"/>
      <c r="AM491" s="466"/>
      <c r="AN491" s="466"/>
      <c r="AO491" s="467"/>
      <c r="AP491" s="491" t="e">
        <f ca="1">Calcu!S345</f>
        <v>#N/A</v>
      </c>
      <c r="AQ491" s="492"/>
      <c r="AR491" s="492"/>
      <c r="AS491" s="232"/>
      <c r="AT491" s="312"/>
      <c r="AU491" s="457" t="e">
        <f ca="1">Calcu!T345</f>
        <v>#N/A</v>
      </c>
      <c r="AV491" s="457"/>
      <c r="AW491" s="457"/>
      <c r="AX491" s="316"/>
      <c r="AY491" s="316"/>
      <c r="AZ491" s="316"/>
      <c r="BA491" s="489" t="str">
        <f>Calcu!U345</f>
        <v>μm</v>
      </c>
      <c r="BB491" s="490"/>
      <c r="BC491" s="468" t="str">
        <f>Calcu!V345</f>
        <v>∞</v>
      </c>
      <c r="BD491" s="468"/>
      <c r="BE491" s="468"/>
      <c r="BF491" s="468"/>
    </row>
    <row r="492" spans="1:58" ht="18.75" customHeight="1">
      <c r="A492" s="222"/>
      <c r="B492" s="468" t="s">
        <v>184</v>
      </c>
      <c r="C492" s="468"/>
      <c r="D492" s="478" t="s">
        <v>160</v>
      </c>
      <c r="E492" s="479"/>
      <c r="F492" s="479"/>
      <c r="G492" s="480"/>
      <c r="H492" s="481" t="e">
        <f ca="1">Calcu!E346</f>
        <v>#N/A</v>
      </c>
      <c r="I492" s="482"/>
      <c r="J492" s="482"/>
      <c r="K492" s="482"/>
      <c r="L492" s="482"/>
      <c r="M492" s="483" t="str">
        <f>Calcu!F346</f>
        <v>mm</v>
      </c>
      <c r="N492" s="484"/>
      <c r="O492" s="485">
        <f>Calcu!K346</f>
        <v>0</v>
      </c>
      <c r="P492" s="486"/>
      <c r="Q492" s="486"/>
      <c r="R492" s="486"/>
      <c r="S492" s="486"/>
      <c r="T492" s="486"/>
      <c r="U492" s="486"/>
      <c r="V492" s="487" t="str">
        <f>Calcu!M346</f>
        <v>μm</v>
      </c>
      <c r="W492" s="487"/>
      <c r="X492" s="487"/>
      <c r="Y492" s="487"/>
      <c r="Z492" s="487"/>
      <c r="AA492" s="488"/>
      <c r="AB492" s="468" t="str">
        <f>Calcu!N346</f>
        <v>t</v>
      </c>
      <c r="AC492" s="468"/>
      <c r="AD492" s="468"/>
      <c r="AE492" s="468"/>
      <c r="AF492" s="468"/>
      <c r="AG492" s="465">
        <f>Calcu!Q346</f>
        <v>-1</v>
      </c>
      <c r="AH492" s="466"/>
      <c r="AI492" s="466"/>
      <c r="AJ492" s="466"/>
      <c r="AK492" s="466"/>
      <c r="AL492" s="466"/>
      <c r="AM492" s="466"/>
      <c r="AN492" s="466"/>
      <c r="AO492" s="467"/>
      <c r="AP492" s="485">
        <f>Calcu!S346</f>
        <v>0</v>
      </c>
      <c r="AQ492" s="486"/>
      <c r="AR492" s="486"/>
      <c r="AS492" s="486"/>
      <c r="AT492" s="486"/>
      <c r="AU492" s="486">
        <v>0</v>
      </c>
      <c r="AV492" s="486"/>
      <c r="AW492" s="487" t="str">
        <f>Calcu!U346</f>
        <v>μm</v>
      </c>
      <c r="AX492" s="487"/>
      <c r="AY492" s="487"/>
      <c r="AZ492" s="487"/>
      <c r="BA492" s="487"/>
      <c r="BB492" s="488"/>
      <c r="BC492" s="468">
        <f>Calcu!V346</f>
        <v>4</v>
      </c>
      <c r="BD492" s="468"/>
      <c r="BE492" s="468"/>
      <c r="BF492" s="468"/>
    </row>
    <row r="493" spans="1:58" ht="18.75" customHeight="1">
      <c r="A493" s="222"/>
      <c r="B493" s="468" t="s">
        <v>186</v>
      </c>
      <c r="C493" s="468"/>
      <c r="D493" s="478"/>
      <c r="E493" s="479"/>
      <c r="F493" s="479"/>
      <c r="G493" s="480"/>
      <c r="H493" s="481" t="e">
        <f ca="1">Calcu!E347</f>
        <v>#N/A</v>
      </c>
      <c r="I493" s="482"/>
      <c r="J493" s="482"/>
      <c r="K493" s="482"/>
      <c r="L493" s="482"/>
      <c r="M493" s="483" t="str">
        <f>Calcu!F347</f>
        <v>/℃</v>
      </c>
      <c r="N493" s="484"/>
      <c r="O493" s="496">
        <f>Calcu!L347</f>
        <v>4.0824829046386305E-7</v>
      </c>
      <c r="P493" s="497"/>
      <c r="Q493" s="497"/>
      <c r="R493" s="497"/>
      <c r="S493" s="497"/>
      <c r="T493" s="497"/>
      <c r="U493" s="497"/>
      <c r="V493" s="497"/>
      <c r="W493" s="497"/>
      <c r="X493" s="489" t="str">
        <f>Calcu!M347</f>
        <v>/℃</v>
      </c>
      <c r="Y493" s="489"/>
      <c r="Z493" s="489"/>
      <c r="AA493" s="490"/>
      <c r="AB493" s="468" t="str">
        <f>Calcu!N347</f>
        <v>삼각형</v>
      </c>
      <c r="AC493" s="468"/>
      <c r="AD493" s="468"/>
      <c r="AE493" s="468"/>
      <c r="AF493" s="468"/>
      <c r="AG493" s="493">
        <f>Calcu!Q347</f>
        <v>-200</v>
      </c>
      <c r="AH493" s="489"/>
      <c r="AI493" s="489"/>
      <c r="AJ493" s="489"/>
      <c r="AK493" s="489" t="s">
        <v>187</v>
      </c>
      <c r="AL493" s="489"/>
      <c r="AM493" s="489"/>
      <c r="AN493" s="489"/>
      <c r="AO493" s="490"/>
      <c r="AP493" s="494">
        <f>Calcu!T347</f>
        <v>8.1649658092772609E-5</v>
      </c>
      <c r="AQ493" s="495"/>
      <c r="AR493" s="495"/>
      <c r="AS493" s="495"/>
      <c r="AT493" s="495"/>
      <c r="AU493" s="495" t="s">
        <v>314</v>
      </c>
      <c r="AV493" s="495"/>
      <c r="AW493" s="489" t="s">
        <v>188</v>
      </c>
      <c r="AX493" s="489"/>
      <c r="AY493" s="489"/>
      <c r="AZ493" s="489"/>
      <c r="BA493" s="489"/>
      <c r="BB493" s="490"/>
      <c r="BC493" s="468">
        <f>Calcu!V347</f>
        <v>100</v>
      </c>
      <c r="BD493" s="468"/>
      <c r="BE493" s="468"/>
      <c r="BF493" s="468"/>
    </row>
    <row r="494" spans="1:58" ht="18.75" customHeight="1">
      <c r="A494" s="222"/>
      <c r="B494" s="468" t="s">
        <v>189</v>
      </c>
      <c r="C494" s="468"/>
      <c r="D494" s="478" t="s">
        <v>163</v>
      </c>
      <c r="E494" s="479"/>
      <c r="F494" s="479"/>
      <c r="G494" s="480"/>
      <c r="H494" s="481" t="str">
        <f>Calcu!E348</f>
        <v/>
      </c>
      <c r="I494" s="482"/>
      <c r="J494" s="482"/>
      <c r="K494" s="482"/>
      <c r="L494" s="482"/>
      <c r="M494" s="483" t="str">
        <f>Calcu!F348</f>
        <v>℃</v>
      </c>
      <c r="N494" s="484"/>
      <c r="O494" s="485">
        <f>Calcu!L348</f>
        <v>0.11547005383792516</v>
      </c>
      <c r="P494" s="486"/>
      <c r="Q494" s="486"/>
      <c r="R494" s="486"/>
      <c r="S494" s="486"/>
      <c r="T494" s="486"/>
      <c r="U494" s="486"/>
      <c r="V494" s="487" t="str">
        <f>Calcu!M348</f>
        <v>℃</v>
      </c>
      <c r="W494" s="487"/>
      <c r="X494" s="487"/>
      <c r="Y494" s="487"/>
      <c r="Z494" s="487"/>
      <c r="AA494" s="488"/>
      <c r="AB494" s="468" t="str">
        <f>Calcu!N348</f>
        <v>직사각형</v>
      </c>
      <c r="AC494" s="468"/>
      <c r="AD494" s="468"/>
      <c r="AE494" s="468"/>
      <c r="AF494" s="468"/>
      <c r="AG494" s="493" t="e">
        <f ca="1">Calcu!Q348</f>
        <v>#N/A</v>
      </c>
      <c r="AH494" s="489"/>
      <c r="AI494" s="489"/>
      <c r="AJ494" s="489"/>
      <c r="AK494" s="489" t="s">
        <v>191</v>
      </c>
      <c r="AL494" s="489"/>
      <c r="AM494" s="489"/>
      <c r="AN494" s="489"/>
      <c r="AO494" s="490"/>
      <c r="AP494" s="494" t="e">
        <f ca="1">Calcu!T348</f>
        <v>#N/A</v>
      </c>
      <c r="AQ494" s="495"/>
      <c r="AR494" s="495"/>
      <c r="AS494" s="495"/>
      <c r="AT494" s="495"/>
      <c r="AU494" s="495" t="s">
        <v>315</v>
      </c>
      <c r="AV494" s="495"/>
      <c r="AW494" s="489" t="s">
        <v>188</v>
      </c>
      <c r="AX494" s="489"/>
      <c r="AY494" s="489"/>
      <c r="AZ494" s="489"/>
      <c r="BA494" s="489"/>
      <c r="BB494" s="490"/>
      <c r="BC494" s="468">
        <f>Calcu!V348</f>
        <v>12</v>
      </c>
      <c r="BD494" s="468"/>
      <c r="BE494" s="468"/>
      <c r="BF494" s="468"/>
    </row>
    <row r="495" spans="1:58" ht="18.75" customHeight="1">
      <c r="A495" s="222"/>
      <c r="B495" s="468" t="s">
        <v>193</v>
      </c>
      <c r="C495" s="468"/>
      <c r="D495" s="478" t="s">
        <v>164</v>
      </c>
      <c r="E495" s="479"/>
      <c r="F495" s="479"/>
      <c r="G495" s="480"/>
      <c r="H495" s="481" t="e">
        <f ca="1">Calcu!E349</f>
        <v>#N/A</v>
      </c>
      <c r="I495" s="482"/>
      <c r="J495" s="482"/>
      <c r="K495" s="482"/>
      <c r="L495" s="482"/>
      <c r="M495" s="483" t="str">
        <f>Calcu!F349</f>
        <v>/℃</v>
      </c>
      <c r="N495" s="484"/>
      <c r="O495" s="496">
        <f>Calcu!L349</f>
        <v>8.1649658092772609E-7</v>
      </c>
      <c r="P495" s="497"/>
      <c r="Q495" s="497"/>
      <c r="R495" s="497"/>
      <c r="S495" s="497"/>
      <c r="T495" s="497"/>
      <c r="U495" s="497"/>
      <c r="V495" s="497"/>
      <c r="W495" s="497"/>
      <c r="X495" s="489" t="str">
        <f>Calcu!M349</f>
        <v>/℃</v>
      </c>
      <c r="Y495" s="489"/>
      <c r="Z495" s="489"/>
      <c r="AA495" s="490"/>
      <c r="AB495" s="468" t="str">
        <f>Calcu!N349</f>
        <v>삼각형</v>
      </c>
      <c r="AC495" s="468"/>
      <c r="AD495" s="468"/>
      <c r="AE495" s="468"/>
      <c r="AF495" s="468"/>
      <c r="AG495" s="493">
        <f>Calcu!Q349</f>
        <v>-100</v>
      </c>
      <c r="AH495" s="489"/>
      <c r="AI495" s="489"/>
      <c r="AJ495" s="489"/>
      <c r="AK495" s="489" t="s">
        <v>187</v>
      </c>
      <c r="AL495" s="489"/>
      <c r="AM495" s="489"/>
      <c r="AN495" s="489"/>
      <c r="AO495" s="490"/>
      <c r="AP495" s="494">
        <f>Calcu!T349</f>
        <v>8.1649658092772609E-5</v>
      </c>
      <c r="AQ495" s="495"/>
      <c r="AR495" s="495"/>
      <c r="AS495" s="495"/>
      <c r="AT495" s="495"/>
      <c r="AU495" s="495" t="s">
        <v>314</v>
      </c>
      <c r="AV495" s="495"/>
      <c r="AW495" s="489" t="s">
        <v>188</v>
      </c>
      <c r="AX495" s="489"/>
      <c r="AY495" s="489"/>
      <c r="AZ495" s="489"/>
      <c r="BA495" s="489"/>
      <c r="BB495" s="490"/>
      <c r="BC495" s="468">
        <f>Calcu!V349</f>
        <v>100</v>
      </c>
      <c r="BD495" s="468"/>
      <c r="BE495" s="468"/>
      <c r="BF495" s="468"/>
    </row>
    <row r="496" spans="1:58" ht="18.75" customHeight="1">
      <c r="A496" s="222"/>
      <c r="B496" s="468" t="s">
        <v>195</v>
      </c>
      <c r="C496" s="468"/>
      <c r="D496" s="478" t="s">
        <v>165</v>
      </c>
      <c r="E496" s="479"/>
      <c r="F496" s="479"/>
      <c r="G496" s="480"/>
      <c r="H496" s="481">
        <f>Calcu!E350</f>
        <v>0.1</v>
      </c>
      <c r="I496" s="482"/>
      <c r="J496" s="482"/>
      <c r="K496" s="482"/>
      <c r="L496" s="482"/>
      <c r="M496" s="483" t="str">
        <f>Calcu!F350</f>
        <v>℃</v>
      </c>
      <c r="N496" s="484"/>
      <c r="O496" s="485">
        <f>Calcu!L350</f>
        <v>0.57735026918962584</v>
      </c>
      <c r="P496" s="486"/>
      <c r="Q496" s="486"/>
      <c r="R496" s="486"/>
      <c r="S496" s="486"/>
      <c r="T496" s="486"/>
      <c r="U496" s="486"/>
      <c r="V496" s="487" t="str">
        <f>Calcu!M350</f>
        <v>℃</v>
      </c>
      <c r="W496" s="487"/>
      <c r="X496" s="487"/>
      <c r="Y496" s="487"/>
      <c r="Z496" s="487"/>
      <c r="AA496" s="488"/>
      <c r="AB496" s="468" t="str">
        <f>Calcu!N350</f>
        <v>직사각형</v>
      </c>
      <c r="AC496" s="468"/>
      <c r="AD496" s="468"/>
      <c r="AE496" s="468"/>
      <c r="AF496" s="468"/>
      <c r="AG496" s="493" t="e">
        <f ca="1">Calcu!Q350</f>
        <v>#N/A</v>
      </c>
      <c r="AH496" s="489"/>
      <c r="AI496" s="489"/>
      <c r="AJ496" s="489"/>
      <c r="AK496" s="489" t="s">
        <v>196</v>
      </c>
      <c r="AL496" s="489"/>
      <c r="AM496" s="489"/>
      <c r="AN496" s="489"/>
      <c r="AO496" s="490"/>
      <c r="AP496" s="494" t="e">
        <f ca="1">Calcu!T350</f>
        <v>#N/A</v>
      </c>
      <c r="AQ496" s="495"/>
      <c r="AR496" s="495"/>
      <c r="AS496" s="495"/>
      <c r="AT496" s="495"/>
      <c r="AU496" s="495" t="s">
        <v>315</v>
      </c>
      <c r="AV496" s="495"/>
      <c r="AW496" s="489" t="s">
        <v>197</v>
      </c>
      <c r="AX496" s="489"/>
      <c r="AY496" s="489"/>
      <c r="AZ496" s="489"/>
      <c r="BA496" s="489"/>
      <c r="BB496" s="490"/>
      <c r="BC496" s="468">
        <f>Calcu!V350</f>
        <v>12</v>
      </c>
      <c r="BD496" s="468"/>
      <c r="BE496" s="468"/>
      <c r="BF496" s="468"/>
    </row>
    <row r="497" spans="1:75" ht="18.75" customHeight="1">
      <c r="A497" s="222"/>
      <c r="B497" s="468" t="s">
        <v>198</v>
      </c>
      <c r="C497" s="468"/>
      <c r="D497" s="478" t="s">
        <v>581</v>
      </c>
      <c r="E497" s="479"/>
      <c r="F497" s="479"/>
      <c r="G497" s="480"/>
      <c r="H497" s="481">
        <f>Calcu!E351</f>
        <v>0</v>
      </c>
      <c r="I497" s="482"/>
      <c r="J497" s="482"/>
      <c r="K497" s="482"/>
      <c r="L497" s="482"/>
      <c r="M497" s="483" t="str">
        <f>Calcu!F351</f>
        <v>mm</v>
      </c>
      <c r="N497" s="484"/>
      <c r="O497" s="485">
        <f>Calcu!K351</f>
        <v>0</v>
      </c>
      <c r="P497" s="486"/>
      <c r="Q497" s="486"/>
      <c r="R497" s="486"/>
      <c r="S497" s="486"/>
      <c r="T497" s="486"/>
      <c r="U497" s="486"/>
      <c r="V497" s="487" t="str">
        <f>Calcu!M351</f>
        <v>μm</v>
      </c>
      <c r="W497" s="487"/>
      <c r="X497" s="487"/>
      <c r="Y497" s="487"/>
      <c r="Z497" s="487"/>
      <c r="AA497" s="488"/>
      <c r="AB497" s="468" t="str">
        <f>Calcu!N351</f>
        <v>직사각형</v>
      </c>
      <c r="AC497" s="468"/>
      <c r="AD497" s="468"/>
      <c r="AE497" s="468"/>
      <c r="AF497" s="468"/>
      <c r="AG497" s="465">
        <f>Calcu!Q351</f>
        <v>1</v>
      </c>
      <c r="AH497" s="466"/>
      <c r="AI497" s="466"/>
      <c r="AJ497" s="466"/>
      <c r="AK497" s="466"/>
      <c r="AL497" s="466"/>
      <c r="AM497" s="466"/>
      <c r="AN497" s="466"/>
      <c r="AO497" s="467"/>
      <c r="AP497" s="485">
        <f>Calcu!S351</f>
        <v>0</v>
      </c>
      <c r="AQ497" s="486"/>
      <c r="AR497" s="486"/>
      <c r="AS497" s="486"/>
      <c r="AT497" s="486"/>
      <c r="AU497" s="486">
        <v>0</v>
      </c>
      <c r="AV497" s="486"/>
      <c r="AW497" s="487" t="str">
        <f>Calcu!U351</f>
        <v>μm</v>
      </c>
      <c r="AX497" s="487"/>
      <c r="AY497" s="487"/>
      <c r="AZ497" s="487"/>
      <c r="BA497" s="487"/>
      <c r="BB497" s="488"/>
      <c r="BC497" s="468" t="str">
        <f>Calcu!V351</f>
        <v>∞</v>
      </c>
      <c r="BD497" s="468"/>
      <c r="BE497" s="468"/>
      <c r="BF497" s="468"/>
    </row>
    <row r="498" spans="1:75" ht="18.75" customHeight="1">
      <c r="A498" s="222"/>
      <c r="B498" s="468" t="s">
        <v>335</v>
      </c>
      <c r="C498" s="468"/>
      <c r="D498" s="478" t="s">
        <v>352</v>
      </c>
      <c r="E498" s="479"/>
      <c r="F498" s="479"/>
      <c r="G498" s="480"/>
      <c r="H498" s="481">
        <f>Calcu!E352</f>
        <v>0</v>
      </c>
      <c r="I498" s="482"/>
      <c r="J498" s="482"/>
      <c r="K498" s="482"/>
      <c r="L498" s="482"/>
      <c r="M498" s="483" t="str">
        <f>Calcu!F352</f>
        <v>mm</v>
      </c>
      <c r="N498" s="484"/>
      <c r="O498" s="485">
        <f>Calcu!K352</f>
        <v>0</v>
      </c>
      <c r="P498" s="486"/>
      <c r="Q498" s="486"/>
      <c r="R498" s="486"/>
      <c r="S498" s="486"/>
      <c r="T498" s="486"/>
      <c r="U498" s="486"/>
      <c r="V498" s="487" t="str">
        <f>Calcu!M352</f>
        <v>μm</v>
      </c>
      <c r="W498" s="487"/>
      <c r="X498" s="487"/>
      <c r="Y498" s="487"/>
      <c r="Z498" s="487"/>
      <c r="AA498" s="488"/>
      <c r="AB498" s="468" t="str">
        <f>Calcu!N352</f>
        <v>직사각형</v>
      </c>
      <c r="AC498" s="468"/>
      <c r="AD498" s="468"/>
      <c r="AE498" s="468"/>
      <c r="AF498" s="468"/>
      <c r="AG498" s="465">
        <f>Calcu!Q352</f>
        <v>1</v>
      </c>
      <c r="AH498" s="466"/>
      <c r="AI498" s="466"/>
      <c r="AJ498" s="466"/>
      <c r="AK498" s="466"/>
      <c r="AL498" s="466"/>
      <c r="AM498" s="466"/>
      <c r="AN498" s="466"/>
      <c r="AO498" s="467"/>
      <c r="AP498" s="485">
        <f>Calcu!S352</f>
        <v>0</v>
      </c>
      <c r="AQ498" s="486"/>
      <c r="AR498" s="486"/>
      <c r="AS498" s="486"/>
      <c r="AT498" s="486"/>
      <c r="AU498" s="486">
        <v>0</v>
      </c>
      <c r="AV498" s="486"/>
      <c r="AW498" s="487" t="str">
        <f>Calcu!U352</f>
        <v>μm</v>
      </c>
      <c r="AX498" s="487"/>
      <c r="AY498" s="487"/>
      <c r="AZ498" s="487"/>
      <c r="BA498" s="487"/>
      <c r="BB498" s="488"/>
      <c r="BC498" s="468">
        <f>Calcu!V352</f>
        <v>12</v>
      </c>
      <c r="BD498" s="468"/>
      <c r="BE498" s="468"/>
      <c r="BF498" s="468"/>
    </row>
    <row r="499" spans="1:75" ht="18.75" customHeight="1">
      <c r="A499" s="222"/>
      <c r="B499" s="468" t="s">
        <v>336</v>
      </c>
      <c r="C499" s="468"/>
      <c r="D499" s="478" t="s">
        <v>156</v>
      </c>
      <c r="E499" s="479"/>
      <c r="F499" s="479"/>
      <c r="G499" s="480"/>
      <c r="H499" s="481" t="e">
        <f ca="1">Calcu!E353</f>
        <v>#N/A</v>
      </c>
      <c r="I499" s="482"/>
      <c r="J499" s="482"/>
      <c r="K499" s="482"/>
      <c r="L499" s="482"/>
      <c r="M499" s="483" t="str">
        <f>Calcu!F353</f>
        <v>mm</v>
      </c>
      <c r="N499" s="484"/>
      <c r="O499" s="465"/>
      <c r="P499" s="466"/>
      <c r="Q499" s="466"/>
      <c r="R499" s="466"/>
      <c r="S499" s="466"/>
      <c r="T499" s="466"/>
      <c r="U499" s="466"/>
      <c r="V499" s="466"/>
      <c r="W499" s="466"/>
      <c r="X499" s="466"/>
      <c r="Y499" s="466"/>
      <c r="Z499" s="466"/>
      <c r="AA499" s="467"/>
      <c r="AB499" s="468"/>
      <c r="AC499" s="468"/>
      <c r="AD499" s="468"/>
      <c r="AE499" s="468"/>
      <c r="AF499" s="468"/>
      <c r="AG499" s="465"/>
      <c r="AH499" s="466"/>
      <c r="AI499" s="466"/>
      <c r="AJ499" s="466"/>
      <c r="AK499" s="466"/>
      <c r="AL499" s="466"/>
      <c r="AM499" s="466"/>
      <c r="AN499" s="466"/>
      <c r="AO499" s="467"/>
      <c r="AP499" s="491" t="e">
        <f ca="1">Calcu!S353</f>
        <v>#N/A</v>
      </c>
      <c r="AQ499" s="492"/>
      <c r="AR499" s="492"/>
      <c r="AS499" s="232"/>
      <c r="AT499" s="312"/>
      <c r="AU499" s="457" t="e">
        <f ca="1">Calcu!T353</f>
        <v>#N/A</v>
      </c>
      <c r="AV499" s="457"/>
      <c r="AW499" s="457"/>
      <c r="AX499" s="316"/>
      <c r="AY499" s="316"/>
      <c r="AZ499" s="316"/>
      <c r="BA499" s="489" t="str">
        <f>Calcu!U353</f>
        <v>μm</v>
      </c>
      <c r="BB499" s="490"/>
      <c r="BC499" s="468" t="e">
        <f ca="1">Calcu!V353</f>
        <v>#N/A</v>
      </c>
      <c r="BD499" s="468"/>
      <c r="BE499" s="468"/>
      <c r="BF499" s="468"/>
    </row>
    <row r="500" spans="1:75" ht="18.75" customHeight="1">
      <c r="A500" s="222"/>
      <c r="B500" s="222"/>
      <c r="C500" s="222"/>
      <c r="D500" s="222"/>
      <c r="E500" s="222"/>
      <c r="F500" s="222"/>
      <c r="G500" s="222"/>
      <c r="H500" s="222"/>
      <c r="I500" s="222"/>
      <c r="J500" s="222"/>
      <c r="K500" s="222"/>
      <c r="L500" s="222"/>
      <c r="M500" s="222"/>
      <c r="N500" s="222"/>
      <c r="O500" s="222"/>
      <c r="P500" s="222"/>
      <c r="Q500" s="222"/>
      <c r="R500" s="222"/>
      <c r="S500" s="222"/>
      <c r="T500" s="222"/>
      <c r="U500" s="222"/>
      <c r="V500" s="222"/>
      <c r="W500" s="222"/>
      <c r="X500" s="222"/>
      <c r="Y500" s="222"/>
      <c r="Z500" s="222"/>
      <c r="AA500" s="222"/>
      <c r="AB500" s="222"/>
      <c r="AC500" s="222"/>
      <c r="AD500" s="222"/>
      <c r="AE500" s="222"/>
      <c r="AF500" s="222"/>
      <c r="AG500" s="234" t="s">
        <v>345</v>
      </c>
      <c r="AH500" s="222"/>
      <c r="AI500" s="222"/>
      <c r="AJ500" s="222"/>
      <c r="AK500" s="222"/>
      <c r="AL500" s="222"/>
      <c r="AM500" s="222"/>
      <c r="AN500" s="222"/>
      <c r="AO500" s="222"/>
      <c r="AP500" s="222"/>
      <c r="AQ500" s="222"/>
      <c r="AR500" s="222"/>
      <c r="AS500" s="222"/>
      <c r="AT500" s="222"/>
    </row>
    <row r="501" spans="1:75" s="137" customFormat="1" ht="18.75" customHeight="1">
      <c r="A501" s="57" t="s">
        <v>297</v>
      </c>
      <c r="B501" s="314"/>
      <c r="C501" s="314"/>
      <c r="D501" s="314"/>
      <c r="E501" s="314"/>
      <c r="F501" s="314"/>
      <c r="G501" s="314"/>
      <c r="H501" s="314"/>
      <c r="I501" s="314"/>
      <c r="J501" s="314"/>
      <c r="K501" s="314"/>
      <c r="L501" s="314"/>
      <c r="M501" s="314"/>
      <c r="N501" s="314"/>
      <c r="O501" s="314"/>
      <c r="P501" s="314"/>
      <c r="Q501" s="314"/>
      <c r="R501" s="314"/>
      <c r="S501" s="314"/>
      <c r="T501" s="314"/>
      <c r="U501" s="314"/>
      <c r="V501" s="314"/>
      <c r="W501" s="314"/>
      <c r="X501" s="314"/>
      <c r="Y501" s="314"/>
      <c r="Z501" s="314"/>
      <c r="AA501" s="314"/>
      <c r="AB501" s="314"/>
      <c r="AC501" s="314"/>
      <c r="AD501" s="314"/>
      <c r="AE501" s="314"/>
      <c r="AF501" s="314"/>
      <c r="AG501" s="314"/>
      <c r="AH501" s="314"/>
      <c r="AI501" s="314"/>
      <c r="AJ501" s="314"/>
      <c r="AK501" s="314"/>
      <c r="AL501" s="314"/>
      <c r="AM501" s="314"/>
      <c r="AN501" s="314"/>
      <c r="AO501" s="314"/>
      <c r="AP501" s="314"/>
      <c r="AQ501" s="314"/>
      <c r="AR501" s="314"/>
      <c r="AS501" s="314"/>
      <c r="AT501" s="314"/>
      <c r="AU501" s="314"/>
      <c r="AV501" s="314"/>
      <c r="AW501" s="314"/>
      <c r="AX501" s="314"/>
      <c r="AY501" s="314"/>
      <c r="AZ501" s="314"/>
      <c r="BA501" s="314"/>
      <c r="BB501" s="314"/>
      <c r="BC501" s="314"/>
      <c r="BD501" s="314"/>
      <c r="BE501" s="314"/>
      <c r="BF501" s="314"/>
    </row>
    <row r="502" spans="1:75" s="137" customFormat="1" ht="18.75" customHeight="1">
      <c r="A502" s="314"/>
      <c r="B502" s="314"/>
      <c r="C502" s="314"/>
      <c r="D502" s="314"/>
      <c r="E502" s="314"/>
      <c r="F502" s="314"/>
      <c r="G502" s="314"/>
      <c r="H502" s="314"/>
      <c r="I502" s="314"/>
      <c r="J502" s="314"/>
      <c r="K502" s="314"/>
      <c r="L502" s="314"/>
      <c r="M502" s="314"/>
      <c r="N502" s="314"/>
      <c r="O502" s="314"/>
      <c r="P502" s="314"/>
      <c r="Q502" s="314"/>
      <c r="R502" s="314"/>
      <c r="S502" s="314"/>
      <c r="T502" s="314"/>
      <c r="U502" s="314"/>
      <c r="V502" s="314"/>
      <c r="W502" s="314"/>
      <c r="X502" s="314"/>
      <c r="Y502" s="314"/>
      <c r="Z502" s="314"/>
      <c r="AA502" s="314"/>
      <c r="AB502" s="314"/>
      <c r="AC502" s="314"/>
      <c r="AD502" s="314"/>
      <c r="AE502" s="313"/>
      <c r="AF502" s="314"/>
      <c r="AG502" s="314"/>
      <c r="AH502" s="314"/>
      <c r="AI502" s="314"/>
      <c r="AJ502" s="314"/>
      <c r="AK502" s="313"/>
      <c r="AL502" s="313"/>
      <c r="AM502" s="319"/>
      <c r="AN502" s="319"/>
      <c r="AO502" s="319"/>
      <c r="AP502" s="319"/>
      <c r="AQ502" s="313"/>
      <c r="AR502" s="314"/>
      <c r="AT502" s="242"/>
      <c r="AU502" s="242"/>
      <c r="AV502" s="242"/>
      <c r="AW502" s="313"/>
      <c r="AX502" s="313"/>
      <c r="AY502" s="314"/>
      <c r="BA502" s="314"/>
      <c r="BB502" s="314"/>
      <c r="BC502" s="314"/>
      <c r="BD502" s="314"/>
      <c r="BE502" s="314"/>
      <c r="BF502" s="314"/>
    </row>
    <row r="503" spans="1:75" s="137" customFormat="1" ht="18.75" customHeight="1">
      <c r="A503" s="314"/>
      <c r="B503" s="314"/>
      <c r="C503" s="314"/>
      <c r="D503" s="314"/>
      <c r="E503" s="314" t="s">
        <v>205</v>
      </c>
      <c r="F503" s="501" t="e">
        <f ca="1">AP491</f>
        <v>#N/A</v>
      </c>
      <c r="G503" s="501"/>
      <c r="H503" s="501"/>
      <c r="I503" s="313" t="s">
        <v>131</v>
      </c>
      <c r="J503" s="313"/>
      <c r="K503" s="498" t="s">
        <v>298</v>
      </c>
      <c r="L503" s="498"/>
      <c r="M503" s="502" t="e">
        <f ca="1">AU491</f>
        <v>#N/A</v>
      </c>
      <c r="N503" s="502"/>
      <c r="O503" s="502"/>
      <c r="P503" s="313" t="s">
        <v>188</v>
      </c>
      <c r="Q503" s="313"/>
      <c r="R503" s="314"/>
      <c r="T503" s="498" t="s">
        <v>299</v>
      </c>
      <c r="U503" s="498"/>
      <c r="V503" s="500">
        <f>AP492</f>
        <v>0</v>
      </c>
      <c r="W503" s="500"/>
      <c r="X503" s="500"/>
      <c r="Y503" s="313" t="s">
        <v>131</v>
      </c>
      <c r="Z503" s="313"/>
      <c r="AA503" s="498" t="s">
        <v>299</v>
      </c>
      <c r="AB503" s="498"/>
      <c r="AC503" s="499">
        <f>AP493</f>
        <v>8.1649658092772609E-5</v>
      </c>
      <c r="AD503" s="499"/>
      <c r="AE503" s="499"/>
      <c r="AF503" s="499"/>
      <c r="AG503" s="313" t="s">
        <v>188</v>
      </c>
      <c r="AH503" s="314"/>
      <c r="AK503" s="498" t="s">
        <v>299</v>
      </c>
      <c r="AL503" s="498"/>
      <c r="AM503" s="499" t="e">
        <f ca="1">AP494</f>
        <v>#N/A</v>
      </c>
      <c r="AN503" s="499"/>
      <c r="AO503" s="499"/>
      <c r="AP503" s="499"/>
      <c r="AQ503" s="313" t="s">
        <v>188</v>
      </c>
      <c r="AR503" s="314"/>
      <c r="AU503" s="314"/>
      <c r="AV503" s="314"/>
      <c r="AW503" s="314"/>
      <c r="AX503" s="314"/>
      <c r="AY503" s="314"/>
      <c r="AZ503" s="314"/>
      <c r="BA503" s="314"/>
      <c r="BB503" s="314"/>
      <c r="BC503" s="314"/>
      <c r="BD503" s="314"/>
      <c r="BE503" s="314"/>
      <c r="BF503" s="314"/>
    </row>
    <row r="504" spans="1:75" s="137" customFormat="1" ht="18.75" customHeight="1">
      <c r="A504" s="314"/>
      <c r="B504" s="314"/>
      <c r="C504" s="314"/>
      <c r="D504" s="314"/>
      <c r="E504" s="314"/>
      <c r="F504" s="498" t="s">
        <v>299</v>
      </c>
      <c r="G504" s="498"/>
      <c r="H504" s="499">
        <f>AP495</f>
        <v>8.1649658092772609E-5</v>
      </c>
      <c r="I504" s="499"/>
      <c r="J504" s="499"/>
      <c r="K504" s="499"/>
      <c r="L504" s="313" t="s">
        <v>188</v>
      </c>
      <c r="M504" s="314"/>
      <c r="P504" s="498" t="s">
        <v>299</v>
      </c>
      <c r="Q504" s="498"/>
      <c r="R504" s="499" t="e">
        <f ca="1">AP496</f>
        <v>#N/A</v>
      </c>
      <c r="S504" s="499"/>
      <c r="T504" s="499"/>
      <c r="U504" s="499"/>
      <c r="V504" s="313" t="s">
        <v>188</v>
      </c>
      <c r="W504" s="314"/>
      <c r="Z504" s="498" t="s">
        <v>298</v>
      </c>
      <c r="AA504" s="498"/>
      <c r="AB504" s="500">
        <f>AP497</f>
        <v>0</v>
      </c>
      <c r="AC504" s="500"/>
      <c r="AD504" s="500"/>
      <c r="AE504" s="313" t="s">
        <v>131</v>
      </c>
      <c r="AF504" s="313"/>
      <c r="AG504" s="317"/>
      <c r="AH504" s="498" t="s">
        <v>298</v>
      </c>
      <c r="AI504" s="498"/>
      <c r="AJ504" s="500">
        <f>AP498</f>
        <v>0</v>
      </c>
      <c r="AK504" s="500"/>
      <c r="AL504" s="500"/>
      <c r="AM504" s="313" t="s">
        <v>131</v>
      </c>
      <c r="AN504" s="313"/>
      <c r="AO504" s="317"/>
      <c r="AP504" s="313"/>
      <c r="AQ504" s="314"/>
      <c r="AS504" s="314"/>
      <c r="AT504" s="314"/>
      <c r="AU504" s="314"/>
      <c r="AV504" s="314"/>
      <c r="AW504" s="314"/>
      <c r="AX504" s="314"/>
      <c r="AY504" s="314"/>
      <c r="AZ504" s="314"/>
      <c r="BA504" s="314"/>
      <c r="BB504" s="314"/>
      <c r="BC504" s="314"/>
      <c r="BD504" s="314"/>
      <c r="BE504" s="314"/>
      <c r="BF504" s="314"/>
    </row>
    <row r="505" spans="1:75" s="58" customFormat="1" ht="18.75" customHeight="1">
      <c r="A505" s="313"/>
      <c r="B505" s="313"/>
      <c r="C505" s="313"/>
      <c r="D505" s="313"/>
      <c r="E505" s="314" t="s">
        <v>132</v>
      </c>
      <c r="F505" s="501" t="e">
        <f ca="1">AP499</f>
        <v>#N/A</v>
      </c>
      <c r="G505" s="501"/>
      <c r="H505" s="501"/>
      <c r="I505" s="313" t="s">
        <v>131</v>
      </c>
      <c r="J505" s="313"/>
      <c r="K505" s="498" t="s">
        <v>298</v>
      </c>
      <c r="L505" s="498"/>
      <c r="M505" s="502" t="e">
        <f ca="1">AU499</f>
        <v>#N/A</v>
      </c>
      <c r="N505" s="502"/>
      <c r="O505" s="502"/>
      <c r="P505" s="313" t="s">
        <v>188</v>
      </c>
      <c r="Q505" s="313"/>
      <c r="R505" s="314"/>
      <c r="S505" s="137"/>
      <c r="T505" s="313"/>
      <c r="U505" s="313"/>
      <c r="V505" s="313"/>
      <c r="W505" s="313"/>
      <c r="X505" s="313"/>
      <c r="Y505" s="313"/>
      <c r="Z505" s="313"/>
      <c r="AA505" s="313"/>
      <c r="AB505" s="313"/>
      <c r="AC505" s="313"/>
      <c r="AD505" s="313"/>
      <c r="AE505" s="313"/>
      <c r="AF505" s="313"/>
      <c r="AG505" s="314"/>
      <c r="AH505" s="313"/>
      <c r="AI505" s="313"/>
      <c r="AJ505" s="313"/>
      <c r="AK505" s="313"/>
      <c r="AL505" s="313"/>
      <c r="AM505" s="313"/>
      <c r="AN505" s="313"/>
      <c r="AO505" s="313"/>
      <c r="AP505" s="313"/>
      <c r="AQ505" s="313"/>
      <c r="AR505" s="313"/>
      <c r="AS505" s="313"/>
      <c r="AT505" s="313"/>
      <c r="AU505" s="313"/>
      <c r="AV505" s="313"/>
      <c r="AW505" s="313"/>
      <c r="AX505" s="313"/>
      <c r="AY505" s="313"/>
      <c r="AZ505" s="313"/>
      <c r="BA505" s="313"/>
      <c r="BB505" s="313"/>
      <c r="BC505" s="313"/>
      <c r="BD505" s="313"/>
      <c r="BE505" s="313"/>
      <c r="BF505" s="313"/>
      <c r="BG505" s="313"/>
      <c r="BH505" s="313"/>
    </row>
    <row r="506" spans="1:75" s="58" customFormat="1" ht="18.75" customHeight="1">
      <c r="A506" s="313"/>
      <c r="B506" s="313"/>
      <c r="C506" s="313"/>
      <c r="D506" s="320"/>
      <c r="E506" s="320"/>
      <c r="F506" s="320"/>
      <c r="G506" s="313"/>
      <c r="H506" s="313"/>
      <c r="I506" s="314"/>
      <c r="J506" s="314"/>
      <c r="K506" s="148"/>
      <c r="L506" s="148"/>
      <c r="M506" s="148"/>
      <c r="N506" s="148"/>
      <c r="O506" s="313"/>
      <c r="P506" s="313"/>
      <c r="Q506" s="313"/>
      <c r="R506" s="313"/>
      <c r="S506" s="313"/>
      <c r="T506" s="313"/>
      <c r="U506" s="313"/>
      <c r="V506" s="313"/>
      <c r="W506" s="313"/>
      <c r="X506" s="313"/>
      <c r="Y506" s="313"/>
      <c r="Z506" s="313"/>
      <c r="AA506" s="313"/>
      <c r="AB506" s="313"/>
      <c r="AC506" s="313"/>
      <c r="AD506" s="313"/>
      <c r="AE506" s="313"/>
      <c r="AF506" s="313"/>
      <c r="AG506" s="313"/>
      <c r="AH506" s="313"/>
      <c r="AI506" s="313"/>
      <c r="AJ506" s="313"/>
      <c r="AK506" s="313"/>
      <c r="AL506" s="313"/>
      <c r="AM506" s="313"/>
      <c r="AN506" s="313"/>
      <c r="AO506" s="313"/>
      <c r="AP506" s="313"/>
      <c r="AQ506" s="313"/>
      <c r="AR506" s="313"/>
      <c r="AS506" s="313"/>
      <c r="AT506" s="313"/>
      <c r="AU506" s="313"/>
      <c r="AV506" s="313"/>
      <c r="AW506" s="313"/>
      <c r="AX506" s="313"/>
      <c r="AY506" s="313"/>
      <c r="AZ506" s="313"/>
      <c r="BA506" s="313"/>
      <c r="BB506" s="313"/>
      <c r="BC506" s="313"/>
      <c r="BD506" s="313"/>
      <c r="BE506" s="313"/>
      <c r="BF506" s="313"/>
    </row>
    <row r="507" spans="1:75" s="137" customFormat="1" ht="18.75" customHeight="1">
      <c r="A507" s="314"/>
      <c r="B507" s="314"/>
      <c r="C507" s="314"/>
      <c r="D507" s="141" t="s">
        <v>300</v>
      </c>
      <c r="E507" s="314" t="s">
        <v>132</v>
      </c>
      <c r="F507" s="501" t="e">
        <f ca="1">F505</f>
        <v>#N/A</v>
      </c>
      <c r="G507" s="501"/>
      <c r="H507" s="501"/>
      <c r="I507" s="151"/>
      <c r="J507" s="315"/>
      <c r="K507" s="506" t="e">
        <f ca="1">M505</f>
        <v>#N/A</v>
      </c>
      <c r="L507" s="507"/>
      <c r="M507" s="507"/>
      <c r="N507" s="222"/>
      <c r="O507" s="222"/>
      <c r="P507" s="222"/>
      <c r="Q507" s="508" t="str">
        <f>BA499</f>
        <v>μm</v>
      </c>
      <c r="R507" s="508"/>
      <c r="T507" s="313"/>
      <c r="U507" s="313"/>
      <c r="V507" s="313"/>
      <c r="W507" s="313"/>
      <c r="X507" s="313"/>
      <c r="Y507" s="314"/>
      <c r="Z507" s="314"/>
      <c r="AA507" s="314"/>
      <c r="AB507" s="314"/>
      <c r="AC507" s="314"/>
      <c r="AD507" s="314"/>
      <c r="AE507" s="313"/>
      <c r="AF507" s="314"/>
      <c r="AG507" s="314"/>
      <c r="AH507" s="314"/>
      <c r="AI507" s="314"/>
      <c r="AJ507" s="314"/>
      <c r="AK507" s="314"/>
      <c r="AL507" s="314"/>
      <c r="AM507" s="314"/>
      <c r="AN507" s="314"/>
      <c r="AO507" s="314"/>
      <c r="AP507" s="314"/>
      <c r="AQ507" s="314"/>
      <c r="AR507" s="314"/>
      <c r="AS507" s="314"/>
      <c r="AT507" s="314"/>
      <c r="BA507" s="314"/>
      <c r="BB507" s="314"/>
      <c r="BC507" s="314"/>
      <c r="BD507" s="314"/>
      <c r="BE507" s="314"/>
      <c r="BF507" s="314"/>
    </row>
    <row r="508" spans="1:75" s="313" customFormat="1" ht="18.75" customHeight="1"/>
    <row r="509" spans="1:75" ht="18.75" customHeight="1">
      <c r="A509" s="57" t="s">
        <v>301</v>
      </c>
      <c r="B509" s="222"/>
      <c r="C509" s="222"/>
      <c r="D509" s="222"/>
      <c r="E509" s="222"/>
      <c r="F509" s="222"/>
      <c r="G509" s="222"/>
      <c r="H509" s="222"/>
      <c r="I509" s="222"/>
      <c r="J509" s="222"/>
      <c r="K509" s="222"/>
      <c r="L509" s="222"/>
      <c r="M509" s="222"/>
      <c r="N509" s="222"/>
      <c r="O509" s="222"/>
      <c r="P509" s="222"/>
      <c r="Q509" s="222"/>
      <c r="R509" s="222"/>
      <c r="S509" s="222"/>
      <c r="T509" s="222"/>
      <c r="U509" s="222"/>
      <c r="V509" s="222"/>
      <c r="W509" s="222"/>
      <c r="X509" s="222"/>
      <c r="Y509" s="222"/>
      <c r="Z509" s="222"/>
      <c r="AA509" s="222"/>
      <c r="AB509" s="222"/>
      <c r="AC509" s="222"/>
      <c r="AD509" s="222"/>
      <c r="AE509" s="222"/>
      <c r="AF509" s="222"/>
      <c r="AG509" s="222"/>
      <c r="AH509" s="222"/>
      <c r="AI509" s="222"/>
      <c r="AJ509" s="222"/>
      <c r="AK509" s="222"/>
      <c r="AL509" s="222"/>
      <c r="AM509" s="222"/>
      <c r="AN509" s="222"/>
      <c r="AO509" s="222"/>
      <c r="AP509" s="222"/>
      <c r="AQ509" s="222"/>
      <c r="AR509" s="222"/>
      <c r="AS509" s="222"/>
      <c r="AT509" s="222"/>
      <c r="AU509" s="222"/>
      <c r="AV509" s="222"/>
      <c r="AW509" s="222"/>
      <c r="AX509" s="222"/>
      <c r="AY509" s="222"/>
      <c r="AZ509" s="222"/>
      <c r="BA509" s="222"/>
      <c r="BB509" s="222"/>
      <c r="BC509" s="222"/>
      <c r="BD509" s="222"/>
      <c r="BE509" s="222"/>
      <c r="BF509" s="222"/>
    </row>
    <row r="510" spans="1:75" ht="18.75" customHeight="1">
      <c r="A510" s="222"/>
      <c r="B510" s="222"/>
      <c r="C510" s="222"/>
      <c r="D510" s="222"/>
      <c r="E510" s="222"/>
      <c r="F510" s="222"/>
      <c r="G510" s="222"/>
      <c r="H510" s="222"/>
      <c r="I510" s="222"/>
      <c r="J510" s="222"/>
      <c r="K510" s="222"/>
      <c r="L510" s="503" t="e">
        <f ca="1">Calcu!W353</f>
        <v>#N/A</v>
      </c>
      <c r="M510" s="503"/>
      <c r="N510" s="503"/>
      <c r="O510" s="503"/>
      <c r="P510" s="503"/>
      <c r="Q510" s="503"/>
      <c r="R510" s="503"/>
      <c r="S510" s="503"/>
      <c r="T510" s="503"/>
      <c r="U510" s="503"/>
      <c r="V510" s="503"/>
      <c r="W510" s="503"/>
      <c r="X510" s="503"/>
      <c r="Y510" s="503"/>
      <c r="Z510" s="503"/>
      <c r="AA510" s="503"/>
      <c r="AB510" s="503"/>
      <c r="AC510" s="503"/>
      <c r="AD510" s="503"/>
      <c r="AE510" s="503"/>
      <c r="AF510" s="503"/>
      <c r="AG510" s="503"/>
      <c r="AH510" s="503"/>
      <c r="AI510" s="503"/>
      <c r="AJ510" s="503"/>
      <c r="AK510" s="503"/>
      <c r="AL510" s="503"/>
      <c r="AM510" s="503"/>
      <c r="AN510" s="503"/>
      <c r="AO510" s="503"/>
      <c r="AP510" s="503"/>
      <c r="AQ510" s="503"/>
      <c r="AR510" s="503"/>
      <c r="AS510" s="503"/>
      <c r="AT510" s="503"/>
      <c r="AU510" s="503"/>
      <c r="AV510" s="503"/>
      <c r="AW510" s="503"/>
      <c r="AX510" s="503"/>
      <c r="AY510" s="498" t="s">
        <v>205</v>
      </c>
      <c r="AZ510" s="504" t="e">
        <f ca="1">TRIM(BC499)</f>
        <v>#N/A</v>
      </c>
      <c r="BA510" s="504"/>
      <c r="BB510" s="504"/>
      <c r="BC510" s="504"/>
      <c r="BD510" s="504"/>
      <c r="BF510" s="149"/>
      <c r="BG510" s="149"/>
      <c r="BH510" s="149"/>
      <c r="BI510" s="149"/>
      <c r="BJ510" s="149"/>
      <c r="BK510" s="58"/>
      <c r="BL510" s="58"/>
      <c r="BM510" s="58"/>
      <c r="BN510" s="58"/>
      <c r="BO510" s="58"/>
      <c r="BP510" s="58"/>
      <c r="BQ510" s="58"/>
      <c r="BR510" s="58"/>
      <c r="BS510" s="58"/>
      <c r="BT510" s="58"/>
      <c r="BU510" s="58"/>
      <c r="BV510" s="58"/>
      <c r="BW510" s="58"/>
    </row>
    <row r="511" spans="1:75" ht="18.75" customHeight="1">
      <c r="A511" s="222"/>
      <c r="B511" s="222"/>
      <c r="C511" s="222"/>
      <c r="D511" s="222"/>
      <c r="E511" s="222"/>
      <c r="F511" s="222"/>
      <c r="G511" s="222"/>
      <c r="H511" s="222"/>
      <c r="I511" s="222"/>
      <c r="J511" s="222"/>
      <c r="K511" s="222"/>
      <c r="L511" s="505" t="e">
        <f ca="1">Calcu!W345</f>
        <v>#N/A</v>
      </c>
      <c r="M511" s="505"/>
      <c r="N511" s="505"/>
      <c r="O511" s="505"/>
      <c r="P511" s="498" t="s">
        <v>298</v>
      </c>
      <c r="Q511" s="505">
        <f>Calcu!W346</f>
        <v>0</v>
      </c>
      <c r="R511" s="505"/>
      <c r="S511" s="505"/>
      <c r="T511" s="505"/>
      <c r="U511" s="498" t="s">
        <v>299</v>
      </c>
      <c r="V511" s="503">
        <f>Calcu!W347</f>
        <v>0</v>
      </c>
      <c r="W511" s="503"/>
      <c r="X511" s="503"/>
      <c r="Y511" s="503"/>
      <c r="Z511" s="498" t="s">
        <v>299</v>
      </c>
      <c r="AA511" s="505" t="e">
        <f ca="1">Calcu!W348</f>
        <v>#N/A</v>
      </c>
      <c r="AB511" s="505"/>
      <c r="AC511" s="505"/>
      <c r="AD511" s="505"/>
      <c r="AE511" s="498" t="s">
        <v>299</v>
      </c>
      <c r="AF511" s="503">
        <f>Calcu!W349</f>
        <v>0</v>
      </c>
      <c r="AG511" s="503"/>
      <c r="AH511" s="503"/>
      <c r="AI511" s="503"/>
      <c r="AJ511" s="498" t="s">
        <v>299</v>
      </c>
      <c r="AK511" s="503" t="e">
        <f ca="1">Calcu!W350</f>
        <v>#N/A</v>
      </c>
      <c r="AL511" s="503"/>
      <c r="AM511" s="503"/>
      <c r="AN511" s="503"/>
      <c r="AO511" s="498" t="s">
        <v>299</v>
      </c>
      <c r="AP511" s="503">
        <f>Calcu!W351</f>
        <v>0</v>
      </c>
      <c r="AQ511" s="503"/>
      <c r="AR511" s="503"/>
      <c r="AS511" s="503"/>
      <c r="AT511" s="498" t="s">
        <v>299</v>
      </c>
      <c r="AU511" s="503">
        <f>Calcu!W352</f>
        <v>0</v>
      </c>
      <c r="AV511" s="503"/>
      <c r="AW511" s="503"/>
      <c r="AX511" s="503"/>
      <c r="AY511" s="498"/>
      <c r="AZ511" s="504"/>
      <c r="BA511" s="504"/>
      <c r="BB511" s="504"/>
      <c r="BC511" s="504"/>
      <c r="BD511" s="504"/>
      <c r="BF511" s="149"/>
      <c r="BG511" s="149"/>
      <c r="BH511" s="149"/>
      <c r="BI511" s="149"/>
      <c r="BJ511" s="149"/>
    </row>
    <row r="512" spans="1:75" ht="18.75" customHeight="1">
      <c r="A512" s="222"/>
      <c r="B512" s="222"/>
      <c r="C512" s="222"/>
      <c r="D512" s="222"/>
      <c r="E512" s="222"/>
      <c r="F512" s="222"/>
      <c r="G512" s="222"/>
      <c r="H512" s="222"/>
      <c r="I512" s="222"/>
      <c r="J512" s="222"/>
      <c r="K512" s="222"/>
      <c r="L512" s="498" t="str">
        <f>BC491</f>
        <v>∞</v>
      </c>
      <c r="M512" s="498"/>
      <c r="N512" s="498"/>
      <c r="O512" s="498"/>
      <c r="P512" s="498"/>
      <c r="Q512" s="498">
        <f>BC492</f>
        <v>4</v>
      </c>
      <c r="R512" s="498"/>
      <c r="S512" s="498"/>
      <c r="T512" s="498"/>
      <c r="U512" s="498"/>
      <c r="V512" s="498">
        <f>BC493</f>
        <v>100</v>
      </c>
      <c r="W512" s="498"/>
      <c r="X512" s="498"/>
      <c r="Y512" s="498"/>
      <c r="Z512" s="498"/>
      <c r="AA512" s="498">
        <f>BC494</f>
        <v>12</v>
      </c>
      <c r="AB512" s="498"/>
      <c r="AC512" s="498"/>
      <c r="AD512" s="498"/>
      <c r="AE512" s="498"/>
      <c r="AF512" s="477">
        <f>BC495</f>
        <v>100</v>
      </c>
      <c r="AG512" s="477"/>
      <c r="AH512" s="477"/>
      <c r="AI512" s="477"/>
      <c r="AJ512" s="498"/>
      <c r="AK512" s="498">
        <f>BC496</f>
        <v>12</v>
      </c>
      <c r="AL512" s="498"/>
      <c r="AM512" s="498"/>
      <c r="AN512" s="498"/>
      <c r="AO512" s="498"/>
      <c r="AP512" s="498" t="str">
        <f>BC497</f>
        <v>∞</v>
      </c>
      <c r="AQ512" s="498"/>
      <c r="AR512" s="498"/>
      <c r="AS512" s="498"/>
      <c r="AT512" s="498"/>
      <c r="AU512" s="498">
        <f>BC498</f>
        <v>12</v>
      </c>
      <c r="AV512" s="498"/>
      <c r="AW512" s="498"/>
      <c r="AX512" s="498"/>
      <c r="AY512" s="222"/>
      <c r="AZ512" s="222"/>
      <c r="BA512" s="222"/>
      <c r="BB512" s="222"/>
      <c r="BC512" s="222"/>
    </row>
    <row r="513" spans="1:60" ht="18.75" customHeight="1">
      <c r="A513" s="222"/>
      <c r="B513" s="222"/>
      <c r="C513" s="222"/>
      <c r="D513" s="222"/>
      <c r="E513" s="222"/>
      <c r="F513" s="222"/>
      <c r="G513" s="222"/>
      <c r="H513" s="222"/>
      <c r="I513" s="222"/>
      <c r="J513" s="222"/>
      <c r="K513" s="222"/>
      <c r="L513" s="222"/>
      <c r="M513" s="222"/>
      <c r="N513" s="222"/>
      <c r="O513" s="222"/>
      <c r="P513" s="222"/>
      <c r="Q513" s="222"/>
      <c r="R513" s="222"/>
      <c r="S513" s="222"/>
      <c r="T513" s="222"/>
      <c r="U513" s="222"/>
      <c r="V513" s="222"/>
      <c r="W513" s="222"/>
      <c r="X513" s="222"/>
      <c r="Y513" s="222"/>
      <c r="Z513" s="222"/>
      <c r="AA513" s="222"/>
      <c r="AB513" s="222"/>
      <c r="AC513" s="222"/>
      <c r="AD513" s="222"/>
      <c r="AE513" s="222"/>
      <c r="AF513" s="222"/>
      <c r="AG513" s="222"/>
      <c r="AH513" s="222"/>
      <c r="AI513" s="222"/>
      <c r="AJ513" s="222"/>
      <c r="AK513" s="222"/>
      <c r="AL513" s="222"/>
      <c r="AM513" s="222"/>
      <c r="AN513" s="222"/>
      <c r="AO513" s="222"/>
      <c r="AP513" s="222"/>
      <c r="AQ513" s="222"/>
      <c r="AR513" s="222"/>
      <c r="AS513" s="222"/>
      <c r="AT513" s="222"/>
      <c r="AU513" s="222"/>
      <c r="AV513" s="222"/>
      <c r="AW513" s="222"/>
      <c r="AX513" s="222"/>
      <c r="AY513" s="222"/>
      <c r="AZ513" s="222"/>
      <c r="BA513" s="222"/>
      <c r="BB513" s="222"/>
      <c r="BC513" s="222"/>
      <c r="BD513" s="222"/>
      <c r="BE513" s="222"/>
      <c r="BF513" s="222"/>
      <c r="BG513" s="222"/>
      <c r="BH513" s="222"/>
    </row>
    <row r="514" spans="1:60" ht="18.75" customHeight="1">
      <c r="A514" s="57" t="s">
        <v>302</v>
      </c>
      <c r="B514" s="222"/>
      <c r="C514" s="222"/>
      <c r="D514" s="222"/>
      <c r="E514" s="222"/>
      <c r="F514" s="222"/>
      <c r="G514" s="222"/>
      <c r="H514" s="222"/>
      <c r="I514" s="222"/>
      <c r="J514" s="222"/>
      <c r="K514" s="222"/>
      <c r="L514" s="222"/>
      <c r="M514" s="222"/>
      <c r="N514" s="222"/>
      <c r="O514" s="222"/>
      <c r="P514" s="222"/>
      <c r="Q514" s="222"/>
      <c r="R514" s="222"/>
      <c r="S514" s="222"/>
      <c r="T514" s="222"/>
      <c r="U514" s="222"/>
      <c r="V514" s="222"/>
      <c r="W514" s="222"/>
      <c r="X514" s="222"/>
      <c r="Y514" s="222"/>
      <c r="Z514" s="222"/>
      <c r="AA514" s="222"/>
      <c r="AB514" s="222"/>
      <c r="AC514" s="222"/>
      <c r="AD514" s="222"/>
      <c r="AE514" s="222"/>
      <c r="AF514" s="222"/>
      <c r="AG514" s="222"/>
      <c r="AH514" s="222"/>
      <c r="AI514" s="222"/>
      <c r="AJ514" s="222"/>
      <c r="AK514" s="222"/>
      <c r="AL514" s="222"/>
      <c r="AM514" s="222"/>
      <c r="AN514" s="222"/>
      <c r="AO514" s="222"/>
      <c r="AP514" s="222"/>
      <c r="AQ514" s="222"/>
      <c r="AR514" s="222"/>
      <c r="AS514" s="222"/>
      <c r="AT514" s="222"/>
      <c r="AU514" s="222"/>
      <c r="AV514" s="222"/>
      <c r="AW514" s="222"/>
      <c r="AX514" s="222"/>
      <c r="AY514" s="222"/>
      <c r="AZ514" s="222"/>
      <c r="BA514" s="222"/>
      <c r="BB514" s="222"/>
      <c r="BC514" s="222"/>
      <c r="BD514" s="222"/>
    </row>
    <row r="515" spans="1:60" ht="18.75" customHeight="1">
      <c r="A515" s="222"/>
      <c r="B515" s="222"/>
      <c r="C515" s="222"/>
      <c r="D515" s="222"/>
      <c r="E515" s="59"/>
      <c r="F515" s="222"/>
      <c r="G515" s="222"/>
      <c r="H515" s="200" t="s">
        <v>310</v>
      </c>
      <c r="I515" s="498" t="e">
        <f ca="1">Calcu!E368</f>
        <v>#N/A</v>
      </c>
      <c r="J515" s="498"/>
      <c r="K515" s="498"/>
      <c r="L515" s="217" t="s">
        <v>80</v>
      </c>
      <c r="M515" s="501" t="e">
        <f ca="1">F507</f>
        <v>#N/A</v>
      </c>
      <c r="N515" s="501"/>
      <c r="O515" s="501"/>
      <c r="P515" s="151"/>
      <c r="Q515" s="315"/>
      <c r="R515" s="506" t="e">
        <f ca="1">K507</f>
        <v>#N/A</v>
      </c>
      <c r="S515" s="507"/>
      <c r="T515" s="507"/>
      <c r="U515" s="222"/>
      <c r="V515" s="222"/>
      <c r="W515" s="222"/>
      <c r="X515" s="508" t="str">
        <f>Q507</f>
        <v>μm</v>
      </c>
      <c r="Y515" s="508"/>
      <c r="Z515" s="217" t="s">
        <v>205</v>
      </c>
      <c r="AA515" s="501" t="e">
        <f ca="1">Calcu!C357</f>
        <v>#N/A</v>
      </c>
      <c r="AB515" s="501"/>
      <c r="AC515" s="501"/>
      <c r="AD515" s="151"/>
      <c r="AE515" s="315"/>
      <c r="AF515" s="506" t="e">
        <f ca="1">Calcu!D357</f>
        <v>#N/A</v>
      </c>
      <c r="AG515" s="507"/>
      <c r="AH515" s="507"/>
      <c r="AI515" s="222"/>
      <c r="AJ515" s="222"/>
      <c r="AK515" s="222"/>
      <c r="AL515" s="508" t="str">
        <f>X515</f>
        <v>μm</v>
      </c>
      <c r="AM515" s="508"/>
      <c r="AN515" s="314" t="s">
        <v>313</v>
      </c>
      <c r="AO515" s="509" t="e">
        <f ca="1">AA515</f>
        <v>#N/A</v>
      </c>
      <c r="AP515" s="509"/>
      <c r="AQ515" s="509"/>
      <c r="AR515" s="151"/>
      <c r="AS515" s="510" t="e">
        <f ca="1">AF515</f>
        <v>#N/A</v>
      </c>
      <c r="AT515" s="510"/>
      <c r="AU515" s="510"/>
      <c r="AV515" s="317"/>
      <c r="AW515" s="222"/>
      <c r="AX515" s="222"/>
      <c r="AY515" s="222"/>
      <c r="AZ515" s="508" t="str">
        <f>AL515</f>
        <v>μm</v>
      </c>
      <c r="BA515" s="508"/>
    </row>
    <row r="520" spans="1:60" s="68" customFormat="1" ht="31.5">
      <c r="A520" s="67" t="s">
        <v>558</v>
      </c>
    </row>
    <row r="521" spans="1:60" s="68" customFormat="1" ht="18.75" customHeight="1"/>
    <row r="522" spans="1:60" s="68" customFormat="1" ht="18.75" customHeight="1">
      <c r="A522" s="69" t="s">
        <v>525</v>
      </c>
    </row>
    <row r="523" spans="1:60" s="68" customFormat="1" ht="18.75" customHeight="1">
      <c r="A523" s="69" t="s">
        <v>141</v>
      </c>
    </row>
    <row r="524" spans="1:60" s="68" customFormat="1" ht="18.75" customHeight="1">
      <c r="B524" s="452" t="s">
        <v>60</v>
      </c>
      <c r="C524" s="452"/>
      <c r="D524" s="452"/>
      <c r="E524" s="452"/>
      <c r="F524" s="452"/>
      <c r="G524" s="452"/>
      <c r="H524" s="453" t="s">
        <v>142</v>
      </c>
      <c r="I524" s="453"/>
      <c r="J524" s="453"/>
      <c r="K524" s="453"/>
      <c r="L524" s="453"/>
      <c r="M524" s="453"/>
      <c r="N524" s="452" t="s">
        <v>30</v>
      </c>
      <c r="O524" s="452"/>
      <c r="P524" s="452"/>
      <c r="Q524" s="452"/>
      <c r="R524" s="452"/>
      <c r="S524" s="452"/>
      <c r="T524" s="452" t="s">
        <v>144</v>
      </c>
      <c r="U524" s="452"/>
      <c r="V524" s="452"/>
      <c r="W524" s="452"/>
      <c r="X524" s="452"/>
      <c r="Y524" s="452"/>
    </row>
    <row r="525" spans="1:60" s="68" customFormat="1" ht="18.75" customHeight="1">
      <c r="B525" s="454">
        <f>Calcu_ADJ!H5</f>
        <v>0</v>
      </c>
      <c r="C525" s="454"/>
      <c r="D525" s="454"/>
      <c r="E525" s="454"/>
      <c r="F525" s="454"/>
      <c r="G525" s="454"/>
      <c r="H525" s="455">
        <f>Calcu_ADJ!I5</f>
        <v>1</v>
      </c>
      <c r="I525" s="455"/>
      <c r="J525" s="455"/>
      <c r="K525" s="455"/>
      <c r="L525" s="455"/>
      <c r="M525" s="455"/>
      <c r="N525" s="454" t="s">
        <v>333</v>
      </c>
      <c r="O525" s="454"/>
      <c r="P525" s="454"/>
      <c r="Q525" s="454"/>
      <c r="R525" s="454"/>
      <c r="S525" s="454"/>
      <c r="T525" s="454" t="s">
        <v>329</v>
      </c>
      <c r="U525" s="454"/>
      <c r="V525" s="454"/>
      <c r="W525" s="454"/>
      <c r="X525" s="454"/>
      <c r="Y525" s="454"/>
    </row>
    <row r="526" spans="1:60" s="68" customFormat="1" ht="18.75" customHeight="1"/>
    <row r="527" spans="1:60" ht="18.75" customHeight="1">
      <c r="A527" s="57" t="s">
        <v>145</v>
      </c>
      <c r="B527" s="330"/>
      <c r="C527" s="330"/>
      <c r="D527" s="330"/>
      <c r="E527" s="330"/>
      <c r="F527" s="330"/>
      <c r="G527" s="330"/>
      <c r="H527" s="330"/>
      <c r="I527" s="330"/>
      <c r="J527" s="330"/>
      <c r="K527" s="330"/>
      <c r="L527" s="330"/>
      <c r="M527" s="330"/>
      <c r="N527" s="330"/>
      <c r="O527" s="330"/>
      <c r="P527" s="330"/>
      <c r="Q527" s="330"/>
      <c r="R527" s="330"/>
      <c r="S527" s="330"/>
      <c r="T527" s="330"/>
      <c r="U527" s="330"/>
      <c r="V527" s="330"/>
      <c r="W527" s="330"/>
      <c r="X527" s="330"/>
      <c r="Y527" s="330"/>
      <c r="Z527" s="330"/>
      <c r="AA527" s="330"/>
      <c r="AB527" s="330"/>
      <c r="AC527" s="330"/>
      <c r="AD527" s="330"/>
      <c r="AE527" s="330"/>
      <c r="AF527" s="330"/>
      <c r="AG527" s="330"/>
      <c r="AH527" s="330"/>
      <c r="AI527" s="330"/>
      <c r="AJ527" s="330"/>
      <c r="AK527" s="330"/>
      <c r="AL527" s="330"/>
      <c r="AM527" s="330"/>
      <c r="AN527" s="330"/>
      <c r="AO527" s="330"/>
      <c r="AP527" s="330"/>
      <c r="AQ527" s="330"/>
      <c r="AR527" s="330"/>
    </row>
    <row r="528" spans="1:60" ht="18.75" customHeight="1">
      <c r="A528" s="57"/>
      <c r="B528" s="443" t="s">
        <v>528</v>
      </c>
      <c r="C528" s="444"/>
      <c r="D528" s="444"/>
      <c r="E528" s="444"/>
      <c r="F528" s="445"/>
      <c r="G528" s="443" t="s">
        <v>146</v>
      </c>
      <c r="H528" s="444"/>
      <c r="I528" s="444"/>
      <c r="J528" s="444"/>
      <c r="K528" s="445"/>
      <c r="L528" s="449" t="str">
        <f>N525&amp;" 지시값"</f>
        <v>측정현미경 지시값</v>
      </c>
      <c r="M528" s="450"/>
      <c r="N528" s="450"/>
      <c r="O528" s="450"/>
      <c r="P528" s="450"/>
      <c r="Q528" s="450"/>
      <c r="R528" s="450"/>
      <c r="S528" s="450"/>
      <c r="T528" s="450"/>
      <c r="U528" s="450"/>
      <c r="V528" s="450"/>
      <c r="W528" s="450"/>
      <c r="X528" s="450"/>
      <c r="Y528" s="450"/>
      <c r="Z528" s="450"/>
      <c r="AA528" s="450"/>
      <c r="AB528" s="450"/>
      <c r="AC528" s="450"/>
      <c r="AD528" s="450"/>
      <c r="AE528" s="450"/>
      <c r="AF528" s="450"/>
      <c r="AG528" s="450"/>
      <c r="AH528" s="450"/>
      <c r="AI528" s="450"/>
      <c r="AJ528" s="451"/>
      <c r="AK528" s="443" t="s">
        <v>147</v>
      </c>
      <c r="AL528" s="444"/>
      <c r="AM528" s="444"/>
      <c r="AN528" s="444"/>
      <c r="AO528" s="445"/>
      <c r="AP528" s="443" t="s">
        <v>140</v>
      </c>
      <c r="AQ528" s="444"/>
      <c r="AR528" s="444"/>
      <c r="AS528" s="444"/>
      <c r="AT528" s="445"/>
    </row>
    <row r="529" spans="1:46" ht="18.75" customHeight="1">
      <c r="A529" s="57"/>
      <c r="B529" s="446"/>
      <c r="C529" s="447"/>
      <c r="D529" s="447"/>
      <c r="E529" s="447"/>
      <c r="F529" s="448"/>
      <c r="G529" s="446"/>
      <c r="H529" s="447"/>
      <c r="I529" s="447"/>
      <c r="J529" s="447"/>
      <c r="K529" s="448"/>
      <c r="L529" s="449" t="s">
        <v>148</v>
      </c>
      <c r="M529" s="450"/>
      <c r="N529" s="450"/>
      <c r="O529" s="450"/>
      <c r="P529" s="451"/>
      <c r="Q529" s="449" t="s">
        <v>149</v>
      </c>
      <c r="R529" s="450"/>
      <c r="S529" s="450"/>
      <c r="T529" s="450"/>
      <c r="U529" s="451"/>
      <c r="V529" s="449" t="s">
        <v>150</v>
      </c>
      <c r="W529" s="450"/>
      <c r="X529" s="450"/>
      <c r="Y529" s="450"/>
      <c r="Z529" s="451"/>
      <c r="AA529" s="449" t="s">
        <v>151</v>
      </c>
      <c r="AB529" s="450"/>
      <c r="AC529" s="450"/>
      <c r="AD529" s="450"/>
      <c r="AE529" s="451"/>
      <c r="AF529" s="449" t="s">
        <v>152</v>
      </c>
      <c r="AG529" s="450"/>
      <c r="AH529" s="450"/>
      <c r="AI529" s="450"/>
      <c r="AJ529" s="451"/>
      <c r="AK529" s="446"/>
      <c r="AL529" s="447"/>
      <c r="AM529" s="447"/>
      <c r="AN529" s="447"/>
      <c r="AO529" s="448"/>
      <c r="AP529" s="446"/>
      <c r="AQ529" s="447"/>
      <c r="AR529" s="447"/>
      <c r="AS529" s="447"/>
      <c r="AT529" s="448"/>
    </row>
    <row r="530" spans="1:46" ht="18.75" customHeight="1">
      <c r="A530" s="57"/>
      <c r="B530" s="449"/>
      <c r="C530" s="450"/>
      <c r="D530" s="450"/>
      <c r="E530" s="450"/>
      <c r="F530" s="451"/>
      <c r="G530" s="449" t="s">
        <v>154</v>
      </c>
      <c r="H530" s="450"/>
      <c r="I530" s="450"/>
      <c r="J530" s="450"/>
      <c r="K530" s="451"/>
      <c r="L530" s="449" t="str">
        <f>G530</f>
        <v>mm</v>
      </c>
      <c r="M530" s="450"/>
      <c r="N530" s="450"/>
      <c r="O530" s="450"/>
      <c r="P530" s="451"/>
      <c r="Q530" s="449" t="str">
        <f>L530</f>
        <v>mm</v>
      </c>
      <c r="R530" s="450"/>
      <c r="S530" s="450"/>
      <c r="T530" s="450"/>
      <c r="U530" s="451"/>
      <c r="V530" s="449" t="str">
        <f>Q530</f>
        <v>mm</v>
      </c>
      <c r="W530" s="450"/>
      <c r="X530" s="450"/>
      <c r="Y530" s="450"/>
      <c r="Z530" s="451"/>
      <c r="AA530" s="449" t="str">
        <f>V530</f>
        <v>mm</v>
      </c>
      <c r="AB530" s="450"/>
      <c r="AC530" s="450"/>
      <c r="AD530" s="450"/>
      <c r="AE530" s="451"/>
      <c r="AF530" s="449" t="str">
        <f>AA530</f>
        <v>mm</v>
      </c>
      <c r="AG530" s="450"/>
      <c r="AH530" s="450"/>
      <c r="AI530" s="450"/>
      <c r="AJ530" s="451"/>
      <c r="AK530" s="449" t="s">
        <v>153</v>
      </c>
      <c r="AL530" s="450"/>
      <c r="AM530" s="450"/>
      <c r="AN530" s="450"/>
      <c r="AO530" s="451"/>
      <c r="AP530" s="449" t="s">
        <v>154</v>
      </c>
      <c r="AQ530" s="450"/>
      <c r="AR530" s="450"/>
      <c r="AS530" s="450"/>
      <c r="AT530" s="451"/>
    </row>
    <row r="531" spans="1:46" ht="18.75" customHeight="1">
      <c r="A531" s="57"/>
      <c r="B531" s="456" t="str">
        <f>Calcu_ADJ!E11</f>
        <v/>
      </c>
      <c r="C531" s="457"/>
      <c r="D531" s="457"/>
      <c r="E531" s="457"/>
      <c r="F531" s="458"/>
      <c r="G531" s="456" t="str">
        <f>Calcu_ADJ!U11</f>
        <v/>
      </c>
      <c r="H531" s="457"/>
      <c r="I531" s="457"/>
      <c r="J531" s="457"/>
      <c r="K531" s="458"/>
      <c r="L531" s="456" t="str">
        <f>IF(Calcu_ADJ!B11=TRUE,Calcu_ADJ!F11*$H$525,"")</f>
        <v/>
      </c>
      <c r="M531" s="457"/>
      <c r="N531" s="457"/>
      <c r="O531" s="457"/>
      <c r="P531" s="458"/>
      <c r="Q531" s="456" t="str">
        <f>IF(Calcu_ADJ!B11=TRUE,Calcu_ADJ!G11*H$525,"")</f>
        <v/>
      </c>
      <c r="R531" s="457"/>
      <c r="S531" s="457"/>
      <c r="T531" s="457"/>
      <c r="U531" s="458"/>
      <c r="V531" s="456" t="str">
        <f>IF(Calcu_ADJ!B11=TRUE,Calcu_ADJ!H11*H$525,"")</f>
        <v/>
      </c>
      <c r="W531" s="457"/>
      <c r="X531" s="457"/>
      <c r="Y531" s="457"/>
      <c r="Z531" s="458"/>
      <c r="AA531" s="456" t="str">
        <f>IF(Calcu_ADJ!B11=TRUE,Calcu_ADJ!I11*H$525,"")</f>
        <v/>
      </c>
      <c r="AB531" s="457"/>
      <c r="AC531" s="457"/>
      <c r="AD531" s="457"/>
      <c r="AE531" s="458"/>
      <c r="AF531" s="456" t="str">
        <f>IF(Calcu_ADJ!B11=TRUE,Calcu_ADJ!J11*H$525,"")</f>
        <v/>
      </c>
      <c r="AG531" s="457"/>
      <c r="AH531" s="457"/>
      <c r="AI531" s="457"/>
      <c r="AJ531" s="458"/>
      <c r="AK531" s="456" t="str">
        <f>Calcu_ADJ!N11</f>
        <v/>
      </c>
      <c r="AL531" s="457"/>
      <c r="AM531" s="457"/>
      <c r="AN531" s="457"/>
      <c r="AO531" s="458"/>
      <c r="AP531" s="456" t="str">
        <f>Calcu_ADJ!L11</f>
        <v/>
      </c>
      <c r="AQ531" s="457"/>
      <c r="AR531" s="457"/>
      <c r="AS531" s="457"/>
      <c r="AT531" s="458"/>
    </row>
    <row r="532" spans="1:46" ht="18.75" customHeight="1">
      <c r="A532" s="57"/>
      <c r="B532" s="456" t="str">
        <f>Calcu_ADJ!E12</f>
        <v/>
      </c>
      <c r="C532" s="457"/>
      <c r="D532" s="457"/>
      <c r="E532" s="457"/>
      <c r="F532" s="458"/>
      <c r="G532" s="456" t="str">
        <f>Calcu_ADJ!U12</f>
        <v/>
      </c>
      <c r="H532" s="457"/>
      <c r="I532" s="457"/>
      <c r="J532" s="457"/>
      <c r="K532" s="458"/>
      <c r="L532" s="456" t="str">
        <f>IF(Calcu_ADJ!B12=TRUE,Calcu_ADJ!F12*$H$525,"")</f>
        <v/>
      </c>
      <c r="M532" s="457"/>
      <c r="N532" s="457"/>
      <c r="O532" s="457"/>
      <c r="P532" s="458"/>
      <c r="Q532" s="456" t="str">
        <f>IF(Calcu_ADJ!B12=TRUE,Calcu_ADJ!G12*H$525,"")</f>
        <v/>
      </c>
      <c r="R532" s="457"/>
      <c r="S532" s="457"/>
      <c r="T532" s="457"/>
      <c r="U532" s="458"/>
      <c r="V532" s="456" t="str">
        <f>IF(Calcu_ADJ!B12=TRUE,Calcu_ADJ!H12*H$525,"")</f>
        <v/>
      </c>
      <c r="W532" s="457"/>
      <c r="X532" s="457"/>
      <c r="Y532" s="457"/>
      <c r="Z532" s="458"/>
      <c r="AA532" s="456" t="str">
        <f>IF(Calcu_ADJ!B12=TRUE,Calcu_ADJ!I12*H$525,"")</f>
        <v/>
      </c>
      <c r="AB532" s="457"/>
      <c r="AC532" s="457"/>
      <c r="AD532" s="457"/>
      <c r="AE532" s="458"/>
      <c r="AF532" s="456" t="str">
        <f>IF(Calcu_ADJ!B12=TRUE,Calcu_ADJ!J12*H$525,"")</f>
        <v/>
      </c>
      <c r="AG532" s="457"/>
      <c r="AH532" s="457"/>
      <c r="AI532" s="457"/>
      <c r="AJ532" s="458"/>
      <c r="AK532" s="456" t="str">
        <f>Calcu_ADJ!N12</f>
        <v/>
      </c>
      <c r="AL532" s="457"/>
      <c r="AM532" s="457"/>
      <c r="AN532" s="457"/>
      <c r="AO532" s="458"/>
      <c r="AP532" s="456" t="str">
        <f>Calcu_ADJ!L12</f>
        <v/>
      </c>
      <c r="AQ532" s="457"/>
      <c r="AR532" s="457"/>
      <c r="AS532" s="457"/>
      <c r="AT532" s="458"/>
    </row>
    <row r="533" spans="1:46" ht="18.75" customHeight="1">
      <c r="A533" s="57"/>
      <c r="B533" s="456" t="str">
        <f>Calcu_ADJ!E13</f>
        <v/>
      </c>
      <c r="C533" s="457"/>
      <c r="D533" s="457"/>
      <c r="E533" s="457"/>
      <c r="F533" s="458"/>
      <c r="G533" s="456" t="str">
        <f>Calcu_ADJ!U13</f>
        <v/>
      </c>
      <c r="H533" s="457"/>
      <c r="I533" s="457"/>
      <c r="J533" s="457"/>
      <c r="K533" s="458"/>
      <c r="L533" s="456" t="str">
        <f>IF(Calcu_ADJ!B13=TRUE,Calcu_ADJ!F13*$H$525,"")</f>
        <v/>
      </c>
      <c r="M533" s="457"/>
      <c r="N533" s="457"/>
      <c r="O533" s="457"/>
      <c r="P533" s="458"/>
      <c r="Q533" s="456" t="str">
        <f>IF(Calcu_ADJ!B13=TRUE,Calcu_ADJ!G13*H$525,"")</f>
        <v/>
      </c>
      <c r="R533" s="457"/>
      <c r="S533" s="457"/>
      <c r="T533" s="457"/>
      <c r="U533" s="458"/>
      <c r="V533" s="456" t="str">
        <f>IF(Calcu_ADJ!B13=TRUE,Calcu_ADJ!H13*H$525,"")</f>
        <v/>
      </c>
      <c r="W533" s="457"/>
      <c r="X533" s="457"/>
      <c r="Y533" s="457"/>
      <c r="Z533" s="458"/>
      <c r="AA533" s="456" t="str">
        <f>IF(Calcu_ADJ!B13=TRUE,Calcu_ADJ!I13*H$525,"")</f>
        <v/>
      </c>
      <c r="AB533" s="457"/>
      <c r="AC533" s="457"/>
      <c r="AD533" s="457"/>
      <c r="AE533" s="458"/>
      <c r="AF533" s="456" t="str">
        <f>IF(Calcu_ADJ!B13=TRUE,Calcu_ADJ!J13*H$525,"")</f>
        <v/>
      </c>
      <c r="AG533" s="457"/>
      <c r="AH533" s="457"/>
      <c r="AI533" s="457"/>
      <c r="AJ533" s="458"/>
      <c r="AK533" s="456" t="str">
        <f>Calcu_ADJ!N13</f>
        <v/>
      </c>
      <c r="AL533" s="457"/>
      <c r="AM533" s="457"/>
      <c r="AN533" s="457"/>
      <c r="AO533" s="458"/>
      <c r="AP533" s="456" t="str">
        <f>Calcu_ADJ!L13</f>
        <v/>
      </c>
      <c r="AQ533" s="457"/>
      <c r="AR533" s="457"/>
      <c r="AS533" s="457"/>
      <c r="AT533" s="458"/>
    </row>
    <row r="534" spans="1:46" ht="18.75" customHeight="1">
      <c r="A534" s="57"/>
      <c r="B534" s="456" t="str">
        <f>Calcu_ADJ!E14</f>
        <v/>
      </c>
      <c r="C534" s="457"/>
      <c r="D534" s="457"/>
      <c r="E534" s="457"/>
      <c r="F534" s="458"/>
      <c r="G534" s="456" t="str">
        <f>Calcu_ADJ!U14</f>
        <v/>
      </c>
      <c r="H534" s="457"/>
      <c r="I534" s="457"/>
      <c r="J534" s="457"/>
      <c r="K534" s="458"/>
      <c r="L534" s="456" t="str">
        <f>IF(Calcu_ADJ!B14=TRUE,Calcu_ADJ!F14*$H$525,"")</f>
        <v/>
      </c>
      <c r="M534" s="457"/>
      <c r="N534" s="457"/>
      <c r="O534" s="457"/>
      <c r="P534" s="458"/>
      <c r="Q534" s="456" t="str">
        <f>IF(Calcu_ADJ!B14=TRUE,Calcu_ADJ!G14*H$525,"")</f>
        <v/>
      </c>
      <c r="R534" s="457"/>
      <c r="S534" s="457"/>
      <c r="T534" s="457"/>
      <c r="U534" s="458"/>
      <c r="V534" s="456" t="str">
        <f>IF(Calcu_ADJ!B14=TRUE,Calcu_ADJ!H14*H$525,"")</f>
        <v/>
      </c>
      <c r="W534" s="457"/>
      <c r="X534" s="457"/>
      <c r="Y534" s="457"/>
      <c r="Z534" s="458"/>
      <c r="AA534" s="456" t="str">
        <f>IF(Calcu_ADJ!B14=TRUE,Calcu_ADJ!I14*H$525,"")</f>
        <v/>
      </c>
      <c r="AB534" s="457"/>
      <c r="AC534" s="457"/>
      <c r="AD534" s="457"/>
      <c r="AE534" s="458"/>
      <c r="AF534" s="456" t="str">
        <f>IF(Calcu_ADJ!B14=TRUE,Calcu_ADJ!J14*H$525,"")</f>
        <v/>
      </c>
      <c r="AG534" s="457"/>
      <c r="AH534" s="457"/>
      <c r="AI534" s="457"/>
      <c r="AJ534" s="458"/>
      <c r="AK534" s="456" t="str">
        <f>Calcu_ADJ!N14</f>
        <v/>
      </c>
      <c r="AL534" s="457"/>
      <c r="AM534" s="457"/>
      <c r="AN534" s="457"/>
      <c r="AO534" s="458"/>
      <c r="AP534" s="456" t="str">
        <f>Calcu_ADJ!L14</f>
        <v/>
      </c>
      <c r="AQ534" s="457"/>
      <c r="AR534" s="457"/>
      <c r="AS534" s="457"/>
      <c r="AT534" s="458"/>
    </row>
    <row r="535" spans="1:46" ht="18.75" customHeight="1">
      <c r="A535" s="57"/>
      <c r="B535" s="456" t="str">
        <f>Calcu_ADJ!E15</f>
        <v/>
      </c>
      <c r="C535" s="457"/>
      <c r="D535" s="457"/>
      <c r="E535" s="457"/>
      <c r="F535" s="458"/>
      <c r="G535" s="456" t="str">
        <f>Calcu_ADJ!U15</f>
        <v/>
      </c>
      <c r="H535" s="457"/>
      <c r="I535" s="457"/>
      <c r="J535" s="457"/>
      <c r="K535" s="458"/>
      <c r="L535" s="456" t="str">
        <f>IF(Calcu_ADJ!B15=TRUE,Calcu_ADJ!F15*$H$525,"")</f>
        <v/>
      </c>
      <c r="M535" s="457"/>
      <c r="N535" s="457"/>
      <c r="O535" s="457"/>
      <c r="P535" s="458"/>
      <c r="Q535" s="456" t="str">
        <f>IF(Calcu_ADJ!B15=TRUE,Calcu_ADJ!G15*H$525,"")</f>
        <v/>
      </c>
      <c r="R535" s="457"/>
      <c r="S535" s="457"/>
      <c r="T535" s="457"/>
      <c r="U535" s="458"/>
      <c r="V535" s="456" t="str">
        <f>IF(Calcu_ADJ!B15=TRUE,Calcu_ADJ!H15*H$525,"")</f>
        <v/>
      </c>
      <c r="W535" s="457"/>
      <c r="X535" s="457"/>
      <c r="Y535" s="457"/>
      <c r="Z535" s="458"/>
      <c r="AA535" s="456" t="str">
        <f>IF(Calcu_ADJ!B15=TRUE,Calcu_ADJ!I15*H$525,"")</f>
        <v/>
      </c>
      <c r="AB535" s="457"/>
      <c r="AC535" s="457"/>
      <c r="AD535" s="457"/>
      <c r="AE535" s="458"/>
      <c r="AF535" s="456" t="str">
        <f>IF(Calcu_ADJ!B15=TRUE,Calcu_ADJ!J15*H$525,"")</f>
        <v/>
      </c>
      <c r="AG535" s="457"/>
      <c r="AH535" s="457"/>
      <c r="AI535" s="457"/>
      <c r="AJ535" s="458"/>
      <c r="AK535" s="456" t="str">
        <f>Calcu_ADJ!N15</f>
        <v/>
      </c>
      <c r="AL535" s="457"/>
      <c r="AM535" s="457"/>
      <c r="AN535" s="457"/>
      <c r="AO535" s="458"/>
      <c r="AP535" s="456" t="str">
        <f>Calcu_ADJ!L15</f>
        <v/>
      </c>
      <c r="AQ535" s="457"/>
      <c r="AR535" s="457"/>
      <c r="AS535" s="457"/>
      <c r="AT535" s="458"/>
    </row>
    <row r="536" spans="1:46" ht="18.75" customHeight="1">
      <c r="A536" s="57"/>
      <c r="B536" s="456" t="str">
        <f>Calcu_ADJ!E16</f>
        <v/>
      </c>
      <c r="C536" s="457"/>
      <c r="D536" s="457"/>
      <c r="E536" s="457"/>
      <c r="F536" s="458"/>
      <c r="G536" s="456" t="str">
        <f>Calcu_ADJ!U16</f>
        <v/>
      </c>
      <c r="H536" s="457"/>
      <c r="I536" s="457"/>
      <c r="J536" s="457"/>
      <c r="K536" s="458"/>
      <c r="L536" s="456" t="str">
        <f>IF(Calcu_ADJ!B16=TRUE,Calcu_ADJ!F16*$H$525,"")</f>
        <v/>
      </c>
      <c r="M536" s="457"/>
      <c r="N536" s="457"/>
      <c r="O536" s="457"/>
      <c r="P536" s="458"/>
      <c r="Q536" s="456" t="str">
        <f>IF(Calcu_ADJ!B16=TRUE,Calcu_ADJ!G16*H$525,"")</f>
        <v/>
      </c>
      <c r="R536" s="457"/>
      <c r="S536" s="457"/>
      <c r="T536" s="457"/>
      <c r="U536" s="458"/>
      <c r="V536" s="456" t="str">
        <f>IF(Calcu_ADJ!B16=TRUE,Calcu_ADJ!H16*H$525,"")</f>
        <v/>
      </c>
      <c r="W536" s="457"/>
      <c r="X536" s="457"/>
      <c r="Y536" s="457"/>
      <c r="Z536" s="458"/>
      <c r="AA536" s="456" t="str">
        <f>IF(Calcu_ADJ!B16=TRUE,Calcu_ADJ!I16*H$525,"")</f>
        <v/>
      </c>
      <c r="AB536" s="457"/>
      <c r="AC536" s="457"/>
      <c r="AD536" s="457"/>
      <c r="AE536" s="458"/>
      <c r="AF536" s="456" t="str">
        <f>IF(Calcu_ADJ!B16=TRUE,Calcu_ADJ!J16*H$525,"")</f>
        <v/>
      </c>
      <c r="AG536" s="457"/>
      <c r="AH536" s="457"/>
      <c r="AI536" s="457"/>
      <c r="AJ536" s="458"/>
      <c r="AK536" s="456" t="str">
        <f>Calcu_ADJ!N16</f>
        <v/>
      </c>
      <c r="AL536" s="457"/>
      <c r="AM536" s="457"/>
      <c r="AN536" s="457"/>
      <c r="AO536" s="458"/>
      <c r="AP536" s="456" t="str">
        <f>Calcu_ADJ!L16</f>
        <v/>
      </c>
      <c r="AQ536" s="457"/>
      <c r="AR536" s="457"/>
      <c r="AS536" s="457"/>
      <c r="AT536" s="458"/>
    </row>
    <row r="537" spans="1:46" ht="18.75" customHeight="1">
      <c r="A537" s="57"/>
      <c r="B537" s="456" t="str">
        <f>Calcu_ADJ!E17</f>
        <v/>
      </c>
      <c r="C537" s="457"/>
      <c r="D537" s="457"/>
      <c r="E537" s="457"/>
      <c r="F537" s="458"/>
      <c r="G537" s="456" t="str">
        <f>Calcu_ADJ!U17</f>
        <v/>
      </c>
      <c r="H537" s="457"/>
      <c r="I537" s="457"/>
      <c r="J537" s="457"/>
      <c r="K537" s="458"/>
      <c r="L537" s="456" t="str">
        <f>IF(Calcu_ADJ!B17=TRUE,Calcu_ADJ!F17*$H$525,"")</f>
        <v/>
      </c>
      <c r="M537" s="457"/>
      <c r="N537" s="457"/>
      <c r="O537" s="457"/>
      <c r="P537" s="458"/>
      <c r="Q537" s="456" t="str">
        <f>IF(Calcu_ADJ!B17=TRUE,Calcu_ADJ!G17*H$525,"")</f>
        <v/>
      </c>
      <c r="R537" s="457"/>
      <c r="S537" s="457"/>
      <c r="T537" s="457"/>
      <c r="U537" s="458"/>
      <c r="V537" s="456" t="str">
        <f>IF(Calcu_ADJ!B17=TRUE,Calcu_ADJ!H17*H$525,"")</f>
        <v/>
      </c>
      <c r="W537" s="457"/>
      <c r="X537" s="457"/>
      <c r="Y537" s="457"/>
      <c r="Z537" s="458"/>
      <c r="AA537" s="456" t="str">
        <f>IF(Calcu_ADJ!B17=TRUE,Calcu_ADJ!I17*H$525,"")</f>
        <v/>
      </c>
      <c r="AB537" s="457"/>
      <c r="AC537" s="457"/>
      <c r="AD537" s="457"/>
      <c r="AE537" s="458"/>
      <c r="AF537" s="456" t="str">
        <f>IF(Calcu_ADJ!B17=TRUE,Calcu_ADJ!J17*H$525,"")</f>
        <v/>
      </c>
      <c r="AG537" s="457"/>
      <c r="AH537" s="457"/>
      <c r="AI537" s="457"/>
      <c r="AJ537" s="458"/>
      <c r="AK537" s="456" t="str">
        <f>Calcu_ADJ!N17</f>
        <v/>
      </c>
      <c r="AL537" s="457"/>
      <c r="AM537" s="457"/>
      <c r="AN537" s="457"/>
      <c r="AO537" s="458"/>
      <c r="AP537" s="456" t="str">
        <f>Calcu_ADJ!L17</f>
        <v/>
      </c>
      <c r="AQ537" s="457"/>
      <c r="AR537" s="457"/>
      <c r="AS537" s="457"/>
      <c r="AT537" s="458"/>
    </row>
    <row r="538" spans="1:46" ht="18.75" customHeight="1">
      <c r="A538" s="57"/>
      <c r="B538" s="456" t="str">
        <f>Calcu_ADJ!E18</f>
        <v/>
      </c>
      <c r="C538" s="457"/>
      <c r="D538" s="457"/>
      <c r="E538" s="457"/>
      <c r="F538" s="458"/>
      <c r="G538" s="456" t="str">
        <f>Calcu_ADJ!U18</f>
        <v/>
      </c>
      <c r="H538" s="457"/>
      <c r="I538" s="457"/>
      <c r="J538" s="457"/>
      <c r="K538" s="458"/>
      <c r="L538" s="456" t="str">
        <f>IF(Calcu_ADJ!B18=TRUE,Calcu_ADJ!F18*$H$525,"")</f>
        <v/>
      </c>
      <c r="M538" s="457"/>
      <c r="N538" s="457"/>
      <c r="O538" s="457"/>
      <c r="P538" s="458"/>
      <c r="Q538" s="456" t="str">
        <f>IF(Calcu_ADJ!B18=TRUE,Calcu_ADJ!G18*H$525,"")</f>
        <v/>
      </c>
      <c r="R538" s="457"/>
      <c r="S538" s="457"/>
      <c r="T538" s="457"/>
      <c r="U538" s="458"/>
      <c r="V538" s="456" t="str">
        <f>IF(Calcu_ADJ!B18=TRUE,Calcu_ADJ!H18*H$525,"")</f>
        <v/>
      </c>
      <c r="W538" s="457"/>
      <c r="X538" s="457"/>
      <c r="Y538" s="457"/>
      <c r="Z538" s="458"/>
      <c r="AA538" s="456" t="str">
        <f>IF(Calcu_ADJ!B18=TRUE,Calcu_ADJ!I18*H$525,"")</f>
        <v/>
      </c>
      <c r="AB538" s="457"/>
      <c r="AC538" s="457"/>
      <c r="AD538" s="457"/>
      <c r="AE538" s="458"/>
      <c r="AF538" s="456" t="str">
        <f>IF(Calcu_ADJ!B18=TRUE,Calcu_ADJ!J18*H$525,"")</f>
        <v/>
      </c>
      <c r="AG538" s="457"/>
      <c r="AH538" s="457"/>
      <c r="AI538" s="457"/>
      <c r="AJ538" s="458"/>
      <c r="AK538" s="456" t="str">
        <f>Calcu_ADJ!N18</f>
        <v/>
      </c>
      <c r="AL538" s="457"/>
      <c r="AM538" s="457"/>
      <c r="AN538" s="457"/>
      <c r="AO538" s="458"/>
      <c r="AP538" s="456" t="str">
        <f>Calcu_ADJ!L18</f>
        <v/>
      </c>
      <c r="AQ538" s="457"/>
      <c r="AR538" s="457"/>
      <c r="AS538" s="457"/>
      <c r="AT538" s="458"/>
    </row>
    <row r="539" spans="1:46" ht="18.75" customHeight="1">
      <c r="A539" s="57"/>
      <c r="B539" s="456" t="str">
        <f>Calcu_ADJ!E19</f>
        <v/>
      </c>
      <c r="C539" s="457"/>
      <c r="D539" s="457"/>
      <c r="E539" s="457"/>
      <c r="F539" s="458"/>
      <c r="G539" s="456" t="str">
        <f>Calcu_ADJ!U19</f>
        <v/>
      </c>
      <c r="H539" s="457"/>
      <c r="I539" s="457"/>
      <c r="J539" s="457"/>
      <c r="K539" s="458"/>
      <c r="L539" s="456" t="str">
        <f>IF(Calcu_ADJ!B19=TRUE,Calcu_ADJ!F19*$H$525,"")</f>
        <v/>
      </c>
      <c r="M539" s="457"/>
      <c r="N539" s="457"/>
      <c r="O539" s="457"/>
      <c r="P539" s="458"/>
      <c r="Q539" s="456" t="str">
        <f>IF(Calcu_ADJ!B19=TRUE,Calcu_ADJ!G19*H$525,"")</f>
        <v/>
      </c>
      <c r="R539" s="457"/>
      <c r="S539" s="457"/>
      <c r="T539" s="457"/>
      <c r="U539" s="458"/>
      <c r="V539" s="456" t="str">
        <f>IF(Calcu_ADJ!B19=TRUE,Calcu_ADJ!H19*H$525,"")</f>
        <v/>
      </c>
      <c r="W539" s="457"/>
      <c r="X539" s="457"/>
      <c r="Y539" s="457"/>
      <c r="Z539" s="458"/>
      <c r="AA539" s="456" t="str">
        <f>IF(Calcu_ADJ!B19=TRUE,Calcu_ADJ!I19*H$525,"")</f>
        <v/>
      </c>
      <c r="AB539" s="457"/>
      <c r="AC539" s="457"/>
      <c r="AD539" s="457"/>
      <c r="AE539" s="458"/>
      <c r="AF539" s="456" t="str">
        <f>IF(Calcu_ADJ!B19=TRUE,Calcu_ADJ!J19*H$525,"")</f>
        <v/>
      </c>
      <c r="AG539" s="457"/>
      <c r="AH539" s="457"/>
      <c r="AI539" s="457"/>
      <c r="AJ539" s="458"/>
      <c r="AK539" s="456" t="str">
        <f>Calcu_ADJ!N19</f>
        <v/>
      </c>
      <c r="AL539" s="457"/>
      <c r="AM539" s="457"/>
      <c r="AN539" s="457"/>
      <c r="AO539" s="458"/>
      <c r="AP539" s="456" t="str">
        <f>Calcu_ADJ!L19</f>
        <v/>
      </c>
      <c r="AQ539" s="457"/>
      <c r="AR539" s="457"/>
      <c r="AS539" s="457"/>
      <c r="AT539" s="458"/>
    </row>
    <row r="540" spans="1:46" ht="18.75" customHeight="1">
      <c r="A540" s="57"/>
      <c r="B540" s="456" t="str">
        <f>Calcu_ADJ!E20</f>
        <v/>
      </c>
      <c r="C540" s="457"/>
      <c r="D540" s="457"/>
      <c r="E540" s="457"/>
      <c r="F540" s="458"/>
      <c r="G540" s="456" t="str">
        <f>Calcu_ADJ!U20</f>
        <v/>
      </c>
      <c r="H540" s="457"/>
      <c r="I540" s="457"/>
      <c r="J540" s="457"/>
      <c r="K540" s="458"/>
      <c r="L540" s="456" t="str">
        <f>IF(Calcu_ADJ!B20=TRUE,Calcu_ADJ!F20*$H$525,"")</f>
        <v/>
      </c>
      <c r="M540" s="457"/>
      <c r="N540" s="457"/>
      <c r="O540" s="457"/>
      <c r="P540" s="458"/>
      <c r="Q540" s="456" t="str">
        <f>IF(Calcu_ADJ!B20=TRUE,Calcu_ADJ!G20*H$525,"")</f>
        <v/>
      </c>
      <c r="R540" s="457"/>
      <c r="S540" s="457"/>
      <c r="T540" s="457"/>
      <c r="U540" s="458"/>
      <c r="V540" s="456" t="str">
        <f>IF(Calcu_ADJ!B20=TRUE,Calcu_ADJ!H20*H$525,"")</f>
        <v/>
      </c>
      <c r="W540" s="457"/>
      <c r="X540" s="457"/>
      <c r="Y540" s="457"/>
      <c r="Z540" s="458"/>
      <c r="AA540" s="456" t="str">
        <f>IF(Calcu_ADJ!B20=TRUE,Calcu_ADJ!I20*H$525,"")</f>
        <v/>
      </c>
      <c r="AB540" s="457"/>
      <c r="AC540" s="457"/>
      <c r="AD540" s="457"/>
      <c r="AE540" s="458"/>
      <c r="AF540" s="456" t="str">
        <f>IF(Calcu_ADJ!B20=TRUE,Calcu_ADJ!J20*H$525,"")</f>
        <v/>
      </c>
      <c r="AG540" s="457"/>
      <c r="AH540" s="457"/>
      <c r="AI540" s="457"/>
      <c r="AJ540" s="458"/>
      <c r="AK540" s="456" t="str">
        <f>Calcu_ADJ!N20</f>
        <v/>
      </c>
      <c r="AL540" s="457"/>
      <c r="AM540" s="457"/>
      <c r="AN540" s="457"/>
      <c r="AO540" s="458"/>
      <c r="AP540" s="456" t="str">
        <f>Calcu_ADJ!L20</f>
        <v/>
      </c>
      <c r="AQ540" s="457"/>
      <c r="AR540" s="457"/>
      <c r="AS540" s="457"/>
      <c r="AT540" s="458"/>
    </row>
    <row r="541" spans="1:46" ht="18.75" customHeight="1">
      <c r="A541" s="57"/>
      <c r="B541" s="456" t="str">
        <f>Calcu_ADJ!E21</f>
        <v/>
      </c>
      <c r="C541" s="457"/>
      <c r="D541" s="457"/>
      <c r="E541" s="457"/>
      <c r="F541" s="458"/>
      <c r="G541" s="456" t="str">
        <f>Calcu_ADJ!U21</f>
        <v/>
      </c>
      <c r="H541" s="457"/>
      <c r="I541" s="457"/>
      <c r="J541" s="457"/>
      <c r="K541" s="458"/>
      <c r="L541" s="456" t="str">
        <f>IF(Calcu_ADJ!B21=TRUE,Calcu_ADJ!F21*$H$525,"")</f>
        <v/>
      </c>
      <c r="M541" s="457"/>
      <c r="N541" s="457"/>
      <c r="O541" s="457"/>
      <c r="P541" s="458"/>
      <c r="Q541" s="456" t="str">
        <f>IF(Calcu_ADJ!B21=TRUE,Calcu_ADJ!G21*H$525,"")</f>
        <v/>
      </c>
      <c r="R541" s="457"/>
      <c r="S541" s="457"/>
      <c r="T541" s="457"/>
      <c r="U541" s="458"/>
      <c r="V541" s="456" t="str">
        <f>IF(Calcu_ADJ!B21=TRUE,Calcu_ADJ!H21*H$525,"")</f>
        <v/>
      </c>
      <c r="W541" s="457"/>
      <c r="X541" s="457"/>
      <c r="Y541" s="457"/>
      <c r="Z541" s="458"/>
      <c r="AA541" s="456" t="str">
        <f>IF(Calcu_ADJ!B21=TRUE,Calcu_ADJ!I21*H$525,"")</f>
        <v/>
      </c>
      <c r="AB541" s="457"/>
      <c r="AC541" s="457"/>
      <c r="AD541" s="457"/>
      <c r="AE541" s="458"/>
      <c r="AF541" s="456" t="str">
        <f>IF(Calcu_ADJ!B21=TRUE,Calcu_ADJ!J21*H$525,"")</f>
        <v/>
      </c>
      <c r="AG541" s="457"/>
      <c r="AH541" s="457"/>
      <c r="AI541" s="457"/>
      <c r="AJ541" s="458"/>
      <c r="AK541" s="456" t="str">
        <f>Calcu_ADJ!N21</f>
        <v/>
      </c>
      <c r="AL541" s="457"/>
      <c r="AM541" s="457"/>
      <c r="AN541" s="457"/>
      <c r="AO541" s="458"/>
      <c r="AP541" s="456" t="str">
        <f>Calcu_ADJ!L21</f>
        <v/>
      </c>
      <c r="AQ541" s="457"/>
      <c r="AR541" s="457"/>
      <c r="AS541" s="457"/>
      <c r="AT541" s="458"/>
    </row>
    <row r="542" spans="1:46" ht="18.75" customHeight="1">
      <c r="A542" s="57"/>
      <c r="B542" s="456" t="str">
        <f>Calcu_ADJ!E22</f>
        <v/>
      </c>
      <c r="C542" s="457"/>
      <c r="D542" s="457"/>
      <c r="E542" s="457"/>
      <c r="F542" s="458"/>
      <c r="G542" s="456" t="str">
        <f>Calcu_ADJ!U22</f>
        <v/>
      </c>
      <c r="H542" s="457"/>
      <c r="I542" s="457"/>
      <c r="J542" s="457"/>
      <c r="K542" s="458"/>
      <c r="L542" s="456" t="str">
        <f>IF(Calcu_ADJ!B22=TRUE,Calcu_ADJ!F22*$H$525,"")</f>
        <v/>
      </c>
      <c r="M542" s="457"/>
      <c r="N542" s="457"/>
      <c r="O542" s="457"/>
      <c r="P542" s="458"/>
      <c r="Q542" s="456" t="str">
        <f>IF(Calcu_ADJ!B22=TRUE,Calcu_ADJ!G22*H$525,"")</f>
        <v/>
      </c>
      <c r="R542" s="457"/>
      <c r="S542" s="457"/>
      <c r="T542" s="457"/>
      <c r="U542" s="458"/>
      <c r="V542" s="456" t="str">
        <f>IF(Calcu_ADJ!B22=TRUE,Calcu_ADJ!H22*H$525,"")</f>
        <v/>
      </c>
      <c r="W542" s="457"/>
      <c r="X542" s="457"/>
      <c r="Y542" s="457"/>
      <c r="Z542" s="458"/>
      <c r="AA542" s="456" t="str">
        <f>IF(Calcu_ADJ!B22=TRUE,Calcu_ADJ!I22*H$525,"")</f>
        <v/>
      </c>
      <c r="AB542" s="457"/>
      <c r="AC542" s="457"/>
      <c r="AD542" s="457"/>
      <c r="AE542" s="458"/>
      <c r="AF542" s="456" t="str">
        <f>IF(Calcu_ADJ!B22=TRUE,Calcu_ADJ!J22*H$525,"")</f>
        <v/>
      </c>
      <c r="AG542" s="457"/>
      <c r="AH542" s="457"/>
      <c r="AI542" s="457"/>
      <c r="AJ542" s="458"/>
      <c r="AK542" s="456" t="str">
        <f>Calcu_ADJ!N22</f>
        <v/>
      </c>
      <c r="AL542" s="457"/>
      <c r="AM542" s="457"/>
      <c r="AN542" s="457"/>
      <c r="AO542" s="458"/>
      <c r="AP542" s="456" t="str">
        <f>Calcu_ADJ!L22</f>
        <v/>
      </c>
      <c r="AQ542" s="457"/>
      <c r="AR542" s="457"/>
      <c r="AS542" s="457"/>
      <c r="AT542" s="458"/>
    </row>
    <row r="543" spans="1:46" ht="18.75" customHeight="1">
      <c r="A543" s="57"/>
      <c r="B543" s="456" t="str">
        <f>Calcu_ADJ!E23</f>
        <v/>
      </c>
      <c r="C543" s="457"/>
      <c r="D543" s="457"/>
      <c r="E543" s="457"/>
      <c r="F543" s="458"/>
      <c r="G543" s="456" t="str">
        <f>Calcu_ADJ!U23</f>
        <v/>
      </c>
      <c r="H543" s="457"/>
      <c r="I543" s="457"/>
      <c r="J543" s="457"/>
      <c r="K543" s="458"/>
      <c r="L543" s="456" t="str">
        <f>IF(Calcu_ADJ!B23=TRUE,Calcu_ADJ!F23*$H$525,"")</f>
        <v/>
      </c>
      <c r="M543" s="457"/>
      <c r="N543" s="457"/>
      <c r="O543" s="457"/>
      <c r="P543" s="458"/>
      <c r="Q543" s="456" t="str">
        <f>IF(Calcu_ADJ!B23=TRUE,Calcu_ADJ!G23*H$525,"")</f>
        <v/>
      </c>
      <c r="R543" s="457"/>
      <c r="S543" s="457"/>
      <c r="T543" s="457"/>
      <c r="U543" s="458"/>
      <c r="V543" s="456" t="str">
        <f>IF(Calcu_ADJ!B23=TRUE,Calcu_ADJ!H23*H$525,"")</f>
        <v/>
      </c>
      <c r="W543" s="457"/>
      <c r="X543" s="457"/>
      <c r="Y543" s="457"/>
      <c r="Z543" s="458"/>
      <c r="AA543" s="456" t="str">
        <f>IF(Calcu_ADJ!B23=TRUE,Calcu_ADJ!I23*H$525,"")</f>
        <v/>
      </c>
      <c r="AB543" s="457"/>
      <c r="AC543" s="457"/>
      <c r="AD543" s="457"/>
      <c r="AE543" s="458"/>
      <c r="AF543" s="456" t="str">
        <f>IF(Calcu_ADJ!B23=TRUE,Calcu_ADJ!J23*H$525,"")</f>
        <v/>
      </c>
      <c r="AG543" s="457"/>
      <c r="AH543" s="457"/>
      <c r="AI543" s="457"/>
      <c r="AJ543" s="458"/>
      <c r="AK543" s="456" t="str">
        <f>Calcu_ADJ!N23</f>
        <v/>
      </c>
      <c r="AL543" s="457"/>
      <c r="AM543" s="457"/>
      <c r="AN543" s="457"/>
      <c r="AO543" s="458"/>
      <c r="AP543" s="456" t="str">
        <f>Calcu_ADJ!L23</f>
        <v/>
      </c>
      <c r="AQ543" s="457"/>
      <c r="AR543" s="457"/>
      <c r="AS543" s="457"/>
      <c r="AT543" s="458"/>
    </row>
    <row r="544" spans="1:46" ht="18.75" customHeight="1">
      <c r="A544" s="57"/>
      <c r="B544" s="456" t="str">
        <f>Calcu_ADJ!E24</f>
        <v/>
      </c>
      <c r="C544" s="457"/>
      <c r="D544" s="457"/>
      <c r="E544" s="457"/>
      <c r="F544" s="458"/>
      <c r="G544" s="456" t="str">
        <f>Calcu_ADJ!U24</f>
        <v/>
      </c>
      <c r="H544" s="457"/>
      <c r="I544" s="457"/>
      <c r="J544" s="457"/>
      <c r="K544" s="458"/>
      <c r="L544" s="456" t="str">
        <f>IF(Calcu_ADJ!B24=TRUE,Calcu_ADJ!F24*$H$525,"")</f>
        <v/>
      </c>
      <c r="M544" s="457"/>
      <c r="N544" s="457"/>
      <c r="O544" s="457"/>
      <c r="P544" s="458"/>
      <c r="Q544" s="456" t="str">
        <f>IF(Calcu_ADJ!B24=TRUE,Calcu_ADJ!G24*H$525,"")</f>
        <v/>
      </c>
      <c r="R544" s="457"/>
      <c r="S544" s="457"/>
      <c r="T544" s="457"/>
      <c r="U544" s="458"/>
      <c r="V544" s="456" t="str">
        <f>IF(Calcu_ADJ!B24=TRUE,Calcu_ADJ!H24*H$525,"")</f>
        <v/>
      </c>
      <c r="W544" s="457"/>
      <c r="X544" s="457"/>
      <c r="Y544" s="457"/>
      <c r="Z544" s="458"/>
      <c r="AA544" s="456" t="str">
        <f>IF(Calcu_ADJ!B24=TRUE,Calcu_ADJ!I24*H$525,"")</f>
        <v/>
      </c>
      <c r="AB544" s="457"/>
      <c r="AC544" s="457"/>
      <c r="AD544" s="457"/>
      <c r="AE544" s="458"/>
      <c r="AF544" s="456" t="str">
        <f>IF(Calcu_ADJ!B24=TRUE,Calcu_ADJ!J24*H$525,"")</f>
        <v/>
      </c>
      <c r="AG544" s="457"/>
      <c r="AH544" s="457"/>
      <c r="AI544" s="457"/>
      <c r="AJ544" s="458"/>
      <c r="AK544" s="456" t="str">
        <f>Calcu_ADJ!N24</f>
        <v/>
      </c>
      <c r="AL544" s="457"/>
      <c r="AM544" s="457"/>
      <c r="AN544" s="457"/>
      <c r="AO544" s="458"/>
      <c r="AP544" s="456" t="str">
        <f>Calcu_ADJ!L24</f>
        <v/>
      </c>
      <c r="AQ544" s="457"/>
      <c r="AR544" s="457"/>
      <c r="AS544" s="457"/>
      <c r="AT544" s="458"/>
    </row>
    <row r="545" spans="1:58" ht="18.75" customHeight="1">
      <c r="A545" s="57"/>
      <c r="B545" s="456" t="str">
        <f>Calcu_ADJ!E25</f>
        <v/>
      </c>
      <c r="C545" s="457"/>
      <c r="D545" s="457"/>
      <c r="E545" s="457"/>
      <c r="F545" s="458"/>
      <c r="G545" s="456" t="str">
        <f>Calcu_ADJ!U25</f>
        <v/>
      </c>
      <c r="H545" s="457"/>
      <c r="I545" s="457"/>
      <c r="J545" s="457"/>
      <c r="K545" s="458"/>
      <c r="L545" s="456" t="str">
        <f>IF(Calcu_ADJ!B25=TRUE,Calcu_ADJ!F25*$H$525,"")</f>
        <v/>
      </c>
      <c r="M545" s="457"/>
      <c r="N545" s="457"/>
      <c r="O545" s="457"/>
      <c r="P545" s="458"/>
      <c r="Q545" s="456" t="str">
        <f>IF(Calcu_ADJ!B25=TRUE,Calcu_ADJ!G25*H$525,"")</f>
        <v/>
      </c>
      <c r="R545" s="457"/>
      <c r="S545" s="457"/>
      <c r="T545" s="457"/>
      <c r="U545" s="458"/>
      <c r="V545" s="456" t="str">
        <f>IF(Calcu_ADJ!B25=TRUE,Calcu_ADJ!H25*H$525,"")</f>
        <v/>
      </c>
      <c r="W545" s="457"/>
      <c r="X545" s="457"/>
      <c r="Y545" s="457"/>
      <c r="Z545" s="458"/>
      <c r="AA545" s="456" t="str">
        <f>IF(Calcu_ADJ!B25=TRUE,Calcu_ADJ!I25*H$525,"")</f>
        <v/>
      </c>
      <c r="AB545" s="457"/>
      <c r="AC545" s="457"/>
      <c r="AD545" s="457"/>
      <c r="AE545" s="458"/>
      <c r="AF545" s="456" t="str">
        <f>IF(Calcu_ADJ!B25=TRUE,Calcu_ADJ!J25*H$525,"")</f>
        <v/>
      </c>
      <c r="AG545" s="457"/>
      <c r="AH545" s="457"/>
      <c r="AI545" s="457"/>
      <c r="AJ545" s="458"/>
      <c r="AK545" s="456" t="str">
        <f>Calcu_ADJ!N25</f>
        <v/>
      </c>
      <c r="AL545" s="457"/>
      <c r="AM545" s="457"/>
      <c r="AN545" s="457"/>
      <c r="AO545" s="458"/>
      <c r="AP545" s="456" t="str">
        <f>Calcu_ADJ!L25</f>
        <v/>
      </c>
      <c r="AQ545" s="457"/>
      <c r="AR545" s="457"/>
      <c r="AS545" s="457"/>
      <c r="AT545" s="458"/>
    </row>
    <row r="546" spans="1:58" ht="18.75" customHeight="1">
      <c r="A546" s="57"/>
      <c r="B546" s="456" t="str">
        <f>Calcu_ADJ!E26</f>
        <v/>
      </c>
      <c r="C546" s="457"/>
      <c r="D546" s="457"/>
      <c r="E546" s="457"/>
      <c r="F546" s="458"/>
      <c r="G546" s="456" t="str">
        <f>Calcu_ADJ!U26</f>
        <v/>
      </c>
      <c r="H546" s="457"/>
      <c r="I546" s="457"/>
      <c r="J546" s="457"/>
      <c r="K546" s="458"/>
      <c r="L546" s="456" t="str">
        <f>IF(Calcu_ADJ!B26=TRUE,Calcu_ADJ!F26*$H$525,"")</f>
        <v/>
      </c>
      <c r="M546" s="457"/>
      <c r="N546" s="457"/>
      <c r="O546" s="457"/>
      <c r="P546" s="458"/>
      <c r="Q546" s="456" t="str">
        <f>IF(Calcu_ADJ!B26=TRUE,Calcu_ADJ!G26*H$525,"")</f>
        <v/>
      </c>
      <c r="R546" s="457"/>
      <c r="S546" s="457"/>
      <c r="T546" s="457"/>
      <c r="U546" s="458"/>
      <c r="V546" s="456" t="str">
        <f>IF(Calcu_ADJ!B26=TRUE,Calcu_ADJ!H26*H$525,"")</f>
        <v/>
      </c>
      <c r="W546" s="457"/>
      <c r="X546" s="457"/>
      <c r="Y546" s="457"/>
      <c r="Z546" s="458"/>
      <c r="AA546" s="456" t="str">
        <f>IF(Calcu_ADJ!B26=TRUE,Calcu_ADJ!I26*H$525,"")</f>
        <v/>
      </c>
      <c r="AB546" s="457"/>
      <c r="AC546" s="457"/>
      <c r="AD546" s="457"/>
      <c r="AE546" s="458"/>
      <c r="AF546" s="456" t="str">
        <f>IF(Calcu_ADJ!B26=TRUE,Calcu_ADJ!J26*H$525,"")</f>
        <v/>
      </c>
      <c r="AG546" s="457"/>
      <c r="AH546" s="457"/>
      <c r="AI546" s="457"/>
      <c r="AJ546" s="458"/>
      <c r="AK546" s="456" t="str">
        <f>Calcu_ADJ!N26</f>
        <v/>
      </c>
      <c r="AL546" s="457"/>
      <c r="AM546" s="457"/>
      <c r="AN546" s="457"/>
      <c r="AO546" s="458"/>
      <c r="AP546" s="456" t="str">
        <f>Calcu_ADJ!L26</f>
        <v/>
      </c>
      <c r="AQ546" s="457"/>
      <c r="AR546" s="457"/>
      <c r="AS546" s="457"/>
      <c r="AT546" s="458"/>
    </row>
    <row r="547" spans="1:58" ht="18.75" customHeight="1">
      <c r="A547" s="57"/>
      <c r="B547" s="456" t="str">
        <f>Calcu_ADJ!E27</f>
        <v/>
      </c>
      <c r="C547" s="457"/>
      <c r="D547" s="457"/>
      <c r="E547" s="457"/>
      <c r="F547" s="458"/>
      <c r="G547" s="456" t="str">
        <f>Calcu_ADJ!U27</f>
        <v/>
      </c>
      <c r="H547" s="457"/>
      <c r="I547" s="457"/>
      <c r="J547" s="457"/>
      <c r="K547" s="458"/>
      <c r="L547" s="456" t="str">
        <f>IF(Calcu_ADJ!B27=TRUE,Calcu_ADJ!F27*$H$525,"")</f>
        <v/>
      </c>
      <c r="M547" s="457"/>
      <c r="N547" s="457"/>
      <c r="O547" s="457"/>
      <c r="P547" s="458"/>
      <c r="Q547" s="456" t="str">
        <f>IF(Calcu_ADJ!B27=TRUE,Calcu_ADJ!G27*H$525,"")</f>
        <v/>
      </c>
      <c r="R547" s="457"/>
      <c r="S547" s="457"/>
      <c r="T547" s="457"/>
      <c r="U547" s="458"/>
      <c r="V547" s="456" t="str">
        <f>IF(Calcu_ADJ!B27=TRUE,Calcu_ADJ!H27*H$525,"")</f>
        <v/>
      </c>
      <c r="W547" s="457"/>
      <c r="X547" s="457"/>
      <c r="Y547" s="457"/>
      <c r="Z547" s="458"/>
      <c r="AA547" s="456" t="str">
        <f>IF(Calcu_ADJ!B27=TRUE,Calcu_ADJ!I27*H$525,"")</f>
        <v/>
      </c>
      <c r="AB547" s="457"/>
      <c r="AC547" s="457"/>
      <c r="AD547" s="457"/>
      <c r="AE547" s="458"/>
      <c r="AF547" s="456" t="str">
        <f>IF(Calcu_ADJ!B27=TRUE,Calcu_ADJ!J27*H$525,"")</f>
        <v/>
      </c>
      <c r="AG547" s="457"/>
      <c r="AH547" s="457"/>
      <c r="AI547" s="457"/>
      <c r="AJ547" s="458"/>
      <c r="AK547" s="456" t="str">
        <f>Calcu_ADJ!N27</f>
        <v/>
      </c>
      <c r="AL547" s="457"/>
      <c r="AM547" s="457"/>
      <c r="AN547" s="457"/>
      <c r="AO547" s="458"/>
      <c r="AP547" s="456" t="str">
        <f>Calcu_ADJ!L27</f>
        <v/>
      </c>
      <c r="AQ547" s="457"/>
      <c r="AR547" s="457"/>
      <c r="AS547" s="457"/>
      <c r="AT547" s="458"/>
    </row>
    <row r="548" spans="1:58" ht="18.75" customHeight="1">
      <c r="A548" s="57"/>
      <c r="B548" s="456" t="str">
        <f>Calcu_ADJ!E28</f>
        <v/>
      </c>
      <c r="C548" s="457"/>
      <c r="D548" s="457"/>
      <c r="E548" s="457"/>
      <c r="F548" s="458"/>
      <c r="G548" s="456" t="str">
        <f>Calcu_ADJ!U28</f>
        <v/>
      </c>
      <c r="H548" s="457"/>
      <c r="I548" s="457"/>
      <c r="J548" s="457"/>
      <c r="K548" s="458"/>
      <c r="L548" s="456" t="str">
        <f>IF(Calcu_ADJ!B28=TRUE,Calcu_ADJ!F28*$H$525,"")</f>
        <v/>
      </c>
      <c r="M548" s="457"/>
      <c r="N548" s="457"/>
      <c r="O548" s="457"/>
      <c r="P548" s="458"/>
      <c r="Q548" s="456" t="str">
        <f>IF(Calcu_ADJ!B28=TRUE,Calcu_ADJ!G28*H$525,"")</f>
        <v/>
      </c>
      <c r="R548" s="457"/>
      <c r="S548" s="457"/>
      <c r="T548" s="457"/>
      <c r="U548" s="458"/>
      <c r="V548" s="456" t="str">
        <f>IF(Calcu_ADJ!B28=TRUE,Calcu_ADJ!H28*H$525,"")</f>
        <v/>
      </c>
      <c r="W548" s="457"/>
      <c r="X548" s="457"/>
      <c r="Y548" s="457"/>
      <c r="Z548" s="458"/>
      <c r="AA548" s="456" t="str">
        <f>IF(Calcu_ADJ!B28=TRUE,Calcu_ADJ!I28*H$525,"")</f>
        <v/>
      </c>
      <c r="AB548" s="457"/>
      <c r="AC548" s="457"/>
      <c r="AD548" s="457"/>
      <c r="AE548" s="458"/>
      <c r="AF548" s="456" t="str">
        <f>IF(Calcu_ADJ!B28=TRUE,Calcu_ADJ!J28*H$525,"")</f>
        <v/>
      </c>
      <c r="AG548" s="457"/>
      <c r="AH548" s="457"/>
      <c r="AI548" s="457"/>
      <c r="AJ548" s="458"/>
      <c r="AK548" s="456" t="str">
        <f>Calcu_ADJ!N28</f>
        <v/>
      </c>
      <c r="AL548" s="457"/>
      <c r="AM548" s="457"/>
      <c r="AN548" s="457"/>
      <c r="AO548" s="458"/>
      <c r="AP548" s="456" t="str">
        <f>Calcu_ADJ!L28</f>
        <v/>
      </c>
      <c r="AQ548" s="457"/>
      <c r="AR548" s="457"/>
      <c r="AS548" s="457"/>
      <c r="AT548" s="458"/>
    </row>
    <row r="549" spans="1:58" ht="18.75" customHeight="1">
      <c r="A549" s="57"/>
      <c r="B549" s="456" t="str">
        <f>Calcu_ADJ!E29</f>
        <v/>
      </c>
      <c r="C549" s="457"/>
      <c r="D549" s="457"/>
      <c r="E549" s="457"/>
      <c r="F549" s="458"/>
      <c r="G549" s="456" t="str">
        <f>Calcu_ADJ!U29</f>
        <v/>
      </c>
      <c r="H549" s="457"/>
      <c r="I549" s="457"/>
      <c r="J549" s="457"/>
      <c r="K549" s="458"/>
      <c r="L549" s="456" t="str">
        <f>IF(Calcu_ADJ!B29=TRUE,Calcu_ADJ!F29*$H$525,"")</f>
        <v/>
      </c>
      <c r="M549" s="457"/>
      <c r="N549" s="457"/>
      <c r="O549" s="457"/>
      <c r="P549" s="458"/>
      <c r="Q549" s="456" t="str">
        <f>IF(Calcu_ADJ!B29=TRUE,Calcu_ADJ!G29*H$525,"")</f>
        <v/>
      </c>
      <c r="R549" s="457"/>
      <c r="S549" s="457"/>
      <c r="T549" s="457"/>
      <c r="U549" s="458"/>
      <c r="V549" s="456" t="str">
        <f>IF(Calcu_ADJ!B29=TRUE,Calcu_ADJ!H29*H$525,"")</f>
        <v/>
      </c>
      <c r="W549" s="457"/>
      <c r="X549" s="457"/>
      <c r="Y549" s="457"/>
      <c r="Z549" s="458"/>
      <c r="AA549" s="456" t="str">
        <f>IF(Calcu_ADJ!B29=TRUE,Calcu_ADJ!I29*H$525,"")</f>
        <v/>
      </c>
      <c r="AB549" s="457"/>
      <c r="AC549" s="457"/>
      <c r="AD549" s="457"/>
      <c r="AE549" s="458"/>
      <c r="AF549" s="456" t="str">
        <f>IF(Calcu_ADJ!B29=TRUE,Calcu_ADJ!J29*H$525,"")</f>
        <v/>
      </c>
      <c r="AG549" s="457"/>
      <c r="AH549" s="457"/>
      <c r="AI549" s="457"/>
      <c r="AJ549" s="458"/>
      <c r="AK549" s="456" t="str">
        <f>Calcu_ADJ!N29</f>
        <v/>
      </c>
      <c r="AL549" s="457"/>
      <c r="AM549" s="457"/>
      <c r="AN549" s="457"/>
      <c r="AO549" s="458"/>
      <c r="AP549" s="456" t="str">
        <f>Calcu_ADJ!L29</f>
        <v/>
      </c>
      <c r="AQ549" s="457"/>
      <c r="AR549" s="457"/>
      <c r="AS549" s="457"/>
      <c r="AT549" s="458"/>
    </row>
    <row r="550" spans="1:58" ht="18.75" customHeight="1">
      <c r="A550" s="57"/>
      <c r="B550" s="456" t="str">
        <f>Calcu_ADJ!E30</f>
        <v/>
      </c>
      <c r="C550" s="457"/>
      <c r="D550" s="457"/>
      <c r="E550" s="457"/>
      <c r="F550" s="458"/>
      <c r="G550" s="456" t="str">
        <f>Calcu_ADJ!U30</f>
        <v/>
      </c>
      <c r="H550" s="457"/>
      <c r="I550" s="457"/>
      <c r="J550" s="457"/>
      <c r="K550" s="458"/>
      <c r="L550" s="456" t="str">
        <f>IF(Calcu_ADJ!B30=TRUE,Calcu_ADJ!F30*$H$525,"")</f>
        <v/>
      </c>
      <c r="M550" s="457"/>
      <c r="N550" s="457"/>
      <c r="O550" s="457"/>
      <c r="P550" s="458"/>
      <c r="Q550" s="456" t="str">
        <f>IF(Calcu_ADJ!B30=TRUE,Calcu_ADJ!G30*H$525,"")</f>
        <v/>
      </c>
      <c r="R550" s="457"/>
      <c r="S550" s="457"/>
      <c r="T550" s="457"/>
      <c r="U550" s="458"/>
      <c r="V550" s="456" t="str">
        <f>IF(Calcu_ADJ!B30=TRUE,Calcu_ADJ!H30*H$525,"")</f>
        <v/>
      </c>
      <c r="W550" s="457"/>
      <c r="X550" s="457"/>
      <c r="Y550" s="457"/>
      <c r="Z550" s="458"/>
      <c r="AA550" s="456" t="str">
        <f>IF(Calcu_ADJ!B30=TRUE,Calcu_ADJ!I30*H$525,"")</f>
        <v/>
      </c>
      <c r="AB550" s="457"/>
      <c r="AC550" s="457"/>
      <c r="AD550" s="457"/>
      <c r="AE550" s="458"/>
      <c r="AF550" s="456" t="str">
        <f>IF(Calcu_ADJ!B30=TRUE,Calcu_ADJ!J30*H$525,"")</f>
        <v/>
      </c>
      <c r="AG550" s="457"/>
      <c r="AH550" s="457"/>
      <c r="AI550" s="457"/>
      <c r="AJ550" s="458"/>
      <c r="AK550" s="456" t="str">
        <f>Calcu_ADJ!N30</f>
        <v/>
      </c>
      <c r="AL550" s="457"/>
      <c r="AM550" s="457"/>
      <c r="AN550" s="457"/>
      <c r="AO550" s="458"/>
      <c r="AP550" s="456" t="str">
        <f>Calcu_ADJ!L30</f>
        <v/>
      </c>
      <c r="AQ550" s="457"/>
      <c r="AR550" s="457"/>
      <c r="AS550" s="457"/>
      <c r="AT550" s="458"/>
    </row>
    <row r="551" spans="1:58" ht="18.75" customHeight="1">
      <c r="A551" s="57"/>
      <c r="B551" s="330"/>
      <c r="C551" s="330"/>
      <c r="D551" s="330"/>
      <c r="E551" s="330"/>
      <c r="F551" s="330"/>
      <c r="G551" s="330"/>
      <c r="H551" s="330"/>
      <c r="I551" s="330"/>
      <c r="J551" s="330"/>
      <c r="K551" s="330"/>
      <c r="L551" s="330"/>
      <c r="M551" s="330"/>
      <c r="N551" s="330"/>
      <c r="O551" s="330"/>
      <c r="P551" s="330"/>
      <c r="Q551" s="330"/>
      <c r="R551" s="330"/>
      <c r="S551" s="330"/>
      <c r="T551" s="330"/>
      <c r="U551" s="330"/>
      <c r="V551" s="330"/>
      <c r="W551" s="330"/>
      <c r="X551" s="330"/>
      <c r="Y551" s="330"/>
      <c r="Z551" s="330"/>
      <c r="AA551" s="330"/>
      <c r="AB551" s="330"/>
      <c r="AC551" s="330"/>
      <c r="AD551" s="330"/>
      <c r="AE551" s="330"/>
      <c r="AF551" s="330"/>
      <c r="AG551" s="330"/>
      <c r="AH551" s="330"/>
      <c r="AI551" s="330"/>
      <c r="AJ551" s="330"/>
      <c r="AK551" s="330"/>
      <c r="AL551" s="330"/>
      <c r="AM551" s="330"/>
      <c r="AN551" s="330"/>
      <c r="AO551" s="330"/>
      <c r="AP551" s="330"/>
      <c r="AQ551" s="330"/>
      <c r="AR551" s="330"/>
      <c r="AS551" s="330"/>
      <c r="AT551" s="330"/>
    </row>
    <row r="552" spans="1:58" ht="18.75" customHeight="1">
      <c r="A552" s="60" t="s">
        <v>169</v>
      </c>
      <c r="B552" s="222"/>
      <c r="C552" s="222"/>
      <c r="D552" s="222"/>
      <c r="E552" s="222"/>
      <c r="F552" s="222"/>
      <c r="G552" s="222"/>
      <c r="H552" s="222"/>
      <c r="I552" s="222"/>
      <c r="J552" s="222"/>
      <c r="K552" s="222"/>
      <c r="L552" s="222"/>
      <c r="M552" s="222"/>
      <c r="N552" s="222"/>
      <c r="O552" s="222"/>
      <c r="P552" s="222"/>
      <c r="Q552" s="222"/>
      <c r="R552" s="222"/>
      <c r="S552" s="222"/>
      <c r="T552" s="222"/>
      <c r="U552" s="222"/>
      <c r="V552" s="222"/>
      <c r="W552" s="222"/>
      <c r="X552" s="222"/>
      <c r="Y552" s="222"/>
      <c r="Z552" s="222"/>
      <c r="AA552" s="222"/>
      <c r="AB552" s="222"/>
      <c r="AC552" s="222"/>
      <c r="AD552" s="222"/>
      <c r="AE552" s="222"/>
      <c r="AF552" s="222"/>
      <c r="AG552" s="222"/>
      <c r="AH552" s="222"/>
      <c r="AI552" s="222"/>
      <c r="AJ552" s="222"/>
      <c r="AK552" s="222"/>
      <c r="AL552" s="222"/>
      <c r="AM552" s="222"/>
      <c r="AN552" s="222"/>
      <c r="AO552" s="222"/>
      <c r="AP552" s="222"/>
      <c r="AQ552" s="222"/>
      <c r="AR552" s="222"/>
      <c r="AS552" s="222"/>
      <c r="AT552" s="222"/>
    </row>
    <row r="553" spans="1:58" ht="18.75" customHeight="1">
      <c r="A553" s="222"/>
      <c r="B553" s="459"/>
      <c r="C553" s="460"/>
      <c r="D553" s="465"/>
      <c r="E553" s="466"/>
      <c r="F553" s="466"/>
      <c r="G553" s="467"/>
      <c r="H553" s="468">
        <v>1</v>
      </c>
      <c r="I553" s="468"/>
      <c r="J553" s="468"/>
      <c r="K553" s="468"/>
      <c r="L553" s="468"/>
      <c r="M553" s="468"/>
      <c r="N553" s="468"/>
      <c r="O553" s="465">
        <v>2</v>
      </c>
      <c r="P553" s="466"/>
      <c r="Q553" s="466"/>
      <c r="R553" s="466"/>
      <c r="S553" s="466"/>
      <c r="T553" s="466"/>
      <c r="U553" s="466"/>
      <c r="V553" s="466"/>
      <c r="W553" s="466"/>
      <c r="X553" s="466"/>
      <c r="Y553" s="466"/>
      <c r="Z553" s="466"/>
      <c r="AA553" s="467"/>
      <c r="AB553" s="468">
        <v>3</v>
      </c>
      <c r="AC553" s="468"/>
      <c r="AD553" s="468"/>
      <c r="AE553" s="468"/>
      <c r="AF553" s="468"/>
      <c r="AG553" s="465">
        <v>4</v>
      </c>
      <c r="AH553" s="466"/>
      <c r="AI553" s="466"/>
      <c r="AJ553" s="466"/>
      <c r="AK553" s="466"/>
      <c r="AL553" s="466"/>
      <c r="AM553" s="466"/>
      <c r="AN553" s="466"/>
      <c r="AO553" s="467"/>
      <c r="AP553" s="465">
        <v>5</v>
      </c>
      <c r="AQ553" s="466"/>
      <c r="AR553" s="466"/>
      <c r="AS553" s="466"/>
      <c r="AT553" s="466"/>
      <c r="AU553" s="466"/>
      <c r="AV553" s="466"/>
      <c r="AW553" s="466"/>
      <c r="AX553" s="466"/>
      <c r="AY553" s="466"/>
      <c r="AZ553" s="466"/>
      <c r="BA553" s="466"/>
      <c r="BB553" s="467"/>
      <c r="BC553" s="468">
        <v>6</v>
      </c>
      <c r="BD553" s="468"/>
      <c r="BE553" s="468"/>
      <c r="BF553" s="468"/>
    </row>
    <row r="554" spans="1:58" ht="18.75" customHeight="1">
      <c r="A554" s="222"/>
      <c r="B554" s="461"/>
      <c r="C554" s="462"/>
      <c r="D554" s="459" t="s">
        <v>170</v>
      </c>
      <c r="E554" s="477"/>
      <c r="F554" s="477"/>
      <c r="G554" s="460"/>
      <c r="H554" s="469" t="s">
        <v>171</v>
      </c>
      <c r="I554" s="469"/>
      <c r="J554" s="469"/>
      <c r="K554" s="469"/>
      <c r="L554" s="469"/>
      <c r="M554" s="469"/>
      <c r="N554" s="469"/>
      <c r="O554" s="459" t="s">
        <v>172</v>
      </c>
      <c r="P554" s="477"/>
      <c r="Q554" s="477"/>
      <c r="R554" s="477"/>
      <c r="S554" s="477"/>
      <c r="T554" s="477"/>
      <c r="U554" s="477"/>
      <c r="V554" s="477"/>
      <c r="W554" s="477"/>
      <c r="X554" s="477"/>
      <c r="Y554" s="477"/>
      <c r="Z554" s="477"/>
      <c r="AA554" s="460"/>
      <c r="AB554" s="469" t="s">
        <v>173</v>
      </c>
      <c r="AC554" s="469"/>
      <c r="AD554" s="469"/>
      <c r="AE554" s="469"/>
      <c r="AF554" s="469"/>
      <c r="AG554" s="459" t="s">
        <v>174</v>
      </c>
      <c r="AH554" s="477"/>
      <c r="AI554" s="477"/>
      <c r="AJ554" s="477"/>
      <c r="AK554" s="477"/>
      <c r="AL554" s="477"/>
      <c r="AM554" s="477"/>
      <c r="AN554" s="477"/>
      <c r="AO554" s="460"/>
      <c r="AP554" s="459" t="s">
        <v>175</v>
      </c>
      <c r="AQ554" s="477"/>
      <c r="AR554" s="477"/>
      <c r="AS554" s="477"/>
      <c r="AT554" s="477"/>
      <c r="AU554" s="477"/>
      <c r="AV554" s="477"/>
      <c r="AW554" s="477"/>
      <c r="AX554" s="477"/>
      <c r="AY554" s="477"/>
      <c r="AZ554" s="477"/>
      <c r="BA554" s="477"/>
      <c r="BB554" s="460"/>
      <c r="BC554" s="469" t="s">
        <v>176</v>
      </c>
      <c r="BD554" s="469"/>
      <c r="BE554" s="469"/>
      <c r="BF554" s="469"/>
    </row>
    <row r="555" spans="1:58" ht="18.75" customHeight="1">
      <c r="A555" s="222"/>
      <c r="B555" s="463"/>
      <c r="C555" s="464"/>
      <c r="D555" s="470" t="s">
        <v>177</v>
      </c>
      <c r="E555" s="471"/>
      <c r="F555" s="471"/>
      <c r="G555" s="472"/>
      <c r="H555" s="473" t="s">
        <v>178</v>
      </c>
      <c r="I555" s="473"/>
      <c r="J555" s="473"/>
      <c r="K555" s="473"/>
      <c r="L555" s="473"/>
      <c r="M555" s="473"/>
      <c r="N555" s="473"/>
      <c r="O555" s="474" t="s">
        <v>179</v>
      </c>
      <c r="P555" s="475"/>
      <c r="Q555" s="475"/>
      <c r="R555" s="475"/>
      <c r="S555" s="475"/>
      <c r="T555" s="475"/>
      <c r="U555" s="475"/>
      <c r="V555" s="475"/>
      <c r="W555" s="475"/>
      <c r="X555" s="475"/>
      <c r="Y555" s="475"/>
      <c r="Z555" s="475"/>
      <c r="AA555" s="476"/>
      <c r="AB555" s="473"/>
      <c r="AC555" s="473"/>
      <c r="AD555" s="473"/>
      <c r="AE555" s="473"/>
      <c r="AF555" s="473"/>
      <c r="AG555" s="474" t="s">
        <v>180</v>
      </c>
      <c r="AH555" s="475"/>
      <c r="AI555" s="475"/>
      <c r="AJ555" s="475"/>
      <c r="AK555" s="475"/>
      <c r="AL555" s="475"/>
      <c r="AM555" s="475"/>
      <c r="AN555" s="475"/>
      <c r="AO555" s="476"/>
      <c r="AP555" s="474" t="s">
        <v>181</v>
      </c>
      <c r="AQ555" s="475"/>
      <c r="AR555" s="475"/>
      <c r="AS555" s="475"/>
      <c r="AT555" s="475"/>
      <c r="AU555" s="475"/>
      <c r="AV555" s="475"/>
      <c r="AW555" s="475"/>
      <c r="AX555" s="475"/>
      <c r="AY555" s="475"/>
      <c r="AZ555" s="475"/>
      <c r="BA555" s="475"/>
      <c r="BB555" s="476"/>
      <c r="BC555" s="473"/>
      <c r="BD555" s="473"/>
      <c r="BE555" s="473"/>
      <c r="BF555" s="473"/>
    </row>
    <row r="556" spans="1:58" ht="18.75" customHeight="1">
      <c r="A556" s="222"/>
      <c r="B556" s="468" t="s">
        <v>182</v>
      </c>
      <c r="C556" s="468"/>
      <c r="D556" s="478" t="s">
        <v>183</v>
      </c>
      <c r="E556" s="479"/>
      <c r="F556" s="479"/>
      <c r="G556" s="480"/>
      <c r="H556" s="481" t="e">
        <f ca="1">Calcu_ADJ!E35</f>
        <v>#N/A</v>
      </c>
      <c r="I556" s="482"/>
      <c r="J556" s="482"/>
      <c r="K556" s="482"/>
      <c r="L556" s="482"/>
      <c r="M556" s="483" t="str">
        <f>Calcu_ADJ!F35</f>
        <v>mm</v>
      </c>
      <c r="N556" s="484"/>
      <c r="O556" s="491" t="e">
        <f ca="1">Calcu_ADJ!K35</f>
        <v>#N/A</v>
      </c>
      <c r="P556" s="492"/>
      <c r="Q556" s="492"/>
      <c r="R556" s="232"/>
      <c r="S556" s="328"/>
      <c r="T556" s="457" t="e">
        <f ca="1">Calcu_ADJ!L35</f>
        <v>#N/A</v>
      </c>
      <c r="U556" s="457"/>
      <c r="V556" s="457"/>
      <c r="W556" s="329"/>
      <c r="X556" s="329"/>
      <c r="Y556" s="329"/>
      <c r="Z556" s="489" t="str">
        <f>Calcu_ADJ!M35</f>
        <v>μm</v>
      </c>
      <c r="AA556" s="490"/>
      <c r="AB556" s="468" t="str">
        <f>Calcu_ADJ!N35</f>
        <v>정규</v>
      </c>
      <c r="AC556" s="468"/>
      <c r="AD556" s="468"/>
      <c r="AE556" s="468"/>
      <c r="AF556" s="468"/>
      <c r="AG556" s="465">
        <f>Calcu_ADJ!Q35</f>
        <v>1</v>
      </c>
      <c r="AH556" s="466"/>
      <c r="AI556" s="466"/>
      <c r="AJ556" s="466"/>
      <c r="AK556" s="466"/>
      <c r="AL556" s="466"/>
      <c r="AM556" s="466"/>
      <c r="AN556" s="466"/>
      <c r="AO556" s="467"/>
      <c r="AP556" s="491" t="e">
        <f ca="1">Calcu_ADJ!S35</f>
        <v>#N/A</v>
      </c>
      <c r="AQ556" s="492"/>
      <c r="AR556" s="492"/>
      <c r="AS556" s="232"/>
      <c r="AT556" s="328"/>
      <c r="AU556" s="457" t="e">
        <f ca="1">Calcu_ADJ!T35</f>
        <v>#N/A</v>
      </c>
      <c r="AV556" s="457"/>
      <c r="AW556" s="457"/>
      <c r="AX556" s="329"/>
      <c r="AY556" s="329"/>
      <c r="AZ556" s="329"/>
      <c r="BA556" s="489" t="str">
        <f>Calcu_ADJ!U35</f>
        <v>μm</v>
      </c>
      <c r="BB556" s="490"/>
      <c r="BC556" s="468" t="str">
        <f>Calcu_ADJ!V35</f>
        <v>∞</v>
      </c>
      <c r="BD556" s="468"/>
      <c r="BE556" s="468"/>
      <c r="BF556" s="468"/>
    </row>
    <row r="557" spans="1:58" ht="18.75" customHeight="1">
      <c r="A557" s="222"/>
      <c r="B557" s="468" t="s">
        <v>184</v>
      </c>
      <c r="C557" s="468"/>
      <c r="D557" s="478" t="s">
        <v>160</v>
      </c>
      <c r="E557" s="479"/>
      <c r="F557" s="479"/>
      <c r="G557" s="480"/>
      <c r="H557" s="481" t="e">
        <f ca="1">Calcu_ADJ!E36</f>
        <v>#N/A</v>
      </c>
      <c r="I557" s="482"/>
      <c r="J557" s="482"/>
      <c r="K557" s="482"/>
      <c r="L557" s="482"/>
      <c r="M557" s="483" t="str">
        <f>Calcu_ADJ!F36</f>
        <v>mm</v>
      </c>
      <c r="N557" s="484"/>
      <c r="O557" s="485">
        <f>Calcu_ADJ!K36</f>
        <v>0</v>
      </c>
      <c r="P557" s="486"/>
      <c r="Q557" s="486"/>
      <c r="R557" s="486"/>
      <c r="S557" s="486"/>
      <c r="T557" s="486"/>
      <c r="U557" s="486"/>
      <c r="V557" s="487" t="str">
        <f>Calcu_ADJ!M36</f>
        <v>μm</v>
      </c>
      <c r="W557" s="487"/>
      <c r="X557" s="487"/>
      <c r="Y557" s="487"/>
      <c r="Z557" s="487"/>
      <c r="AA557" s="488"/>
      <c r="AB557" s="468" t="str">
        <f>Calcu_ADJ!N36</f>
        <v>t</v>
      </c>
      <c r="AC557" s="468"/>
      <c r="AD557" s="468"/>
      <c r="AE557" s="468"/>
      <c r="AF557" s="468"/>
      <c r="AG557" s="465">
        <f>Calcu_ADJ!Q36</f>
        <v>-1</v>
      </c>
      <c r="AH557" s="466"/>
      <c r="AI557" s="466"/>
      <c r="AJ557" s="466"/>
      <c r="AK557" s="466"/>
      <c r="AL557" s="466"/>
      <c r="AM557" s="466"/>
      <c r="AN557" s="466"/>
      <c r="AO557" s="467"/>
      <c r="AP557" s="485">
        <f>Calcu_ADJ!S36</f>
        <v>0</v>
      </c>
      <c r="AQ557" s="486"/>
      <c r="AR557" s="486"/>
      <c r="AS557" s="486"/>
      <c r="AT557" s="486"/>
      <c r="AU557" s="486">
        <v>0</v>
      </c>
      <c r="AV557" s="486"/>
      <c r="AW557" s="487" t="str">
        <f>Calcu_ADJ!U36</f>
        <v>μm</v>
      </c>
      <c r="AX557" s="487"/>
      <c r="AY557" s="487"/>
      <c r="AZ557" s="487"/>
      <c r="BA557" s="487"/>
      <c r="BB557" s="488"/>
      <c r="BC557" s="468">
        <f>Calcu_ADJ!V36</f>
        <v>4</v>
      </c>
      <c r="BD557" s="468"/>
      <c r="BE557" s="468"/>
      <c r="BF557" s="468"/>
    </row>
    <row r="558" spans="1:58" ht="18.75" customHeight="1">
      <c r="A558" s="222"/>
      <c r="B558" s="468" t="s">
        <v>186</v>
      </c>
      <c r="C558" s="468"/>
      <c r="D558" s="478"/>
      <c r="E558" s="479"/>
      <c r="F558" s="479"/>
      <c r="G558" s="480"/>
      <c r="H558" s="481" t="e">
        <f ca="1">Calcu_ADJ!E37</f>
        <v>#N/A</v>
      </c>
      <c r="I558" s="482"/>
      <c r="J558" s="482"/>
      <c r="K558" s="482"/>
      <c r="L558" s="482"/>
      <c r="M558" s="483" t="str">
        <f>Calcu_ADJ!F37</f>
        <v>/℃</v>
      </c>
      <c r="N558" s="484"/>
      <c r="O558" s="496">
        <f>Calcu_ADJ!L37</f>
        <v>4.0824829046386305E-7</v>
      </c>
      <c r="P558" s="497"/>
      <c r="Q558" s="497"/>
      <c r="R558" s="497"/>
      <c r="S558" s="497"/>
      <c r="T558" s="497"/>
      <c r="U558" s="497"/>
      <c r="V558" s="497"/>
      <c r="W558" s="497"/>
      <c r="X558" s="489" t="str">
        <f>Calcu_ADJ!M37</f>
        <v>/℃</v>
      </c>
      <c r="Y558" s="489"/>
      <c r="Z558" s="489"/>
      <c r="AA558" s="490"/>
      <c r="AB558" s="468" t="str">
        <f>Calcu_ADJ!N37</f>
        <v>삼각형</v>
      </c>
      <c r="AC558" s="468"/>
      <c r="AD558" s="468"/>
      <c r="AE558" s="468"/>
      <c r="AF558" s="468"/>
      <c r="AG558" s="493">
        <f>Calcu_ADJ!Q37</f>
        <v>-200</v>
      </c>
      <c r="AH558" s="489"/>
      <c r="AI558" s="489"/>
      <c r="AJ558" s="489"/>
      <c r="AK558" s="489" t="s">
        <v>187</v>
      </c>
      <c r="AL558" s="489"/>
      <c r="AM558" s="489"/>
      <c r="AN558" s="489"/>
      <c r="AO558" s="490"/>
      <c r="AP558" s="494">
        <f>Calcu_ADJ!T37</f>
        <v>8.1649658092772609E-5</v>
      </c>
      <c r="AQ558" s="495"/>
      <c r="AR558" s="495"/>
      <c r="AS558" s="495"/>
      <c r="AT558" s="495"/>
      <c r="AU558" s="495" t="s">
        <v>314</v>
      </c>
      <c r="AV558" s="495"/>
      <c r="AW558" s="489" t="s">
        <v>188</v>
      </c>
      <c r="AX558" s="489"/>
      <c r="AY558" s="489"/>
      <c r="AZ558" s="489"/>
      <c r="BA558" s="489"/>
      <c r="BB558" s="490"/>
      <c r="BC558" s="468">
        <f>Calcu_ADJ!V37</f>
        <v>100</v>
      </c>
      <c r="BD558" s="468"/>
      <c r="BE558" s="468"/>
      <c r="BF558" s="468"/>
    </row>
    <row r="559" spans="1:58" ht="18.75" customHeight="1">
      <c r="A559" s="222"/>
      <c r="B559" s="468" t="s">
        <v>189</v>
      </c>
      <c r="C559" s="468"/>
      <c r="D559" s="478" t="s">
        <v>163</v>
      </c>
      <c r="E559" s="479"/>
      <c r="F559" s="479"/>
      <c r="G559" s="480"/>
      <c r="H559" s="481" t="str">
        <f>Calcu_ADJ!E38</f>
        <v/>
      </c>
      <c r="I559" s="482"/>
      <c r="J559" s="482"/>
      <c r="K559" s="482"/>
      <c r="L559" s="482"/>
      <c r="M559" s="483" t="str">
        <f>Calcu_ADJ!F38</f>
        <v>℃</v>
      </c>
      <c r="N559" s="484"/>
      <c r="O559" s="485">
        <f>Calcu_ADJ!L38</f>
        <v>0.11547005383792516</v>
      </c>
      <c r="P559" s="486"/>
      <c r="Q559" s="486"/>
      <c r="R559" s="486"/>
      <c r="S559" s="486"/>
      <c r="T559" s="486"/>
      <c r="U559" s="486"/>
      <c r="V559" s="487" t="str">
        <f>Calcu_ADJ!M38</f>
        <v>℃</v>
      </c>
      <c r="W559" s="487"/>
      <c r="X559" s="487"/>
      <c r="Y559" s="487"/>
      <c r="Z559" s="487"/>
      <c r="AA559" s="488"/>
      <c r="AB559" s="468" t="str">
        <f>Calcu_ADJ!N38</f>
        <v>직사각형</v>
      </c>
      <c r="AC559" s="468"/>
      <c r="AD559" s="468"/>
      <c r="AE559" s="468"/>
      <c r="AF559" s="468"/>
      <c r="AG559" s="493" t="e">
        <f ca="1">Calcu_ADJ!Q38</f>
        <v>#N/A</v>
      </c>
      <c r="AH559" s="489"/>
      <c r="AI559" s="489"/>
      <c r="AJ559" s="489"/>
      <c r="AK559" s="489" t="s">
        <v>191</v>
      </c>
      <c r="AL559" s="489"/>
      <c r="AM559" s="489"/>
      <c r="AN559" s="489"/>
      <c r="AO559" s="490"/>
      <c r="AP559" s="494" t="e">
        <f ca="1">Calcu_ADJ!T38</f>
        <v>#N/A</v>
      </c>
      <c r="AQ559" s="495"/>
      <c r="AR559" s="495"/>
      <c r="AS559" s="495"/>
      <c r="AT559" s="495"/>
      <c r="AU559" s="495" t="s">
        <v>315</v>
      </c>
      <c r="AV559" s="495"/>
      <c r="AW559" s="489" t="s">
        <v>192</v>
      </c>
      <c r="AX559" s="489"/>
      <c r="AY559" s="489"/>
      <c r="AZ559" s="489"/>
      <c r="BA559" s="489"/>
      <c r="BB559" s="490"/>
      <c r="BC559" s="468">
        <f>Calcu_ADJ!V38</f>
        <v>12</v>
      </c>
      <c r="BD559" s="468"/>
      <c r="BE559" s="468"/>
      <c r="BF559" s="468"/>
    </row>
    <row r="560" spans="1:58" ht="18.75" customHeight="1">
      <c r="A560" s="222"/>
      <c r="B560" s="468" t="s">
        <v>193</v>
      </c>
      <c r="C560" s="468"/>
      <c r="D560" s="478" t="s">
        <v>164</v>
      </c>
      <c r="E560" s="479"/>
      <c r="F560" s="479"/>
      <c r="G560" s="480"/>
      <c r="H560" s="481" t="e">
        <f ca="1">Calcu_ADJ!E39</f>
        <v>#N/A</v>
      </c>
      <c r="I560" s="482"/>
      <c r="J560" s="482"/>
      <c r="K560" s="482"/>
      <c r="L560" s="482"/>
      <c r="M560" s="483" t="str">
        <f>Calcu_ADJ!F39</f>
        <v>/℃</v>
      </c>
      <c r="N560" s="484"/>
      <c r="O560" s="496">
        <f>Calcu_ADJ!L39</f>
        <v>8.1649658092772609E-7</v>
      </c>
      <c r="P560" s="497"/>
      <c r="Q560" s="497"/>
      <c r="R560" s="497"/>
      <c r="S560" s="497"/>
      <c r="T560" s="497"/>
      <c r="U560" s="497"/>
      <c r="V560" s="497"/>
      <c r="W560" s="497"/>
      <c r="X560" s="489" t="str">
        <f>Calcu_ADJ!M39</f>
        <v>/℃</v>
      </c>
      <c r="Y560" s="489"/>
      <c r="Z560" s="489"/>
      <c r="AA560" s="490"/>
      <c r="AB560" s="468" t="str">
        <f>Calcu_ADJ!N39</f>
        <v>삼각형</v>
      </c>
      <c r="AC560" s="468"/>
      <c r="AD560" s="468"/>
      <c r="AE560" s="468"/>
      <c r="AF560" s="468"/>
      <c r="AG560" s="493">
        <f>Calcu_ADJ!Q39</f>
        <v>-100</v>
      </c>
      <c r="AH560" s="489"/>
      <c r="AI560" s="489"/>
      <c r="AJ560" s="489"/>
      <c r="AK560" s="489" t="s">
        <v>187</v>
      </c>
      <c r="AL560" s="489"/>
      <c r="AM560" s="489"/>
      <c r="AN560" s="489"/>
      <c r="AO560" s="490"/>
      <c r="AP560" s="494">
        <f>Calcu_ADJ!T39</f>
        <v>8.1649658092772609E-5</v>
      </c>
      <c r="AQ560" s="495"/>
      <c r="AR560" s="495"/>
      <c r="AS560" s="495"/>
      <c r="AT560" s="495"/>
      <c r="AU560" s="495" t="s">
        <v>314</v>
      </c>
      <c r="AV560" s="495"/>
      <c r="AW560" s="489" t="s">
        <v>192</v>
      </c>
      <c r="AX560" s="489"/>
      <c r="AY560" s="489"/>
      <c r="AZ560" s="489"/>
      <c r="BA560" s="489"/>
      <c r="BB560" s="490"/>
      <c r="BC560" s="468">
        <f>Calcu_ADJ!V39</f>
        <v>100</v>
      </c>
      <c r="BD560" s="468"/>
      <c r="BE560" s="468"/>
      <c r="BF560" s="468"/>
    </row>
    <row r="561" spans="1:75" ht="18.75" customHeight="1">
      <c r="A561" s="222"/>
      <c r="B561" s="468" t="s">
        <v>195</v>
      </c>
      <c r="C561" s="468"/>
      <c r="D561" s="478" t="s">
        <v>165</v>
      </c>
      <c r="E561" s="479"/>
      <c r="F561" s="479"/>
      <c r="G561" s="480"/>
      <c r="H561" s="481">
        <f>Calcu_ADJ!E40</f>
        <v>0.1</v>
      </c>
      <c r="I561" s="482"/>
      <c r="J561" s="482"/>
      <c r="K561" s="482"/>
      <c r="L561" s="482"/>
      <c r="M561" s="483" t="str">
        <f>Calcu_ADJ!F40</f>
        <v>℃</v>
      </c>
      <c r="N561" s="484"/>
      <c r="O561" s="485">
        <f>Calcu_ADJ!L40</f>
        <v>0.57735026918962584</v>
      </c>
      <c r="P561" s="486"/>
      <c r="Q561" s="486"/>
      <c r="R561" s="486"/>
      <c r="S561" s="486"/>
      <c r="T561" s="486"/>
      <c r="U561" s="486"/>
      <c r="V561" s="487" t="str">
        <f>Calcu_ADJ!M40</f>
        <v>℃</v>
      </c>
      <c r="W561" s="487"/>
      <c r="X561" s="487"/>
      <c r="Y561" s="487"/>
      <c r="Z561" s="487"/>
      <c r="AA561" s="488"/>
      <c r="AB561" s="468" t="str">
        <f>Calcu_ADJ!N40</f>
        <v>직사각형</v>
      </c>
      <c r="AC561" s="468"/>
      <c r="AD561" s="468"/>
      <c r="AE561" s="468"/>
      <c r="AF561" s="468"/>
      <c r="AG561" s="493" t="e">
        <f ca="1">Calcu_ADJ!Q40</f>
        <v>#N/A</v>
      </c>
      <c r="AH561" s="489"/>
      <c r="AI561" s="489"/>
      <c r="AJ561" s="489"/>
      <c r="AK561" s="489" t="s">
        <v>191</v>
      </c>
      <c r="AL561" s="489"/>
      <c r="AM561" s="489"/>
      <c r="AN561" s="489"/>
      <c r="AO561" s="490"/>
      <c r="AP561" s="494" t="e">
        <f ca="1">Calcu_ADJ!T40</f>
        <v>#N/A</v>
      </c>
      <c r="AQ561" s="495"/>
      <c r="AR561" s="495"/>
      <c r="AS561" s="495"/>
      <c r="AT561" s="495"/>
      <c r="AU561" s="495" t="s">
        <v>315</v>
      </c>
      <c r="AV561" s="495"/>
      <c r="AW561" s="489" t="s">
        <v>197</v>
      </c>
      <c r="AX561" s="489"/>
      <c r="AY561" s="489"/>
      <c r="AZ561" s="489"/>
      <c r="BA561" s="489"/>
      <c r="BB561" s="490"/>
      <c r="BC561" s="468">
        <f>Calcu_ADJ!V40</f>
        <v>12</v>
      </c>
      <c r="BD561" s="468"/>
      <c r="BE561" s="468"/>
      <c r="BF561" s="468"/>
    </row>
    <row r="562" spans="1:75" ht="18.75" customHeight="1">
      <c r="A562" s="222"/>
      <c r="B562" s="468" t="s">
        <v>198</v>
      </c>
      <c r="C562" s="468"/>
      <c r="D562" s="478" t="s">
        <v>584</v>
      </c>
      <c r="E562" s="479"/>
      <c r="F562" s="479"/>
      <c r="G562" s="480"/>
      <c r="H562" s="481">
        <f>Calcu_ADJ!E41</f>
        <v>0</v>
      </c>
      <c r="I562" s="482"/>
      <c r="J562" s="482"/>
      <c r="K562" s="482"/>
      <c r="L562" s="482"/>
      <c r="M562" s="483" t="str">
        <f>Calcu_ADJ!F41</f>
        <v>mm</v>
      </c>
      <c r="N562" s="484"/>
      <c r="O562" s="485">
        <f>Calcu_ADJ!K41</f>
        <v>0</v>
      </c>
      <c r="P562" s="486"/>
      <c r="Q562" s="486"/>
      <c r="R562" s="486"/>
      <c r="S562" s="486"/>
      <c r="T562" s="486"/>
      <c r="U562" s="486"/>
      <c r="V562" s="487" t="str">
        <f>Calcu_ADJ!M41</f>
        <v>μm</v>
      </c>
      <c r="W562" s="487"/>
      <c r="X562" s="487"/>
      <c r="Y562" s="487"/>
      <c r="Z562" s="487"/>
      <c r="AA562" s="488"/>
      <c r="AB562" s="468" t="str">
        <f>Calcu_ADJ!N41</f>
        <v>직사각형</v>
      </c>
      <c r="AC562" s="468"/>
      <c r="AD562" s="468"/>
      <c r="AE562" s="468"/>
      <c r="AF562" s="468"/>
      <c r="AG562" s="465">
        <f>Calcu_ADJ!Q41</f>
        <v>1</v>
      </c>
      <c r="AH562" s="466"/>
      <c r="AI562" s="466"/>
      <c r="AJ562" s="466"/>
      <c r="AK562" s="466"/>
      <c r="AL562" s="466"/>
      <c r="AM562" s="466"/>
      <c r="AN562" s="466"/>
      <c r="AO562" s="467"/>
      <c r="AP562" s="485">
        <f>Calcu_ADJ!S41</f>
        <v>0</v>
      </c>
      <c r="AQ562" s="486"/>
      <c r="AR562" s="486"/>
      <c r="AS562" s="486"/>
      <c r="AT562" s="486"/>
      <c r="AU562" s="486">
        <v>0</v>
      </c>
      <c r="AV562" s="486"/>
      <c r="AW562" s="487" t="str">
        <f>Calcu_ADJ!U41</f>
        <v>μm</v>
      </c>
      <c r="AX562" s="487"/>
      <c r="AY562" s="487"/>
      <c r="AZ562" s="487"/>
      <c r="BA562" s="487"/>
      <c r="BB562" s="488"/>
      <c r="BC562" s="468" t="str">
        <f>Calcu_ADJ!V41</f>
        <v>∞</v>
      </c>
      <c r="BD562" s="468"/>
      <c r="BE562" s="468"/>
      <c r="BF562" s="468"/>
    </row>
    <row r="563" spans="1:75" ht="18.75" customHeight="1">
      <c r="A563" s="222"/>
      <c r="B563" s="468" t="s">
        <v>335</v>
      </c>
      <c r="C563" s="468"/>
      <c r="D563" s="478" t="s">
        <v>353</v>
      </c>
      <c r="E563" s="479"/>
      <c r="F563" s="479"/>
      <c r="G563" s="480"/>
      <c r="H563" s="481">
        <f>Calcu_ADJ!E42</f>
        <v>0</v>
      </c>
      <c r="I563" s="482"/>
      <c r="J563" s="482"/>
      <c r="K563" s="482"/>
      <c r="L563" s="482"/>
      <c r="M563" s="483" t="str">
        <f>Calcu_ADJ!F42</f>
        <v>mm</v>
      </c>
      <c r="N563" s="484"/>
      <c r="O563" s="485">
        <f>Calcu_ADJ!K42</f>
        <v>0</v>
      </c>
      <c r="P563" s="486"/>
      <c r="Q563" s="486"/>
      <c r="R563" s="486"/>
      <c r="S563" s="486"/>
      <c r="T563" s="486"/>
      <c r="U563" s="486"/>
      <c r="V563" s="487" t="str">
        <f>Calcu_ADJ!M42</f>
        <v>μm</v>
      </c>
      <c r="W563" s="487"/>
      <c r="X563" s="487"/>
      <c r="Y563" s="487"/>
      <c r="Z563" s="487"/>
      <c r="AA563" s="488"/>
      <c r="AB563" s="468" t="str">
        <f>Calcu_ADJ!N42</f>
        <v>직사각형</v>
      </c>
      <c r="AC563" s="468"/>
      <c r="AD563" s="468"/>
      <c r="AE563" s="468"/>
      <c r="AF563" s="468"/>
      <c r="AG563" s="465">
        <f>Calcu_ADJ!Q42</f>
        <v>1</v>
      </c>
      <c r="AH563" s="466"/>
      <c r="AI563" s="466"/>
      <c r="AJ563" s="466"/>
      <c r="AK563" s="466"/>
      <c r="AL563" s="466"/>
      <c r="AM563" s="466"/>
      <c r="AN563" s="466"/>
      <c r="AO563" s="467"/>
      <c r="AP563" s="485">
        <f>Calcu_ADJ!S42</f>
        <v>0</v>
      </c>
      <c r="AQ563" s="486"/>
      <c r="AR563" s="486"/>
      <c r="AS563" s="486"/>
      <c r="AT563" s="486"/>
      <c r="AU563" s="486">
        <v>0</v>
      </c>
      <c r="AV563" s="486"/>
      <c r="AW563" s="487" t="str">
        <f>Calcu_ADJ!U42</f>
        <v>μm</v>
      </c>
      <c r="AX563" s="487"/>
      <c r="AY563" s="487"/>
      <c r="AZ563" s="487"/>
      <c r="BA563" s="487"/>
      <c r="BB563" s="488"/>
      <c r="BC563" s="468">
        <f>Calcu_ADJ!V42</f>
        <v>12</v>
      </c>
      <c r="BD563" s="468"/>
      <c r="BE563" s="468"/>
      <c r="BF563" s="468"/>
    </row>
    <row r="564" spans="1:75" ht="18.75" customHeight="1">
      <c r="A564" s="222"/>
      <c r="B564" s="468" t="s">
        <v>336</v>
      </c>
      <c r="C564" s="468"/>
      <c r="D564" s="478" t="s">
        <v>199</v>
      </c>
      <c r="E564" s="479"/>
      <c r="F564" s="479"/>
      <c r="G564" s="480"/>
      <c r="H564" s="481" t="e">
        <f ca="1">Calcu_ADJ!E43</f>
        <v>#N/A</v>
      </c>
      <c r="I564" s="482"/>
      <c r="J564" s="482"/>
      <c r="K564" s="482"/>
      <c r="L564" s="482"/>
      <c r="M564" s="483" t="str">
        <f>Calcu_ADJ!F43</f>
        <v>mm</v>
      </c>
      <c r="N564" s="484"/>
      <c r="O564" s="465"/>
      <c r="P564" s="466"/>
      <c r="Q564" s="466"/>
      <c r="R564" s="466"/>
      <c r="S564" s="466"/>
      <c r="T564" s="466"/>
      <c r="U564" s="466"/>
      <c r="V564" s="466"/>
      <c r="W564" s="466"/>
      <c r="X564" s="466"/>
      <c r="Y564" s="466"/>
      <c r="Z564" s="466"/>
      <c r="AA564" s="467"/>
      <c r="AB564" s="468"/>
      <c r="AC564" s="468"/>
      <c r="AD564" s="468"/>
      <c r="AE564" s="468"/>
      <c r="AF564" s="468"/>
      <c r="AG564" s="465"/>
      <c r="AH564" s="466"/>
      <c r="AI564" s="466"/>
      <c r="AJ564" s="466"/>
      <c r="AK564" s="466"/>
      <c r="AL564" s="466"/>
      <c r="AM564" s="466"/>
      <c r="AN564" s="466"/>
      <c r="AO564" s="467"/>
      <c r="AP564" s="491" t="e">
        <f ca="1">Calcu_ADJ!S43</f>
        <v>#N/A</v>
      </c>
      <c r="AQ564" s="492"/>
      <c r="AR564" s="492"/>
      <c r="AS564" s="232"/>
      <c r="AT564" s="328"/>
      <c r="AU564" s="457" t="e">
        <f ca="1">Calcu_ADJ!T43</f>
        <v>#N/A</v>
      </c>
      <c r="AV564" s="457"/>
      <c r="AW564" s="457"/>
      <c r="AX564" s="329"/>
      <c r="AY564" s="329"/>
      <c r="AZ564" s="329"/>
      <c r="BA564" s="489" t="str">
        <f>Calcu_ADJ!U43</f>
        <v>μm</v>
      </c>
      <c r="BB564" s="490"/>
      <c r="BC564" s="468" t="e">
        <f ca="1">Calcu_ADJ!V43</f>
        <v>#N/A</v>
      </c>
      <c r="BD564" s="468"/>
      <c r="BE564" s="468"/>
      <c r="BF564" s="468"/>
    </row>
    <row r="565" spans="1:75" ht="18.75" customHeight="1">
      <c r="A565" s="222"/>
      <c r="B565" s="222"/>
      <c r="C565" s="222"/>
      <c r="D565" s="222"/>
      <c r="E565" s="222"/>
      <c r="F565" s="222"/>
      <c r="G565" s="222"/>
      <c r="H565" s="222"/>
      <c r="I565" s="222"/>
      <c r="J565" s="222"/>
      <c r="K565" s="222"/>
      <c r="L565" s="222"/>
      <c r="M565" s="222"/>
      <c r="N565" s="222"/>
      <c r="O565" s="222"/>
      <c r="P565" s="222"/>
      <c r="Q565" s="222"/>
      <c r="R565" s="222"/>
      <c r="S565" s="222"/>
      <c r="T565" s="222"/>
      <c r="U565" s="222"/>
      <c r="V565" s="222"/>
      <c r="W565" s="222"/>
      <c r="X565" s="222"/>
      <c r="Y565" s="222"/>
      <c r="Z565" s="222"/>
      <c r="AA565" s="222"/>
      <c r="AB565" s="222"/>
      <c r="AC565" s="222"/>
      <c r="AD565" s="222"/>
      <c r="AE565" s="222"/>
      <c r="AF565" s="222"/>
      <c r="AG565" s="234" t="s">
        <v>345</v>
      </c>
      <c r="AH565" s="222"/>
      <c r="AI565" s="222"/>
      <c r="AJ565" s="222"/>
      <c r="AK565" s="222"/>
      <c r="AL565" s="222"/>
      <c r="AM565" s="222"/>
      <c r="AN565" s="222"/>
      <c r="AO565" s="222"/>
      <c r="AP565" s="222"/>
      <c r="AQ565" s="222"/>
      <c r="AR565" s="222"/>
      <c r="AS565" s="222"/>
      <c r="AT565" s="222"/>
    </row>
    <row r="566" spans="1:75" s="137" customFormat="1" ht="18.75" customHeight="1">
      <c r="A566" s="57" t="s">
        <v>297</v>
      </c>
      <c r="B566" s="330"/>
      <c r="C566" s="330"/>
      <c r="D566" s="330"/>
      <c r="E566" s="330"/>
      <c r="F566" s="330"/>
      <c r="G566" s="330"/>
      <c r="H566" s="330"/>
      <c r="I566" s="330"/>
      <c r="J566" s="330"/>
      <c r="K566" s="330"/>
      <c r="L566" s="330"/>
      <c r="M566" s="330"/>
      <c r="N566" s="330"/>
      <c r="O566" s="330"/>
      <c r="P566" s="330"/>
      <c r="Q566" s="330"/>
      <c r="R566" s="330"/>
      <c r="S566" s="330"/>
      <c r="T566" s="330"/>
      <c r="U566" s="330"/>
      <c r="V566" s="330"/>
      <c r="W566" s="330"/>
      <c r="X566" s="330"/>
      <c r="Y566" s="330"/>
      <c r="Z566" s="330"/>
      <c r="AA566" s="330"/>
      <c r="AB566" s="330"/>
      <c r="AC566" s="330"/>
      <c r="AD566" s="330"/>
      <c r="AE566" s="330"/>
      <c r="AF566" s="330"/>
      <c r="AG566" s="330"/>
      <c r="AH566" s="330"/>
      <c r="AI566" s="330"/>
      <c r="AJ566" s="330"/>
      <c r="AK566" s="330"/>
      <c r="AL566" s="330"/>
      <c r="AM566" s="330"/>
      <c r="AN566" s="330"/>
      <c r="AO566" s="330"/>
      <c r="AP566" s="330"/>
      <c r="AQ566" s="330"/>
      <c r="AR566" s="330"/>
      <c r="AS566" s="330"/>
      <c r="AT566" s="330"/>
      <c r="AU566" s="330"/>
      <c r="AV566" s="330"/>
      <c r="AW566" s="330"/>
      <c r="AX566" s="330"/>
      <c r="AY566" s="330"/>
      <c r="AZ566" s="330"/>
      <c r="BA566" s="330"/>
      <c r="BB566" s="330"/>
      <c r="BC566" s="330"/>
      <c r="BD566" s="330"/>
      <c r="BE566" s="330"/>
      <c r="BF566" s="330"/>
    </row>
    <row r="567" spans="1:75" s="137" customFormat="1" ht="18.75" customHeight="1">
      <c r="A567" s="330"/>
      <c r="B567" s="330"/>
      <c r="C567" s="330"/>
      <c r="D567" s="330"/>
      <c r="E567" s="330"/>
      <c r="F567" s="330"/>
      <c r="G567" s="330"/>
      <c r="H567" s="330"/>
      <c r="I567" s="330"/>
      <c r="J567" s="330"/>
      <c r="K567" s="330"/>
      <c r="L567" s="330"/>
      <c r="M567" s="330"/>
      <c r="N567" s="330"/>
      <c r="O567" s="330"/>
      <c r="P567" s="330"/>
      <c r="Q567" s="330"/>
      <c r="R567" s="330"/>
      <c r="S567" s="330"/>
      <c r="T567" s="330"/>
      <c r="U567" s="330"/>
      <c r="V567" s="330"/>
      <c r="W567" s="330"/>
      <c r="X567" s="330"/>
      <c r="Y567" s="330"/>
      <c r="Z567" s="330"/>
      <c r="AA567" s="330"/>
      <c r="AB567" s="330"/>
      <c r="AC567" s="330"/>
      <c r="AD567" s="330"/>
      <c r="AE567" s="331"/>
      <c r="AF567" s="330"/>
      <c r="AG567" s="330"/>
      <c r="AH567" s="330"/>
      <c r="AI567" s="330"/>
      <c r="AJ567" s="330"/>
      <c r="AK567" s="331"/>
      <c r="AL567" s="331"/>
      <c r="AM567" s="335"/>
      <c r="AN567" s="335"/>
      <c r="AO567" s="335"/>
      <c r="AP567" s="335"/>
      <c r="AQ567" s="331"/>
      <c r="AR567" s="330"/>
      <c r="AT567" s="242"/>
      <c r="AU567" s="242"/>
      <c r="AV567" s="242"/>
      <c r="AW567" s="331"/>
      <c r="AX567" s="331"/>
      <c r="AY567" s="330"/>
      <c r="BA567" s="330"/>
      <c r="BB567" s="330"/>
      <c r="BC567" s="330"/>
      <c r="BD567" s="330"/>
      <c r="BE567" s="330"/>
      <c r="BF567" s="330"/>
    </row>
    <row r="568" spans="1:75" s="137" customFormat="1" ht="18.75" customHeight="1">
      <c r="A568" s="330"/>
      <c r="B568" s="330"/>
      <c r="C568" s="330"/>
      <c r="D568" s="330"/>
      <c r="E568" s="330" t="s">
        <v>205</v>
      </c>
      <c r="F568" s="501" t="e">
        <f ca="1">AP556</f>
        <v>#N/A</v>
      </c>
      <c r="G568" s="501"/>
      <c r="H568" s="501"/>
      <c r="I568" s="331" t="s">
        <v>206</v>
      </c>
      <c r="J568" s="331"/>
      <c r="K568" s="498" t="s">
        <v>298</v>
      </c>
      <c r="L568" s="498"/>
      <c r="M568" s="502" t="e">
        <f ca="1">AU556</f>
        <v>#N/A</v>
      </c>
      <c r="N568" s="502"/>
      <c r="O568" s="502"/>
      <c r="P568" s="331" t="s">
        <v>188</v>
      </c>
      <c r="Q568" s="331"/>
      <c r="R568" s="330"/>
      <c r="T568" s="498" t="s">
        <v>299</v>
      </c>
      <c r="U568" s="498"/>
      <c r="V568" s="500">
        <f>AP557</f>
        <v>0</v>
      </c>
      <c r="W568" s="500"/>
      <c r="X568" s="500"/>
      <c r="Y568" s="331" t="s">
        <v>206</v>
      </c>
      <c r="Z568" s="331"/>
      <c r="AA568" s="498" t="s">
        <v>299</v>
      </c>
      <c r="AB568" s="498"/>
      <c r="AC568" s="499">
        <f>AP558</f>
        <v>8.1649658092772609E-5</v>
      </c>
      <c r="AD568" s="499"/>
      <c r="AE568" s="499"/>
      <c r="AF568" s="499"/>
      <c r="AG568" s="331" t="s">
        <v>188</v>
      </c>
      <c r="AH568" s="330"/>
      <c r="AK568" s="498" t="s">
        <v>299</v>
      </c>
      <c r="AL568" s="498"/>
      <c r="AM568" s="499" t="e">
        <f ca="1">AP559</f>
        <v>#N/A</v>
      </c>
      <c r="AN568" s="499"/>
      <c r="AO568" s="499"/>
      <c r="AP568" s="499"/>
      <c r="AQ568" s="331" t="s">
        <v>188</v>
      </c>
      <c r="AR568" s="330"/>
      <c r="AU568" s="330"/>
      <c r="AV568" s="330"/>
      <c r="AW568" s="330"/>
      <c r="AX568" s="330"/>
      <c r="AY568" s="330"/>
      <c r="AZ568" s="330"/>
      <c r="BA568" s="330"/>
      <c r="BB568" s="330"/>
      <c r="BC568" s="330"/>
      <c r="BD568" s="330"/>
      <c r="BE568" s="330"/>
      <c r="BF568" s="330"/>
    </row>
    <row r="569" spans="1:75" s="137" customFormat="1" ht="18.75" customHeight="1">
      <c r="A569" s="330"/>
      <c r="B569" s="330"/>
      <c r="C569" s="330"/>
      <c r="D569" s="330"/>
      <c r="E569" s="330"/>
      <c r="F569" s="498" t="s">
        <v>299</v>
      </c>
      <c r="G569" s="498"/>
      <c r="H569" s="499">
        <f>AP560</f>
        <v>8.1649658092772609E-5</v>
      </c>
      <c r="I569" s="499"/>
      <c r="J569" s="499"/>
      <c r="K569" s="499"/>
      <c r="L569" s="331" t="s">
        <v>188</v>
      </c>
      <c r="M569" s="330"/>
      <c r="P569" s="498" t="s">
        <v>299</v>
      </c>
      <c r="Q569" s="498"/>
      <c r="R569" s="499" t="e">
        <f ca="1">AP561</f>
        <v>#N/A</v>
      </c>
      <c r="S569" s="499"/>
      <c r="T569" s="499"/>
      <c r="U569" s="499"/>
      <c r="V569" s="331" t="s">
        <v>188</v>
      </c>
      <c r="W569" s="330"/>
      <c r="Z569" s="498" t="s">
        <v>298</v>
      </c>
      <c r="AA569" s="498"/>
      <c r="AB569" s="500">
        <f>AP562</f>
        <v>0</v>
      </c>
      <c r="AC569" s="500"/>
      <c r="AD569" s="500"/>
      <c r="AE569" s="331" t="s">
        <v>206</v>
      </c>
      <c r="AF569" s="331"/>
      <c r="AG569" s="334"/>
      <c r="AH569" s="498" t="s">
        <v>298</v>
      </c>
      <c r="AI569" s="498"/>
      <c r="AJ569" s="500">
        <f>AP563</f>
        <v>0</v>
      </c>
      <c r="AK569" s="500"/>
      <c r="AL569" s="500"/>
      <c r="AM569" s="331" t="s">
        <v>206</v>
      </c>
      <c r="AN569" s="331"/>
      <c r="AO569" s="334"/>
      <c r="AP569" s="331"/>
      <c r="AQ569" s="330"/>
      <c r="AS569" s="330"/>
      <c r="AT569" s="330"/>
      <c r="AU569" s="330"/>
      <c r="AV569" s="330"/>
      <c r="AW569" s="330"/>
      <c r="AX569" s="330"/>
      <c r="AY569" s="330"/>
      <c r="AZ569" s="330"/>
      <c r="BA569" s="330"/>
      <c r="BB569" s="330"/>
      <c r="BC569" s="330"/>
      <c r="BD569" s="330"/>
      <c r="BE569" s="330"/>
      <c r="BF569" s="330"/>
    </row>
    <row r="570" spans="1:75" s="58" customFormat="1" ht="18.75" customHeight="1">
      <c r="A570" s="331"/>
      <c r="B570" s="331"/>
      <c r="C570" s="331"/>
      <c r="D570" s="331"/>
      <c r="E570" s="330" t="s">
        <v>132</v>
      </c>
      <c r="F570" s="501" t="e">
        <f ca="1">AP564</f>
        <v>#N/A</v>
      </c>
      <c r="G570" s="501"/>
      <c r="H570" s="501"/>
      <c r="I570" s="331" t="s">
        <v>131</v>
      </c>
      <c r="J570" s="331"/>
      <c r="K570" s="498" t="s">
        <v>298</v>
      </c>
      <c r="L570" s="498"/>
      <c r="M570" s="502" t="e">
        <f ca="1">AU564</f>
        <v>#N/A</v>
      </c>
      <c r="N570" s="502"/>
      <c r="O570" s="502"/>
      <c r="P570" s="331" t="s">
        <v>188</v>
      </c>
      <c r="Q570" s="331"/>
      <c r="R570" s="330"/>
      <c r="S570" s="137"/>
      <c r="T570" s="331"/>
      <c r="U570" s="331"/>
      <c r="V570" s="331"/>
      <c r="W570" s="331"/>
      <c r="X570" s="331"/>
      <c r="Y570" s="331"/>
      <c r="Z570" s="331"/>
      <c r="AA570" s="331"/>
      <c r="AB570" s="331"/>
      <c r="AC570" s="331"/>
      <c r="AD570" s="331"/>
      <c r="AE570" s="331"/>
      <c r="AF570" s="331"/>
      <c r="AG570" s="330"/>
      <c r="AH570" s="331"/>
      <c r="AI570" s="331"/>
      <c r="AJ570" s="331"/>
      <c r="AK570" s="331"/>
      <c r="AL570" s="331"/>
      <c r="AM570" s="331"/>
      <c r="AN570" s="331"/>
      <c r="AO570" s="331"/>
      <c r="AP570" s="331"/>
      <c r="AQ570" s="331"/>
      <c r="AR570" s="331"/>
      <c r="AS570" s="331"/>
      <c r="AT570" s="331"/>
      <c r="AU570" s="331"/>
      <c r="AV570" s="331"/>
      <c r="AW570" s="331"/>
      <c r="AX570" s="331"/>
      <c r="AY570" s="331"/>
      <c r="AZ570" s="331"/>
      <c r="BA570" s="331"/>
      <c r="BB570" s="331"/>
      <c r="BC570" s="331"/>
      <c r="BD570" s="331"/>
      <c r="BE570" s="331"/>
      <c r="BF570" s="331"/>
      <c r="BG570" s="331"/>
      <c r="BH570" s="331"/>
    </row>
    <row r="571" spans="1:75" s="58" customFormat="1" ht="18.75" customHeight="1">
      <c r="A571" s="331"/>
      <c r="B571" s="331"/>
      <c r="C571" s="331"/>
      <c r="D571" s="332"/>
      <c r="E571" s="332"/>
      <c r="F571" s="332"/>
      <c r="G571" s="331"/>
      <c r="H571" s="331"/>
      <c r="I571" s="330"/>
      <c r="J571" s="330"/>
      <c r="K571" s="148"/>
      <c r="L571" s="148"/>
      <c r="M571" s="148"/>
      <c r="N571" s="148"/>
      <c r="O571" s="331"/>
      <c r="P571" s="331"/>
      <c r="Q571" s="331"/>
      <c r="R571" s="331"/>
      <c r="S571" s="331"/>
      <c r="T571" s="331"/>
      <c r="U571" s="331"/>
      <c r="V571" s="331"/>
      <c r="W571" s="331"/>
      <c r="X571" s="331"/>
      <c r="Y571" s="331"/>
      <c r="Z571" s="331"/>
      <c r="AA571" s="331"/>
      <c r="AB571" s="331"/>
      <c r="AC571" s="331"/>
      <c r="AD571" s="331"/>
      <c r="AE571" s="331"/>
      <c r="AF571" s="331"/>
      <c r="AG571" s="331"/>
      <c r="AH571" s="331"/>
      <c r="AI571" s="331"/>
      <c r="AJ571" s="331"/>
      <c r="AK571" s="331"/>
      <c r="AL571" s="331"/>
      <c r="AM571" s="331"/>
      <c r="AN571" s="331"/>
      <c r="AO571" s="331"/>
      <c r="AP571" s="331"/>
      <c r="AQ571" s="331"/>
      <c r="AR571" s="331"/>
      <c r="AS571" s="331"/>
      <c r="AT571" s="331"/>
      <c r="AU571" s="331"/>
      <c r="AV571" s="331"/>
      <c r="AW571" s="331"/>
      <c r="AX571" s="331"/>
      <c r="AY571" s="331"/>
      <c r="AZ571" s="331"/>
      <c r="BA571" s="331"/>
      <c r="BB571" s="331"/>
      <c r="BC571" s="331"/>
      <c r="BD571" s="331"/>
      <c r="BE571" s="331"/>
      <c r="BF571" s="331"/>
    </row>
    <row r="572" spans="1:75" s="137" customFormat="1" ht="18.75" customHeight="1">
      <c r="A572" s="330"/>
      <c r="B572" s="330"/>
      <c r="C572" s="330"/>
      <c r="D572" s="141" t="s">
        <v>300</v>
      </c>
      <c r="E572" s="330" t="s">
        <v>132</v>
      </c>
      <c r="F572" s="501" t="e">
        <f ca="1">F570</f>
        <v>#N/A</v>
      </c>
      <c r="G572" s="501"/>
      <c r="H572" s="501"/>
      <c r="I572" s="151"/>
      <c r="J572" s="333"/>
      <c r="K572" s="506" t="e">
        <f ca="1">M570</f>
        <v>#N/A</v>
      </c>
      <c r="L572" s="507"/>
      <c r="M572" s="507"/>
      <c r="N572" s="222"/>
      <c r="O572" s="222"/>
      <c r="P572" s="222"/>
      <c r="Q572" s="508" t="str">
        <f>BA564</f>
        <v>μm</v>
      </c>
      <c r="R572" s="508"/>
      <c r="T572" s="331"/>
      <c r="U572" s="331"/>
      <c r="V572" s="331"/>
      <c r="W572" s="331"/>
      <c r="X572" s="331"/>
      <c r="Y572" s="330"/>
      <c r="Z572" s="330"/>
      <c r="AA572" s="330"/>
      <c r="AB572" s="330"/>
      <c r="AC572" s="330"/>
      <c r="AD572" s="330"/>
      <c r="AE572" s="331"/>
      <c r="AF572" s="330"/>
      <c r="AG572" s="330"/>
      <c r="AH572" s="330"/>
      <c r="AI572" s="330"/>
      <c r="AJ572" s="330"/>
      <c r="AK572" s="330"/>
      <c r="AL572" s="330"/>
      <c r="AM572" s="330"/>
      <c r="AN572" s="330"/>
      <c r="AO572" s="330"/>
      <c r="AP572" s="330"/>
      <c r="AQ572" s="330"/>
      <c r="AR572" s="330"/>
      <c r="AS572" s="330"/>
      <c r="AT572" s="330"/>
      <c r="BA572" s="330"/>
      <c r="BB572" s="330"/>
      <c r="BC572" s="330"/>
      <c r="BD572" s="330"/>
      <c r="BE572" s="330"/>
      <c r="BF572" s="330"/>
    </row>
    <row r="573" spans="1:75" s="331" customFormat="1" ht="18.75" customHeight="1"/>
    <row r="574" spans="1:75" ht="18.75" customHeight="1">
      <c r="A574" s="57" t="s">
        <v>301</v>
      </c>
      <c r="B574" s="222"/>
      <c r="C574" s="222"/>
      <c r="D574" s="222"/>
      <c r="E574" s="222"/>
      <c r="F574" s="222"/>
      <c r="G574" s="222"/>
      <c r="H574" s="222"/>
      <c r="I574" s="222"/>
      <c r="J574" s="222"/>
      <c r="K574" s="222"/>
      <c r="L574" s="222"/>
      <c r="M574" s="222"/>
      <c r="N574" s="222"/>
      <c r="O574" s="222"/>
      <c r="P574" s="222"/>
      <c r="Q574" s="222"/>
      <c r="R574" s="222"/>
      <c r="S574" s="222"/>
      <c r="T574" s="222"/>
      <c r="U574" s="222"/>
      <c r="V574" s="222"/>
      <c r="W574" s="222"/>
      <c r="X574" s="222"/>
      <c r="Y574" s="222"/>
      <c r="Z574" s="222"/>
      <c r="AA574" s="222"/>
      <c r="AB574" s="222"/>
      <c r="AC574" s="222"/>
      <c r="AD574" s="222"/>
      <c r="AE574" s="222"/>
      <c r="AF574" s="222"/>
      <c r="AG574" s="222"/>
      <c r="AH574" s="222"/>
      <c r="AI574" s="222"/>
      <c r="AJ574" s="222"/>
      <c r="AK574" s="222"/>
      <c r="AL574" s="222"/>
      <c r="AM574" s="222"/>
      <c r="AN574" s="222"/>
      <c r="AO574" s="222"/>
      <c r="AP574" s="222"/>
      <c r="AQ574" s="222"/>
      <c r="AR574" s="222"/>
      <c r="AS574" s="222"/>
      <c r="AT574" s="222"/>
      <c r="AU574" s="222"/>
      <c r="AV574" s="222"/>
      <c r="AW574" s="222"/>
      <c r="AX574" s="222"/>
      <c r="AY574" s="222"/>
      <c r="AZ574" s="222"/>
      <c r="BA574" s="222"/>
      <c r="BB574" s="222"/>
      <c r="BC574" s="222"/>
      <c r="BD574" s="222"/>
      <c r="BE574" s="222"/>
      <c r="BF574" s="222"/>
    </row>
    <row r="575" spans="1:75" ht="18.75" customHeight="1">
      <c r="A575" s="222"/>
      <c r="B575" s="222"/>
      <c r="C575" s="222"/>
      <c r="D575" s="222"/>
      <c r="E575" s="222"/>
      <c r="F575" s="222"/>
      <c r="G575" s="222"/>
      <c r="H575" s="222"/>
      <c r="I575" s="222"/>
      <c r="J575" s="222"/>
      <c r="K575" s="222"/>
      <c r="L575" s="503" t="e">
        <f ca="1">Calcu_ADJ!W43</f>
        <v>#N/A</v>
      </c>
      <c r="M575" s="503"/>
      <c r="N575" s="503"/>
      <c r="O575" s="503"/>
      <c r="P575" s="503"/>
      <c r="Q575" s="503"/>
      <c r="R575" s="503"/>
      <c r="S575" s="503"/>
      <c r="T575" s="503"/>
      <c r="U575" s="503"/>
      <c r="V575" s="503"/>
      <c r="W575" s="503"/>
      <c r="X575" s="503"/>
      <c r="Y575" s="503"/>
      <c r="Z575" s="503"/>
      <c r="AA575" s="503"/>
      <c r="AB575" s="503"/>
      <c r="AC575" s="503"/>
      <c r="AD575" s="503"/>
      <c r="AE575" s="503"/>
      <c r="AF575" s="503"/>
      <c r="AG575" s="503"/>
      <c r="AH575" s="503"/>
      <c r="AI575" s="503"/>
      <c r="AJ575" s="503"/>
      <c r="AK575" s="503"/>
      <c r="AL575" s="503"/>
      <c r="AM575" s="503"/>
      <c r="AN575" s="503"/>
      <c r="AO575" s="503"/>
      <c r="AP575" s="503"/>
      <c r="AQ575" s="503"/>
      <c r="AR575" s="503"/>
      <c r="AS575" s="503"/>
      <c r="AT575" s="503"/>
      <c r="AU575" s="503"/>
      <c r="AV575" s="503"/>
      <c r="AW575" s="503"/>
      <c r="AX575" s="503"/>
      <c r="AY575" s="498" t="s">
        <v>205</v>
      </c>
      <c r="AZ575" s="504" t="e">
        <f ca="1">TRIM(BC564)</f>
        <v>#N/A</v>
      </c>
      <c r="BA575" s="504"/>
      <c r="BB575" s="504"/>
      <c r="BC575" s="504"/>
      <c r="BD575" s="504"/>
      <c r="BF575" s="149"/>
      <c r="BG575" s="149"/>
      <c r="BH575" s="149"/>
      <c r="BI575" s="149"/>
      <c r="BJ575" s="149"/>
      <c r="BK575" s="58"/>
      <c r="BL575" s="58"/>
      <c r="BM575" s="58"/>
      <c r="BN575" s="58"/>
      <c r="BO575" s="58"/>
      <c r="BP575" s="58"/>
      <c r="BQ575" s="58"/>
      <c r="BR575" s="58"/>
      <c r="BS575" s="58"/>
      <c r="BT575" s="58"/>
      <c r="BU575" s="58"/>
      <c r="BV575" s="58"/>
      <c r="BW575" s="58"/>
    </row>
    <row r="576" spans="1:75" ht="18.75" customHeight="1">
      <c r="A576" s="222"/>
      <c r="B576" s="222"/>
      <c r="C576" s="222"/>
      <c r="D576" s="222"/>
      <c r="E576" s="222"/>
      <c r="F576" s="222"/>
      <c r="G576" s="222"/>
      <c r="H576" s="222"/>
      <c r="I576" s="222"/>
      <c r="J576" s="222"/>
      <c r="K576" s="222"/>
      <c r="L576" s="505" t="e">
        <f ca="1">Calcu_ADJ!W35</f>
        <v>#N/A</v>
      </c>
      <c r="M576" s="505"/>
      <c r="N576" s="505"/>
      <c r="O576" s="505"/>
      <c r="P576" s="498" t="s">
        <v>298</v>
      </c>
      <c r="Q576" s="505">
        <f>Calcu_ADJ!W36</f>
        <v>0</v>
      </c>
      <c r="R576" s="505"/>
      <c r="S576" s="505"/>
      <c r="T576" s="505"/>
      <c r="U576" s="498" t="s">
        <v>299</v>
      </c>
      <c r="V576" s="503">
        <f>Calcu_ADJ!W37</f>
        <v>0</v>
      </c>
      <c r="W576" s="503"/>
      <c r="X576" s="503"/>
      <c r="Y576" s="503"/>
      <c r="Z576" s="498" t="s">
        <v>299</v>
      </c>
      <c r="AA576" s="505" t="e">
        <f ca="1">Calcu_ADJ!W38</f>
        <v>#N/A</v>
      </c>
      <c r="AB576" s="505"/>
      <c r="AC576" s="505"/>
      <c r="AD576" s="505"/>
      <c r="AE576" s="498" t="s">
        <v>299</v>
      </c>
      <c r="AF576" s="503">
        <f>Calcu_ADJ!W39</f>
        <v>0</v>
      </c>
      <c r="AG576" s="503"/>
      <c r="AH576" s="503"/>
      <c r="AI576" s="503"/>
      <c r="AJ576" s="498" t="s">
        <v>299</v>
      </c>
      <c r="AK576" s="503" t="e">
        <f ca="1">Calcu_ADJ!W40</f>
        <v>#N/A</v>
      </c>
      <c r="AL576" s="503"/>
      <c r="AM576" s="503"/>
      <c r="AN576" s="503"/>
      <c r="AO576" s="498" t="s">
        <v>299</v>
      </c>
      <c r="AP576" s="503">
        <f>Calcu_ADJ!W41</f>
        <v>0</v>
      </c>
      <c r="AQ576" s="503"/>
      <c r="AR576" s="503"/>
      <c r="AS576" s="503"/>
      <c r="AT576" s="498" t="s">
        <v>299</v>
      </c>
      <c r="AU576" s="503">
        <f>Calcu_ADJ!W42</f>
        <v>0</v>
      </c>
      <c r="AV576" s="503"/>
      <c r="AW576" s="503"/>
      <c r="AX576" s="503"/>
      <c r="AY576" s="498"/>
      <c r="AZ576" s="504"/>
      <c r="BA576" s="504"/>
      <c r="BB576" s="504"/>
      <c r="BC576" s="504"/>
      <c r="BD576" s="504"/>
      <c r="BF576" s="149"/>
      <c r="BG576" s="149"/>
      <c r="BH576" s="149"/>
      <c r="BI576" s="149"/>
      <c r="BJ576" s="149"/>
    </row>
    <row r="577" spans="1:60" ht="18.75" customHeight="1">
      <c r="A577" s="222"/>
      <c r="B577" s="222"/>
      <c r="C577" s="222"/>
      <c r="D577" s="222"/>
      <c r="E577" s="222"/>
      <c r="F577" s="222"/>
      <c r="G577" s="222"/>
      <c r="H577" s="222"/>
      <c r="I577" s="222"/>
      <c r="J577" s="222"/>
      <c r="K577" s="222"/>
      <c r="L577" s="498" t="str">
        <f>BC556</f>
        <v>∞</v>
      </c>
      <c r="M577" s="498"/>
      <c r="N577" s="498"/>
      <c r="O577" s="498"/>
      <c r="P577" s="498"/>
      <c r="Q577" s="498">
        <f>BC557</f>
        <v>4</v>
      </c>
      <c r="R577" s="498"/>
      <c r="S577" s="498"/>
      <c r="T577" s="498"/>
      <c r="U577" s="498"/>
      <c r="V577" s="498">
        <f>BC558</f>
        <v>100</v>
      </c>
      <c r="W577" s="498"/>
      <c r="X577" s="498"/>
      <c r="Y577" s="498"/>
      <c r="Z577" s="498"/>
      <c r="AA577" s="498">
        <f>BC559</f>
        <v>12</v>
      </c>
      <c r="AB577" s="498"/>
      <c r="AC577" s="498"/>
      <c r="AD577" s="498"/>
      <c r="AE577" s="498"/>
      <c r="AF577" s="477">
        <f>BC560</f>
        <v>100</v>
      </c>
      <c r="AG577" s="477"/>
      <c r="AH577" s="477"/>
      <c r="AI577" s="477"/>
      <c r="AJ577" s="498"/>
      <c r="AK577" s="498">
        <f>BC561</f>
        <v>12</v>
      </c>
      <c r="AL577" s="498"/>
      <c r="AM577" s="498"/>
      <c r="AN577" s="498"/>
      <c r="AO577" s="498"/>
      <c r="AP577" s="498" t="str">
        <f>BC562</f>
        <v>∞</v>
      </c>
      <c r="AQ577" s="498"/>
      <c r="AR577" s="498"/>
      <c r="AS577" s="498"/>
      <c r="AT577" s="498"/>
      <c r="AU577" s="498">
        <f>BC563</f>
        <v>12</v>
      </c>
      <c r="AV577" s="498"/>
      <c r="AW577" s="498"/>
      <c r="AX577" s="498"/>
      <c r="AY577" s="222"/>
      <c r="AZ577" s="222"/>
      <c r="BA577" s="222"/>
      <c r="BB577" s="222"/>
      <c r="BC577" s="222"/>
    </row>
    <row r="578" spans="1:60" ht="18.75" customHeight="1">
      <c r="A578" s="222"/>
      <c r="B578" s="222"/>
      <c r="C578" s="222"/>
      <c r="D578" s="222"/>
      <c r="E578" s="222"/>
      <c r="F578" s="222"/>
      <c r="G578" s="222"/>
      <c r="H578" s="222"/>
      <c r="I578" s="222"/>
      <c r="J578" s="222"/>
      <c r="K578" s="222"/>
      <c r="L578" s="222"/>
      <c r="M578" s="222"/>
      <c r="N578" s="222"/>
      <c r="O578" s="222"/>
      <c r="P578" s="222"/>
      <c r="Q578" s="222"/>
      <c r="R578" s="222"/>
      <c r="S578" s="222"/>
      <c r="T578" s="222"/>
      <c r="U578" s="222"/>
      <c r="V578" s="222"/>
      <c r="W578" s="222"/>
      <c r="X578" s="222"/>
      <c r="Y578" s="222"/>
      <c r="Z578" s="222"/>
      <c r="AA578" s="222"/>
      <c r="AB578" s="222"/>
      <c r="AC578" s="222"/>
      <c r="AD578" s="222"/>
      <c r="AE578" s="222"/>
      <c r="AF578" s="222"/>
      <c r="AG578" s="222"/>
      <c r="AH578" s="222"/>
      <c r="AI578" s="222"/>
      <c r="AJ578" s="222"/>
      <c r="AK578" s="222"/>
      <c r="AL578" s="222"/>
      <c r="AM578" s="222"/>
      <c r="AN578" s="222"/>
      <c r="AO578" s="222"/>
      <c r="AP578" s="222"/>
      <c r="AQ578" s="222"/>
      <c r="AR578" s="222"/>
      <c r="AS578" s="222"/>
      <c r="AT578" s="222"/>
      <c r="AU578" s="222"/>
      <c r="AV578" s="222"/>
      <c r="AW578" s="222"/>
      <c r="AX578" s="222"/>
      <c r="AY578" s="222"/>
      <c r="AZ578" s="222"/>
      <c r="BA578" s="222"/>
      <c r="BB578" s="222"/>
      <c r="BC578" s="222"/>
      <c r="BD578" s="222"/>
      <c r="BE578" s="222"/>
      <c r="BF578" s="222"/>
      <c r="BG578" s="222"/>
      <c r="BH578" s="222"/>
    </row>
    <row r="579" spans="1:60" ht="18.75" customHeight="1">
      <c r="A579" s="57" t="s">
        <v>302</v>
      </c>
      <c r="B579" s="222"/>
      <c r="C579" s="222"/>
      <c r="D579" s="222"/>
      <c r="E579" s="222"/>
      <c r="F579" s="222"/>
      <c r="G579" s="222"/>
      <c r="H579" s="222"/>
      <c r="I579" s="222"/>
      <c r="J579" s="222"/>
      <c r="K579" s="222"/>
      <c r="L579" s="222"/>
      <c r="M579" s="222"/>
      <c r="N579" s="222"/>
      <c r="O579" s="222"/>
      <c r="P579" s="222"/>
      <c r="Q579" s="222"/>
      <c r="R579" s="222"/>
      <c r="S579" s="222"/>
      <c r="T579" s="222"/>
      <c r="U579" s="222"/>
      <c r="V579" s="222"/>
      <c r="W579" s="222"/>
      <c r="X579" s="222"/>
      <c r="Y579" s="222"/>
      <c r="Z579" s="222"/>
      <c r="AA579" s="222"/>
      <c r="AB579" s="222"/>
      <c r="AC579" s="222"/>
      <c r="AD579" s="222"/>
      <c r="AE579" s="222"/>
      <c r="AF579" s="222"/>
      <c r="AG579" s="222"/>
      <c r="AH579" s="222"/>
      <c r="AI579" s="222"/>
      <c r="AJ579" s="222"/>
      <c r="AK579" s="222"/>
      <c r="AL579" s="222"/>
      <c r="AM579" s="222"/>
      <c r="AN579" s="222"/>
      <c r="AO579" s="222"/>
      <c r="AP579" s="222"/>
      <c r="AQ579" s="222"/>
      <c r="AR579" s="222"/>
      <c r="AS579" s="222"/>
      <c r="AT579" s="222"/>
      <c r="AU579" s="222"/>
      <c r="AV579" s="222"/>
      <c r="AW579" s="222"/>
      <c r="AX579" s="222"/>
      <c r="AY579" s="222"/>
      <c r="AZ579" s="222"/>
      <c r="BA579" s="222"/>
      <c r="BB579" s="222"/>
      <c r="BC579" s="222"/>
      <c r="BD579" s="222"/>
    </row>
    <row r="580" spans="1:60" ht="18.75" customHeight="1">
      <c r="A580" s="222"/>
      <c r="B580" s="222"/>
      <c r="C580" s="222"/>
      <c r="D580" s="222"/>
      <c r="E580" s="59"/>
      <c r="F580" s="222"/>
      <c r="G580" s="222"/>
      <c r="H580" s="200" t="s">
        <v>310</v>
      </c>
      <c r="I580" s="498" t="e">
        <f ca="1">Calcu_ADJ!E58</f>
        <v>#N/A</v>
      </c>
      <c r="J580" s="498"/>
      <c r="K580" s="498"/>
      <c r="L580" s="217" t="s">
        <v>80</v>
      </c>
      <c r="M580" s="501" t="e">
        <f ca="1">F572</f>
        <v>#N/A</v>
      </c>
      <c r="N580" s="501"/>
      <c r="O580" s="501"/>
      <c r="P580" s="151"/>
      <c r="Q580" s="333"/>
      <c r="R580" s="506" t="e">
        <f ca="1">K572</f>
        <v>#N/A</v>
      </c>
      <c r="S580" s="507"/>
      <c r="T580" s="507"/>
      <c r="U580" s="222"/>
      <c r="V580" s="222"/>
      <c r="W580" s="222"/>
      <c r="X580" s="508" t="str">
        <f>Q572</f>
        <v>μm</v>
      </c>
      <c r="Y580" s="508"/>
      <c r="Z580" s="217" t="s">
        <v>312</v>
      </c>
      <c r="AA580" s="501" t="e">
        <f ca="1">Calcu_ADJ!C47</f>
        <v>#N/A</v>
      </c>
      <c r="AB580" s="501"/>
      <c r="AC580" s="501"/>
      <c r="AD580" s="151"/>
      <c r="AE580" s="333"/>
      <c r="AF580" s="506" t="e">
        <f ca="1">Calcu_ADJ!D47</f>
        <v>#N/A</v>
      </c>
      <c r="AG580" s="507"/>
      <c r="AH580" s="507"/>
      <c r="AI580" s="222"/>
      <c r="AJ580" s="222"/>
      <c r="AK580" s="222"/>
      <c r="AL580" s="508" t="str">
        <f>X580</f>
        <v>μm</v>
      </c>
      <c r="AM580" s="508"/>
      <c r="AN580" s="330" t="s">
        <v>313</v>
      </c>
      <c r="AO580" s="509" t="e">
        <f ca="1">AA580</f>
        <v>#N/A</v>
      </c>
      <c r="AP580" s="509"/>
      <c r="AQ580" s="509"/>
      <c r="AR580" s="151"/>
      <c r="AS580" s="510" t="e">
        <f ca="1">AF580</f>
        <v>#N/A</v>
      </c>
      <c r="AT580" s="510"/>
      <c r="AU580" s="510"/>
      <c r="AV580" s="334"/>
      <c r="AW580" s="222"/>
      <c r="AX580" s="222"/>
      <c r="AY580" s="222"/>
      <c r="AZ580" s="508" t="str">
        <f>AL580</f>
        <v>μm</v>
      </c>
      <c r="BA580" s="508"/>
    </row>
    <row r="582" spans="1:60" s="68" customFormat="1" ht="18.75" customHeight="1"/>
    <row r="583" spans="1:60" s="68" customFormat="1" ht="18.75" customHeight="1">
      <c r="A583" s="69" t="s">
        <v>526</v>
      </c>
    </row>
    <row r="584" spans="1:60" s="68" customFormat="1" ht="18.75" customHeight="1">
      <c r="A584" s="69" t="s">
        <v>141</v>
      </c>
    </row>
    <row r="585" spans="1:60" s="68" customFormat="1" ht="18.75" customHeight="1">
      <c r="B585" s="452" t="s">
        <v>60</v>
      </c>
      <c r="C585" s="452"/>
      <c r="D585" s="452"/>
      <c r="E585" s="452"/>
      <c r="F585" s="452"/>
      <c r="G585" s="452"/>
      <c r="H585" s="453" t="s">
        <v>142</v>
      </c>
      <c r="I585" s="453"/>
      <c r="J585" s="453"/>
      <c r="K585" s="453"/>
      <c r="L585" s="453"/>
      <c r="M585" s="453"/>
      <c r="N585" s="452" t="s">
        <v>30</v>
      </c>
      <c r="O585" s="452"/>
      <c r="P585" s="452"/>
      <c r="Q585" s="452"/>
      <c r="R585" s="452"/>
      <c r="S585" s="452"/>
      <c r="T585" s="452" t="s">
        <v>144</v>
      </c>
      <c r="U585" s="452"/>
      <c r="V585" s="452"/>
      <c r="W585" s="452"/>
      <c r="X585" s="452"/>
      <c r="Y585" s="452"/>
    </row>
    <row r="586" spans="1:60" s="68" customFormat="1" ht="18.75" customHeight="1">
      <c r="B586" s="454">
        <f>Calcu_ADJ!H67</f>
        <v>0</v>
      </c>
      <c r="C586" s="454"/>
      <c r="D586" s="454"/>
      <c r="E586" s="454"/>
      <c r="F586" s="454"/>
      <c r="G586" s="454"/>
      <c r="H586" s="455">
        <f>Calcu_ADJ!I67</f>
        <v>1</v>
      </c>
      <c r="I586" s="455"/>
      <c r="J586" s="455"/>
      <c r="K586" s="455"/>
      <c r="L586" s="455"/>
      <c r="M586" s="455"/>
      <c r="N586" s="454" t="s">
        <v>333</v>
      </c>
      <c r="O586" s="454"/>
      <c r="P586" s="454"/>
      <c r="Q586" s="454"/>
      <c r="R586" s="454"/>
      <c r="S586" s="454"/>
      <c r="T586" s="454" t="s">
        <v>329</v>
      </c>
      <c r="U586" s="454"/>
      <c r="V586" s="454"/>
      <c r="W586" s="454"/>
      <c r="X586" s="454"/>
      <c r="Y586" s="454"/>
    </row>
    <row r="587" spans="1:60" s="68" customFormat="1" ht="18.75" customHeight="1"/>
    <row r="588" spans="1:60" ht="18.75" customHeight="1">
      <c r="A588" s="57" t="s">
        <v>145</v>
      </c>
      <c r="B588" s="330"/>
      <c r="C588" s="330"/>
      <c r="D588" s="330"/>
      <c r="E588" s="330"/>
      <c r="F588" s="330"/>
      <c r="G588" s="330"/>
      <c r="H588" s="330"/>
      <c r="I588" s="330"/>
      <c r="J588" s="330"/>
      <c r="K588" s="330"/>
      <c r="L588" s="330"/>
      <c r="M588" s="330"/>
      <c r="N588" s="330"/>
      <c r="O588" s="330"/>
      <c r="P588" s="330"/>
      <c r="Q588" s="330"/>
      <c r="R588" s="330"/>
      <c r="S588" s="330"/>
      <c r="T588" s="330"/>
      <c r="U588" s="330"/>
      <c r="V588" s="330"/>
      <c r="W588" s="330"/>
      <c r="X588" s="330"/>
      <c r="Y588" s="330"/>
      <c r="Z588" s="330"/>
      <c r="AA588" s="330"/>
      <c r="AB588" s="330"/>
      <c r="AC588" s="330"/>
      <c r="AD588" s="330"/>
      <c r="AE588" s="330"/>
      <c r="AF588" s="330"/>
      <c r="AG588" s="330"/>
      <c r="AH588" s="330"/>
      <c r="AI588" s="330"/>
      <c r="AJ588" s="330"/>
      <c r="AK588" s="330"/>
      <c r="AL588" s="330"/>
      <c r="AM588" s="330"/>
      <c r="AN588" s="330"/>
      <c r="AO588" s="330"/>
      <c r="AP588" s="330"/>
      <c r="AQ588" s="330"/>
      <c r="AR588" s="330"/>
    </row>
    <row r="589" spans="1:60" ht="18.75" customHeight="1">
      <c r="A589" s="57"/>
      <c r="B589" s="443" t="s">
        <v>367</v>
      </c>
      <c r="C589" s="444"/>
      <c r="D589" s="444"/>
      <c r="E589" s="444"/>
      <c r="F589" s="445"/>
      <c r="G589" s="443" t="s">
        <v>146</v>
      </c>
      <c r="H589" s="444"/>
      <c r="I589" s="444"/>
      <c r="J589" s="444"/>
      <c r="K589" s="445"/>
      <c r="L589" s="449" t="str">
        <f>N586&amp;" 지시값"</f>
        <v>측정현미경 지시값</v>
      </c>
      <c r="M589" s="450"/>
      <c r="N589" s="450"/>
      <c r="O589" s="450"/>
      <c r="P589" s="450"/>
      <c r="Q589" s="450"/>
      <c r="R589" s="450"/>
      <c r="S589" s="450"/>
      <c r="T589" s="450"/>
      <c r="U589" s="450"/>
      <c r="V589" s="450"/>
      <c r="W589" s="450"/>
      <c r="X589" s="450"/>
      <c r="Y589" s="450"/>
      <c r="Z589" s="450"/>
      <c r="AA589" s="450"/>
      <c r="AB589" s="450"/>
      <c r="AC589" s="450"/>
      <c r="AD589" s="450"/>
      <c r="AE589" s="450"/>
      <c r="AF589" s="450"/>
      <c r="AG589" s="450"/>
      <c r="AH589" s="450"/>
      <c r="AI589" s="450"/>
      <c r="AJ589" s="451"/>
      <c r="AK589" s="443" t="s">
        <v>147</v>
      </c>
      <c r="AL589" s="444"/>
      <c r="AM589" s="444"/>
      <c r="AN589" s="444"/>
      <c r="AO589" s="445"/>
      <c r="AP589" s="443" t="s">
        <v>140</v>
      </c>
      <c r="AQ589" s="444"/>
      <c r="AR589" s="444"/>
      <c r="AS589" s="444"/>
      <c r="AT589" s="445"/>
    </row>
    <row r="590" spans="1:60" ht="18.75" customHeight="1">
      <c r="A590" s="57"/>
      <c r="B590" s="446"/>
      <c r="C590" s="447"/>
      <c r="D590" s="447"/>
      <c r="E590" s="447"/>
      <c r="F590" s="448"/>
      <c r="G590" s="446"/>
      <c r="H590" s="447"/>
      <c r="I590" s="447"/>
      <c r="J590" s="447"/>
      <c r="K590" s="448"/>
      <c r="L590" s="449" t="s">
        <v>81</v>
      </c>
      <c r="M590" s="450"/>
      <c r="N590" s="450"/>
      <c r="O590" s="450"/>
      <c r="P590" s="451"/>
      <c r="Q590" s="449" t="s">
        <v>149</v>
      </c>
      <c r="R590" s="450"/>
      <c r="S590" s="450"/>
      <c r="T590" s="450"/>
      <c r="U590" s="451"/>
      <c r="V590" s="449" t="s">
        <v>150</v>
      </c>
      <c r="W590" s="450"/>
      <c r="X590" s="450"/>
      <c r="Y590" s="450"/>
      <c r="Z590" s="451"/>
      <c r="AA590" s="449" t="s">
        <v>151</v>
      </c>
      <c r="AB590" s="450"/>
      <c r="AC590" s="450"/>
      <c r="AD590" s="450"/>
      <c r="AE590" s="451"/>
      <c r="AF590" s="449" t="s">
        <v>152</v>
      </c>
      <c r="AG590" s="450"/>
      <c r="AH590" s="450"/>
      <c r="AI590" s="450"/>
      <c r="AJ590" s="451"/>
      <c r="AK590" s="446"/>
      <c r="AL590" s="447"/>
      <c r="AM590" s="447"/>
      <c r="AN590" s="447"/>
      <c r="AO590" s="448"/>
      <c r="AP590" s="446"/>
      <c r="AQ590" s="447"/>
      <c r="AR590" s="447"/>
      <c r="AS590" s="447"/>
      <c r="AT590" s="448"/>
    </row>
    <row r="591" spans="1:60" ht="18.75" customHeight="1">
      <c r="A591" s="57"/>
      <c r="B591" s="449"/>
      <c r="C591" s="450"/>
      <c r="D591" s="450"/>
      <c r="E591" s="450"/>
      <c r="F591" s="451"/>
      <c r="G591" s="449" t="s">
        <v>154</v>
      </c>
      <c r="H591" s="450"/>
      <c r="I591" s="450"/>
      <c r="J591" s="450"/>
      <c r="K591" s="451"/>
      <c r="L591" s="449" t="str">
        <f>G591</f>
        <v>mm</v>
      </c>
      <c r="M591" s="450"/>
      <c r="N591" s="450"/>
      <c r="O591" s="450"/>
      <c r="P591" s="451"/>
      <c r="Q591" s="449" t="str">
        <f>L591</f>
        <v>mm</v>
      </c>
      <c r="R591" s="450"/>
      <c r="S591" s="450"/>
      <c r="T591" s="450"/>
      <c r="U591" s="451"/>
      <c r="V591" s="449" t="str">
        <f>Q591</f>
        <v>mm</v>
      </c>
      <c r="W591" s="450"/>
      <c r="X591" s="450"/>
      <c r="Y591" s="450"/>
      <c r="Z591" s="451"/>
      <c r="AA591" s="449" t="str">
        <f>V591</f>
        <v>mm</v>
      </c>
      <c r="AB591" s="450"/>
      <c r="AC591" s="450"/>
      <c r="AD591" s="450"/>
      <c r="AE591" s="451"/>
      <c r="AF591" s="449" t="str">
        <f>AA591</f>
        <v>mm</v>
      </c>
      <c r="AG591" s="450"/>
      <c r="AH591" s="450"/>
      <c r="AI591" s="450"/>
      <c r="AJ591" s="451"/>
      <c r="AK591" s="449" t="s">
        <v>153</v>
      </c>
      <c r="AL591" s="450"/>
      <c r="AM591" s="450"/>
      <c r="AN591" s="450"/>
      <c r="AO591" s="451"/>
      <c r="AP591" s="449" t="s">
        <v>154</v>
      </c>
      <c r="AQ591" s="450"/>
      <c r="AR591" s="450"/>
      <c r="AS591" s="450"/>
      <c r="AT591" s="451"/>
    </row>
    <row r="592" spans="1:60" ht="18.75" customHeight="1">
      <c r="A592" s="57"/>
      <c r="B592" s="456" t="str">
        <f>Calcu_ADJ!E73</f>
        <v/>
      </c>
      <c r="C592" s="457"/>
      <c r="D592" s="457"/>
      <c r="E592" s="457"/>
      <c r="F592" s="458"/>
      <c r="G592" s="456" t="str">
        <f>Calcu_ADJ!U73</f>
        <v/>
      </c>
      <c r="H592" s="457"/>
      <c r="I592" s="457"/>
      <c r="J592" s="457"/>
      <c r="K592" s="458"/>
      <c r="L592" s="456" t="str">
        <f>IF(Calcu_ADJ!B73=TRUE,Calcu_ADJ!F73*$H$586,"")</f>
        <v/>
      </c>
      <c r="M592" s="457"/>
      <c r="N592" s="457"/>
      <c r="O592" s="457"/>
      <c r="P592" s="458"/>
      <c r="Q592" s="456" t="str">
        <f>IF(Calcu_ADJ!B73=TRUE,Calcu_ADJ!G73*H$586,"")</f>
        <v/>
      </c>
      <c r="R592" s="457"/>
      <c r="S592" s="457"/>
      <c r="T592" s="457"/>
      <c r="U592" s="458"/>
      <c r="V592" s="456" t="str">
        <f>IF(Calcu_ADJ!B73=TRUE,Calcu_ADJ!H73*H$586,"")</f>
        <v/>
      </c>
      <c r="W592" s="457"/>
      <c r="X592" s="457"/>
      <c r="Y592" s="457"/>
      <c r="Z592" s="458"/>
      <c r="AA592" s="456" t="str">
        <f>IF(Calcu_ADJ!B73=TRUE,Calcu_ADJ!I73*H$586,"")</f>
        <v/>
      </c>
      <c r="AB592" s="457"/>
      <c r="AC592" s="457"/>
      <c r="AD592" s="457"/>
      <c r="AE592" s="458"/>
      <c r="AF592" s="456" t="str">
        <f>IF(Calcu_ADJ!B73=TRUE,Calcu_ADJ!J73*H$586,"")</f>
        <v/>
      </c>
      <c r="AG592" s="457"/>
      <c r="AH592" s="457"/>
      <c r="AI592" s="457"/>
      <c r="AJ592" s="458"/>
      <c r="AK592" s="456" t="str">
        <f>Calcu_ADJ!N73</f>
        <v/>
      </c>
      <c r="AL592" s="457"/>
      <c r="AM592" s="457"/>
      <c r="AN592" s="457"/>
      <c r="AO592" s="458"/>
      <c r="AP592" s="456" t="str">
        <f>Calcu_ADJ!L73</f>
        <v/>
      </c>
      <c r="AQ592" s="457"/>
      <c r="AR592" s="457"/>
      <c r="AS592" s="457"/>
      <c r="AT592" s="458"/>
    </row>
    <row r="593" spans="1:46" ht="18.75" customHeight="1">
      <c r="A593" s="57"/>
      <c r="B593" s="456" t="str">
        <f>Calcu_ADJ!E74</f>
        <v/>
      </c>
      <c r="C593" s="457"/>
      <c r="D593" s="457"/>
      <c r="E593" s="457"/>
      <c r="F593" s="458"/>
      <c r="G593" s="456" t="str">
        <f>Calcu_ADJ!U74</f>
        <v/>
      </c>
      <c r="H593" s="457"/>
      <c r="I593" s="457"/>
      <c r="J593" s="457"/>
      <c r="K593" s="458"/>
      <c r="L593" s="456" t="str">
        <f>IF(Calcu_ADJ!B74=TRUE,Calcu_ADJ!F74*$H$586,"")</f>
        <v/>
      </c>
      <c r="M593" s="457"/>
      <c r="N593" s="457"/>
      <c r="O593" s="457"/>
      <c r="P593" s="458"/>
      <c r="Q593" s="456" t="str">
        <f>IF(Calcu_ADJ!B74=TRUE,Calcu_ADJ!G74*H$586,"")</f>
        <v/>
      </c>
      <c r="R593" s="457"/>
      <c r="S593" s="457"/>
      <c r="T593" s="457"/>
      <c r="U593" s="458"/>
      <c r="V593" s="456" t="str">
        <f>IF(Calcu_ADJ!B74=TRUE,Calcu_ADJ!H74*H$586,"")</f>
        <v/>
      </c>
      <c r="W593" s="457"/>
      <c r="X593" s="457"/>
      <c r="Y593" s="457"/>
      <c r="Z593" s="458"/>
      <c r="AA593" s="456" t="str">
        <f>IF(Calcu_ADJ!B74=TRUE,Calcu_ADJ!I74*H$586,"")</f>
        <v/>
      </c>
      <c r="AB593" s="457"/>
      <c r="AC593" s="457"/>
      <c r="AD593" s="457"/>
      <c r="AE593" s="458"/>
      <c r="AF593" s="456" t="str">
        <f>IF(Calcu_ADJ!B74=TRUE,Calcu_ADJ!J74*H$586,"")</f>
        <v/>
      </c>
      <c r="AG593" s="457"/>
      <c r="AH593" s="457"/>
      <c r="AI593" s="457"/>
      <c r="AJ593" s="458"/>
      <c r="AK593" s="456" t="str">
        <f>Calcu_ADJ!N74</f>
        <v/>
      </c>
      <c r="AL593" s="457"/>
      <c r="AM593" s="457"/>
      <c r="AN593" s="457"/>
      <c r="AO593" s="458"/>
      <c r="AP593" s="456" t="str">
        <f>Calcu_ADJ!L74</f>
        <v/>
      </c>
      <c r="AQ593" s="457"/>
      <c r="AR593" s="457"/>
      <c r="AS593" s="457"/>
      <c r="AT593" s="458"/>
    </row>
    <row r="594" spans="1:46" ht="18.75" customHeight="1">
      <c r="A594" s="57"/>
      <c r="B594" s="456" t="str">
        <f>Calcu_ADJ!E75</f>
        <v/>
      </c>
      <c r="C594" s="457"/>
      <c r="D594" s="457"/>
      <c r="E594" s="457"/>
      <c r="F594" s="458"/>
      <c r="G594" s="456" t="str">
        <f>Calcu_ADJ!U75</f>
        <v/>
      </c>
      <c r="H594" s="457"/>
      <c r="I594" s="457"/>
      <c r="J594" s="457"/>
      <c r="K594" s="458"/>
      <c r="L594" s="456" t="str">
        <f>IF(Calcu_ADJ!B75=TRUE,Calcu_ADJ!F75*$H$586,"")</f>
        <v/>
      </c>
      <c r="M594" s="457"/>
      <c r="N594" s="457"/>
      <c r="O594" s="457"/>
      <c r="P594" s="458"/>
      <c r="Q594" s="456" t="str">
        <f>IF(Calcu_ADJ!B75=TRUE,Calcu_ADJ!G75*H$586,"")</f>
        <v/>
      </c>
      <c r="R594" s="457"/>
      <c r="S594" s="457"/>
      <c r="T594" s="457"/>
      <c r="U594" s="458"/>
      <c r="V594" s="456" t="str">
        <f>IF(Calcu_ADJ!B75=TRUE,Calcu_ADJ!H75*H$586,"")</f>
        <v/>
      </c>
      <c r="W594" s="457"/>
      <c r="X594" s="457"/>
      <c r="Y594" s="457"/>
      <c r="Z594" s="458"/>
      <c r="AA594" s="456" t="str">
        <f>IF(Calcu_ADJ!B75=TRUE,Calcu_ADJ!I75*H$586,"")</f>
        <v/>
      </c>
      <c r="AB594" s="457"/>
      <c r="AC594" s="457"/>
      <c r="AD594" s="457"/>
      <c r="AE594" s="458"/>
      <c r="AF594" s="456" t="str">
        <f>IF(Calcu_ADJ!B75=TRUE,Calcu_ADJ!J75*H$586,"")</f>
        <v/>
      </c>
      <c r="AG594" s="457"/>
      <c r="AH594" s="457"/>
      <c r="AI594" s="457"/>
      <c r="AJ594" s="458"/>
      <c r="AK594" s="456" t="str">
        <f>Calcu_ADJ!N75</f>
        <v/>
      </c>
      <c r="AL594" s="457"/>
      <c r="AM594" s="457"/>
      <c r="AN594" s="457"/>
      <c r="AO594" s="458"/>
      <c r="AP594" s="456" t="str">
        <f>Calcu_ADJ!L75</f>
        <v/>
      </c>
      <c r="AQ594" s="457"/>
      <c r="AR594" s="457"/>
      <c r="AS594" s="457"/>
      <c r="AT594" s="458"/>
    </row>
    <row r="595" spans="1:46" ht="18.75" customHeight="1">
      <c r="A595" s="57"/>
      <c r="B595" s="456" t="str">
        <f>Calcu_ADJ!E76</f>
        <v/>
      </c>
      <c r="C595" s="457"/>
      <c r="D595" s="457"/>
      <c r="E595" s="457"/>
      <c r="F595" s="458"/>
      <c r="G595" s="456" t="str">
        <f>Calcu_ADJ!U76</f>
        <v/>
      </c>
      <c r="H595" s="457"/>
      <c r="I595" s="457"/>
      <c r="J595" s="457"/>
      <c r="K595" s="458"/>
      <c r="L595" s="456" t="str">
        <f>IF(Calcu_ADJ!B76=TRUE,Calcu_ADJ!F76*$H$586,"")</f>
        <v/>
      </c>
      <c r="M595" s="457"/>
      <c r="N595" s="457"/>
      <c r="O595" s="457"/>
      <c r="P595" s="458"/>
      <c r="Q595" s="456" t="str">
        <f>IF(Calcu_ADJ!B76=TRUE,Calcu_ADJ!G76*H$586,"")</f>
        <v/>
      </c>
      <c r="R595" s="457"/>
      <c r="S595" s="457"/>
      <c r="T595" s="457"/>
      <c r="U595" s="458"/>
      <c r="V595" s="456" t="str">
        <f>IF(Calcu_ADJ!B76=TRUE,Calcu_ADJ!H76*H$586,"")</f>
        <v/>
      </c>
      <c r="W595" s="457"/>
      <c r="X595" s="457"/>
      <c r="Y595" s="457"/>
      <c r="Z595" s="458"/>
      <c r="AA595" s="456" t="str">
        <f>IF(Calcu_ADJ!B76=TRUE,Calcu_ADJ!I76*H$586,"")</f>
        <v/>
      </c>
      <c r="AB595" s="457"/>
      <c r="AC595" s="457"/>
      <c r="AD595" s="457"/>
      <c r="AE595" s="458"/>
      <c r="AF595" s="456" t="str">
        <f>IF(Calcu_ADJ!B76=TRUE,Calcu_ADJ!J76*H$586,"")</f>
        <v/>
      </c>
      <c r="AG595" s="457"/>
      <c r="AH595" s="457"/>
      <c r="AI595" s="457"/>
      <c r="AJ595" s="458"/>
      <c r="AK595" s="456" t="str">
        <f>Calcu_ADJ!N76</f>
        <v/>
      </c>
      <c r="AL595" s="457"/>
      <c r="AM595" s="457"/>
      <c r="AN595" s="457"/>
      <c r="AO595" s="458"/>
      <c r="AP595" s="456" t="str">
        <f>Calcu_ADJ!L76</f>
        <v/>
      </c>
      <c r="AQ595" s="457"/>
      <c r="AR595" s="457"/>
      <c r="AS595" s="457"/>
      <c r="AT595" s="458"/>
    </row>
    <row r="596" spans="1:46" ht="18.75" customHeight="1">
      <c r="A596" s="57"/>
      <c r="B596" s="456" t="str">
        <f>Calcu_ADJ!E77</f>
        <v/>
      </c>
      <c r="C596" s="457"/>
      <c r="D596" s="457"/>
      <c r="E596" s="457"/>
      <c r="F596" s="458"/>
      <c r="G596" s="456" t="str">
        <f>Calcu_ADJ!U77</f>
        <v/>
      </c>
      <c r="H596" s="457"/>
      <c r="I596" s="457"/>
      <c r="J596" s="457"/>
      <c r="K596" s="458"/>
      <c r="L596" s="456" t="str">
        <f>IF(Calcu_ADJ!B77=TRUE,Calcu_ADJ!F77*$H$586,"")</f>
        <v/>
      </c>
      <c r="M596" s="457"/>
      <c r="N596" s="457"/>
      <c r="O596" s="457"/>
      <c r="P596" s="458"/>
      <c r="Q596" s="456" t="str">
        <f>IF(Calcu_ADJ!B77=TRUE,Calcu_ADJ!G77*H$586,"")</f>
        <v/>
      </c>
      <c r="R596" s="457"/>
      <c r="S596" s="457"/>
      <c r="T596" s="457"/>
      <c r="U596" s="458"/>
      <c r="V596" s="456" t="str">
        <f>IF(Calcu_ADJ!B77=TRUE,Calcu_ADJ!H77*H$586,"")</f>
        <v/>
      </c>
      <c r="W596" s="457"/>
      <c r="X596" s="457"/>
      <c r="Y596" s="457"/>
      <c r="Z596" s="458"/>
      <c r="AA596" s="456" t="str">
        <f>IF(Calcu_ADJ!B77=TRUE,Calcu_ADJ!I77*H$586,"")</f>
        <v/>
      </c>
      <c r="AB596" s="457"/>
      <c r="AC596" s="457"/>
      <c r="AD596" s="457"/>
      <c r="AE596" s="458"/>
      <c r="AF596" s="456" t="str">
        <f>IF(Calcu_ADJ!B77=TRUE,Calcu_ADJ!J77*H$586,"")</f>
        <v/>
      </c>
      <c r="AG596" s="457"/>
      <c r="AH596" s="457"/>
      <c r="AI596" s="457"/>
      <c r="AJ596" s="458"/>
      <c r="AK596" s="456" t="str">
        <f>Calcu_ADJ!N77</f>
        <v/>
      </c>
      <c r="AL596" s="457"/>
      <c r="AM596" s="457"/>
      <c r="AN596" s="457"/>
      <c r="AO596" s="458"/>
      <c r="AP596" s="456" t="str">
        <f>Calcu_ADJ!L77</f>
        <v/>
      </c>
      <c r="AQ596" s="457"/>
      <c r="AR596" s="457"/>
      <c r="AS596" s="457"/>
      <c r="AT596" s="458"/>
    </row>
    <row r="597" spans="1:46" ht="18.75" customHeight="1">
      <c r="A597" s="57"/>
      <c r="B597" s="456" t="str">
        <f>Calcu_ADJ!E78</f>
        <v/>
      </c>
      <c r="C597" s="457"/>
      <c r="D597" s="457"/>
      <c r="E597" s="457"/>
      <c r="F597" s="458"/>
      <c r="G597" s="456" t="str">
        <f>Calcu_ADJ!U78</f>
        <v/>
      </c>
      <c r="H597" s="457"/>
      <c r="I597" s="457"/>
      <c r="J597" s="457"/>
      <c r="K597" s="458"/>
      <c r="L597" s="456" t="str">
        <f>IF(Calcu_ADJ!B78=TRUE,Calcu_ADJ!F78*$H$586,"")</f>
        <v/>
      </c>
      <c r="M597" s="457"/>
      <c r="N597" s="457"/>
      <c r="O597" s="457"/>
      <c r="P597" s="458"/>
      <c r="Q597" s="456" t="str">
        <f>IF(Calcu_ADJ!B78=TRUE,Calcu_ADJ!G78*H$586,"")</f>
        <v/>
      </c>
      <c r="R597" s="457"/>
      <c r="S597" s="457"/>
      <c r="T597" s="457"/>
      <c r="U597" s="458"/>
      <c r="V597" s="456" t="str">
        <f>IF(Calcu_ADJ!B78=TRUE,Calcu_ADJ!H78*H$586,"")</f>
        <v/>
      </c>
      <c r="W597" s="457"/>
      <c r="X597" s="457"/>
      <c r="Y597" s="457"/>
      <c r="Z597" s="458"/>
      <c r="AA597" s="456" t="str">
        <f>IF(Calcu_ADJ!B78=TRUE,Calcu_ADJ!I78*H$586,"")</f>
        <v/>
      </c>
      <c r="AB597" s="457"/>
      <c r="AC597" s="457"/>
      <c r="AD597" s="457"/>
      <c r="AE597" s="458"/>
      <c r="AF597" s="456" t="str">
        <f>IF(Calcu_ADJ!B78=TRUE,Calcu_ADJ!J78*H$586,"")</f>
        <v/>
      </c>
      <c r="AG597" s="457"/>
      <c r="AH597" s="457"/>
      <c r="AI597" s="457"/>
      <c r="AJ597" s="458"/>
      <c r="AK597" s="456" t="str">
        <f>Calcu_ADJ!N78</f>
        <v/>
      </c>
      <c r="AL597" s="457"/>
      <c r="AM597" s="457"/>
      <c r="AN597" s="457"/>
      <c r="AO597" s="458"/>
      <c r="AP597" s="456" t="str">
        <f>Calcu_ADJ!L78</f>
        <v/>
      </c>
      <c r="AQ597" s="457"/>
      <c r="AR597" s="457"/>
      <c r="AS597" s="457"/>
      <c r="AT597" s="458"/>
    </row>
    <row r="598" spans="1:46" ht="18.75" customHeight="1">
      <c r="A598" s="57"/>
      <c r="B598" s="456" t="str">
        <f>Calcu_ADJ!E79</f>
        <v/>
      </c>
      <c r="C598" s="457"/>
      <c r="D598" s="457"/>
      <c r="E598" s="457"/>
      <c r="F598" s="458"/>
      <c r="G598" s="456" t="str">
        <f>Calcu_ADJ!U79</f>
        <v/>
      </c>
      <c r="H598" s="457"/>
      <c r="I598" s="457"/>
      <c r="J598" s="457"/>
      <c r="K598" s="458"/>
      <c r="L598" s="456" t="str">
        <f>IF(Calcu_ADJ!B79=TRUE,Calcu_ADJ!F79*$H$586,"")</f>
        <v/>
      </c>
      <c r="M598" s="457"/>
      <c r="N598" s="457"/>
      <c r="O598" s="457"/>
      <c r="P598" s="458"/>
      <c r="Q598" s="456" t="str">
        <f>IF(Calcu_ADJ!B79=TRUE,Calcu_ADJ!G79*H$586,"")</f>
        <v/>
      </c>
      <c r="R598" s="457"/>
      <c r="S598" s="457"/>
      <c r="T598" s="457"/>
      <c r="U598" s="458"/>
      <c r="V598" s="456" t="str">
        <f>IF(Calcu_ADJ!B79=TRUE,Calcu_ADJ!H79*H$586,"")</f>
        <v/>
      </c>
      <c r="W598" s="457"/>
      <c r="X598" s="457"/>
      <c r="Y598" s="457"/>
      <c r="Z598" s="458"/>
      <c r="AA598" s="456" t="str">
        <f>IF(Calcu_ADJ!B79=TRUE,Calcu_ADJ!I79*H$586,"")</f>
        <v/>
      </c>
      <c r="AB598" s="457"/>
      <c r="AC598" s="457"/>
      <c r="AD598" s="457"/>
      <c r="AE598" s="458"/>
      <c r="AF598" s="456" t="str">
        <f>IF(Calcu_ADJ!B79=TRUE,Calcu_ADJ!J79*H$586,"")</f>
        <v/>
      </c>
      <c r="AG598" s="457"/>
      <c r="AH598" s="457"/>
      <c r="AI598" s="457"/>
      <c r="AJ598" s="458"/>
      <c r="AK598" s="456" t="str">
        <f>Calcu_ADJ!N79</f>
        <v/>
      </c>
      <c r="AL598" s="457"/>
      <c r="AM598" s="457"/>
      <c r="AN598" s="457"/>
      <c r="AO598" s="458"/>
      <c r="AP598" s="456" t="str">
        <f>Calcu_ADJ!L79</f>
        <v/>
      </c>
      <c r="AQ598" s="457"/>
      <c r="AR598" s="457"/>
      <c r="AS598" s="457"/>
      <c r="AT598" s="458"/>
    </row>
    <row r="599" spans="1:46" ht="18.75" customHeight="1">
      <c r="A599" s="57"/>
      <c r="B599" s="456" t="str">
        <f>Calcu_ADJ!E80</f>
        <v/>
      </c>
      <c r="C599" s="457"/>
      <c r="D599" s="457"/>
      <c r="E599" s="457"/>
      <c r="F599" s="458"/>
      <c r="G599" s="456" t="str">
        <f>Calcu_ADJ!U80</f>
        <v/>
      </c>
      <c r="H599" s="457"/>
      <c r="I599" s="457"/>
      <c r="J599" s="457"/>
      <c r="K599" s="458"/>
      <c r="L599" s="456" t="str">
        <f>IF(Calcu_ADJ!B80=TRUE,Calcu_ADJ!F80*$H$586,"")</f>
        <v/>
      </c>
      <c r="M599" s="457"/>
      <c r="N599" s="457"/>
      <c r="O599" s="457"/>
      <c r="P599" s="458"/>
      <c r="Q599" s="456" t="str">
        <f>IF(Calcu_ADJ!B80=TRUE,Calcu_ADJ!G80*H$586,"")</f>
        <v/>
      </c>
      <c r="R599" s="457"/>
      <c r="S599" s="457"/>
      <c r="T599" s="457"/>
      <c r="U599" s="458"/>
      <c r="V599" s="456" t="str">
        <f>IF(Calcu_ADJ!B80=TRUE,Calcu_ADJ!H80*H$586,"")</f>
        <v/>
      </c>
      <c r="W599" s="457"/>
      <c r="X599" s="457"/>
      <c r="Y599" s="457"/>
      <c r="Z599" s="458"/>
      <c r="AA599" s="456" t="str">
        <f>IF(Calcu_ADJ!B80=TRUE,Calcu_ADJ!I80*H$586,"")</f>
        <v/>
      </c>
      <c r="AB599" s="457"/>
      <c r="AC599" s="457"/>
      <c r="AD599" s="457"/>
      <c r="AE599" s="458"/>
      <c r="AF599" s="456" t="str">
        <f>IF(Calcu_ADJ!B80=TRUE,Calcu_ADJ!J80*H$586,"")</f>
        <v/>
      </c>
      <c r="AG599" s="457"/>
      <c r="AH599" s="457"/>
      <c r="AI599" s="457"/>
      <c r="AJ599" s="458"/>
      <c r="AK599" s="456" t="str">
        <f>Calcu_ADJ!N80</f>
        <v/>
      </c>
      <c r="AL599" s="457"/>
      <c r="AM599" s="457"/>
      <c r="AN599" s="457"/>
      <c r="AO599" s="458"/>
      <c r="AP599" s="456" t="str">
        <f>Calcu_ADJ!L80</f>
        <v/>
      </c>
      <c r="AQ599" s="457"/>
      <c r="AR599" s="457"/>
      <c r="AS599" s="457"/>
      <c r="AT599" s="458"/>
    </row>
    <row r="600" spans="1:46" ht="18.75" customHeight="1">
      <c r="A600" s="57"/>
      <c r="B600" s="456" t="str">
        <f>Calcu_ADJ!E81</f>
        <v/>
      </c>
      <c r="C600" s="457"/>
      <c r="D600" s="457"/>
      <c r="E600" s="457"/>
      <c r="F600" s="458"/>
      <c r="G600" s="456" t="str">
        <f>Calcu_ADJ!U81</f>
        <v/>
      </c>
      <c r="H600" s="457"/>
      <c r="I600" s="457"/>
      <c r="J600" s="457"/>
      <c r="K600" s="458"/>
      <c r="L600" s="456" t="str">
        <f>IF(Calcu_ADJ!B81=TRUE,Calcu_ADJ!F81*$H$586,"")</f>
        <v/>
      </c>
      <c r="M600" s="457"/>
      <c r="N600" s="457"/>
      <c r="O600" s="457"/>
      <c r="P600" s="458"/>
      <c r="Q600" s="456" t="str">
        <f>IF(Calcu_ADJ!B81=TRUE,Calcu_ADJ!G81*H$586,"")</f>
        <v/>
      </c>
      <c r="R600" s="457"/>
      <c r="S600" s="457"/>
      <c r="T600" s="457"/>
      <c r="U600" s="458"/>
      <c r="V600" s="456" t="str">
        <f>IF(Calcu_ADJ!B81=TRUE,Calcu_ADJ!H81*H$586,"")</f>
        <v/>
      </c>
      <c r="W600" s="457"/>
      <c r="X600" s="457"/>
      <c r="Y600" s="457"/>
      <c r="Z600" s="458"/>
      <c r="AA600" s="456" t="str">
        <f>IF(Calcu_ADJ!B81=TRUE,Calcu_ADJ!I81*H$586,"")</f>
        <v/>
      </c>
      <c r="AB600" s="457"/>
      <c r="AC600" s="457"/>
      <c r="AD600" s="457"/>
      <c r="AE600" s="458"/>
      <c r="AF600" s="456" t="str">
        <f>IF(Calcu_ADJ!B81=TRUE,Calcu_ADJ!J81*H$586,"")</f>
        <v/>
      </c>
      <c r="AG600" s="457"/>
      <c r="AH600" s="457"/>
      <c r="AI600" s="457"/>
      <c r="AJ600" s="458"/>
      <c r="AK600" s="456" t="str">
        <f>Calcu_ADJ!N81</f>
        <v/>
      </c>
      <c r="AL600" s="457"/>
      <c r="AM600" s="457"/>
      <c r="AN600" s="457"/>
      <c r="AO600" s="458"/>
      <c r="AP600" s="456" t="str">
        <f>Calcu_ADJ!L81</f>
        <v/>
      </c>
      <c r="AQ600" s="457"/>
      <c r="AR600" s="457"/>
      <c r="AS600" s="457"/>
      <c r="AT600" s="458"/>
    </row>
    <row r="601" spans="1:46" ht="18.75" customHeight="1">
      <c r="A601" s="57"/>
      <c r="B601" s="456" t="str">
        <f>Calcu_ADJ!E82</f>
        <v/>
      </c>
      <c r="C601" s="457"/>
      <c r="D601" s="457"/>
      <c r="E601" s="457"/>
      <c r="F601" s="458"/>
      <c r="G601" s="456" t="str">
        <f>Calcu_ADJ!U82</f>
        <v/>
      </c>
      <c r="H601" s="457"/>
      <c r="I601" s="457"/>
      <c r="J601" s="457"/>
      <c r="K601" s="458"/>
      <c r="L601" s="456" t="str">
        <f>IF(Calcu_ADJ!B82=TRUE,Calcu_ADJ!F82*$H$586,"")</f>
        <v/>
      </c>
      <c r="M601" s="457"/>
      <c r="N601" s="457"/>
      <c r="O601" s="457"/>
      <c r="P601" s="458"/>
      <c r="Q601" s="456" t="str">
        <f>IF(Calcu_ADJ!B82=TRUE,Calcu_ADJ!G82*H$586,"")</f>
        <v/>
      </c>
      <c r="R601" s="457"/>
      <c r="S601" s="457"/>
      <c r="T601" s="457"/>
      <c r="U601" s="458"/>
      <c r="V601" s="456" t="str">
        <f>IF(Calcu_ADJ!B82=TRUE,Calcu_ADJ!H82*H$586,"")</f>
        <v/>
      </c>
      <c r="W601" s="457"/>
      <c r="X601" s="457"/>
      <c r="Y601" s="457"/>
      <c r="Z601" s="458"/>
      <c r="AA601" s="456" t="str">
        <f>IF(Calcu_ADJ!B82=TRUE,Calcu_ADJ!I82*H$586,"")</f>
        <v/>
      </c>
      <c r="AB601" s="457"/>
      <c r="AC601" s="457"/>
      <c r="AD601" s="457"/>
      <c r="AE601" s="458"/>
      <c r="AF601" s="456" t="str">
        <f>IF(Calcu_ADJ!B82=TRUE,Calcu_ADJ!J82*H$586,"")</f>
        <v/>
      </c>
      <c r="AG601" s="457"/>
      <c r="AH601" s="457"/>
      <c r="AI601" s="457"/>
      <c r="AJ601" s="458"/>
      <c r="AK601" s="456" t="str">
        <f>Calcu_ADJ!N82</f>
        <v/>
      </c>
      <c r="AL601" s="457"/>
      <c r="AM601" s="457"/>
      <c r="AN601" s="457"/>
      <c r="AO601" s="458"/>
      <c r="AP601" s="456" t="str">
        <f>Calcu_ADJ!L82</f>
        <v/>
      </c>
      <c r="AQ601" s="457"/>
      <c r="AR601" s="457"/>
      <c r="AS601" s="457"/>
      <c r="AT601" s="458"/>
    </row>
    <row r="602" spans="1:46" ht="18.75" customHeight="1">
      <c r="A602" s="57"/>
      <c r="B602" s="456" t="str">
        <f>Calcu_ADJ!E83</f>
        <v/>
      </c>
      <c r="C602" s="457"/>
      <c r="D602" s="457"/>
      <c r="E602" s="457"/>
      <c r="F602" s="458"/>
      <c r="G602" s="456" t="str">
        <f>Calcu_ADJ!U83</f>
        <v/>
      </c>
      <c r="H602" s="457"/>
      <c r="I602" s="457"/>
      <c r="J602" s="457"/>
      <c r="K602" s="458"/>
      <c r="L602" s="456" t="str">
        <f>IF(Calcu_ADJ!B83=TRUE,Calcu_ADJ!F83*$H$586,"")</f>
        <v/>
      </c>
      <c r="M602" s="457"/>
      <c r="N602" s="457"/>
      <c r="O602" s="457"/>
      <c r="P602" s="458"/>
      <c r="Q602" s="456" t="str">
        <f>IF(Calcu_ADJ!B83=TRUE,Calcu_ADJ!G83*H$586,"")</f>
        <v/>
      </c>
      <c r="R602" s="457"/>
      <c r="S602" s="457"/>
      <c r="T602" s="457"/>
      <c r="U602" s="458"/>
      <c r="V602" s="456" t="str">
        <f>IF(Calcu_ADJ!B83=TRUE,Calcu_ADJ!H83*H$586,"")</f>
        <v/>
      </c>
      <c r="W602" s="457"/>
      <c r="X602" s="457"/>
      <c r="Y602" s="457"/>
      <c r="Z602" s="458"/>
      <c r="AA602" s="456" t="str">
        <f>IF(Calcu_ADJ!B83=TRUE,Calcu_ADJ!I83*H$586,"")</f>
        <v/>
      </c>
      <c r="AB602" s="457"/>
      <c r="AC602" s="457"/>
      <c r="AD602" s="457"/>
      <c r="AE602" s="458"/>
      <c r="AF602" s="456" t="str">
        <f>IF(Calcu_ADJ!B83=TRUE,Calcu_ADJ!J83*H$586,"")</f>
        <v/>
      </c>
      <c r="AG602" s="457"/>
      <c r="AH602" s="457"/>
      <c r="AI602" s="457"/>
      <c r="AJ602" s="458"/>
      <c r="AK602" s="456" t="str">
        <f>Calcu_ADJ!N83</f>
        <v/>
      </c>
      <c r="AL602" s="457"/>
      <c r="AM602" s="457"/>
      <c r="AN602" s="457"/>
      <c r="AO602" s="458"/>
      <c r="AP602" s="456" t="str">
        <f>Calcu_ADJ!L83</f>
        <v/>
      </c>
      <c r="AQ602" s="457"/>
      <c r="AR602" s="457"/>
      <c r="AS602" s="457"/>
      <c r="AT602" s="458"/>
    </row>
    <row r="603" spans="1:46" ht="18.75" customHeight="1">
      <c r="A603" s="57"/>
      <c r="B603" s="456" t="str">
        <f>Calcu_ADJ!E84</f>
        <v/>
      </c>
      <c r="C603" s="457"/>
      <c r="D603" s="457"/>
      <c r="E603" s="457"/>
      <c r="F603" s="458"/>
      <c r="G603" s="456" t="str">
        <f>Calcu_ADJ!U84</f>
        <v/>
      </c>
      <c r="H603" s="457"/>
      <c r="I603" s="457"/>
      <c r="J603" s="457"/>
      <c r="K603" s="458"/>
      <c r="L603" s="456" t="str">
        <f>IF(Calcu_ADJ!B84=TRUE,Calcu_ADJ!F84*$H$586,"")</f>
        <v/>
      </c>
      <c r="M603" s="457"/>
      <c r="N603" s="457"/>
      <c r="O603" s="457"/>
      <c r="P603" s="458"/>
      <c r="Q603" s="456" t="str">
        <f>IF(Calcu_ADJ!B84=TRUE,Calcu_ADJ!G84*H$586,"")</f>
        <v/>
      </c>
      <c r="R603" s="457"/>
      <c r="S603" s="457"/>
      <c r="T603" s="457"/>
      <c r="U603" s="458"/>
      <c r="V603" s="456" t="str">
        <f>IF(Calcu_ADJ!B84=TRUE,Calcu_ADJ!H84*H$586,"")</f>
        <v/>
      </c>
      <c r="W603" s="457"/>
      <c r="X603" s="457"/>
      <c r="Y603" s="457"/>
      <c r="Z603" s="458"/>
      <c r="AA603" s="456" t="str">
        <f>IF(Calcu_ADJ!B84=TRUE,Calcu_ADJ!I84*H$586,"")</f>
        <v/>
      </c>
      <c r="AB603" s="457"/>
      <c r="AC603" s="457"/>
      <c r="AD603" s="457"/>
      <c r="AE603" s="458"/>
      <c r="AF603" s="456" t="str">
        <f>IF(Calcu_ADJ!B84=TRUE,Calcu_ADJ!J84*H$586,"")</f>
        <v/>
      </c>
      <c r="AG603" s="457"/>
      <c r="AH603" s="457"/>
      <c r="AI603" s="457"/>
      <c r="AJ603" s="458"/>
      <c r="AK603" s="456" t="str">
        <f>Calcu_ADJ!N84</f>
        <v/>
      </c>
      <c r="AL603" s="457"/>
      <c r="AM603" s="457"/>
      <c r="AN603" s="457"/>
      <c r="AO603" s="458"/>
      <c r="AP603" s="456" t="str">
        <f>Calcu_ADJ!L84</f>
        <v/>
      </c>
      <c r="AQ603" s="457"/>
      <c r="AR603" s="457"/>
      <c r="AS603" s="457"/>
      <c r="AT603" s="458"/>
    </row>
    <row r="604" spans="1:46" ht="18.75" customHeight="1">
      <c r="A604" s="57"/>
      <c r="B604" s="456" t="str">
        <f>Calcu_ADJ!E85</f>
        <v/>
      </c>
      <c r="C604" s="457"/>
      <c r="D604" s="457"/>
      <c r="E604" s="457"/>
      <c r="F604" s="458"/>
      <c r="G604" s="456" t="str">
        <f>Calcu_ADJ!U85</f>
        <v/>
      </c>
      <c r="H604" s="457"/>
      <c r="I604" s="457"/>
      <c r="J604" s="457"/>
      <c r="K604" s="458"/>
      <c r="L604" s="456" t="str">
        <f>IF(Calcu_ADJ!B85=TRUE,Calcu_ADJ!F85*$H$586,"")</f>
        <v/>
      </c>
      <c r="M604" s="457"/>
      <c r="N604" s="457"/>
      <c r="O604" s="457"/>
      <c r="P604" s="458"/>
      <c r="Q604" s="456" t="str">
        <f>IF(Calcu_ADJ!B85=TRUE,Calcu_ADJ!G85*H$586,"")</f>
        <v/>
      </c>
      <c r="R604" s="457"/>
      <c r="S604" s="457"/>
      <c r="T604" s="457"/>
      <c r="U604" s="458"/>
      <c r="V604" s="456" t="str">
        <f>IF(Calcu_ADJ!B85=TRUE,Calcu_ADJ!H85*H$586,"")</f>
        <v/>
      </c>
      <c r="W604" s="457"/>
      <c r="X604" s="457"/>
      <c r="Y604" s="457"/>
      <c r="Z604" s="458"/>
      <c r="AA604" s="456" t="str">
        <f>IF(Calcu_ADJ!B85=TRUE,Calcu_ADJ!I85*H$586,"")</f>
        <v/>
      </c>
      <c r="AB604" s="457"/>
      <c r="AC604" s="457"/>
      <c r="AD604" s="457"/>
      <c r="AE604" s="458"/>
      <c r="AF604" s="456" t="str">
        <f>IF(Calcu_ADJ!B85=TRUE,Calcu_ADJ!J85*H$586,"")</f>
        <v/>
      </c>
      <c r="AG604" s="457"/>
      <c r="AH604" s="457"/>
      <c r="AI604" s="457"/>
      <c r="AJ604" s="458"/>
      <c r="AK604" s="456" t="str">
        <f>Calcu_ADJ!N85</f>
        <v/>
      </c>
      <c r="AL604" s="457"/>
      <c r="AM604" s="457"/>
      <c r="AN604" s="457"/>
      <c r="AO604" s="458"/>
      <c r="AP604" s="456" t="str">
        <f>Calcu_ADJ!L85</f>
        <v/>
      </c>
      <c r="AQ604" s="457"/>
      <c r="AR604" s="457"/>
      <c r="AS604" s="457"/>
      <c r="AT604" s="458"/>
    </row>
    <row r="605" spans="1:46" ht="18.75" customHeight="1">
      <c r="A605" s="57"/>
      <c r="B605" s="456" t="str">
        <f>Calcu_ADJ!E86</f>
        <v/>
      </c>
      <c r="C605" s="457"/>
      <c r="D605" s="457"/>
      <c r="E605" s="457"/>
      <c r="F605" s="458"/>
      <c r="G605" s="456" t="str">
        <f>Calcu_ADJ!U86</f>
        <v/>
      </c>
      <c r="H605" s="457"/>
      <c r="I605" s="457"/>
      <c r="J605" s="457"/>
      <c r="K605" s="458"/>
      <c r="L605" s="456" t="str">
        <f>IF(Calcu_ADJ!B86=TRUE,Calcu_ADJ!F86*$H$586,"")</f>
        <v/>
      </c>
      <c r="M605" s="457"/>
      <c r="N605" s="457"/>
      <c r="O605" s="457"/>
      <c r="P605" s="458"/>
      <c r="Q605" s="456" t="str">
        <f>IF(Calcu_ADJ!B86=TRUE,Calcu_ADJ!G86*H$586,"")</f>
        <v/>
      </c>
      <c r="R605" s="457"/>
      <c r="S605" s="457"/>
      <c r="T605" s="457"/>
      <c r="U605" s="458"/>
      <c r="V605" s="456" t="str">
        <f>IF(Calcu_ADJ!B86=TRUE,Calcu_ADJ!H86*H$586,"")</f>
        <v/>
      </c>
      <c r="W605" s="457"/>
      <c r="X605" s="457"/>
      <c r="Y605" s="457"/>
      <c r="Z605" s="458"/>
      <c r="AA605" s="456" t="str">
        <f>IF(Calcu_ADJ!B86=TRUE,Calcu_ADJ!I86*H$586,"")</f>
        <v/>
      </c>
      <c r="AB605" s="457"/>
      <c r="AC605" s="457"/>
      <c r="AD605" s="457"/>
      <c r="AE605" s="458"/>
      <c r="AF605" s="456" t="str">
        <f>IF(Calcu_ADJ!B86=TRUE,Calcu_ADJ!J86*H$586,"")</f>
        <v/>
      </c>
      <c r="AG605" s="457"/>
      <c r="AH605" s="457"/>
      <c r="AI605" s="457"/>
      <c r="AJ605" s="458"/>
      <c r="AK605" s="456" t="str">
        <f>Calcu_ADJ!N86</f>
        <v/>
      </c>
      <c r="AL605" s="457"/>
      <c r="AM605" s="457"/>
      <c r="AN605" s="457"/>
      <c r="AO605" s="458"/>
      <c r="AP605" s="456" t="str">
        <f>Calcu_ADJ!L86</f>
        <v/>
      </c>
      <c r="AQ605" s="457"/>
      <c r="AR605" s="457"/>
      <c r="AS605" s="457"/>
      <c r="AT605" s="458"/>
    </row>
    <row r="606" spans="1:46" ht="18.75" customHeight="1">
      <c r="A606" s="57"/>
      <c r="B606" s="456" t="str">
        <f>Calcu_ADJ!E87</f>
        <v/>
      </c>
      <c r="C606" s="457"/>
      <c r="D606" s="457"/>
      <c r="E606" s="457"/>
      <c r="F606" s="458"/>
      <c r="G606" s="456" t="str">
        <f>Calcu_ADJ!U87</f>
        <v/>
      </c>
      <c r="H606" s="457"/>
      <c r="I606" s="457"/>
      <c r="J606" s="457"/>
      <c r="K606" s="458"/>
      <c r="L606" s="456" t="str">
        <f>IF(Calcu_ADJ!B87=TRUE,Calcu_ADJ!F87*$H$586,"")</f>
        <v/>
      </c>
      <c r="M606" s="457"/>
      <c r="N606" s="457"/>
      <c r="O606" s="457"/>
      <c r="P606" s="458"/>
      <c r="Q606" s="456" t="str">
        <f>IF(Calcu_ADJ!B87=TRUE,Calcu_ADJ!G87*H$586,"")</f>
        <v/>
      </c>
      <c r="R606" s="457"/>
      <c r="S606" s="457"/>
      <c r="T606" s="457"/>
      <c r="U606" s="458"/>
      <c r="V606" s="456" t="str">
        <f>IF(Calcu_ADJ!B87=TRUE,Calcu_ADJ!H87*H$586,"")</f>
        <v/>
      </c>
      <c r="W606" s="457"/>
      <c r="X606" s="457"/>
      <c r="Y606" s="457"/>
      <c r="Z606" s="458"/>
      <c r="AA606" s="456" t="str">
        <f>IF(Calcu_ADJ!B87=TRUE,Calcu_ADJ!I87*H$586,"")</f>
        <v/>
      </c>
      <c r="AB606" s="457"/>
      <c r="AC606" s="457"/>
      <c r="AD606" s="457"/>
      <c r="AE606" s="458"/>
      <c r="AF606" s="456" t="str">
        <f>IF(Calcu_ADJ!B87=TRUE,Calcu_ADJ!J87*H$586,"")</f>
        <v/>
      </c>
      <c r="AG606" s="457"/>
      <c r="AH606" s="457"/>
      <c r="AI606" s="457"/>
      <c r="AJ606" s="458"/>
      <c r="AK606" s="456" t="str">
        <f>Calcu_ADJ!N87</f>
        <v/>
      </c>
      <c r="AL606" s="457"/>
      <c r="AM606" s="457"/>
      <c r="AN606" s="457"/>
      <c r="AO606" s="458"/>
      <c r="AP606" s="456" t="str">
        <f>Calcu_ADJ!L87</f>
        <v/>
      </c>
      <c r="AQ606" s="457"/>
      <c r="AR606" s="457"/>
      <c r="AS606" s="457"/>
      <c r="AT606" s="458"/>
    </row>
    <row r="607" spans="1:46" ht="18.75" customHeight="1">
      <c r="A607" s="57"/>
      <c r="B607" s="456" t="str">
        <f>Calcu_ADJ!E88</f>
        <v/>
      </c>
      <c r="C607" s="457"/>
      <c r="D607" s="457"/>
      <c r="E607" s="457"/>
      <c r="F607" s="458"/>
      <c r="G607" s="456" t="str">
        <f>Calcu_ADJ!U88</f>
        <v/>
      </c>
      <c r="H607" s="457"/>
      <c r="I607" s="457"/>
      <c r="J607" s="457"/>
      <c r="K607" s="458"/>
      <c r="L607" s="456" t="str">
        <f>IF(Calcu_ADJ!B88=TRUE,Calcu_ADJ!F88*$H$586,"")</f>
        <v/>
      </c>
      <c r="M607" s="457"/>
      <c r="N607" s="457"/>
      <c r="O607" s="457"/>
      <c r="P607" s="458"/>
      <c r="Q607" s="456" t="str">
        <f>IF(Calcu_ADJ!B88=TRUE,Calcu_ADJ!G88*H$586,"")</f>
        <v/>
      </c>
      <c r="R607" s="457"/>
      <c r="S607" s="457"/>
      <c r="T607" s="457"/>
      <c r="U607" s="458"/>
      <c r="V607" s="456" t="str">
        <f>IF(Calcu_ADJ!B88=TRUE,Calcu_ADJ!H88*H$586,"")</f>
        <v/>
      </c>
      <c r="W607" s="457"/>
      <c r="X607" s="457"/>
      <c r="Y607" s="457"/>
      <c r="Z607" s="458"/>
      <c r="AA607" s="456" t="str">
        <f>IF(Calcu_ADJ!B88=TRUE,Calcu_ADJ!I88*H$586,"")</f>
        <v/>
      </c>
      <c r="AB607" s="457"/>
      <c r="AC607" s="457"/>
      <c r="AD607" s="457"/>
      <c r="AE607" s="458"/>
      <c r="AF607" s="456" t="str">
        <f>IF(Calcu_ADJ!B88=TRUE,Calcu_ADJ!J88*H$586,"")</f>
        <v/>
      </c>
      <c r="AG607" s="457"/>
      <c r="AH607" s="457"/>
      <c r="AI607" s="457"/>
      <c r="AJ607" s="458"/>
      <c r="AK607" s="456" t="str">
        <f>Calcu_ADJ!N88</f>
        <v/>
      </c>
      <c r="AL607" s="457"/>
      <c r="AM607" s="457"/>
      <c r="AN607" s="457"/>
      <c r="AO607" s="458"/>
      <c r="AP607" s="456" t="str">
        <f>Calcu_ADJ!L88</f>
        <v/>
      </c>
      <c r="AQ607" s="457"/>
      <c r="AR607" s="457"/>
      <c r="AS607" s="457"/>
      <c r="AT607" s="458"/>
    </row>
    <row r="608" spans="1:46" ht="18.75" customHeight="1">
      <c r="A608" s="57"/>
      <c r="B608" s="456" t="str">
        <f>Calcu_ADJ!E89</f>
        <v/>
      </c>
      <c r="C608" s="457"/>
      <c r="D608" s="457"/>
      <c r="E608" s="457"/>
      <c r="F608" s="458"/>
      <c r="G608" s="456" t="str">
        <f>Calcu_ADJ!U89</f>
        <v/>
      </c>
      <c r="H608" s="457"/>
      <c r="I608" s="457"/>
      <c r="J608" s="457"/>
      <c r="K608" s="458"/>
      <c r="L608" s="456" t="str">
        <f>IF(Calcu_ADJ!B89=TRUE,Calcu_ADJ!F89*$H$586,"")</f>
        <v/>
      </c>
      <c r="M608" s="457"/>
      <c r="N608" s="457"/>
      <c r="O608" s="457"/>
      <c r="P608" s="458"/>
      <c r="Q608" s="456" t="str">
        <f>IF(Calcu_ADJ!B89=TRUE,Calcu_ADJ!G89*H$586,"")</f>
        <v/>
      </c>
      <c r="R608" s="457"/>
      <c r="S608" s="457"/>
      <c r="T608" s="457"/>
      <c r="U608" s="458"/>
      <c r="V608" s="456" t="str">
        <f>IF(Calcu_ADJ!B89=TRUE,Calcu_ADJ!H89*H$586,"")</f>
        <v/>
      </c>
      <c r="W608" s="457"/>
      <c r="X608" s="457"/>
      <c r="Y608" s="457"/>
      <c r="Z608" s="458"/>
      <c r="AA608" s="456" t="str">
        <f>IF(Calcu_ADJ!B89=TRUE,Calcu_ADJ!I89*H$586,"")</f>
        <v/>
      </c>
      <c r="AB608" s="457"/>
      <c r="AC608" s="457"/>
      <c r="AD608" s="457"/>
      <c r="AE608" s="458"/>
      <c r="AF608" s="456" t="str">
        <f>IF(Calcu_ADJ!B89=TRUE,Calcu_ADJ!J89*H$586,"")</f>
        <v/>
      </c>
      <c r="AG608" s="457"/>
      <c r="AH608" s="457"/>
      <c r="AI608" s="457"/>
      <c r="AJ608" s="458"/>
      <c r="AK608" s="456" t="str">
        <f>Calcu_ADJ!N89</f>
        <v/>
      </c>
      <c r="AL608" s="457"/>
      <c r="AM608" s="457"/>
      <c r="AN608" s="457"/>
      <c r="AO608" s="458"/>
      <c r="AP608" s="456" t="str">
        <f>Calcu_ADJ!L89</f>
        <v/>
      </c>
      <c r="AQ608" s="457"/>
      <c r="AR608" s="457"/>
      <c r="AS608" s="457"/>
      <c r="AT608" s="458"/>
    </row>
    <row r="609" spans="1:58" ht="18.75" customHeight="1">
      <c r="A609" s="57"/>
      <c r="B609" s="456" t="str">
        <f>Calcu_ADJ!E90</f>
        <v/>
      </c>
      <c r="C609" s="457"/>
      <c r="D609" s="457"/>
      <c r="E609" s="457"/>
      <c r="F609" s="458"/>
      <c r="G609" s="456" t="str">
        <f>Calcu_ADJ!U90</f>
        <v/>
      </c>
      <c r="H609" s="457"/>
      <c r="I609" s="457"/>
      <c r="J609" s="457"/>
      <c r="K609" s="458"/>
      <c r="L609" s="456" t="str">
        <f>IF(Calcu_ADJ!B90=TRUE,Calcu_ADJ!F90*$H$586,"")</f>
        <v/>
      </c>
      <c r="M609" s="457"/>
      <c r="N609" s="457"/>
      <c r="O609" s="457"/>
      <c r="P609" s="458"/>
      <c r="Q609" s="456" t="str">
        <f>IF(Calcu_ADJ!B90=TRUE,Calcu_ADJ!G90*H$586,"")</f>
        <v/>
      </c>
      <c r="R609" s="457"/>
      <c r="S609" s="457"/>
      <c r="T609" s="457"/>
      <c r="U609" s="458"/>
      <c r="V609" s="456" t="str">
        <f>IF(Calcu_ADJ!B90=TRUE,Calcu_ADJ!H90*H$586,"")</f>
        <v/>
      </c>
      <c r="W609" s="457"/>
      <c r="X609" s="457"/>
      <c r="Y609" s="457"/>
      <c r="Z609" s="458"/>
      <c r="AA609" s="456" t="str">
        <f>IF(Calcu_ADJ!B90=TRUE,Calcu_ADJ!I90*H$586,"")</f>
        <v/>
      </c>
      <c r="AB609" s="457"/>
      <c r="AC609" s="457"/>
      <c r="AD609" s="457"/>
      <c r="AE609" s="458"/>
      <c r="AF609" s="456" t="str">
        <f>IF(Calcu_ADJ!B90=TRUE,Calcu_ADJ!J90*H$586,"")</f>
        <v/>
      </c>
      <c r="AG609" s="457"/>
      <c r="AH609" s="457"/>
      <c r="AI609" s="457"/>
      <c r="AJ609" s="458"/>
      <c r="AK609" s="456" t="str">
        <f>Calcu_ADJ!N90</f>
        <v/>
      </c>
      <c r="AL609" s="457"/>
      <c r="AM609" s="457"/>
      <c r="AN609" s="457"/>
      <c r="AO609" s="458"/>
      <c r="AP609" s="456" t="str">
        <f>Calcu_ADJ!L90</f>
        <v/>
      </c>
      <c r="AQ609" s="457"/>
      <c r="AR609" s="457"/>
      <c r="AS609" s="457"/>
      <c r="AT609" s="458"/>
    </row>
    <row r="610" spans="1:58" ht="18.75" customHeight="1">
      <c r="A610" s="57"/>
      <c r="B610" s="456" t="str">
        <f>Calcu_ADJ!E91</f>
        <v/>
      </c>
      <c r="C610" s="457"/>
      <c r="D610" s="457"/>
      <c r="E610" s="457"/>
      <c r="F610" s="458"/>
      <c r="G610" s="456" t="str">
        <f>Calcu_ADJ!U91</f>
        <v/>
      </c>
      <c r="H610" s="457"/>
      <c r="I610" s="457"/>
      <c r="J610" s="457"/>
      <c r="K610" s="458"/>
      <c r="L610" s="456" t="str">
        <f>IF(Calcu_ADJ!B91=TRUE,Calcu_ADJ!F91*$H$586,"")</f>
        <v/>
      </c>
      <c r="M610" s="457"/>
      <c r="N610" s="457"/>
      <c r="O610" s="457"/>
      <c r="P610" s="458"/>
      <c r="Q610" s="456" t="str">
        <f>IF(Calcu_ADJ!B91=TRUE,Calcu_ADJ!G91*H$586,"")</f>
        <v/>
      </c>
      <c r="R610" s="457"/>
      <c r="S610" s="457"/>
      <c r="T610" s="457"/>
      <c r="U610" s="458"/>
      <c r="V610" s="456" t="str">
        <f>IF(Calcu_ADJ!B91=TRUE,Calcu_ADJ!H91*H$586,"")</f>
        <v/>
      </c>
      <c r="W610" s="457"/>
      <c r="X610" s="457"/>
      <c r="Y610" s="457"/>
      <c r="Z610" s="458"/>
      <c r="AA610" s="456" t="str">
        <f>IF(Calcu_ADJ!B91=TRUE,Calcu_ADJ!I91*H$586,"")</f>
        <v/>
      </c>
      <c r="AB610" s="457"/>
      <c r="AC610" s="457"/>
      <c r="AD610" s="457"/>
      <c r="AE610" s="458"/>
      <c r="AF610" s="456" t="str">
        <f>IF(Calcu_ADJ!B91=TRUE,Calcu_ADJ!J91*H$586,"")</f>
        <v/>
      </c>
      <c r="AG610" s="457"/>
      <c r="AH610" s="457"/>
      <c r="AI610" s="457"/>
      <c r="AJ610" s="458"/>
      <c r="AK610" s="456" t="str">
        <f>Calcu_ADJ!N91</f>
        <v/>
      </c>
      <c r="AL610" s="457"/>
      <c r="AM610" s="457"/>
      <c r="AN610" s="457"/>
      <c r="AO610" s="458"/>
      <c r="AP610" s="456" t="str">
        <f>Calcu_ADJ!L91</f>
        <v/>
      </c>
      <c r="AQ610" s="457"/>
      <c r="AR610" s="457"/>
      <c r="AS610" s="457"/>
      <c r="AT610" s="458"/>
    </row>
    <row r="611" spans="1:58" ht="18.75" customHeight="1">
      <c r="A611" s="57"/>
      <c r="B611" s="456" t="str">
        <f>Calcu_ADJ!E92</f>
        <v/>
      </c>
      <c r="C611" s="457"/>
      <c r="D611" s="457"/>
      <c r="E611" s="457"/>
      <c r="F611" s="458"/>
      <c r="G611" s="456" t="str">
        <f>Calcu_ADJ!U92</f>
        <v/>
      </c>
      <c r="H611" s="457"/>
      <c r="I611" s="457"/>
      <c r="J611" s="457"/>
      <c r="K611" s="458"/>
      <c r="L611" s="456" t="str">
        <f>IF(Calcu_ADJ!B92=TRUE,Calcu_ADJ!F92*$H$586,"")</f>
        <v/>
      </c>
      <c r="M611" s="457"/>
      <c r="N611" s="457"/>
      <c r="O611" s="457"/>
      <c r="P611" s="458"/>
      <c r="Q611" s="456" t="str">
        <f>IF(Calcu_ADJ!B92=TRUE,Calcu_ADJ!G92*H$586,"")</f>
        <v/>
      </c>
      <c r="R611" s="457"/>
      <c r="S611" s="457"/>
      <c r="T611" s="457"/>
      <c r="U611" s="458"/>
      <c r="V611" s="456" t="str">
        <f>IF(Calcu_ADJ!B92=TRUE,Calcu_ADJ!H92*H$586,"")</f>
        <v/>
      </c>
      <c r="W611" s="457"/>
      <c r="X611" s="457"/>
      <c r="Y611" s="457"/>
      <c r="Z611" s="458"/>
      <c r="AA611" s="456" t="str">
        <f>IF(Calcu_ADJ!B92=TRUE,Calcu_ADJ!I92*H$586,"")</f>
        <v/>
      </c>
      <c r="AB611" s="457"/>
      <c r="AC611" s="457"/>
      <c r="AD611" s="457"/>
      <c r="AE611" s="458"/>
      <c r="AF611" s="456" t="str">
        <f>IF(Calcu_ADJ!B92=TRUE,Calcu_ADJ!J92*H$586,"")</f>
        <v/>
      </c>
      <c r="AG611" s="457"/>
      <c r="AH611" s="457"/>
      <c r="AI611" s="457"/>
      <c r="AJ611" s="458"/>
      <c r="AK611" s="456" t="str">
        <f>Calcu_ADJ!N92</f>
        <v/>
      </c>
      <c r="AL611" s="457"/>
      <c r="AM611" s="457"/>
      <c r="AN611" s="457"/>
      <c r="AO611" s="458"/>
      <c r="AP611" s="456" t="str">
        <f>Calcu_ADJ!L92</f>
        <v/>
      </c>
      <c r="AQ611" s="457"/>
      <c r="AR611" s="457"/>
      <c r="AS611" s="457"/>
      <c r="AT611" s="458"/>
    </row>
    <row r="612" spans="1:58" ht="18.75" customHeight="1">
      <c r="A612" s="57"/>
      <c r="B612" s="330"/>
      <c r="C612" s="330"/>
      <c r="D612" s="330"/>
      <c r="E612" s="330"/>
      <c r="F612" s="330"/>
      <c r="G612" s="330"/>
      <c r="H612" s="330"/>
      <c r="I612" s="330"/>
      <c r="J612" s="330"/>
      <c r="K612" s="330"/>
      <c r="L612" s="330"/>
      <c r="M612" s="330"/>
      <c r="N612" s="330"/>
      <c r="O612" s="330"/>
      <c r="P612" s="330"/>
      <c r="Q612" s="330"/>
      <c r="R612" s="330"/>
      <c r="S612" s="330"/>
      <c r="T612" s="330"/>
      <c r="U612" s="330"/>
      <c r="V612" s="330"/>
      <c r="W612" s="330"/>
      <c r="X612" s="330"/>
      <c r="Y612" s="330"/>
      <c r="Z612" s="330"/>
      <c r="AA612" s="330"/>
      <c r="AB612" s="330"/>
      <c r="AC612" s="330"/>
      <c r="AD612" s="330"/>
      <c r="AE612" s="330"/>
      <c r="AF612" s="330"/>
      <c r="AG612" s="330"/>
      <c r="AH612" s="330"/>
      <c r="AI612" s="330"/>
      <c r="AJ612" s="330"/>
      <c r="AK612" s="330"/>
      <c r="AL612" s="330"/>
      <c r="AM612" s="330"/>
      <c r="AN612" s="330"/>
      <c r="AO612" s="330"/>
      <c r="AP612" s="330"/>
      <c r="AQ612" s="330"/>
      <c r="AR612" s="330"/>
      <c r="AS612" s="330"/>
      <c r="AT612" s="330"/>
    </row>
    <row r="613" spans="1:58" ht="18.75" customHeight="1">
      <c r="A613" s="60" t="s">
        <v>169</v>
      </c>
      <c r="B613" s="222"/>
      <c r="C613" s="222"/>
      <c r="D613" s="222"/>
      <c r="E613" s="222"/>
      <c r="F613" s="222"/>
      <c r="G613" s="222"/>
      <c r="H613" s="222"/>
      <c r="I613" s="222"/>
      <c r="J613" s="222"/>
      <c r="K613" s="222"/>
      <c r="L613" s="222"/>
      <c r="M613" s="222"/>
      <c r="N613" s="222"/>
      <c r="O613" s="222"/>
      <c r="P613" s="222"/>
      <c r="Q613" s="222"/>
      <c r="R613" s="222"/>
      <c r="S613" s="222"/>
      <c r="T613" s="222"/>
      <c r="U613" s="222"/>
      <c r="V613" s="222"/>
      <c r="W613" s="222"/>
      <c r="X613" s="222"/>
      <c r="Y613" s="222"/>
      <c r="Z613" s="222"/>
      <c r="AA613" s="222"/>
      <c r="AB613" s="222"/>
      <c r="AC613" s="222"/>
      <c r="AD613" s="222"/>
      <c r="AE613" s="222"/>
      <c r="AF613" s="222"/>
      <c r="AG613" s="222"/>
      <c r="AH613" s="222"/>
      <c r="AI613" s="222"/>
      <c r="AJ613" s="222"/>
      <c r="AK613" s="222"/>
      <c r="AL613" s="222"/>
      <c r="AM613" s="222"/>
      <c r="AN613" s="222"/>
      <c r="AO613" s="222"/>
      <c r="AP613" s="222"/>
      <c r="AQ613" s="222"/>
      <c r="AR613" s="222"/>
      <c r="AS613" s="222"/>
      <c r="AT613" s="222"/>
    </row>
    <row r="614" spans="1:58" ht="18.75" customHeight="1">
      <c r="A614" s="222"/>
      <c r="B614" s="459"/>
      <c r="C614" s="460"/>
      <c r="D614" s="465"/>
      <c r="E614" s="466"/>
      <c r="F614" s="466"/>
      <c r="G614" s="467"/>
      <c r="H614" s="468">
        <v>1</v>
      </c>
      <c r="I614" s="468"/>
      <c r="J614" s="468"/>
      <c r="K614" s="468"/>
      <c r="L614" s="468"/>
      <c r="M614" s="468"/>
      <c r="N614" s="468"/>
      <c r="O614" s="465">
        <v>2</v>
      </c>
      <c r="P614" s="466"/>
      <c r="Q614" s="466"/>
      <c r="R614" s="466"/>
      <c r="S614" s="466"/>
      <c r="T614" s="466"/>
      <c r="U614" s="466"/>
      <c r="V614" s="466"/>
      <c r="W614" s="466"/>
      <c r="X614" s="466"/>
      <c r="Y614" s="466"/>
      <c r="Z614" s="466"/>
      <c r="AA614" s="467"/>
      <c r="AB614" s="468">
        <v>3</v>
      </c>
      <c r="AC614" s="468"/>
      <c r="AD614" s="468"/>
      <c r="AE614" s="468"/>
      <c r="AF614" s="468"/>
      <c r="AG614" s="465">
        <v>4</v>
      </c>
      <c r="AH614" s="466"/>
      <c r="AI614" s="466"/>
      <c r="AJ614" s="466"/>
      <c r="AK614" s="466"/>
      <c r="AL614" s="466"/>
      <c r="AM614" s="466"/>
      <c r="AN614" s="466"/>
      <c r="AO614" s="467"/>
      <c r="AP614" s="465">
        <v>5</v>
      </c>
      <c r="AQ614" s="466"/>
      <c r="AR614" s="466"/>
      <c r="AS614" s="466"/>
      <c r="AT614" s="466"/>
      <c r="AU614" s="466"/>
      <c r="AV614" s="466"/>
      <c r="AW614" s="466"/>
      <c r="AX614" s="466"/>
      <c r="AY614" s="466"/>
      <c r="AZ614" s="466"/>
      <c r="BA614" s="466"/>
      <c r="BB614" s="467"/>
      <c r="BC614" s="468">
        <v>6</v>
      </c>
      <c r="BD614" s="468"/>
      <c r="BE614" s="468"/>
      <c r="BF614" s="468"/>
    </row>
    <row r="615" spans="1:58" ht="18.75" customHeight="1">
      <c r="A615" s="222"/>
      <c r="B615" s="461"/>
      <c r="C615" s="462"/>
      <c r="D615" s="459" t="s">
        <v>170</v>
      </c>
      <c r="E615" s="477"/>
      <c r="F615" s="477"/>
      <c r="G615" s="460"/>
      <c r="H615" s="469" t="s">
        <v>171</v>
      </c>
      <c r="I615" s="469"/>
      <c r="J615" s="469"/>
      <c r="K615" s="469"/>
      <c r="L615" s="469"/>
      <c r="M615" s="469"/>
      <c r="N615" s="469"/>
      <c r="O615" s="459" t="s">
        <v>172</v>
      </c>
      <c r="P615" s="477"/>
      <c r="Q615" s="477"/>
      <c r="R615" s="477"/>
      <c r="S615" s="477"/>
      <c r="T615" s="477"/>
      <c r="U615" s="477"/>
      <c r="V615" s="477"/>
      <c r="W615" s="477"/>
      <c r="X615" s="477"/>
      <c r="Y615" s="477"/>
      <c r="Z615" s="477"/>
      <c r="AA615" s="460"/>
      <c r="AB615" s="469" t="s">
        <v>173</v>
      </c>
      <c r="AC615" s="469"/>
      <c r="AD615" s="469"/>
      <c r="AE615" s="469"/>
      <c r="AF615" s="469"/>
      <c r="AG615" s="459" t="s">
        <v>174</v>
      </c>
      <c r="AH615" s="477"/>
      <c r="AI615" s="477"/>
      <c r="AJ615" s="477"/>
      <c r="AK615" s="477"/>
      <c r="AL615" s="477"/>
      <c r="AM615" s="477"/>
      <c r="AN615" s="477"/>
      <c r="AO615" s="460"/>
      <c r="AP615" s="459" t="s">
        <v>175</v>
      </c>
      <c r="AQ615" s="477"/>
      <c r="AR615" s="477"/>
      <c r="AS615" s="477"/>
      <c r="AT615" s="477"/>
      <c r="AU615" s="477"/>
      <c r="AV615" s="477"/>
      <c r="AW615" s="477"/>
      <c r="AX615" s="477"/>
      <c r="AY615" s="477"/>
      <c r="AZ615" s="477"/>
      <c r="BA615" s="477"/>
      <c r="BB615" s="460"/>
      <c r="BC615" s="469" t="s">
        <v>176</v>
      </c>
      <c r="BD615" s="469"/>
      <c r="BE615" s="469"/>
      <c r="BF615" s="469"/>
    </row>
    <row r="616" spans="1:58" ht="18.75" customHeight="1">
      <c r="A616" s="222"/>
      <c r="B616" s="463"/>
      <c r="C616" s="464"/>
      <c r="D616" s="470" t="s">
        <v>177</v>
      </c>
      <c r="E616" s="471"/>
      <c r="F616" s="471"/>
      <c r="G616" s="472"/>
      <c r="H616" s="473" t="s">
        <v>178</v>
      </c>
      <c r="I616" s="473"/>
      <c r="J616" s="473"/>
      <c r="K616" s="473"/>
      <c r="L616" s="473"/>
      <c r="M616" s="473"/>
      <c r="N616" s="473"/>
      <c r="O616" s="474" t="s">
        <v>179</v>
      </c>
      <c r="P616" s="475"/>
      <c r="Q616" s="475"/>
      <c r="R616" s="475"/>
      <c r="S616" s="475"/>
      <c r="T616" s="475"/>
      <c r="U616" s="475"/>
      <c r="V616" s="475"/>
      <c r="W616" s="475"/>
      <c r="X616" s="475"/>
      <c r="Y616" s="475"/>
      <c r="Z616" s="475"/>
      <c r="AA616" s="476"/>
      <c r="AB616" s="473"/>
      <c r="AC616" s="473"/>
      <c r="AD616" s="473"/>
      <c r="AE616" s="473"/>
      <c r="AF616" s="473"/>
      <c r="AG616" s="474" t="s">
        <v>180</v>
      </c>
      <c r="AH616" s="475"/>
      <c r="AI616" s="475"/>
      <c r="AJ616" s="475"/>
      <c r="AK616" s="475"/>
      <c r="AL616" s="475"/>
      <c r="AM616" s="475"/>
      <c r="AN616" s="475"/>
      <c r="AO616" s="476"/>
      <c r="AP616" s="474" t="s">
        <v>181</v>
      </c>
      <c r="AQ616" s="475"/>
      <c r="AR616" s="475"/>
      <c r="AS616" s="475"/>
      <c r="AT616" s="475"/>
      <c r="AU616" s="475"/>
      <c r="AV616" s="475"/>
      <c r="AW616" s="475"/>
      <c r="AX616" s="475"/>
      <c r="AY616" s="475"/>
      <c r="AZ616" s="475"/>
      <c r="BA616" s="475"/>
      <c r="BB616" s="476"/>
      <c r="BC616" s="473"/>
      <c r="BD616" s="473"/>
      <c r="BE616" s="473"/>
      <c r="BF616" s="473"/>
    </row>
    <row r="617" spans="1:58" ht="18.75" customHeight="1">
      <c r="A617" s="222"/>
      <c r="B617" s="468" t="s">
        <v>182</v>
      </c>
      <c r="C617" s="468"/>
      <c r="D617" s="478" t="s">
        <v>158</v>
      </c>
      <c r="E617" s="479"/>
      <c r="F617" s="479"/>
      <c r="G617" s="480"/>
      <c r="H617" s="481" t="e">
        <f ca="1">Calcu_ADJ!E97</f>
        <v>#N/A</v>
      </c>
      <c r="I617" s="482"/>
      <c r="J617" s="482"/>
      <c r="K617" s="482"/>
      <c r="L617" s="482"/>
      <c r="M617" s="483" t="str">
        <f>Calcu_ADJ!F97</f>
        <v>mm</v>
      </c>
      <c r="N617" s="484"/>
      <c r="O617" s="491" t="e">
        <f ca="1">Calcu_ADJ!K97</f>
        <v>#N/A</v>
      </c>
      <c r="P617" s="492"/>
      <c r="Q617" s="492"/>
      <c r="R617" s="232"/>
      <c r="S617" s="328"/>
      <c r="T617" s="457" t="e">
        <f ca="1">Calcu_ADJ!L97</f>
        <v>#N/A</v>
      </c>
      <c r="U617" s="457"/>
      <c r="V617" s="457"/>
      <c r="W617" s="329"/>
      <c r="X617" s="329"/>
      <c r="Y617" s="329"/>
      <c r="Z617" s="489" t="str">
        <f>Calcu_ADJ!M97</f>
        <v>μm</v>
      </c>
      <c r="AA617" s="490"/>
      <c r="AB617" s="468" t="str">
        <f>Calcu_ADJ!N97</f>
        <v>정규</v>
      </c>
      <c r="AC617" s="468"/>
      <c r="AD617" s="468"/>
      <c r="AE617" s="468"/>
      <c r="AF617" s="468"/>
      <c r="AG617" s="465">
        <f>Calcu_ADJ!Q97</f>
        <v>1</v>
      </c>
      <c r="AH617" s="466"/>
      <c r="AI617" s="466"/>
      <c r="AJ617" s="466"/>
      <c r="AK617" s="466"/>
      <c r="AL617" s="466"/>
      <c r="AM617" s="466"/>
      <c r="AN617" s="466"/>
      <c r="AO617" s="467"/>
      <c r="AP617" s="491" t="e">
        <f ca="1">Calcu_ADJ!S97</f>
        <v>#N/A</v>
      </c>
      <c r="AQ617" s="492"/>
      <c r="AR617" s="492"/>
      <c r="AS617" s="232"/>
      <c r="AT617" s="328"/>
      <c r="AU617" s="457" t="e">
        <f ca="1">Calcu_ADJ!T97</f>
        <v>#N/A</v>
      </c>
      <c r="AV617" s="457"/>
      <c r="AW617" s="457"/>
      <c r="AX617" s="329"/>
      <c r="AY617" s="329"/>
      <c r="AZ617" s="329"/>
      <c r="BA617" s="489" t="str">
        <f>Calcu_ADJ!U97</f>
        <v>μm</v>
      </c>
      <c r="BB617" s="490"/>
      <c r="BC617" s="468" t="str">
        <f>Calcu_ADJ!V97</f>
        <v>∞</v>
      </c>
      <c r="BD617" s="468"/>
      <c r="BE617" s="468"/>
      <c r="BF617" s="468"/>
    </row>
    <row r="618" spans="1:58" ht="18.75" customHeight="1">
      <c r="A618" s="222"/>
      <c r="B618" s="468" t="s">
        <v>184</v>
      </c>
      <c r="C618" s="468"/>
      <c r="D618" s="478" t="s">
        <v>160</v>
      </c>
      <c r="E618" s="479"/>
      <c r="F618" s="479"/>
      <c r="G618" s="480"/>
      <c r="H618" s="481" t="e">
        <f ca="1">Calcu_ADJ!E98</f>
        <v>#N/A</v>
      </c>
      <c r="I618" s="482"/>
      <c r="J618" s="482"/>
      <c r="K618" s="482"/>
      <c r="L618" s="482"/>
      <c r="M618" s="483" t="str">
        <f>Calcu_ADJ!F98</f>
        <v>mm</v>
      </c>
      <c r="N618" s="484"/>
      <c r="O618" s="485">
        <f>Calcu_ADJ!K98</f>
        <v>0</v>
      </c>
      <c r="P618" s="486"/>
      <c r="Q618" s="486"/>
      <c r="R618" s="486"/>
      <c r="S618" s="486"/>
      <c r="T618" s="486"/>
      <c r="U618" s="486"/>
      <c r="V618" s="487" t="str">
        <f>Calcu_ADJ!M98</f>
        <v>μm</v>
      </c>
      <c r="W618" s="487"/>
      <c r="X618" s="487"/>
      <c r="Y618" s="487"/>
      <c r="Z618" s="487"/>
      <c r="AA618" s="488"/>
      <c r="AB618" s="468" t="str">
        <f>Calcu_ADJ!N98</f>
        <v>t</v>
      </c>
      <c r="AC618" s="468"/>
      <c r="AD618" s="468"/>
      <c r="AE618" s="468"/>
      <c r="AF618" s="468"/>
      <c r="AG618" s="465">
        <f>Calcu_ADJ!Q98</f>
        <v>-1</v>
      </c>
      <c r="AH618" s="466"/>
      <c r="AI618" s="466"/>
      <c r="AJ618" s="466"/>
      <c r="AK618" s="466"/>
      <c r="AL618" s="466"/>
      <c r="AM618" s="466"/>
      <c r="AN618" s="466"/>
      <c r="AO618" s="467"/>
      <c r="AP618" s="485">
        <f>Calcu_ADJ!S98</f>
        <v>0</v>
      </c>
      <c r="AQ618" s="486"/>
      <c r="AR618" s="486"/>
      <c r="AS618" s="486"/>
      <c r="AT618" s="486"/>
      <c r="AU618" s="486">
        <v>0</v>
      </c>
      <c r="AV618" s="486"/>
      <c r="AW618" s="487" t="str">
        <f>Calcu_ADJ!U98</f>
        <v>μm</v>
      </c>
      <c r="AX618" s="487"/>
      <c r="AY618" s="487"/>
      <c r="AZ618" s="487"/>
      <c r="BA618" s="487"/>
      <c r="BB618" s="488"/>
      <c r="BC618" s="468">
        <f>Calcu_ADJ!V98</f>
        <v>4</v>
      </c>
      <c r="BD618" s="468"/>
      <c r="BE618" s="468"/>
      <c r="BF618" s="468"/>
    </row>
    <row r="619" spans="1:58" ht="18.75" customHeight="1">
      <c r="A619" s="222"/>
      <c r="B619" s="468" t="s">
        <v>186</v>
      </c>
      <c r="C619" s="468"/>
      <c r="D619" s="478"/>
      <c r="E619" s="479"/>
      <c r="F619" s="479"/>
      <c r="G619" s="480"/>
      <c r="H619" s="481" t="e">
        <f ca="1">Calcu_ADJ!E99</f>
        <v>#N/A</v>
      </c>
      <c r="I619" s="482"/>
      <c r="J619" s="482"/>
      <c r="K619" s="482"/>
      <c r="L619" s="482"/>
      <c r="M619" s="483" t="str">
        <f>Calcu_ADJ!F99</f>
        <v>/℃</v>
      </c>
      <c r="N619" s="484"/>
      <c r="O619" s="496">
        <f>Calcu_ADJ!L99</f>
        <v>4.0824829046386305E-7</v>
      </c>
      <c r="P619" s="497"/>
      <c r="Q619" s="497"/>
      <c r="R619" s="497"/>
      <c r="S619" s="497"/>
      <c r="T619" s="497"/>
      <c r="U619" s="497"/>
      <c r="V619" s="497"/>
      <c r="W619" s="497"/>
      <c r="X619" s="489" t="str">
        <f>Calcu_ADJ!M99</f>
        <v>/℃</v>
      </c>
      <c r="Y619" s="489"/>
      <c r="Z619" s="489"/>
      <c r="AA619" s="490"/>
      <c r="AB619" s="468" t="str">
        <f>Calcu_ADJ!N99</f>
        <v>삼각형</v>
      </c>
      <c r="AC619" s="468"/>
      <c r="AD619" s="468"/>
      <c r="AE619" s="468"/>
      <c r="AF619" s="468"/>
      <c r="AG619" s="493">
        <f>Calcu_ADJ!Q99</f>
        <v>-200</v>
      </c>
      <c r="AH619" s="489"/>
      <c r="AI619" s="489"/>
      <c r="AJ619" s="489"/>
      <c r="AK619" s="489" t="s">
        <v>187</v>
      </c>
      <c r="AL619" s="489"/>
      <c r="AM619" s="489"/>
      <c r="AN619" s="489"/>
      <c r="AO619" s="490"/>
      <c r="AP619" s="494">
        <f>Calcu_ADJ!T99</f>
        <v>8.1649658092772609E-5</v>
      </c>
      <c r="AQ619" s="495"/>
      <c r="AR619" s="495"/>
      <c r="AS619" s="495"/>
      <c r="AT619" s="495"/>
      <c r="AU619" s="495" t="s">
        <v>314</v>
      </c>
      <c r="AV619" s="495"/>
      <c r="AW619" s="489" t="s">
        <v>188</v>
      </c>
      <c r="AX619" s="489"/>
      <c r="AY619" s="489"/>
      <c r="AZ619" s="489"/>
      <c r="BA619" s="489"/>
      <c r="BB619" s="490"/>
      <c r="BC619" s="468">
        <f>Calcu_ADJ!V99</f>
        <v>100</v>
      </c>
      <c r="BD619" s="468"/>
      <c r="BE619" s="468"/>
      <c r="BF619" s="468"/>
    </row>
    <row r="620" spans="1:58" ht="18.75" customHeight="1">
      <c r="A620" s="222"/>
      <c r="B620" s="468" t="s">
        <v>189</v>
      </c>
      <c r="C620" s="468"/>
      <c r="D620" s="478" t="s">
        <v>163</v>
      </c>
      <c r="E620" s="479"/>
      <c r="F620" s="479"/>
      <c r="G620" s="480"/>
      <c r="H620" s="481" t="str">
        <f>Calcu_ADJ!E100</f>
        <v/>
      </c>
      <c r="I620" s="482"/>
      <c r="J620" s="482"/>
      <c r="K620" s="482"/>
      <c r="L620" s="482"/>
      <c r="M620" s="483" t="str">
        <f>Calcu_ADJ!F100</f>
        <v>℃</v>
      </c>
      <c r="N620" s="484"/>
      <c r="O620" s="485">
        <f>Calcu_ADJ!L100</f>
        <v>0.11547005383792516</v>
      </c>
      <c r="P620" s="486"/>
      <c r="Q620" s="486"/>
      <c r="R620" s="486"/>
      <c r="S620" s="486"/>
      <c r="T620" s="486"/>
      <c r="U620" s="486"/>
      <c r="V620" s="487" t="str">
        <f>Calcu_ADJ!M100</f>
        <v>℃</v>
      </c>
      <c r="W620" s="487"/>
      <c r="X620" s="487"/>
      <c r="Y620" s="487"/>
      <c r="Z620" s="487"/>
      <c r="AA620" s="488"/>
      <c r="AB620" s="468" t="str">
        <f>Calcu_ADJ!N100</f>
        <v>직사각형</v>
      </c>
      <c r="AC620" s="468"/>
      <c r="AD620" s="468"/>
      <c r="AE620" s="468"/>
      <c r="AF620" s="468"/>
      <c r="AG620" s="493" t="e">
        <f ca="1">Calcu_ADJ!Q100</f>
        <v>#N/A</v>
      </c>
      <c r="AH620" s="489"/>
      <c r="AI620" s="489"/>
      <c r="AJ620" s="489"/>
      <c r="AK620" s="489" t="s">
        <v>191</v>
      </c>
      <c r="AL620" s="489"/>
      <c r="AM620" s="489"/>
      <c r="AN620" s="489"/>
      <c r="AO620" s="490"/>
      <c r="AP620" s="494" t="e">
        <f ca="1">Calcu_ADJ!T100</f>
        <v>#N/A</v>
      </c>
      <c r="AQ620" s="495"/>
      <c r="AR620" s="495"/>
      <c r="AS620" s="495"/>
      <c r="AT620" s="495"/>
      <c r="AU620" s="495" t="s">
        <v>315</v>
      </c>
      <c r="AV620" s="495"/>
      <c r="AW620" s="489" t="s">
        <v>192</v>
      </c>
      <c r="AX620" s="489"/>
      <c r="AY620" s="489"/>
      <c r="AZ620" s="489"/>
      <c r="BA620" s="489"/>
      <c r="BB620" s="490"/>
      <c r="BC620" s="468">
        <f>Calcu_ADJ!V100</f>
        <v>12</v>
      </c>
      <c r="BD620" s="468"/>
      <c r="BE620" s="468"/>
      <c r="BF620" s="468"/>
    </row>
    <row r="621" spans="1:58" ht="18.75" customHeight="1">
      <c r="A621" s="222"/>
      <c r="B621" s="468" t="s">
        <v>193</v>
      </c>
      <c r="C621" s="468"/>
      <c r="D621" s="478" t="s">
        <v>164</v>
      </c>
      <c r="E621" s="479"/>
      <c r="F621" s="479"/>
      <c r="G621" s="480"/>
      <c r="H621" s="481" t="e">
        <f ca="1">Calcu_ADJ!E101</f>
        <v>#N/A</v>
      </c>
      <c r="I621" s="482"/>
      <c r="J621" s="482"/>
      <c r="K621" s="482"/>
      <c r="L621" s="482"/>
      <c r="M621" s="483" t="str">
        <f>Calcu_ADJ!F101</f>
        <v>/℃</v>
      </c>
      <c r="N621" s="484"/>
      <c r="O621" s="496">
        <f>Calcu_ADJ!L101</f>
        <v>8.1649658092772609E-7</v>
      </c>
      <c r="P621" s="497"/>
      <c r="Q621" s="497"/>
      <c r="R621" s="497"/>
      <c r="S621" s="497"/>
      <c r="T621" s="497"/>
      <c r="U621" s="497"/>
      <c r="V621" s="497"/>
      <c r="W621" s="497"/>
      <c r="X621" s="489" t="str">
        <f>Calcu_ADJ!M101</f>
        <v>/℃</v>
      </c>
      <c r="Y621" s="489"/>
      <c r="Z621" s="489"/>
      <c r="AA621" s="490"/>
      <c r="AB621" s="468" t="str">
        <f>Calcu_ADJ!N101</f>
        <v>삼각형</v>
      </c>
      <c r="AC621" s="468"/>
      <c r="AD621" s="468"/>
      <c r="AE621" s="468"/>
      <c r="AF621" s="468"/>
      <c r="AG621" s="493">
        <f>Calcu_ADJ!Q101</f>
        <v>-100</v>
      </c>
      <c r="AH621" s="489"/>
      <c r="AI621" s="489"/>
      <c r="AJ621" s="489"/>
      <c r="AK621" s="489" t="s">
        <v>187</v>
      </c>
      <c r="AL621" s="489"/>
      <c r="AM621" s="489"/>
      <c r="AN621" s="489"/>
      <c r="AO621" s="490"/>
      <c r="AP621" s="494">
        <f>Calcu_ADJ!T101</f>
        <v>8.1649658092772609E-5</v>
      </c>
      <c r="AQ621" s="495"/>
      <c r="AR621" s="495"/>
      <c r="AS621" s="495"/>
      <c r="AT621" s="495"/>
      <c r="AU621" s="495" t="s">
        <v>314</v>
      </c>
      <c r="AV621" s="495"/>
      <c r="AW621" s="489" t="s">
        <v>192</v>
      </c>
      <c r="AX621" s="489"/>
      <c r="AY621" s="489"/>
      <c r="AZ621" s="489"/>
      <c r="BA621" s="489"/>
      <c r="BB621" s="490"/>
      <c r="BC621" s="468">
        <f>Calcu_ADJ!V101</f>
        <v>100</v>
      </c>
      <c r="BD621" s="468"/>
      <c r="BE621" s="468"/>
      <c r="BF621" s="468"/>
    </row>
    <row r="622" spans="1:58" ht="18.75" customHeight="1">
      <c r="A622" s="222"/>
      <c r="B622" s="468" t="s">
        <v>195</v>
      </c>
      <c r="C622" s="468"/>
      <c r="D622" s="478" t="s">
        <v>165</v>
      </c>
      <c r="E622" s="479"/>
      <c r="F622" s="479"/>
      <c r="G622" s="480"/>
      <c r="H622" s="481">
        <f>Calcu_ADJ!E102</f>
        <v>0.1</v>
      </c>
      <c r="I622" s="482"/>
      <c r="J622" s="482"/>
      <c r="K622" s="482"/>
      <c r="L622" s="482"/>
      <c r="M622" s="483" t="str">
        <f>Calcu_ADJ!F102</f>
        <v>℃</v>
      </c>
      <c r="N622" s="484"/>
      <c r="O622" s="485">
        <f>Calcu_ADJ!L102</f>
        <v>0.57735026918962584</v>
      </c>
      <c r="P622" s="486"/>
      <c r="Q622" s="486"/>
      <c r="R622" s="486"/>
      <c r="S622" s="486"/>
      <c r="T622" s="486"/>
      <c r="U622" s="486"/>
      <c r="V622" s="487" t="str">
        <f>Calcu_ADJ!M102</f>
        <v>℃</v>
      </c>
      <c r="W622" s="487"/>
      <c r="X622" s="487"/>
      <c r="Y622" s="487"/>
      <c r="Z622" s="487"/>
      <c r="AA622" s="488"/>
      <c r="AB622" s="468" t="str">
        <f>Calcu_ADJ!N102</f>
        <v>직사각형</v>
      </c>
      <c r="AC622" s="468"/>
      <c r="AD622" s="468"/>
      <c r="AE622" s="468"/>
      <c r="AF622" s="468"/>
      <c r="AG622" s="493" t="e">
        <f ca="1">Calcu_ADJ!Q102</f>
        <v>#N/A</v>
      </c>
      <c r="AH622" s="489"/>
      <c r="AI622" s="489"/>
      <c r="AJ622" s="489"/>
      <c r="AK622" s="489" t="s">
        <v>191</v>
      </c>
      <c r="AL622" s="489"/>
      <c r="AM622" s="489"/>
      <c r="AN622" s="489"/>
      <c r="AO622" s="490"/>
      <c r="AP622" s="494" t="e">
        <f ca="1">Calcu_ADJ!T102</f>
        <v>#N/A</v>
      </c>
      <c r="AQ622" s="495"/>
      <c r="AR622" s="495"/>
      <c r="AS622" s="495"/>
      <c r="AT622" s="495"/>
      <c r="AU622" s="495" t="s">
        <v>315</v>
      </c>
      <c r="AV622" s="495"/>
      <c r="AW622" s="489" t="s">
        <v>197</v>
      </c>
      <c r="AX622" s="489"/>
      <c r="AY622" s="489"/>
      <c r="AZ622" s="489"/>
      <c r="BA622" s="489"/>
      <c r="BB622" s="490"/>
      <c r="BC622" s="468">
        <f>Calcu_ADJ!V102</f>
        <v>12</v>
      </c>
      <c r="BD622" s="468"/>
      <c r="BE622" s="468"/>
      <c r="BF622" s="468"/>
    </row>
    <row r="623" spans="1:58" ht="18.75" customHeight="1">
      <c r="A623" s="222"/>
      <c r="B623" s="468" t="s">
        <v>198</v>
      </c>
      <c r="C623" s="468"/>
      <c r="D623" s="478" t="s">
        <v>584</v>
      </c>
      <c r="E623" s="479"/>
      <c r="F623" s="479"/>
      <c r="G623" s="480"/>
      <c r="H623" s="481">
        <f>Calcu_ADJ!E103</f>
        <v>0</v>
      </c>
      <c r="I623" s="482"/>
      <c r="J623" s="482"/>
      <c r="K623" s="482"/>
      <c r="L623" s="482"/>
      <c r="M623" s="483" t="str">
        <f>Calcu_ADJ!F103</f>
        <v>mm</v>
      </c>
      <c r="N623" s="484"/>
      <c r="O623" s="485">
        <f>Calcu_ADJ!K103</f>
        <v>0</v>
      </c>
      <c r="P623" s="486"/>
      <c r="Q623" s="486"/>
      <c r="R623" s="486"/>
      <c r="S623" s="486"/>
      <c r="T623" s="486"/>
      <c r="U623" s="486"/>
      <c r="V623" s="487" t="str">
        <f>Calcu_ADJ!M103</f>
        <v>μm</v>
      </c>
      <c r="W623" s="487"/>
      <c r="X623" s="487"/>
      <c r="Y623" s="487"/>
      <c r="Z623" s="487"/>
      <c r="AA623" s="488"/>
      <c r="AB623" s="468" t="str">
        <f>Calcu_ADJ!N103</f>
        <v>직사각형</v>
      </c>
      <c r="AC623" s="468"/>
      <c r="AD623" s="468"/>
      <c r="AE623" s="468"/>
      <c r="AF623" s="468"/>
      <c r="AG623" s="465">
        <f>Calcu_ADJ!Q103</f>
        <v>1</v>
      </c>
      <c r="AH623" s="466"/>
      <c r="AI623" s="466"/>
      <c r="AJ623" s="466"/>
      <c r="AK623" s="466"/>
      <c r="AL623" s="466"/>
      <c r="AM623" s="466"/>
      <c r="AN623" s="466"/>
      <c r="AO623" s="467"/>
      <c r="AP623" s="485">
        <f>Calcu_ADJ!S103</f>
        <v>0</v>
      </c>
      <c r="AQ623" s="486"/>
      <c r="AR623" s="486"/>
      <c r="AS623" s="486"/>
      <c r="AT623" s="486"/>
      <c r="AU623" s="486">
        <v>0</v>
      </c>
      <c r="AV623" s="486"/>
      <c r="AW623" s="487" t="str">
        <f>Calcu_ADJ!U103</f>
        <v>μm</v>
      </c>
      <c r="AX623" s="487"/>
      <c r="AY623" s="487"/>
      <c r="AZ623" s="487"/>
      <c r="BA623" s="487"/>
      <c r="BB623" s="488"/>
      <c r="BC623" s="468" t="str">
        <f>Calcu_ADJ!V103</f>
        <v>∞</v>
      </c>
      <c r="BD623" s="468"/>
      <c r="BE623" s="468"/>
      <c r="BF623" s="468"/>
    </row>
    <row r="624" spans="1:58" ht="18.75" customHeight="1">
      <c r="A624" s="222"/>
      <c r="B624" s="468" t="s">
        <v>335</v>
      </c>
      <c r="C624" s="468"/>
      <c r="D624" s="478" t="s">
        <v>353</v>
      </c>
      <c r="E624" s="479"/>
      <c r="F624" s="479"/>
      <c r="G624" s="480"/>
      <c r="H624" s="481">
        <f>Calcu_ADJ!E104</f>
        <v>0</v>
      </c>
      <c r="I624" s="482"/>
      <c r="J624" s="482"/>
      <c r="K624" s="482"/>
      <c r="L624" s="482"/>
      <c r="M624" s="483" t="str">
        <f>Calcu_ADJ!F104</f>
        <v>mm</v>
      </c>
      <c r="N624" s="484"/>
      <c r="O624" s="485">
        <f>Calcu_ADJ!K104</f>
        <v>0</v>
      </c>
      <c r="P624" s="486"/>
      <c r="Q624" s="486"/>
      <c r="R624" s="486"/>
      <c r="S624" s="486"/>
      <c r="T624" s="486"/>
      <c r="U624" s="486"/>
      <c r="V624" s="487" t="str">
        <f>Calcu_ADJ!M104</f>
        <v>μm</v>
      </c>
      <c r="W624" s="487"/>
      <c r="X624" s="487"/>
      <c r="Y624" s="487"/>
      <c r="Z624" s="487"/>
      <c r="AA624" s="488"/>
      <c r="AB624" s="468" t="str">
        <f>Calcu_ADJ!N104</f>
        <v>직사각형</v>
      </c>
      <c r="AC624" s="468"/>
      <c r="AD624" s="468"/>
      <c r="AE624" s="468"/>
      <c r="AF624" s="468"/>
      <c r="AG624" s="465">
        <f>Calcu_ADJ!Q104</f>
        <v>1</v>
      </c>
      <c r="AH624" s="466"/>
      <c r="AI624" s="466"/>
      <c r="AJ624" s="466"/>
      <c r="AK624" s="466"/>
      <c r="AL624" s="466"/>
      <c r="AM624" s="466"/>
      <c r="AN624" s="466"/>
      <c r="AO624" s="467"/>
      <c r="AP624" s="485">
        <f>Calcu_ADJ!S104</f>
        <v>0</v>
      </c>
      <c r="AQ624" s="486"/>
      <c r="AR624" s="486"/>
      <c r="AS624" s="486"/>
      <c r="AT624" s="486"/>
      <c r="AU624" s="486">
        <v>0</v>
      </c>
      <c r="AV624" s="486"/>
      <c r="AW624" s="487" t="str">
        <f>Calcu_ADJ!U104</f>
        <v>μm</v>
      </c>
      <c r="AX624" s="487"/>
      <c r="AY624" s="487"/>
      <c r="AZ624" s="487"/>
      <c r="BA624" s="487"/>
      <c r="BB624" s="488"/>
      <c r="BC624" s="468">
        <f>Calcu_ADJ!V104</f>
        <v>12</v>
      </c>
      <c r="BD624" s="468"/>
      <c r="BE624" s="468"/>
      <c r="BF624" s="468"/>
    </row>
    <row r="625" spans="1:75" ht="18.75" customHeight="1">
      <c r="A625" s="222"/>
      <c r="B625" s="468" t="s">
        <v>336</v>
      </c>
      <c r="C625" s="468"/>
      <c r="D625" s="478" t="s">
        <v>156</v>
      </c>
      <c r="E625" s="479"/>
      <c r="F625" s="479"/>
      <c r="G625" s="480"/>
      <c r="H625" s="481" t="e">
        <f ca="1">Calcu_ADJ!E105</f>
        <v>#N/A</v>
      </c>
      <c r="I625" s="482"/>
      <c r="J625" s="482"/>
      <c r="K625" s="482"/>
      <c r="L625" s="482"/>
      <c r="M625" s="483" t="str">
        <f>Calcu_ADJ!F105</f>
        <v>mm</v>
      </c>
      <c r="N625" s="484"/>
      <c r="O625" s="465"/>
      <c r="P625" s="466"/>
      <c r="Q625" s="466"/>
      <c r="R625" s="466"/>
      <c r="S625" s="466"/>
      <c r="T625" s="466"/>
      <c r="U625" s="466"/>
      <c r="V625" s="466"/>
      <c r="W625" s="466"/>
      <c r="X625" s="466"/>
      <c r="Y625" s="466"/>
      <c r="Z625" s="466"/>
      <c r="AA625" s="467"/>
      <c r="AB625" s="468"/>
      <c r="AC625" s="468"/>
      <c r="AD625" s="468"/>
      <c r="AE625" s="468"/>
      <c r="AF625" s="468"/>
      <c r="AG625" s="465"/>
      <c r="AH625" s="466"/>
      <c r="AI625" s="466"/>
      <c r="AJ625" s="466"/>
      <c r="AK625" s="466"/>
      <c r="AL625" s="466"/>
      <c r="AM625" s="466"/>
      <c r="AN625" s="466"/>
      <c r="AO625" s="467"/>
      <c r="AP625" s="491" t="e">
        <f ca="1">Calcu_ADJ!S105</f>
        <v>#N/A</v>
      </c>
      <c r="AQ625" s="492"/>
      <c r="AR625" s="492"/>
      <c r="AS625" s="232"/>
      <c r="AT625" s="328"/>
      <c r="AU625" s="457" t="e">
        <f ca="1">Calcu_ADJ!T105</f>
        <v>#N/A</v>
      </c>
      <c r="AV625" s="457"/>
      <c r="AW625" s="457"/>
      <c r="AX625" s="329"/>
      <c r="AY625" s="329"/>
      <c r="AZ625" s="329"/>
      <c r="BA625" s="489" t="str">
        <f>Calcu_ADJ!U105</f>
        <v>μm</v>
      </c>
      <c r="BB625" s="490"/>
      <c r="BC625" s="468" t="e">
        <f ca="1">Calcu_ADJ!V105</f>
        <v>#N/A</v>
      </c>
      <c r="BD625" s="468"/>
      <c r="BE625" s="468"/>
      <c r="BF625" s="468"/>
    </row>
    <row r="626" spans="1:75" ht="18.75" customHeight="1">
      <c r="A626" s="222"/>
      <c r="B626" s="222"/>
      <c r="C626" s="222"/>
      <c r="D626" s="222"/>
      <c r="E626" s="222"/>
      <c r="F626" s="222"/>
      <c r="G626" s="222"/>
      <c r="H626" s="222"/>
      <c r="I626" s="222"/>
      <c r="J626" s="222"/>
      <c r="K626" s="222"/>
      <c r="L626" s="222"/>
      <c r="M626" s="222"/>
      <c r="N626" s="222"/>
      <c r="O626" s="222"/>
      <c r="P626" s="222"/>
      <c r="Q626" s="222"/>
      <c r="R626" s="222"/>
      <c r="S626" s="222"/>
      <c r="T626" s="222"/>
      <c r="U626" s="222"/>
      <c r="V626" s="222"/>
      <c r="W626" s="222"/>
      <c r="X626" s="222"/>
      <c r="Y626" s="222"/>
      <c r="Z626" s="222"/>
      <c r="AA626" s="222"/>
      <c r="AB626" s="222"/>
      <c r="AC626" s="222"/>
      <c r="AD626" s="222"/>
      <c r="AE626" s="222"/>
      <c r="AF626" s="222"/>
      <c r="AG626" s="234" t="s">
        <v>345</v>
      </c>
      <c r="AH626" s="222"/>
      <c r="AI626" s="222"/>
      <c r="AJ626" s="222"/>
      <c r="AK626" s="222"/>
      <c r="AL626" s="222"/>
      <c r="AM626" s="222"/>
      <c r="AN626" s="222"/>
      <c r="AO626" s="222"/>
      <c r="AP626" s="222"/>
      <c r="AQ626" s="222"/>
      <c r="AR626" s="222"/>
      <c r="AS626" s="222"/>
      <c r="AT626" s="222"/>
    </row>
    <row r="627" spans="1:75" s="137" customFormat="1" ht="18.75" customHeight="1">
      <c r="A627" s="57" t="s">
        <v>297</v>
      </c>
      <c r="B627" s="330"/>
      <c r="C627" s="330"/>
      <c r="D627" s="330"/>
      <c r="E627" s="330"/>
      <c r="F627" s="330"/>
      <c r="G627" s="330"/>
      <c r="H627" s="330"/>
      <c r="I627" s="330"/>
      <c r="J627" s="330"/>
      <c r="K627" s="330"/>
      <c r="L627" s="330"/>
      <c r="M627" s="330"/>
      <c r="N627" s="330"/>
      <c r="O627" s="330"/>
      <c r="P627" s="330"/>
      <c r="Q627" s="330"/>
      <c r="R627" s="330"/>
      <c r="S627" s="330"/>
      <c r="T627" s="330"/>
      <c r="U627" s="330"/>
      <c r="V627" s="330"/>
      <c r="W627" s="330"/>
      <c r="X627" s="330"/>
      <c r="Y627" s="330"/>
      <c r="Z627" s="330"/>
      <c r="AA627" s="330"/>
      <c r="AB627" s="330"/>
      <c r="AC627" s="330"/>
      <c r="AD627" s="330"/>
      <c r="AE627" s="330"/>
      <c r="AF627" s="330"/>
      <c r="AG627" s="330"/>
      <c r="AH627" s="330"/>
      <c r="AI627" s="330"/>
      <c r="AJ627" s="330"/>
      <c r="AK627" s="330"/>
      <c r="AL627" s="330"/>
      <c r="AM627" s="330"/>
      <c r="AN627" s="330"/>
      <c r="AO627" s="330"/>
      <c r="AP627" s="330"/>
      <c r="AQ627" s="330"/>
      <c r="AR627" s="330"/>
      <c r="AS627" s="330"/>
      <c r="AT627" s="330"/>
      <c r="AU627" s="330"/>
      <c r="AV627" s="330"/>
      <c r="AW627" s="330"/>
      <c r="AX627" s="330"/>
      <c r="AY627" s="330"/>
      <c r="AZ627" s="330"/>
      <c r="BA627" s="330"/>
      <c r="BB627" s="330"/>
      <c r="BC627" s="330"/>
      <c r="BD627" s="330"/>
      <c r="BE627" s="330"/>
      <c r="BF627" s="330"/>
    </row>
    <row r="628" spans="1:75" s="137" customFormat="1" ht="18.75" customHeight="1">
      <c r="A628" s="330"/>
      <c r="B628" s="330"/>
      <c r="C628" s="330"/>
      <c r="D628" s="330"/>
      <c r="E628" s="330"/>
      <c r="F628" s="330"/>
      <c r="G628" s="330"/>
      <c r="H628" s="330"/>
      <c r="I628" s="330"/>
      <c r="J628" s="330"/>
      <c r="K628" s="330"/>
      <c r="L628" s="330"/>
      <c r="M628" s="330"/>
      <c r="N628" s="330"/>
      <c r="O628" s="330"/>
      <c r="P628" s="330"/>
      <c r="Q628" s="330"/>
      <c r="R628" s="330"/>
      <c r="S628" s="330"/>
      <c r="T628" s="330"/>
      <c r="U628" s="330"/>
      <c r="V628" s="330"/>
      <c r="W628" s="330"/>
      <c r="X628" s="330"/>
      <c r="Y628" s="330"/>
      <c r="Z628" s="330"/>
      <c r="AA628" s="330"/>
      <c r="AB628" s="330"/>
      <c r="AC628" s="330"/>
      <c r="AD628" s="330"/>
      <c r="AE628" s="331"/>
      <c r="AF628" s="330"/>
      <c r="AG628" s="330"/>
      <c r="AH628" s="330"/>
      <c r="AI628" s="330"/>
      <c r="AJ628" s="330"/>
      <c r="AK628" s="331"/>
      <c r="AL628" s="331"/>
      <c r="AM628" s="335"/>
      <c r="AN628" s="335"/>
      <c r="AO628" s="335"/>
      <c r="AP628" s="335"/>
      <c r="AQ628" s="331"/>
      <c r="AR628" s="330"/>
      <c r="AT628" s="242"/>
      <c r="AU628" s="242"/>
      <c r="AV628" s="242"/>
      <c r="AW628" s="331"/>
      <c r="AX628" s="331"/>
      <c r="AY628" s="330"/>
      <c r="BA628" s="330"/>
      <c r="BB628" s="330"/>
      <c r="BC628" s="330"/>
      <c r="BD628" s="330"/>
      <c r="BE628" s="330"/>
      <c r="BF628" s="330"/>
    </row>
    <row r="629" spans="1:75" s="137" customFormat="1" ht="18.75" customHeight="1">
      <c r="A629" s="330"/>
      <c r="B629" s="330"/>
      <c r="C629" s="330"/>
      <c r="D629" s="330"/>
      <c r="E629" s="330" t="s">
        <v>205</v>
      </c>
      <c r="F629" s="501" t="e">
        <f ca="1">AP617</f>
        <v>#N/A</v>
      </c>
      <c r="G629" s="501"/>
      <c r="H629" s="501"/>
      <c r="I629" s="331" t="s">
        <v>139</v>
      </c>
      <c r="J629" s="331"/>
      <c r="K629" s="498" t="s">
        <v>298</v>
      </c>
      <c r="L629" s="498"/>
      <c r="M629" s="502" t="e">
        <f ca="1">AU617</f>
        <v>#N/A</v>
      </c>
      <c r="N629" s="502"/>
      <c r="O629" s="502"/>
      <c r="P629" s="331" t="s">
        <v>192</v>
      </c>
      <c r="Q629" s="331"/>
      <c r="R629" s="330"/>
      <c r="T629" s="498" t="s">
        <v>299</v>
      </c>
      <c r="U629" s="498"/>
      <c r="V629" s="500">
        <f>AP618</f>
        <v>0</v>
      </c>
      <c r="W629" s="500"/>
      <c r="X629" s="500"/>
      <c r="Y629" s="331" t="s">
        <v>139</v>
      </c>
      <c r="Z629" s="331"/>
      <c r="AA629" s="498" t="s">
        <v>299</v>
      </c>
      <c r="AB629" s="498"/>
      <c r="AC629" s="499">
        <f>AP619</f>
        <v>8.1649658092772609E-5</v>
      </c>
      <c r="AD629" s="499"/>
      <c r="AE629" s="499"/>
      <c r="AF629" s="499"/>
      <c r="AG629" s="331" t="s">
        <v>188</v>
      </c>
      <c r="AH629" s="330"/>
      <c r="AK629" s="498" t="s">
        <v>299</v>
      </c>
      <c r="AL629" s="498"/>
      <c r="AM629" s="499" t="e">
        <f ca="1">AP620</f>
        <v>#N/A</v>
      </c>
      <c r="AN629" s="499"/>
      <c r="AO629" s="499"/>
      <c r="AP629" s="499"/>
      <c r="AQ629" s="331" t="s">
        <v>192</v>
      </c>
      <c r="AR629" s="330"/>
      <c r="AU629" s="330"/>
      <c r="AV629" s="330"/>
      <c r="AW629" s="330"/>
      <c r="AX629" s="330"/>
      <c r="AY629" s="330"/>
      <c r="AZ629" s="330"/>
      <c r="BA629" s="330"/>
      <c r="BB629" s="330"/>
      <c r="BC629" s="330"/>
      <c r="BD629" s="330"/>
      <c r="BE629" s="330"/>
      <c r="BF629" s="330"/>
    </row>
    <row r="630" spans="1:75" s="137" customFormat="1" ht="18.75" customHeight="1">
      <c r="A630" s="330"/>
      <c r="B630" s="330"/>
      <c r="C630" s="330"/>
      <c r="D630" s="330"/>
      <c r="E630" s="330"/>
      <c r="F630" s="498" t="s">
        <v>299</v>
      </c>
      <c r="G630" s="498"/>
      <c r="H630" s="499">
        <f>AP621</f>
        <v>8.1649658092772609E-5</v>
      </c>
      <c r="I630" s="499"/>
      <c r="J630" s="499"/>
      <c r="K630" s="499"/>
      <c r="L630" s="331" t="s">
        <v>188</v>
      </c>
      <c r="M630" s="330"/>
      <c r="P630" s="498" t="s">
        <v>299</v>
      </c>
      <c r="Q630" s="498"/>
      <c r="R630" s="499" t="e">
        <f ca="1">AP622</f>
        <v>#N/A</v>
      </c>
      <c r="S630" s="499"/>
      <c r="T630" s="499"/>
      <c r="U630" s="499"/>
      <c r="V630" s="331" t="s">
        <v>192</v>
      </c>
      <c r="W630" s="330"/>
      <c r="Z630" s="498" t="s">
        <v>298</v>
      </c>
      <c r="AA630" s="498"/>
      <c r="AB630" s="500">
        <f>AP623</f>
        <v>0</v>
      </c>
      <c r="AC630" s="500"/>
      <c r="AD630" s="500"/>
      <c r="AE630" s="331" t="s">
        <v>139</v>
      </c>
      <c r="AF630" s="331"/>
      <c r="AG630" s="334"/>
      <c r="AH630" s="498" t="s">
        <v>298</v>
      </c>
      <c r="AI630" s="498"/>
      <c r="AJ630" s="500">
        <f>AP624</f>
        <v>0</v>
      </c>
      <c r="AK630" s="500"/>
      <c r="AL630" s="500"/>
      <c r="AM630" s="331" t="s">
        <v>139</v>
      </c>
      <c r="AN630" s="331"/>
      <c r="AO630" s="334"/>
      <c r="AP630" s="331"/>
      <c r="AQ630" s="330"/>
      <c r="AS630" s="330"/>
      <c r="AT630" s="330"/>
      <c r="AU630" s="330"/>
      <c r="AV630" s="330"/>
      <c r="AW630" s="330"/>
      <c r="AX630" s="330"/>
      <c r="AY630" s="330"/>
      <c r="AZ630" s="330"/>
      <c r="BA630" s="330"/>
      <c r="BB630" s="330"/>
      <c r="BC630" s="330"/>
      <c r="BD630" s="330"/>
      <c r="BE630" s="330"/>
      <c r="BF630" s="330"/>
    </row>
    <row r="631" spans="1:75" s="58" customFormat="1" ht="18.75" customHeight="1">
      <c r="A631" s="331"/>
      <c r="B631" s="331"/>
      <c r="C631" s="331"/>
      <c r="D631" s="331"/>
      <c r="E631" s="330" t="s">
        <v>132</v>
      </c>
      <c r="F631" s="501" t="e">
        <f ca="1">AP625</f>
        <v>#N/A</v>
      </c>
      <c r="G631" s="501"/>
      <c r="H631" s="501"/>
      <c r="I631" s="331" t="s">
        <v>131</v>
      </c>
      <c r="J631" s="331"/>
      <c r="K631" s="498" t="s">
        <v>298</v>
      </c>
      <c r="L631" s="498"/>
      <c r="M631" s="502" t="e">
        <f ca="1">AU625</f>
        <v>#N/A</v>
      </c>
      <c r="N631" s="502"/>
      <c r="O631" s="502"/>
      <c r="P631" s="331" t="s">
        <v>192</v>
      </c>
      <c r="Q631" s="331"/>
      <c r="R631" s="330"/>
      <c r="S631" s="137"/>
      <c r="T631" s="331"/>
      <c r="U631" s="331"/>
      <c r="V631" s="331"/>
      <c r="W631" s="331"/>
      <c r="X631" s="331"/>
      <c r="Y631" s="331"/>
      <c r="Z631" s="331"/>
      <c r="AA631" s="331"/>
      <c r="AB631" s="331"/>
      <c r="AC631" s="331"/>
      <c r="AD631" s="331"/>
      <c r="AE631" s="331"/>
      <c r="AF631" s="331"/>
      <c r="AG631" s="330"/>
      <c r="AH631" s="331"/>
      <c r="AI631" s="331"/>
      <c r="AJ631" s="331"/>
      <c r="AK631" s="331"/>
      <c r="AL631" s="331"/>
      <c r="AM631" s="331"/>
      <c r="AN631" s="331"/>
      <c r="AO631" s="331"/>
      <c r="AP631" s="331"/>
      <c r="AQ631" s="331"/>
      <c r="AR631" s="331"/>
      <c r="AS631" s="331"/>
      <c r="AT631" s="331"/>
      <c r="AU631" s="331"/>
      <c r="AV631" s="331"/>
      <c r="AW631" s="331"/>
      <c r="AX631" s="331"/>
      <c r="AY631" s="331"/>
      <c r="AZ631" s="331"/>
      <c r="BA631" s="331"/>
      <c r="BB631" s="331"/>
      <c r="BC631" s="331"/>
      <c r="BD631" s="331"/>
      <c r="BE631" s="331"/>
      <c r="BF631" s="331"/>
      <c r="BG631" s="331"/>
      <c r="BH631" s="331"/>
    </row>
    <row r="632" spans="1:75" s="58" customFormat="1" ht="18.75" customHeight="1">
      <c r="A632" s="331"/>
      <c r="B632" s="331"/>
      <c r="C632" s="331"/>
      <c r="D632" s="332"/>
      <c r="E632" s="332"/>
      <c r="F632" s="332"/>
      <c r="G632" s="331"/>
      <c r="H632" s="331"/>
      <c r="I632" s="330"/>
      <c r="J632" s="330"/>
      <c r="K632" s="148"/>
      <c r="L632" s="148"/>
      <c r="M632" s="148"/>
      <c r="N632" s="148"/>
      <c r="O632" s="331"/>
      <c r="P632" s="331"/>
      <c r="Q632" s="331"/>
      <c r="R632" s="331"/>
      <c r="S632" s="331"/>
      <c r="T632" s="331"/>
      <c r="U632" s="331"/>
      <c r="V632" s="331"/>
      <c r="W632" s="331"/>
      <c r="X632" s="331"/>
      <c r="Y632" s="331"/>
      <c r="Z632" s="331"/>
      <c r="AA632" s="331"/>
      <c r="AB632" s="331"/>
      <c r="AC632" s="331"/>
      <c r="AD632" s="331"/>
      <c r="AE632" s="331"/>
      <c r="AF632" s="331"/>
      <c r="AG632" s="331"/>
      <c r="AH632" s="331"/>
      <c r="AI632" s="331"/>
      <c r="AJ632" s="331"/>
      <c r="AK632" s="331"/>
      <c r="AL632" s="331"/>
      <c r="AM632" s="331"/>
      <c r="AN632" s="331"/>
      <c r="AO632" s="331"/>
      <c r="AP632" s="331"/>
      <c r="AQ632" s="331"/>
      <c r="AR632" s="331"/>
      <c r="AS632" s="331"/>
      <c r="AT632" s="331"/>
      <c r="AU632" s="331"/>
      <c r="AV632" s="331"/>
      <c r="AW632" s="331"/>
      <c r="AX632" s="331"/>
      <c r="AY632" s="331"/>
      <c r="AZ632" s="331"/>
      <c r="BA632" s="331"/>
      <c r="BB632" s="331"/>
      <c r="BC632" s="331"/>
      <c r="BD632" s="331"/>
      <c r="BE632" s="331"/>
      <c r="BF632" s="331"/>
    </row>
    <row r="633" spans="1:75" s="137" customFormat="1" ht="18.75" customHeight="1">
      <c r="A633" s="330"/>
      <c r="B633" s="330"/>
      <c r="C633" s="330"/>
      <c r="D633" s="141" t="s">
        <v>300</v>
      </c>
      <c r="E633" s="330" t="s">
        <v>132</v>
      </c>
      <c r="F633" s="501" t="e">
        <f ca="1">F631</f>
        <v>#N/A</v>
      </c>
      <c r="G633" s="501"/>
      <c r="H633" s="501"/>
      <c r="I633" s="151"/>
      <c r="J633" s="333"/>
      <c r="K633" s="506" t="e">
        <f ca="1">M631</f>
        <v>#N/A</v>
      </c>
      <c r="L633" s="507"/>
      <c r="M633" s="507"/>
      <c r="N633" s="222"/>
      <c r="O633" s="222"/>
      <c r="P633" s="222"/>
      <c r="Q633" s="508" t="str">
        <f>BA625</f>
        <v>μm</v>
      </c>
      <c r="R633" s="508"/>
      <c r="T633" s="331"/>
      <c r="U633" s="331"/>
      <c r="V633" s="331"/>
      <c r="W633" s="331"/>
      <c r="X633" s="331"/>
      <c r="Y633" s="330"/>
      <c r="Z633" s="330"/>
      <c r="AA633" s="330"/>
      <c r="AB633" s="330"/>
      <c r="AC633" s="330"/>
      <c r="AD633" s="330"/>
      <c r="AE633" s="331"/>
      <c r="AF633" s="330"/>
      <c r="AG633" s="330"/>
      <c r="AH633" s="330"/>
      <c r="AI633" s="330"/>
      <c r="AJ633" s="330"/>
      <c r="AK633" s="330"/>
      <c r="AL633" s="330"/>
      <c r="AM633" s="330"/>
      <c r="AN633" s="330"/>
      <c r="AO633" s="330"/>
      <c r="AP633" s="330"/>
      <c r="AQ633" s="330"/>
      <c r="AR633" s="330"/>
      <c r="AS633" s="330"/>
      <c r="AT633" s="330"/>
      <c r="BA633" s="330"/>
      <c r="BB633" s="330"/>
      <c r="BC633" s="330"/>
      <c r="BD633" s="330"/>
      <c r="BE633" s="330"/>
      <c r="BF633" s="330"/>
    </row>
    <row r="634" spans="1:75" s="331" customFormat="1" ht="18.75" customHeight="1"/>
    <row r="635" spans="1:75" ht="18.75" customHeight="1">
      <c r="A635" s="57" t="s">
        <v>301</v>
      </c>
      <c r="B635" s="222"/>
      <c r="C635" s="222"/>
      <c r="D635" s="222"/>
      <c r="E635" s="222"/>
      <c r="F635" s="222"/>
      <c r="G635" s="222"/>
      <c r="H635" s="222"/>
      <c r="I635" s="222"/>
      <c r="J635" s="222"/>
      <c r="K635" s="222"/>
      <c r="L635" s="222"/>
      <c r="M635" s="222"/>
      <c r="N635" s="222"/>
      <c r="O635" s="222"/>
      <c r="P635" s="222"/>
      <c r="Q635" s="222"/>
      <c r="R635" s="222"/>
      <c r="S635" s="222"/>
      <c r="T635" s="222"/>
      <c r="U635" s="222"/>
      <c r="V635" s="222"/>
      <c r="W635" s="222"/>
      <c r="X635" s="222"/>
      <c r="Y635" s="222"/>
      <c r="Z635" s="222"/>
      <c r="AA635" s="222"/>
      <c r="AB635" s="222"/>
      <c r="AC635" s="222"/>
      <c r="AD635" s="222"/>
      <c r="AE635" s="222"/>
      <c r="AF635" s="222"/>
      <c r="AG635" s="222"/>
      <c r="AH635" s="222"/>
      <c r="AI635" s="222"/>
      <c r="AJ635" s="222"/>
      <c r="AK635" s="222"/>
      <c r="AL635" s="222"/>
      <c r="AM635" s="222"/>
      <c r="AN635" s="222"/>
      <c r="AO635" s="222"/>
      <c r="AP635" s="222"/>
      <c r="AQ635" s="222"/>
      <c r="AR635" s="222"/>
      <c r="AS635" s="222"/>
      <c r="AT635" s="222"/>
      <c r="AU635" s="222"/>
      <c r="AV635" s="222"/>
      <c r="AW635" s="222"/>
      <c r="AX635" s="222"/>
      <c r="AY635" s="222"/>
      <c r="AZ635" s="222"/>
      <c r="BA635" s="222"/>
      <c r="BB635" s="222"/>
      <c r="BC635" s="222"/>
      <c r="BD635" s="222"/>
      <c r="BE635" s="222"/>
      <c r="BF635" s="222"/>
    </row>
    <row r="636" spans="1:75" ht="18.75" customHeight="1">
      <c r="A636" s="222"/>
      <c r="B636" s="222"/>
      <c r="C636" s="222"/>
      <c r="D636" s="222"/>
      <c r="E636" s="222"/>
      <c r="F636" s="222"/>
      <c r="G636" s="222"/>
      <c r="H636" s="222"/>
      <c r="I636" s="222"/>
      <c r="J636" s="222"/>
      <c r="K636" s="222"/>
      <c r="L636" s="503" t="e">
        <f ca="1">Calcu_ADJ!W105</f>
        <v>#N/A</v>
      </c>
      <c r="M636" s="503"/>
      <c r="N636" s="503"/>
      <c r="O636" s="503"/>
      <c r="P636" s="503"/>
      <c r="Q636" s="503"/>
      <c r="R636" s="503"/>
      <c r="S636" s="503"/>
      <c r="T636" s="503"/>
      <c r="U636" s="503"/>
      <c r="V636" s="503"/>
      <c r="W636" s="503"/>
      <c r="X636" s="503"/>
      <c r="Y636" s="503"/>
      <c r="Z636" s="503"/>
      <c r="AA636" s="503"/>
      <c r="AB636" s="503"/>
      <c r="AC636" s="503"/>
      <c r="AD636" s="503"/>
      <c r="AE636" s="503"/>
      <c r="AF636" s="503"/>
      <c r="AG636" s="503"/>
      <c r="AH636" s="503"/>
      <c r="AI636" s="503"/>
      <c r="AJ636" s="503"/>
      <c r="AK636" s="503"/>
      <c r="AL636" s="503"/>
      <c r="AM636" s="503"/>
      <c r="AN636" s="503"/>
      <c r="AO636" s="503"/>
      <c r="AP636" s="503"/>
      <c r="AQ636" s="503"/>
      <c r="AR636" s="503"/>
      <c r="AS636" s="503"/>
      <c r="AT636" s="503"/>
      <c r="AU636" s="503"/>
      <c r="AV636" s="503"/>
      <c r="AW636" s="503"/>
      <c r="AX636" s="503"/>
      <c r="AY636" s="498" t="s">
        <v>205</v>
      </c>
      <c r="AZ636" s="504" t="e">
        <f ca="1">TRIM(BC625)</f>
        <v>#N/A</v>
      </c>
      <c r="BA636" s="504"/>
      <c r="BB636" s="504"/>
      <c r="BC636" s="504"/>
      <c r="BD636" s="504"/>
      <c r="BF636" s="149"/>
      <c r="BG636" s="149"/>
      <c r="BH636" s="149"/>
      <c r="BI636" s="149"/>
      <c r="BJ636" s="149"/>
      <c r="BK636" s="58"/>
      <c r="BL636" s="58"/>
      <c r="BM636" s="58"/>
      <c r="BN636" s="58"/>
      <c r="BO636" s="58"/>
      <c r="BP636" s="58"/>
      <c r="BQ636" s="58"/>
      <c r="BR636" s="58"/>
      <c r="BS636" s="58"/>
      <c r="BT636" s="58"/>
      <c r="BU636" s="58"/>
      <c r="BV636" s="58"/>
      <c r="BW636" s="58"/>
    </row>
    <row r="637" spans="1:75" ht="18.75" customHeight="1">
      <c r="A637" s="222"/>
      <c r="B637" s="222"/>
      <c r="C637" s="222"/>
      <c r="D637" s="222"/>
      <c r="E637" s="222"/>
      <c r="F637" s="222"/>
      <c r="G637" s="222"/>
      <c r="H637" s="222"/>
      <c r="I637" s="222"/>
      <c r="J637" s="222"/>
      <c r="K637" s="222"/>
      <c r="L637" s="505" t="e">
        <f ca="1">Calcu_ADJ!W97</f>
        <v>#N/A</v>
      </c>
      <c r="M637" s="505"/>
      <c r="N637" s="505"/>
      <c r="O637" s="505"/>
      <c r="P637" s="498" t="s">
        <v>298</v>
      </c>
      <c r="Q637" s="505">
        <f>Calcu_ADJ!W98</f>
        <v>0</v>
      </c>
      <c r="R637" s="505"/>
      <c r="S637" s="505"/>
      <c r="T637" s="505"/>
      <c r="U637" s="498" t="s">
        <v>299</v>
      </c>
      <c r="V637" s="503">
        <f>Calcu_ADJ!W99</f>
        <v>0</v>
      </c>
      <c r="W637" s="503"/>
      <c r="X637" s="503"/>
      <c r="Y637" s="503"/>
      <c r="Z637" s="498" t="s">
        <v>299</v>
      </c>
      <c r="AA637" s="505" t="e">
        <f ca="1">Calcu_ADJ!W100</f>
        <v>#N/A</v>
      </c>
      <c r="AB637" s="505"/>
      <c r="AC637" s="505"/>
      <c r="AD637" s="505"/>
      <c r="AE637" s="498" t="s">
        <v>299</v>
      </c>
      <c r="AF637" s="503">
        <f>Calcu_ADJ!W101</f>
        <v>0</v>
      </c>
      <c r="AG637" s="503"/>
      <c r="AH637" s="503"/>
      <c r="AI637" s="503"/>
      <c r="AJ637" s="498" t="s">
        <v>299</v>
      </c>
      <c r="AK637" s="503" t="e">
        <f ca="1">Calcu_ADJ!W102</f>
        <v>#N/A</v>
      </c>
      <c r="AL637" s="503"/>
      <c r="AM637" s="503"/>
      <c r="AN637" s="503"/>
      <c r="AO637" s="498" t="s">
        <v>299</v>
      </c>
      <c r="AP637" s="503">
        <f>Calcu_ADJ!W103</f>
        <v>0</v>
      </c>
      <c r="AQ637" s="503"/>
      <c r="AR637" s="503"/>
      <c r="AS637" s="503"/>
      <c r="AT637" s="498" t="s">
        <v>299</v>
      </c>
      <c r="AU637" s="503">
        <f>Calcu_ADJ!W104</f>
        <v>0</v>
      </c>
      <c r="AV637" s="503"/>
      <c r="AW637" s="503"/>
      <c r="AX637" s="503"/>
      <c r="AY637" s="498"/>
      <c r="AZ637" s="504"/>
      <c r="BA637" s="504"/>
      <c r="BB637" s="504"/>
      <c r="BC637" s="504"/>
      <c r="BD637" s="504"/>
      <c r="BF637" s="149"/>
      <c r="BG637" s="149"/>
      <c r="BH637" s="149"/>
      <c r="BI637" s="149"/>
      <c r="BJ637" s="149"/>
    </row>
    <row r="638" spans="1:75" ht="18.75" customHeight="1">
      <c r="A638" s="222"/>
      <c r="B638" s="222"/>
      <c r="C638" s="222"/>
      <c r="D638" s="222"/>
      <c r="E638" s="222"/>
      <c r="F638" s="222"/>
      <c r="G638" s="222"/>
      <c r="H638" s="222"/>
      <c r="I638" s="222"/>
      <c r="J638" s="222"/>
      <c r="K638" s="222"/>
      <c r="L638" s="498" t="str">
        <f>BC617</f>
        <v>∞</v>
      </c>
      <c r="M638" s="498"/>
      <c r="N638" s="498"/>
      <c r="O638" s="498"/>
      <c r="P638" s="498"/>
      <c r="Q638" s="498">
        <f>BC618</f>
        <v>4</v>
      </c>
      <c r="R638" s="498"/>
      <c r="S638" s="498"/>
      <c r="T638" s="498"/>
      <c r="U638" s="498"/>
      <c r="V638" s="498">
        <f>BC619</f>
        <v>100</v>
      </c>
      <c r="W638" s="498"/>
      <c r="X638" s="498"/>
      <c r="Y638" s="498"/>
      <c r="Z638" s="498"/>
      <c r="AA638" s="498">
        <f>BC620</f>
        <v>12</v>
      </c>
      <c r="AB638" s="498"/>
      <c r="AC638" s="498"/>
      <c r="AD638" s="498"/>
      <c r="AE638" s="498"/>
      <c r="AF638" s="477">
        <f>BC621</f>
        <v>100</v>
      </c>
      <c r="AG638" s="477"/>
      <c r="AH638" s="477"/>
      <c r="AI638" s="477"/>
      <c r="AJ638" s="498"/>
      <c r="AK638" s="498">
        <f>BC622</f>
        <v>12</v>
      </c>
      <c r="AL638" s="498"/>
      <c r="AM638" s="498"/>
      <c r="AN638" s="498"/>
      <c r="AO638" s="498"/>
      <c r="AP638" s="498" t="str">
        <f>BC623</f>
        <v>∞</v>
      </c>
      <c r="AQ638" s="498"/>
      <c r="AR638" s="498"/>
      <c r="AS638" s="498"/>
      <c r="AT638" s="498"/>
      <c r="AU638" s="498">
        <f>BC624</f>
        <v>12</v>
      </c>
      <c r="AV638" s="498"/>
      <c r="AW638" s="498"/>
      <c r="AX638" s="498"/>
      <c r="AY638" s="222"/>
      <c r="AZ638" s="222"/>
      <c r="BA638" s="222"/>
      <c r="BB638" s="222"/>
      <c r="BC638" s="222"/>
    </row>
    <row r="639" spans="1:75" ht="18.75" customHeight="1">
      <c r="A639" s="222"/>
      <c r="B639" s="222"/>
      <c r="C639" s="222"/>
      <c r="D639" s="222"/>
      <c r="E639" s="222"/>
      <c r="F639" s="222"/>
      <c r="G639" s="222"/>
      <c r="H639" s="222"/>
      <c r="I639" s="222"/>
      <c r="J639" s="222"/>
      <c r="K639" s="222"/>
      <c r="L639" s="222"/>
      <c r="M639" s="222"/>
      <c r="N639" s="222"/>
      <c r="O639" s="222"/>
      <c r="P639" s="222"/>
      <c r="Q639" s="222"/>
      <c r="R639" s="222"/>
      <c r="S639" s="222"/>
      <c r="T639" s="222"/>
      <c r="U639" s="222"/>
      <c r="V639" s="222"/>
      <c r="W639" s="222"/>
      <c r="X639" s="222"/>
      <c r="Y639" s="222"/>
      <c r="Z639" s="222"/>
      <c r="AA639" s="222"/>
      <c r="AB639" s="222"/>
      <c r="AC639" s="222"/>
      <c r="AD639" s="222"/>
      <c r="AE639" s="222"/>
      <c r="AF639" s="222"/>
      <c r="AG639" s="222"/>
      <c r="AH639" s="222"/>
      <c r="AI639" s="222"/>
      <c r="AJ639" s="222"/>
      <c r="AK639" s="222"/>
      <c r="AL639" s="222"/>
      <c r="AM639" s="222"/>
      <c r="AN639" s="222"/>
      <c r="AO639" s="222"/>
      <c r="AP639" s="222"/>
      <c r="AQ639" s="222"/>
      <c r="AR639" s="222"/>
      <c r="AS639" s="222"/>
      <c r="AT639" s="222"/>
      <c r="AU639" s="222"/>
      <c r="AV639" s="222"/>
      <c r="AW639" s="222"/>
      <c r="AX639" s="222"/>
      <c r="AY639" s="222"/>
      <c r="AZ639" s="222"/>
      <c r="BA639" s="222"/>
      <c r="BB639" s="222"/>
      <c r="BC639" s="222"/>
      <c r="BD639" s="222"/>
      <c r="BE639" s="222"/>
      <c r="BF639" s="222"/>
      <c r="BG639" s="222"/>
      <c r="BH639" s="222"/>
    </row>
    <row r="640" spans="1:75" ht="18.75" customHeight="1">
      <c r="A640" s="57" t="s">
        <v>302</v>
      </c>
      <c r="B640" s="222"/>
      <c r="C640" s="222"/>
      <c r="D640" s="222"/>
      <c r="E640" s="222"/>
      <c r="F640" s="222"/>
      <c r="G640" s="222"/>
      <c r="H640" s="222"/>
      <c r="I640" s="222"/>
      <c r="J640" s="222"/>
      <c r="K640" s="222"/>
      <c r="L640" s="222"/>
      <c r="M640" s="222"/>
      <c r="N640" s="222"/>
      <c r="O640" s="222"/>
      <c r="P640" s="222"/>
      <c r="Q640" s="222"/>
      <c r="R640" s="222"/>
      <c r="S640" s="222"/>
      <c r="T640" s="222"/>
      <c r="U640" s="222"/>
      <c r="V640" s="222"/>
      <c r="W640" s="222"/>
      <c r="X640" s="222"/>
      <c r="Y640" s="222"/>
      <c r="Z640" s="222"/>
      <c r="AA640" s="222"/>
      <c r="AB640" s="222"/>
      <c r="AC640" s="222"/>
      <c r="AD640" s="222"/>
      <c r="AE640" s="222"/>
      <c r="AF640" s="222"/>
      <c r="AG640" s="222"/>
      <c r="AH640" s="222"/>
      <c r="AI640" s="222"/>
      <c r="AJ640" s="222"/>
      <c r="AK640" s="222"/>
      <c r="AL640" s="222"/>
      <c r="AM640" s="222"/>
      <c r="AN640" s="222"/>
      <c r="AO640" s="222"/>
      <c r="AP640" s="222"/>
      <c r="AQ640" s="222"/>
      <c r="AR640" s="222"/>
      <c r="AS640" s="222"/>
      <c r="AT640" s="222"/>
      <c r="AU640" s="222"/>
      <c r="AV640" s="222"/>
      <c r="AW640" s="222"/>
      <c r="AX640" s="222"/>
      <c r="AY640" s="222"/>
      <c r="AZ640" s="222"/>
      <c r="BA640" s="222"/>
      <c r="BB640" s="222"/>
      <c r="BC640" s="222"/>
      <c r="BD640" s="222"/>
    </row>
    <row r="641" spans="1:53" ht="18.75" customHeight="1">
      <c r="A641" s="222"/>
      <c r="B641" s="222"/>
      <c r="C641" s="222"/>
      <c r="D641" s="222"/>
      <c r="E641" s="59"/>
      <c r="F641" s="222"/>
      <c r="G641" s="222"/>
      <c r="H641" s="200" t="s">
        <v>310</v>
      </c>
      <c r="I641" s="498" t="e">
        <f ca="1">Calcu_ADJ!E120</f>
        <v>#N/A</v>
      </c>
      <c r="J641" s="498"/>
      <c r="K641" s="498"/>
      <c r="L641" s="217" t="s">
        <v>80</v>
      </c>
      <c r="M641" s="501" t="e">
        <f ca="1">F633</f>
        <v>#N/A</v>
      </c>
      <c r="N641" s="501"/>
      <c r="O641" s="501"/>
      <c r="P641" s="151"/>
      <c r="Q641" s="333"/>
      <c r="R641" s="506" t="e">
        <f ca="1">K633</f>
        <v>#N/A</v>
      </c>
      <c r="S641" s="507"/>
      <c r="T641" s="507"/>
      <c r="U641" s="222"/>
      <c r="V641" s="222"/>
      <c r="W641" s="222"/>
      <c r="X641" s="508" t="str">
        <f>Q633</f>
        <v>μm</v>
      </c>
      <c r="Y641" s="508"/>
      <c r="Z641" s="217" t="s">
        <v>205</v>
      </c>
      <c r="AA641" s="501" t="e">
        <f ca="1">Calcu_ADJ!C109</f>
        <v>#N/A</v>
      </c>
      <c r="AB641" s="501"/>
      <c r="AC641" s="501"/>
      <c r="AD641" s="151"/>
      <c r="AE641" s="333"/>
      <c r="AF641" s="506" t="e">
        <f ca="1">Calcu_ADJ!D109</f>
        <v>#N/A</v>
      </c>
      <c r="AG641" s="507"/>
      <c r="AH641" s="507"/>
      <c r="AI641" s="222"/>
      <c r="AJ641" s="222"/>
      <c r="AK641" s="222"/>
      <c r="AL641" s="508" t="str">
        <f>X641</f>
        <v>μm</v>
      </c>
      <c r="AM641" s="508"/>
      <c r="AN641" s="330" t="s">
        <v>313</v>
      </c>
      <c r="AO641" s="509" t="e">
        <f ca="1">AA641</f>
        <v>#N/A</v>
      </c>
      <c r="AP641" s="509"/>
      <c r="AQ641" s="509"/>
      <c r="AR641" s="151"/>
      <c r="AS641" s="510" t="e">
        <f ca="1">AF641</f>
        <v>#N/A</v>
      </c>
      <c r="AT641" s="510"/>
      <c r="AU641" s="510"/>
      <c r="AV641" s="334"/>
      <c r="AW641" s="222"/>
      <c r="AX641" s="222"/>
      <c r="AY641" s="222"/>
      <c r="AZ641" s="508" t="str">
        <f>AL641</f>
        <v>μm</v>
      </c>
      <c r="BA641" s="508"/>
    </row>
    <row r="644" spans="1:53" s="68" customFormat="1" ht="18.75" customHeight="1">
      <c r="A644" s="69" t="s">
        <v>533</v>
      </c>
    </row>
    <row r="645" spans="1:53" s="68" customFormat="1" ht="18.75" customHeight="1">
      <c r="A645" s="69" t="s">
        <v>141</v>
      </c>
    </row>
    <row r="646" spans="1:53" s="68" customFormat="1" ht="18.75" customHeight="1">
      <c r="B646" s="452" t="s">
        <v>60</v>
      </c>
      <c r="C646" s="452"/>
      <c r="D646" s="452"/>
      <c r="E646" s="452"/>
      <c r="F646" s="452"/>
      <c r="G646" s="452"/>
      <c r="H646" s="453" t="s">
        <v>142</v>
      </c>
      <c r="I646" s="453"/>
      <c r="J646" s="453"/>
      <c r="K646" s="453"/>
      <c r="L646" s="453"/>
      <c r="M646" s="453"/>
      <c r="N646" s="452" t="s">
        <v>30</v>
      </c>
      <c r="O646" s="452"/>
      <c r="P646" s="452"/>
      <c r="Q646" s="452"/>
      <c r="R646" s="452"/>
      <c r="S646" s="452"/>
      <c r="T646" s="452" t="s">
        <v>144</v>
      </c>
      <c r="U646" s="452"/>
      <c r="V646" s="452"/>
      <c r="W646" s="452"/>
      <c r="X646" s="452"/>
      <c r="Y646" s="452"/>
    </row>
    <row r="647" spans="1:53" s="68" customFormat="1" ht="18.75" customHeight="1">
      <c r="B647" s="454">
        <f>Calcu_ADJ!H129</f>
        <v>0</v>
      </c>
      <c r="C647" s="454"/>
      <c r="D647" s="454"/>
      <c r="E647" s="454"/>
      <c r="F647" s="454"/>
      <c r="G647" s="454"/>
      <c r="H647" s="455">
        <f>Calcu_ADJ!I129</f>
        <v>1</v>
      </c>
      <c r="I647" s="455"/>
      <c r="J647" s="455"/>
      <c r="K647" s="455"/>
      <c r="L647" s="455"/>
      <c r="M647" s="455"/>
      <c r="N647" s="454" t="s">
        <v>333</v>
      </c>
      <c r="O647" s="454"/>
      <c r="P647" s="454"/>
      <c r="Q647" s="454"/>
      <c r="R647" s="454"/>
      <c r="S647" s="454"/>
      <c r="T647" s="454" t="s">
        <v>329</v>
      </c>
      <c r="U647" s="454"/>
      <c r="V647" s="454"/>
      <c r="W647" s="454"/>
      <c r="X647" s="454"/>
      <c r="Y647" s="454"/>
    </row>
    <row r="648" spans="1:53" s="68" customFormat="1" ht="18.75" customHeight="1"/>
    <row r="649" spans="1:53" ht="18.75" customHeight="1">
      <c r="A649" s="57" t="s">
        <v>145</v>
      </c>
      <c r="B649" s="330"/>
      <c r="C649" s="330"/>
      <c r="D649" s="330"/>
      <c r="E649" s="330"/>
      <c r="F649" s="330"/>
      <c r="G649" s="330"/>
      <c r="H649" s="330"/>
      <c r="I649" s="330"/>
      <c r="J649" s="330"/>
      <c r="K649" s="330"/>
      <c r="L649" s="330"/>
      <c r="M649" s="330"/>
      <c r="N649" s="330"/>
      <c r="O649" s="330"/>
      <c r="P649" s="330"/>
      <c r="Q649" s="330"/>
      <c r="R649" s="330"/>
      <c r="S649" s="330"/>
      <c r="T649" s="330"/>
      <c r="U649" s="330"/>
      <c r="V649" s="330"/>
      <c r="W649" s="330"/>
      <c r="X649" s="330"/>
      <c r="Y649" s="330"/>
      <c r="Z649" s="330"/>
      <c r="AA649" s="330"/>
      <c r="AB649" s="330"/>
      <c r="AC649" s="330"/>
      <c r="AD649" s="330"/>
      <c r="AE649" s="330"/>
      <c r="AF649" s="330"/>
      <c r="AG649" s="330"/>
      <c r="AH649" s="330"/>
      <c r="AI649" s="330"/>
      <c r="AJ649" s="330"/>
      <c r="AK649" s="330"/>
      <c r="AL649" s="330"/>
      <c r="AM649" s="330"/>
      <c r="AN649" s="330"/>
      <c r="AO649" s="330"/>
      <c r="AP649" s="330"/>
      <c r="AQ649" s="330"/>
      <c r="AR649" s="330"/>
    </row>
    <row r="650" spans="1:53" ht="18.75" customHeight="1">
      <c r="A650" s="57"/>
      <c r="B650" s="443" t="s">
        <v>367</v>
      </c>
      <c r="C650" s="444"/>
      <c r="D650" s="444"/>
      <c r="E650" s="444"/>
      <c r="F650" s="445"/>
      <c r="G650" s="443" t="s">
        <v>92</v>
      </c>
      <c r="H650" s="444"/>
      <c r="I650" s="444"/>
      <c r="J650" s="444"/>
      <c r="K650" s="445"/>
      <c r="L650" s="449" t="str">
        <f>N647&amp;" 지시값"</f>
        <v>측정현미경 지시값</v>
      </c>
      <c r="M650" s="450"/>
      <c r="N650" s="450"/>
      <c r="O650" s="450"/>
      <c r="P650" s="450"/>
      <c r="Q650" s="450"/>
      <c r="R650" s="450"/>
      <c r="S650" s="450"/>
      <c r="T650" s="450"/>
      <c r="U650" s="450"/>
      <c r="V650" s="450"/>
      <c r="W650" s="450"/>
      <c r="X650" s="450"/>
      <c r="Y650" s="450"/>
      <c r="Z650" s="450"/>
      <c r="AA650" s="450"/>
      <c r="AB650" s="450"/>
      <c r="AC650" s="450"/>
      <c r="AD650" s="450"/>
      <c r="AE650" s="450"/>
      <c r="AF650" s="450"/>
      <c r="AG650" s="450"/>
      <c r="AH650" s="450"/>
      <c r="AI650" s="450"/>
      <c r="AJ650" s="451"/>
      <c r="AK650" s="443" t="s">
        <v>147</v>
      </c>
      <c r="AL650" s="444"/>
      <c r="AM650" s="444"/>
      <c r="AN650" s="444"/>
      <c r="AO650" s="445"/>
      <c r="AP650" s="443" t="s">
        <v>140</v>
      </c>
      <c r="AQ650" s="444"/>
      <c r="AR650" s="444"/>
      <c r="AS650" s="444"/>
      <c r="AT650" s="445"/>
    </row>
    <row r="651" spans="1:53" ht="18.75" customHeight="1">
      <c r="A651" s="57"/>
      <c r="B651" s="446"/>
      <c r="C651" s="447"/>
      <c r="D651" s="447"/>
      <c r="E651" s="447"/>
      <c r="F651" s="448"/>
      <c r="G651" s="446"/>
      <c r="H651" s="447"/>
      <c r="I651" s="447"/>
      <c r="J651" s="447"/>
      <c r="K651" s="448"/>
      <c r="L651" s="449" t="s">
        <v>148</v>
      </c>
      <c r="M651" s="450"/>
      <c r="N651" s="450"/>
      <c r="O651" s="450"/>
      <c r="P651" s="451"/>
      <c r="Q651" s="449" t="s">
        <v>149</v>
      </c>
      <c r="R651" s="450"/>
      <c r="S651" s="450"/>
      <c r="T651" s="450"/>
      <c r="U651" s="451"/>
      <c r="V651" s="449" t="s">
        <v>150</v>
      </c>
      <c r="W651" s="450"/>
      <c r="X651" s="450"/>
      <c r="Y651" s="450"/>
      <c r="Z651" s="451"/>
      <c r="AA651" s="449" t="s">
        <v>151</v>
      </c>
      <c r="AB651" s="450"/>
      <c r="AC651" s="450"/>
      <c r="AD651" s="450"/>
      <c r="AE651" s="451"/>
      <c r="AF651" s="449" t="s">
        <v>152</v>
      </c>
      <c r="AG651" s="450"/>
      <c r="AH651" s="450"/>
      <c r="AI651" s="450"/>
      <c r="AJ651" s="451"/>
      <c r="AK651" s="446"/>
      <c r="AL651" s="447"/>
      <c r="AM651" s="447"/>
      <c r="AN651" s="447"/>
      <c r="AO651" s="448"/>
      <c r="AP651" s="446"/>
      <c r="AQ651" s="447"/>
      <c r="AR651" s="447"/>
      <c r="AS651" s="447"/>
      <c r="AT651" s="448"/>
    </row>
    <row r="652" spans="1:53" ht="18.75" customHeight="1">
      <c r="A652" s="57"/>
      <c r="B652" s="449"/>
      <c r="C652" s="450"/>
      <c r="D652" s="450"/>
      <c r="E652" s="450"/>
      <c r="F652" s="451"/>
      <c r="G652" s="449" t="s">
        <v>154</v>
      </c>
      <c r="H652" s="450"/>
      <c r="I652" s="450"/>
      <c r="J652" s="450"/>
      <c r="K652" s="451"/>
      <c r="L652" s="449" t="str">
        <f>G652</f>
        <v>mm</v>
      </c>
      <c r="M652" s="450"/>
      <c r="N652" s="450"/>
      <c r="O652" s="450"/>
      <c r="P652" s="451"/>
      <c r="Q652" s="449" t="str">
        <f>L652</f>
        <v>mm</v>
      </c>
      <c r="R652" s="450"/>
      <c r="S652" s="450"/>
      <c r="T652" s="450"/>
      <c r="U652" s="451"/>
      <c r="V652" s="449" t="str">
        <f>Q652</f>
        <v>mm</v>
      </c>
      <c r="W652" s="450"/>
      <c r="X652" s="450"/>
      <c r="Y652" s="450"/>
      <c r="Z652" s="451"/>
      <c r="AA652" s="449" t="str">
        <f>V652</f>
        <v>mm</v>
      </c>
      <c r="AB652" s="450"/>
      <c r="AC652" s="450"/>
      <c r="AD652" s="450"/>
      <c r="AE652" s="451"/>
      <c r="AF652" s="449" t="str">
        <f>AA652</f>
        <v>mm</v>
      </c>
      <c r="AG652" s="450"/>
      <c r="AH652" s="450"/>
      <c r="AI652" s="450"/>
      <c r="AJ652" s="451"/>
      <c r="AK652" s="449" t="s">
        <v>153</v>
      </c>
      <c r="AL652" s="450"/>
      <c r="AM652" s="450"/>
      <c r="AN652" s="450"/>
      <c r="AO652" s="451"/>
      <c r="AP652" s="449" t="s">
        <v>154</v>
      </c>
      <c r="AQ652" s="450"/>
      <c r="AR652" s="450"/>
      <c r="AS652" s="450"/>
      <c r="AT652" s="451"/>
    </row>
    <row r="653" spans="1:53" ht="18.75" customHeight="1">
      <c r="A653" s="57"/>
      <c r="B653" s="456" t="str">
        <f>Calcu_ADJ!E135</f>
        <v/>
      </c>
      <c r="C653" s="457"/>
      <c r="D653" s="457"/>
      <c r="E653" s="457"/>
      <c r="F653" s="458"/>
      <c r="G653" s="456" t="str">
        <f>Calcu_ADJ!U135</f>
        <v/>
      </c>
      <c r="H653" s="457"/>
      <c r="I653" s="457"/>
      <c r="J653" s="457"/>
      <c r="K653" s="458"/>
      <c r="L653" s="456" t="str">
        <f>IF(Calcu_ADJ!B135=TRUE,Calcu_ADJ!F135*$H$647,"")</f>
        <v/>
      </c>
      <c r="M653" s="457"/>
      <c r="N653" s="457"/>
      <c r="O653" s="457"/>
      <c r="P653" s="458"/>
      <c r="Q653" s="456" t="str">
        <f>IF(Calcu_ADJ!B135=TRUE,Calcu_ADJ!G135*H$647,"")</f>
        <v/>
      </c>
      <c r="R653" s="457"/>
      <c r="S653" s="457"/>
      <c r="T653" s="457"/>
      <c r="U653" s="458"/>
      <c r="V653" s="456" t="str">
        <f>IF(Calcu_ADJ!B135=TRUE,Calcu_ADJ!H135*H$647,"")</f>
        <v/>
      </c>
      <c r="W653" s="457"/>
      <c r="X653" s="457"/>
      <c r="Y653" s="457"/>
      <c r="Z653" s="458"/>
      <c r="AA653" s="456" t="str">
        <f>IF(Calcu_ADJ!B135=TRUE,Calcu_ADJ!I135*H$647,"")</f>
        <v/>
      </c>
      <c r="AB653" s="457"/>
      <c r="AC653" s="457"/>
      <c r="AD653" s="457"/>
      <c r="AE653" s="458"/>
      <c r="AF653" s="456" t="str">
        <f>IF(Calcu_ADJ!B135=TRUE,Calcu_ADJ!J135*H$647,"")</f>
        <v/>
      </c>
      <c r="AG653" s="457"/>
      <c r="AH653" s="457"/>
      <c r="AI653" s="457"/>
      <c r="AJ653" s="458"/>
      <c r="AK653" s="456" t="str">
        <f>Calcu_ADJ!N135</f>
        <v/>
      </c>
      <c r="AL653" s="457"/>
      <c r="AM653" s="457"/>
      <c r="AN653" s="457"/>
      <c r="AO653" s="458"/>
      <c r="AP653" s="456" t="str">
        <f>Calcu_ADJ!L135</f>
        <v/>
      </c>
      <c r="AQ653" s="457"/>
      <c r="AR653" s="457"/>
      <c r="AS653" s="457"/>
      <c r="AT653" s="458"/>
    </row>
    <row r="654" spans="1:53" ht="18.75" customHeight="1">
      <c r="A654" s="57"/>
      <c r="B654" s="456" t="str">
        <f>Calcu_ADJ!E136</f>
        <v/>
      </c>
      <c r="C654" s="457"/>
      <c r="D654" s="457"/>
      <c r="E654" s="457"/>
      <c r="F654" s="458"/>
      <c r="G654" s="456" t="str">
        <f>Calcu_ADJ!U136</f>
        <v/>
      </c>
      <c r="H654" s="457"/>
      <c r="I654" s="457"/>
      <c r="J654" s="457"/>
      <c r="K654" s="458"/>
      <c r="L654" s="456" t="str">
        <f>IF(Calcu_ADJ!B136=TRUE,Calcu_ADJ!F136*$H$647,"")</f>
        <v/>
      </c>
      <c r="M654" s="457"/>
      <c r="N654" s="457"/>
      <c r="O654" s="457"/>
      <c r="P654" s="458"/>
      <c r="Q654" s="456" t="str">
        <f>IF(Calcu_ADJ!B136=TRUE,Calcu_ADJ!G136*H$647,"")</f>
        <v/>
      </c>
      <c r="R654" s="457"/>
      <c r="S654" s="457"/>
      <c r="T654" s="457"/>
      <c r="U654" s="458"/>
      <c r="V654" s="456" t="str">
        <f>IF(Calcu_ADJ!B136=TRUE,Calcu_ADJ!H136*H$647,"")</f>
        <v/>
      </c>
      <c r="W654" s="457"/>
      <c r="X654" s="457"/>
      <c r="Y654" s="457"/>
      <c r="Z654" s="458"/>
      <c r="AA654" s="456" t="str">
        <f>IF(Calcu_ADJ!B136=TRUE,Calcu_ADJ!I136*H$647,"")</f>
        <v/>
      </c>
      <c r="AB654" s="457"/>
      <c r="AC654" s="457"/>
      <c r="AD654" s="457"/>
      <c r="AE654" s="458"/>
      <c r="AF654" s="456" t="str">
        <f>IF(Calcu_ADJ!B136=TRUE,Calcu_ADJ!J136*H$647,"")</f>
        <v/>
      </c>
      <c r="AG654" s="457"/>
      <c r="AH654" s="457"/>
      <c r="AI654" s="457"/>
      <c r="AJ654" s="458"/>
      <c r="AK654" s="456" t="str">
        <f>Calcu_ADJ!N136</f>
        <v/>
      </c>
      <c r="AL654" s="457"/>
      <c r="AM654" s="457"/>
      <c r="AN654" s="457"/>
      <c r="AO654" s="458"/>
      <c r="AP654" s="456" t="str">
        <f>Calcu_ADJ!L136</f>
        <v/>
      </c>
      <c r="AQ654" s="457"/>
      <c r="AR654" s="457"/>
      <c r="AS654" s="457"/>
      <c r="AT654" s="458"/>
    </row>
    <row r="655" spans="1:53" ht="18.75" customHeight="1">
      <c r="A655" s="57"/>
      <c r="B655" s="456" t="str">
        <f>Calcu_ADJ!E137</f>
        <v/>
      </c>
      <c r="C655" s="457"/>
      <c r="D655" s="457"/>
      <c r="E655" s="457"/>
      <c r="F655" s="458"/>
      <c r="G655" s="456" t="str">
        <f>Calcu_ADJ!U137</f>
        <v/>
      </c>
      <c r="H655" s="457"/>
      <c r="I655" s="457"/>
      <c r="J655" s="457"/>
      <c r="K655" s="458"/>
      <c r="L655" s="456" t="str">
        <f>IF(Calcu_ADJ!B137=TRUE,Calcu_ADJ!F137*$H$647,"")</f>
        <v/>
      </c>
      <c r="M655" s="457"/>
      <c r="N655" s="457"/>
      <c r="O655" s="457"/>
      <c r="P655" s="458"/>
      <c r="Q655" s="456" t="str">
        <f>IF(Calcu_ADJ!B137=TRUE,Calcu_ADJ!G137*H$647,"")</f>
        <v/>
      </c>
      <c r="R655" s="457"/>
      <c r="S655" s="457"/>
      <c r="T655" s="457"/>
      <c r="U655" s="458"/>
      <c r="V655" s="456" t="str">
        <f>IF(Calcu_ADJ!B137=TRUE,Calcu_ADJ!H137*H$647,"")</f>
        <v/>
      </c>
      <c r="W655" s="457"/>
      <c r="X655" s="457"/>
      <c r="Y655" s="457"/>
      <c r="Z655" s="458"/>
      <c r="AA655" s="456" t="str">
        <f>IF(Calcu_ADJ!B137=TRUE,Calcu_ADJ!I137*H$647,"")</f>
        <v/>
      </c>
      <c r="AB655" s="457"/>
      <c r="AC655" s="457"/>
      <c r="AD655" s="457"/>
      <c r="AE655" s="458"/>
      <c r="AF655" s="456" t="str">
        <f>IF(Calcu_ADJ!B137=TRUE,Calcu_ADJ!J137*H$647,"")</f>
        <v/>
      </c>
      <c r="AG655" s="457"/>
      <c r="AH655" s="457"/>
      <c r="AI655" s="457"/>
      <c r="AJ655" s="458"/>
      <c r="AK655" s="456" t="str">
        <f>Calcu_ADJ!N137</f>
        <v/>
      </c>
      <c r="AL655" s="457"/>
      <c r="AM655" s="457"/>
      <c r="AN655" s="457"/>
      <c r="AO655" s="458"/>
      <c r="AP655" s="456" t="str">
        <f>Calcu_ADJ!L137</f>
        <v/>
      </c>
      <c r="AQ655" s="457"/>
      <c r="AR655" s="457"/>
      <c r="AS655" s="457"/>
      <c r="AT655" s="458"/>
    </row>
    <row r="656" spans="1:53" ht="18.75" customHeight="1">
      <c r="A656" s="57"/>
      <c r="B656" s="456" t="str">
        <f>Calcu_ADJ!E138</f>
        <v/>
      </c>
      <c r="C656" s="457"/>
      <c r="D656" s="457"/>
      <c r="E656" s="457"/>
      <c r="F656" s="458"/>
      <c r="G656" s="456" t="str">
        <f>Calcu_ADJ!U138</f>
        <v/>
      </c>
      <c r="H656" s="457"/>
      <c r="I656" s="457"/>
      <c r="J656" s="457"/>
      <c r="K656" s="458"/>
      <c r="L656" s="456" t="str">
        <f>IF(Calcu_ADJ!B138=TRUE,Calcu_ADJ!F138*$H$647,"")</f>
        <v/>
      </c>
      <c r="M656" s="457"/>
      <c r="N656" s="457"/>
      <c r="O656" s="457"/>
      <c r="P656" s="458"/>
      <c r="Q656" s="456" t="str">
        <f>IF(Calcu_ADJ!B138=TRUE,Calcu_ADJ!G138*H$647,"")</f>
        <v/>
      </c>
      <c r="R656" s="457"/>
      <c r="S656" s="457"/>
      <c r="T656" s="457"/>
      <c r="U656" s="458"/>
      <c r="V656" s="456" t="str">
        <f>IF(Calcu_ADJ!B138=TRUE,Calcu_ADJ!H138*H$647,"")</f>
        <v/>
      </c>
      <c r="W656" s="457"/>
      <c r="X656" s="457"/>
      <c r="Y656" s="457"/>
      <c r="Z656" s="458"/>
      <c r="AA656" s="456" t="str">
        <f>IF(Calcu_ADJ!B138=TRUE,Calcu_ADJ!I138*H$647,"")</f>
        <v/>
      </c>
      <c r="AB656" s="457"/>
      <c r="AC656" s="457"/>
      <c r="AD656" s="457"/>
      <c r="AE656" s="458"/>
      <c r="AF656" s="456" t="str">
        <f>IF(Calcu_ADJ!B138=TRUE,Calcu_ADJ!J138*H$647,"")</f>
        <v/>
      </c>
      <c r="AG656" s="457"/>
      <c r="AH656" s="457"/>
      <c r="AI656" s="457"/>
      <c r="AJ656" s="458"/>
      <c r="AK656" s="456" t="str">
        <f>Calcu_ADJ!N138</f>
        <v/>
      </c>
      <c r="AL656" s="457"/>
      <c r="AM656" s="457"/>
      <c r="AN656" s="457"/>
      <c r="AO656" s="458"/>
      <c r="AP656" s="456" t="str">
        <f>Calcu_ADJ!L138</f>
        <v/>
      </c>
      <c r="AQ656" s="457"/>
      <c r="AR656" s="457"/>
      <c r="AS656" s="457"/>
      <c r="AT656" s="458"/>
    </row>
    <row r="657" spans="1:46" ht="18.75" customHeight="1">
      <c r="A657" s="57"/>
      <c r="B657" s="456" t="str">
        <f>Calcu_ADJ!E139</f>
        <v/>
      </c>
      <c r="C657" s="457"/>
      <c r="D657" s="457"/>
      <c r="E657" s="457"/>
      <c r="F657" s="458"/>
      <c r="G657" s="456" t="str">
        <f>Calcu_ADJ!U139</f>
        <v/>
      </c>
      <c r="H657" s="457"/>
      <c r="I657" s="457"/>
      <c r="J657" s="457"/>
      <c r="K657" s="458"/>
      <c r="L657" s="456" t="str">
        <f>IF(Calcu_ADJ!B139=TRUE,Calcu_ADJ!F139*$H$647,"")</f>
        <v/>
      </c>
      <c r="M657" s="457"/>
      <c r="N657" s="457"/>
      <c r="O657" s="457"/>
      <c r="P657" s="458"/>
      <c r="Q657" s="456" t="str">
        <f>IF(Calcu_ADJ!B139=TRUE,Calcu_ADJ!G139*H$647,"")</f>
        <v/>
      </c>
      <c r="R657" s="457"/>
      <c r="S657" s="457"/>
      <c r="T657" s="457"/>
      <c r="U657" s="458"/>
      <c r="V657" s="456" t="str">
        <f>IF(Calcu_ADJ!B139=TRUE,Calcu_ADJ!H139*H$647,"")</f>
        <v/>
      </c>
      <c r="W657" s="457"/>
      <c r="X657" s="457"/>
      <c r="Y657" s="457"/>
      <c r="Z657" s="458"/>
      <c r="AA657" s="456" t="str">
        <f>IF(Calcu_ADJ!B139=TRUE,Calcu_ADJ!I139*H$647,"")</f>
        <v/>
      </c>
      <c r="AB657" s="457"/>
      <c r="AC657" s="457"/>
      <c r="AD657" s="457"/>
      <c r="AE657" s="458"/>
      <c r="AF657" s="456" t="str">
        <f>IF(Calcu_ADJ!B139=TRUE,Calcu_ADJ!J139*H$647,"")</f>
        <v/>
      </c>
      <c r="AG657" s="457"/>
      <c r="AH657" s="457"/>
      <c r="AI657" s="457"/>
      <c r="AJ657" s="458"/>
      <c r="AK657" s="456" t="str">
        <f>Calcu_ADJ!N139</f>
        <v/>
      </c>
      <c r="AL657" s="457"/>
      <c r="AM657" s="457"/>
      <c r="AN657" s="457"/>
      <c r="AO657" s="458"/>
      <c r="AP657" s="456" t="str">
        <f>Calcu_ADJ!L139</f>
        <v/>
      </c>
      <c r="AQ657" s="457"/>
      <c r="AR657" s="457"/>
      <c r="AS657" s="457"/>
      <c r="AT657" s="458"/>
    </row>
    <row r="658" spans="1:46" ht="18.75" customHeight="1">
      <c r="A658" s="57"/>
      <c r="B658" s="456" t="str">
        <f>Calcu_ADJ!E140</f>
        <v/>
      </c>
      <c r="C658" s="457"/>
      <c r="D658" s="457"/>
      <c r="E658" s="457"/>
      <c r="F658" s="458"/>
      <c r="G658" s="456" t="str">
        <f>Calcu_ADJ!U140</f>
        <v/>
      </c>
      <c r="H658" s="457"/>
      <c r="I658" s="457"/>
      <c r="J658" s="457"/>
      <c r="K658" s="458"/>
      <c r="L658" s="456" t="str">
        <f>IF(Calcu_ADJ!B140=TRUE,Calcu_ADJ!F140*$H$647,"")</f>
        <v/>
      </c>
      <c r="M658" s="457"/>
      <c r="N658" s="457"/>
      <c r="O658" s="457"/>
      <c r="P658" s="458"/>
      <c r="Q658" s="456" t="str">
        <f>IF(Calcu_ADJ!B140=TRUE,Calcu_ADJ!G140*H$647,"")</f>
        <v/>
      </c>
      <c r="R658" s="457"/>
      <c r="S658" s="457"/>
      <c r="T658" s="457"/>
      <c r="U658" s="458"/>
      <c r="V658" s="456" t="str">
        <f>IF(Calcu_ADJ!B140=TRUE,Calcu_ADJ!H140*H$647,"")</f>
        <v/>
      </c>
      <c r="W658" s="457"/>
      <c r="X658" s="457"/>
      <c r="Y658" s="457"/>
      <c r="Z658" s="458"/>
      <c r="AA658" s="456" t="str">
        <f>IF(Calcu_ADJ!B140=TRUE,Calcu_ADJ!I140*H$647,"")</f>
        <v/>
      </c>
      <c r="AB658" s="457"/>
      <c r="AC658" s="457"/>
      <c r="AD658" s="457"/>
      <c r="AE658" s="458"/>
      <c r="AF658" s="456" t="str">
        <f>IF(Calcu_ADJ!B140=TRUE,Calcu_ADJ!J140*H$647,"")</f>
        <v/>
      </c>
      <c r="AG658" s="457"/>
      <c r="AH658" s="457"/>
      <c r="AI658" s="457"/>
      <c r="AJ658" s="458"/>
      <c r="AK658" s="456" t="str">
        <f>Calcu_ADJ!N140</f>
        <v/>
      </c>
      <c r="AL658" s="457"/>
      <c r="AM658" s="457"/>
      <c r="AN658" s="457"/>
      <c r="AO658" s="458"/>
      <c r="AP658" s="456" t="str">
        <f>Calcu_ADJ!L140</f>
        <v/>
      </c>
      <c r="AQ658" s="457"/>
      <c r="AR658" s="457"/>
      <c r="AS658" s="457"/>
      <c r="AT658" s="458"/>
    </row>
    <row r="659" spans="1:46" ht="18.75" customHeight="1">
      <c r="A659" s="57"/>
      <c r="B659" s="456" t="str">
        <f>Calcu_ADJ!E141</f>
        <v/>
      </c>
      <c r="C659" s="457"/>
      <c r="D659" s="457"/>
      <c r="E659" s="457"/>
      <c r="F659" s="458"/>
      <c r="G659" s="456" t="str">
        <f>Calcu_ADJ!U141</f>
        <v/>
      </c>
      <c r="H659" s="457"/>
      <c r="I659" s="457"/>
      <c r="J659" s="457"/>
      <c r="K659" s="458"/>
      <c r="L659" s="456" t="str">
        <f>IF(Calcu_ADJ!B141=TRUE,Calcu_ADJ!F141*$H$647,"")</f>
        <v/>
      </c>
      <c r="M659" s="457"/>
      <c r="N659" s="457"/>
      <c r="O659" s="457"/>
      <c r="P659" s="458"/>
      <c r="Q659" s="456" t="str">
        <f>IF(Calcu_ADJ!B141=TRUE,Calcu_ADJ!G141*H$647,"")</f>
        <v/>
      </c>
      <c r="R659" s="457"/>
      <c r="S659" s="457"/>
      <c r="T659" s="457"/>
      <c r="U659" s="458"/>
      <c r="V659" s="456" t="str">
        <f>IF(Calcu_ADJ!B141=TRUE,Calcu_ADJ!H141*H$647,"")</f>
        <v/>
      </c>
      <c r="W659" s="457"/>
      <c r="X659" s="457"/>
      <c r="Y659" s="457"/>
      <c r="Z659" s="458"/>
      <c r="AA659" s="456" t="str">
        <f>IF(Calcu_ADJ!B141=TRUE,Calcu_ADJ!I141*H$647,"")</f>
        <v/>
      </c>
      <c r="AB659" s="457"/>
      <c r="AC659" s="457"/>
      <c r="AD659" s="457"/>
      <c r="AE659" s="458"/>
      <c r="AF659" s="456" t="str">
        <f>IF(Calcu_ADJ!B141=TRUE,Calcu_ADJ!J141*H$647,"")</f>
        <v/>
      </c>
      <c r="AG659" s="457"/>
      <c r="AH659" s="457"/>
      <c r="AI659" s="457"/>
      <c r="AJ659" s="458"/>
      <c r="AK659" s="456" t="str">
        <f>Calcu_ADJ!N141</f>
        <v/>
      </c>
      <c r="AL659" s="457"/>
      <c r="AM659" s="457"/>
      <c r="AN659" s="457"/>
      <c r="AO659" s="458"/>
      <c r="AP659" s="456" t="str">
        <f>Calcu_ADJ!L141</f>
        <v/>
      </c>
      <c r="AQ659" s="457"/>
      <c r="AR659" s="457"/>
      <c r="AS659" s="457"/>
      <c r="AT659" s="458"/>
    </row>
    <row r="660" spans="1:46" ht="18.75" customHeight="1">
      <c r="A660" s="57"/>
      <c r="B660" s="456" t="str">
        <f>Calcu_ADJ!E142</f>
        <v/>
      </c>
      <c r="C660" s="457"/>
      <c r="D660" s="457"/>
      <c r="E660" s="457"/>
      <c r="F660" s="458"/>
      <c r="G660" s="456" t="str">
        <f>Calcu_ADJ!U142</f>
        <v/>
      </c>
      <c r="H660" s="457"/>
      <c r="I660" s="457"/>
      <c r="J660" s="457"/>
      <c r="K660" s="458"/>
      <c r="L660" s="456" t="str">
        <f>IF(Calcu_ADJ!B142=TRUE,Calcu_ADJ!F142*$H$647,"")</f>
        <v/>
      </c>
      <c r="M660" s="457"/>
      <c r="N660" s="457"/>
      <c r="O660" s="457"/>
      <c r="P660" s="458"/>
      <c r="Q660" s="456" t="str">
        <f>IF(Calcu_ADJ!B142=TRUE,Calcu_ADJ!G142*H$647,"")</f>
        <v/>
      </c>
      <c r="R660" s="457"/>
      <c r="S660" s="457"/>
      <c r="T660" s="457"/>
      <c r="U660" s="458"/>
      <c r="V660" s="456" t="str">
        <f>IF(Calcu_ADJ!B142=TRUE,Calcu_ADJ!H142*H$647,"")</f>
        <v/>
      </c>
      <c r="W660" s="457"/>
      <c r="X660" s="457"/>
      <c r="Y660" s="457"/>
      <c r="Z660" s="458"/>
      <c r="AA660" s="456" t="str">
        <f>IF(Calcu_ADJ!B142=TRUE,Calcu_ADJ!I142*H$647,"")</f>
        <v/>
      </c>
      <c r="AB660" s="457"/>
      <c r="AC660" s="457"/>
      <c r="AD660" s="457"/>
      <c r="AE660" s="458"/>
      <c r="AF660" s="456" t="str">
        <f>IF(Calcu_ADJ!B142=TRUE,Calcu_ADJ!J142*H$647,"")</f>
        <v/>
      </c>
      <c r="AG660" s="457"/>
      <c r="AH660" s="457"/>
      <c r="AI660" s="457"/>
      <c r="AJ660" s="458"/>
      <c r="AK660" s="456" t="str">
        <f>Calcu_ADJ!N142</f>
        <v/>
      </c>
      <c r="AL660" s="457"/>
      <c r="AM660" s="457"/>
      <c r="AN660" s="457"/>
      <c r="AO660" s="458"/>
      <c r="AP660" s="456" t="str">
        <f>Calcu_ADJ!L142</f>
        <v/>
      </c>
      <c r="AQ660" s="457"/>
      <c r="AR660" s="457"/>
      <c r="AS660" s="457"/>
      <c r="AT660" s="458"/>
    </row>
    <row r="661" spans="1:46" ht="18.75" customHeight="1">
      <c r="A661" s="57"/>
      <c r="B661" s="456" t="str">
        <f>Calcu_ADJ!E143</f>
        <v/>
      </c>
      <c r="C661" s="457"/>
      <c r="D661" s="457"/>
      <c r="E661" s="457"/>
      <c r="F661" s="458"/>
      <c r="G661" s="456" t="str">
        <f>Calcu_ADJ!U143</f>
        <v/>
      </c>
      <c r="H661" s="457"/>
      <c r="I661" s="457"/>
      <c r="J661" s="457"/>
      <c r="K661" s="458"/>
      <c r="L661" s="456" t="str">
        <f>IF(Calcu_ADJ!B143=TRUE,Calcu_ADJ!F143*$H$647,"")</f>
        <v/>
      </c>
      <c r="M661" s="457"/>
      <c r="N661" s="457"/>
      <c r="O661" s="457"/>
      <c r="P661" s="458"/>
      <c r="Q661" s="456" t="str">
        <f>IF(Calcu_ADJ!B143=TRUE,Calcu_ADJ!G143*H$647,"")</f>
        <v/>
      </c>
      <c r="R661" s="457"/>
      <c r="S661" s="457"/>
      <c r="T661" s="457"/>
      <c r="U661" s="458"/>
      <c r="V661" s="456" t="str">
        <f>IF(Calcu_ADJ!B143=TRUE,Calcu_ADJ!H143*H$647,"")</f>
        <v/>
      </c>
      <c r="W661" s="457"/>
      <c r="X661" s="457"/>
      <c r="Y661" s="457"/>
      <c r="Z661" s="458"/>
      <c r="AA661" s="456" t="str">
        <f>IF(Calcu_ADJ!B143=TRUE,Calcu_ADJ!I143*H$647,"")</f>
        <v/>
      </c>
      <c r="AB661" s="457"/>
      <c r="AC661" s="457"/>
      <c r="AD661" s="457"/>
      <c r="AE661" s="458"/>
      <c r="AF661" s="456" t="str">
        <f>IF(Calcu_ADJ!B143=TRUE,Calcu_ADJ!J143*H$647,"")</f>
        <v/>
      </c>
      <c r="AG661" s="457"/>
      <c r="AH661" s="457"/>
      <c r="AI661" s="457"/>
      <c r="AJ661" s="458"/>
      <c r="AK661" s="456" t="str">
        <f>Calcu_ADJ!N143</f>
        <v/>
      </c>
      <c r="AL661" s="457"/>
      <c r="AM661" s="457"/>
      <c r="AN661" s="457"/>
      <c r="AO661" s="458"/>
      <c r="AP661" s="456" t="str">
        <f>Calcu_ADJ!L143</f>
        <v/>
      </c>
      <c r="AQ661" s="457"/>
      <c r="AR661" s="457"/>
      <c r="AS661" s="457"/>
      <c r="AT661" s="458"/>
    </row>
    <row r="662" spans="1:46" ht="18.75" customHeight="1">
      <c r="A662" s="57"/>
      <c r="B662" s="456" t="str">
        <f>Calcu_ADJ!E144</f>
        <v/>
      </c>
      <c r="C662" s="457"/>
      <c r="D662" s="457"/>
      <c r="E662" s="457"/>
      <c r="F662" s="458"/>
      <c r="G662" s="456" t="str">
        <f>Calcu_ADJ!U144</f>
        <v/>
      </c>
      <c r="H662" s="457"/>
      <c r="I662" s="457"/>
      <c r="J662" s="457"/>
      <c r="K662" s="458"/>
      <c r="L662" s="456" t="str">
        <f>IF(Calcu_ADJ!B144=TRUE,Calcu_ADJ!F144*$H$647,"")</f>
        <v/>
      </c>
      <c r="M662" s="457"/>
      <c r="N662" s="457"/>
      <c r="O662" s="457"/>
      <c r="P662" s="458"/>
      <c r="Q662" s="456" t="str">
        <f>IF(Calcu_ADJ!B144=TRUE,Calcu_ADJ!G144*H$647,"")</f>
        <v/>
      </c>
      <c r="R662" s="457"/>
      <c r="S662" s="457"/>
      <c r="T662" s="457"/>
      <c r="U662" s="458"/>
      <c r="V662" s="456" t="str">
        <f>IF(Calcu_ADJ!B144=TRUE,Calcu_ADJ!H144*H$647,"")</f>
        <v/>
      </c>
      <c r="W662" s="457"/>
      <c r="X662" s="457"/>
      <c r="Y662" s="457"/>
      <c r="Z662" s="458"/>
      <c r="AA662" s="456" t="str">
        <f>IF(Calcu_ADJ!B144=TRUE,Calcu_ADJ!I144*H$647,"")</f>
        <v/>
      </c>
      <c r="AB662" s="457"/>
      <c r="AC662" s="457"/>
      <c r="AD662" s="457"/>
      <c r="AE662" s="458"/>
      <c r="AF662" s="456" t="str">
        <f>IF(Calcu_ADJ!B144=TRUE,Calcu_ADJ!J144*H$647,"")</f>
        <v/>
      </c>
      <c r="AG662" s="457"/>
      <c r="AH662" s="457"/>
      <c r="AI662" s="457"/>
      <c r="AJ662" s="458"/>
      <c r="AK662" s="456" t="str">
        <f>Calcu_ADJ!N144</f>
        <v/>
      </c>
      <c r="AL662" s="457"/>
      <c r="AM662" s="457"/>
      <c r="AN662" s="457"/>
      <c r="AO662" s="458"/>
      <c r="AP662" s="456" t="str">
        <f>Calcu_ADJ!L144</f>
        <v/>
      </c>
      <c r="AQ662" s="457"/>
      <c r="AR662" s="457"/>
      <c r="AS662" s="457"/>
      <c r="AT662" s="458"/>
    </row>
    <row r="663" spans="1:46" ht="18.75" customHeight="1">
      <c r="A663" s="57"/>
      <c r="B663" s="456" t="str">
        <f>Calcu_ADJ!E145</f>
        <v/>
      </c>
      <c r="C663" s="457"/>
      <c r="D663" s="457"/>
      <c r="E663" s="457"/>
      <c r="F663" s="458"/>
      <c r="G663" s="456" t="str">
        <f>Calcu_ADJ!U145</f>
        <v/>
      </c>
      <c r="H663" s="457"/>
      <c r="I663" s="457"/>
      <c r="J663" s="457"/>
      <c r="K663" s="458"/>
      <c r="L663" s="456" t="str">
        <f>IF(Calcu_ADJ!B145=TRUE,Calcu_ADJ!F145*$H$647,"")</f>
        <v/>
      </c>
      <c r="M663" s="457"/>
      <c r="N663" s="457"/>
      <c r="O663" s="457"/>
      <c r="P663" s="458"/>
      <c r="Q663" s="456" t="str">
        <f>IF(Calcu_ADJ!B145=TRUE,Calcu_ADJ!G145*H$647,"")</f>
        <v/>
      </c>
      <c r="R663" s="457"/>
      <c r="S663" s="457"/>
      <c r="T663" s="457"/>
      <c r="U663" s="458"/>
      <c r="V663" s="456" t="str">
        <f>IF(Calcu_ADJ!B145=TRUE,Calcu_ADJ!H145*H$647,"")</f>
        <v/>
      </c>
      <c r="W663" s="457"/>
      <c r="X663" s="457"/>
      <c r="Y663" s="457"/>
      <c r="Z663" s="458"/>
      <c r="AA663" s="456" t="str">
        <f>IF(Calcu_ADJ!B145=TRUE,Calcu_ADJ!I145*H$647,"")</f>
        <v/>
      </c>
      <c r="AB663" s="457"/>
      <c r="AC663" s="457"/>
      <c r="AD663" s="457"/>
      <c r="AE663" s="458"/>
      <c r="AF663" s="456" t="str">
        <f>IF(Calcu_ADJ!B145=TRUE,Calcu_ADJ!J145*H$647,"")</f>
        <v/>
      </c>
      <c r="AG663" s="457"/>
      <c r="AH663" s="457"/>
      <c r="AI663" s="457"/>
      <c r="AJ663" s="458"/>
      <c r="AK663" s="456" t="str">
        <f>Calcu_ADJ!N145</f>
        <v/>
      </c>
      <c r="AL663" s="457"/>
      <c r="AM663" s="457"/>
      <c r="AN663" s="457"/>
      <c r="AO663" s="458"/>
      <c r="AP663" s="456" t="str">
        <f>Calcu_ADJ!L145</f>
        <v/>
      </c>
      <c r="AQ663" s="457"/>
      <c r="AR663" s="457"/>
      <c r="AS663" s="457"/>
      <c r="AT663" s="458"/>
    </row>
    <row r="664" spans="1:46" ht="18.75" customHeight="1">
      <c r="A664" s="57"/>
      <c r="B664" s="456" t="str">
        <f>Calcu_ADJ!E146</f>
        <v/>
      </c>
      <c r="C664" s="457"/>
      <c r="D664" s="457"/>
      <c r="E664" s="457"/>
      <c r="F664" s="458"/>
      <c r="G664" s="456" t="str">
        <f>Calcu_ADJ!U146</f>
        <v/>
      </c>
      <c r="H664" s="457"/>
      <c r="I664" s="457"/>
      <c r="J664" s="457"/>
      <c r="K664" s="458"/>
      <c r="L664" s="456" t="str">
        <f>IF(Calcu_ADJ!B146=TRUE,Calcu_ADJ!F146*$H$647,"")</f>
        <v/>
      </c>
      <c r="M664" s="457"/>
      <c r="N664" s="457"/>
      <c r="O664" s="457"/>
      <c r="P664" s="458"/>
      <c r="Q664" s="456" t="str">
        <f>IF(Calcu_ADJ!B146=TRUE,Calcu_ADJ!G146*H$647,"")</f>
        <v/>
      </c>
      <c r="R664" s="457"/>
      <c r="S664" s="457"/>
      <c r="T664" s="457"/>
      <c r="U664" s="458"/>
      <c r="V664" s="456" t="str">
        <f>IF(Calcu_ADJ!B146=TRUE,Calcu_ADJ!H146*H$647,"")</f>
        <v/>
      </c>
      <c r="W664" s="457"/>
      <c r="X664" s="457"/>
      <c r="Y664" s="457"/>
      <c r="Z664" s="458"/>
      <c r="AA664" s="456" t="str">
        <f>IF(Calcu_ADJ!B146=TRUE,Calcu_ADJ!I146*H$647,"")</f>
        <v/>
      </c>
      <c r="AB664" s="457"/>
      <c r="AC664" s="457"/>
      <c r="AD664" s="457"/>
      <c r="AE664" s="458"/>
      <c r="AF664" s="456" t="str">
        <f>IF(Calcu_ADJ!B146=TRUE,Calcu_ADJ!J146*H$647,"")</f>
        <v/>
      </c>
      <c r="AG664" s="457"/>
      <c r="AH664" s="457"/>
      <c r="AI664" s="457"/>
      <c r="AJ664" s="458"/>
      <c r="AK664" s="456" t="str">
        <f>Calcu_ADJ!N146</f>
        <v/>
      </c>
      <c r="AL664" s="457"/>
      <c r="AM664" s="457"/>
      <c r="AN664" s="457"/>
      <c r="AO664" s="458"/>
      <c r="AP664" s="456" t="str">
        <f>Calcu_ADJ!L146</f>
        <v/>
      </c>
      <c r="AQ664" s="457"/>
      <c r="AR664" s="457"/>
      <c r="AS664" s="457"/>
      <c r="AT664" s="458"/>
    </row>
    <row r="665" spans="1:46" ht="18.75" customHeight="1">
      <c r="A665" s="57"/>
      <c r="B665" s="456" t="str">
        <f>Calcu_ADJ!E147</f>
        <v/>
      </c>
      <c r="C665" s="457"/>
      <c r="D665" s="457"/>
      <c r="E665" s="457"/>
      <c r="F665" s="458"/>
      <c r="G665" s="456" t="str">
        <f>Calcu_ADJ!U147</f>
        <v/>
      </c>
      <c r="H665" s="457"/>
      <c r="I665" s="457"/>
      <c r="J665" s="457"/>
      <c r="K665" s="458"/>
      <c r="L665" s="456" t="str">
        <f>IF(Calcu_ADJ!B147=TRUE,Calcu_ADJ!F147*$H$647,"")</f>
        <v/>
      </c>
      <c r="M665" s="457"/>
      <c r="N665" s="457"/>
      <c r="O665" s="457"/>
      <c r="P665" s="458"/>
      <c r="Q665" s="456" t="str">
        <f>IF(Calcu_ADJ!B147=TRUE,Calcu_ADJ!G147*H$647,"")</f>
        <v/>
      </c>
      <c r="R665" s="457"/>
      <c r="S665" s="457"/>
      <c r="T665" s="457"/>
      <c r="U665" s="458"/>
      <c r="V665" s="456" t="str">
        <f>IF(Calcu_ADJ!B147=TRUE,Calcu_ADJ!H147*H$647,"")</f>
        <v/>
      </c>
      <c r="W665" s="457"/>
      <c r="X665" s="457"/>
      <c r="Y665" s="457"/>
      <c r="Z665" s="458"/>
      <c r="AA665" s="456" t="str">
        <f>IF(Calcu_ADJ!B147=TRUE,Calcu_ADJ!I147*H$647,"")</f>
        <v/>
      </c>
      <c r="AB665" s="457"/>
      <c r="AC665" s="457"/>
      <c r="AD665" s="457"/>
      <c r="AE665" s="458"/>
      <c r="AF665" s="456" t="str">
        <f>IF(Calcu_ADJ!B147=TRUE,Calcu_ADJ!J147*H$647,"")</f>
        <v/>
      </c>
      <c r="AG665" s="457"/>
      <c r="AH665" s="457"/>
      <c r="AI665" s="457"/>
      <c r="AJ665" s="458"/>
      <c r="AK665" s="456" t="str">
        <f>Calcu_ADJ!N147</f>
        <v/>
      </c>
      <c r="AL665" s="457"/>
      <c r="AM665" s="457"/>
      <c r="AN665" s="457"/>
      <c r="AO665" s="458"/>
      <c r="AP665" s="456" t="str">
        <f>Calcu_ADJ!L147</f>
        <v/>
      </c>
      <c r="AQ665" s="457"/>
      <c r="AR665" s="457"/>
      <c r="AS665" s="457"/>
      <c r="AT665" s="458"/>
    </row>
    <row r="666" spans="1:46" ht="18.75" customHeight="1">
      <c r="A666" s="57"/>
      <c r="B666" s="456" t="str">
        <f>Calcu_ADJ!E148</f>
        <v/>
      </c>
      <c r="C666" s="457"/>
      <c r="D666" s="457"/>
      <c r="E666" s="457"/>
      <c r="F666" s="458"/>
      <c r="G666" s="456" t="str">
        <f>Calcu_ADJ!U148</f>
        <v/>
      </c>
      <c r="H666" s="457"/>
      <c r="I666" s="457"/>
      <c r="J666" s="457"/>
      <c r="K666" s="458"/>
      <c r="L666" s="456" t="str">
        <f>IF(Calcu_ADJ!B148=TRUE,Calcu_ADJ!F148*$H$647,"")</f>
        <v/>
      </c>
      <c r="M666" s="457"/>
      <c r="N666" s="457"/>
      <c r="O666" s="457"/>
      <c r="P666" s="458"/>
      <c r="Q666" s="456" t="str">
        <f>IF(Calcu_ADJ!B148=TRUE,Calcu_ADJ!G148*H$647,"")</f>
        <v/>
      </c>
      <c r="R666" s="457"/>
      <c r="S666" s="457"/>
      <c r="T666" s="457"/>
      <c r="U666" s="458"/>
      <c r="V666" s="456" t="str">
        <f>IF(Calcu_ADJ!B148=TRUE,Calcu_ADJ!H148*H$647,"")</f>
        <v/>
      </c>
      <c r="W666" s="457"/>
      <c r="X666" s="457"/>
      <c r="Y666" s="457"/>
      <c r="Z666" s="458"/>
      <c r="AA666" s="456" t="str">
        <f>IF(Calcu_ADJ!B148=TRUE,Calcu_ADJ!I148*H$647,"")</f>
        <v/>
      </c>
      <c r="AB666" s="457"/>
      <c r="AC666" s="457"/>
      <c r="AD666" s="457"/>
      <c r="AE666" s="458"/>
      <c r="AF666" s="456" t="str">
        <f>IF(Calcu_ADJ!B148=TRUE,Calcu_ADJ!J148*H$647,"")</f>
        <v/>
      </c>
      <c r="AG666" s="457"/>
      <c r="AH666" s="457"/>
      <c r="AI666" s="457"/>
      <c r="AJ666" s="458"/>
      <c r="AK666" s="456" t="str">
        <f>Calcu_ADJ!N148</f>
        <v/>
      </c>
      <c r="AL666" s="457"/>
      <c r="AM666" s="457"/>
      <c r="AN666" s="457"/>
      <c r="AO666" s="458"/>
      <c r="AP666" s="456" t="str">
        <f>Calcu_ADJ!L148</f>
        <v/>
      </c>
      <c r="AQ666" s="457"/>
      <c r="AR666" s="457"/>
      <c r="AS666" s="457"/>
      <c r="AT666" s="458"/>
    </row>
    <row r="667" spans="1:46" ht="18.75" customHeight="1">
      <c r="A667" s="57"/>
      <c r="B667" s="456" t="str">
        <f>Calcu_ADJ!E149</f>
        <v/>
      </c>
      <c r="C667" s="457"/>
      <c r="D667" s="457"/>
      <c r="E667" s="457"/>
      <c r="F667" s="458"/>
      <c r="G667" s="456" t="str">
        <f>Calcu_ADJ!U149</f>
        <v/>
      </c>
      <c r="H667" s="457"/>
      <c r="I667" s="457"/>
      <c r="J667" s="457"/>
      <c r="K667" s="458"/>
      <c r="L667" s="456" t="str">
        <f>IF(Calcu_ADJ!B149=TRUE,Calcu_ADJ!F149*$H$647,"")</f>
        <v/>
      </c>
      <c r="M667" s="457"/>
      <c r="N667" s="457"/>
      <c r="O667" s="457"/>
      <c r="P667" s="458"/>
      <c r="Q667" s="456" t="str">
        <f>IF(Calcu_ADJ!B149=TRUE,Calcu_ADJ!G149*H$647,"")</f>
        <v/>
      </c>
      <c r="R667" s="457"/>
      <c r="S667" s="457"/>
      <c r="T667" s="457"/>
      <c r="U667" s="458"/>
      <c r="V667" s="456" t="str">
        <f>IF(Calcu_ADJ!B149=TRUE,Calcu_ADJ!H149*H$647,"")</f>
        <v/>
      </c>
      <c r="W667" s="457"/>
      <c r="X667" s="457"/>
      <c r="Y667" s="457"/>
      <c r="Z667" s="458"/>
      <c r="AA667" s="456" t="str">
        <f>IF(Calcu_ADJ!B149=TRUE,Calcu_ADJ!I149*H$647,"")</f>
        <v/>
      </c>
      <c r="AB667" s="457"/>
      <c r="AC667" s="457"/>
      <c r="AD667" s="457"/>
      <c r="AE667" s="458"/>
      <c r="AF667" s="456" t="str">
        <f>IF(Calcu_ADJ!B149=TRUE,Calcu_ADJ!J149*H$647,"")</f>
        <v/>
      </c>
      <c r="AG667" s="457"/>
      <c r="AH667" s="457"/>
      <c r="AI667" s="457"/>
      <c r="AJ667" s="458"/>
      <c r="AK667" s="456" t="str">
        <f>Calcu_ADJ!N149</f>
        <v/>
      </c>
      <c r="AL667" s="457"/>
      <c r="AM667" s="457"/>
      <c r="AN667" s="457"/>
      <c r="AO667" s="458"/>
      <c r="AP667" s="456" t="str">
        <f>Calcu_ADJ!L149</f>
        <v/>
      </c>
      <c r="AQ667" s="457"/>
      <c r="AR667" s="457"/>
      <c r="AS667" s="457"/>
      <c r="AT667" s="458"/>
    </row>
    <row r="668" spans="1:46" ht="18.75" customHeight="1">
      <c r="A668" s="57"/>
      <c r="B668" s="456" t="str">
        <f>Calcu_ADJ!E150</f>
        <v/>
      </c>
      <c r="C668" s="457"/>
      <c r="D668" s="457"/>
      <c r="E668" s="457"/>
      <c r="F668" s="458"/>
      <c r="G668" s="456" t="str">
        <f>Calcu_ADJ!U150</f>
        <v/>
      </c>
      <c r="H668" s="457"/>
      <c r="I668" s="457"/>
      <c r="J668" s="457"/>
      <c r="K668" s="458"/>
      <c r="L668" s="456" t="str">
        <f>IF(Calcu_ADJ!B150=TRUE,Calcu_ADJ!F150*$H$647,"")</f>
        <v/>
      </c>
      <c r="M668" s="457"/>
      <c r="N668" s="457"/>
      <c r="O668" s="457"/>
      <c r="P668" s="458"/>
      <c r="Q668" s="456" t="str">
        <f>IF(Calcu_ADJ!B150=TRUE,Calcu_ADJ!G150*H$647,"")</f>
        <v/>
      </c>
      <c r="R668" s="457"/>
      <c r="S668" s="457"/>
      <c r="T668" s="457"/>
      <c r="U668" s="458"/>
      <c r="V668" s="456" t="str">
        <f>IF(Calcu_ADJ!B150=TRUE,Calcu_ADJ!H150*H$647,"")</f>
        <v/>
      </c>
      <c r="W668" s="457"/>
      <c r="X668" s="457"/>
      <c r="Y668" s="457"/>
      <c r="Z668" s="458"/>
      <c r="AA668" s="456" t="str">
        <f>IF(Calcu_ADJ!B150=TRUE,Calcu_ADJ!I150*H$647,"")</f>
        <v/>
      </c>
      <c r="AB668" s="457"/>
      <c r="AC668" s="457"/>
      <c r="AD668" s="457"/>
      <c r="AE668" s="458"/>
      <c r="AF668" s="456" t="str">
        <f>IF(Calcu_ADJ!B150=TRUE,Calcu_ADJ!J150*H$647,"")</f>
        <v/>
      </c>
      <c r="AG668" s="457"/>
      <c r="AH668" s="457"/>
      <c r="AI668" s="457"/>
      <c r="AJ668" s="458"/>
      <c r="AK668" s="456" t="str">
        <f>Calcu_ADJ!N150</f>
        <v/>
      </c>
      <c r="AL668" s="457"/>
      <c r="AM668" s="457"/>
      <c r="AN668" s="457"/>
      <c r="AO668" s="458"/>
      <c r="AP668" s="456" t="str">
        <f>Calcu_ADJ!L150</f>
        <v/>
      </c>
      <c r="AQ668" s="457"/>
      <c r="AR668" s="457"/>
      <c r="AS668" s="457"/>
      <c r="AT668" s="458"/>
    </row>
    <row r="669" spans="1:46" ht="18.75" customHeight="1">
      <c r="A669" s="57"/>
      <c r="B669" s="456" t="str">
        <f>Calcu_ADJ!E151</f>
        <v/>
      </c>
      <c r="C669" s="457"/>
      <c r="D669" s="457"/>
      <c r="E669" s="457"/>
      <c r="F669" s="458"/>
      <c r="G669" s="456" t="str">
        <f>Calcu_ADJ!U151</f>
        <v/>
      </c>
      <c r="H669" s="457"/>
      <c r="I669" s="457"/>
      <c r="J669" s="457"/>
      <c r="K669" s="458"/>
      <c r="L669" s="456" t="str">
        <f>IF(Calcu_ADJ!B151=TRUE,Calcu_ADJ!F151*$H$647,"")</f>
        <v/>
      </c>
      <c r="M669" s="457"/>
      <c r="N669" s="457"/>
      <c r="O669" s="457"/>
      <c r="P669" s="458"/>
      <c r="Q669" s="456" t="str">
        <f>IF(Calcu_ADJ!B151=TRUE,Calcu_ADJ!G151*H$647,"")</f>
        <v/>
      </c>
      <c r="R669" s="457"/>
      <c r="S669" s="457"/>
      <c r="T669" s="457"/>
      <c r="U669" s="458"/>
      <c r="V669" s="456" t="str">
        <f>IF(Calcu_ADJ!B151=TRUE,Calcu_ADJ!H151*H$647,"")</f>
        <v/>
      </c>
      <c r="W669" s="457"/>
      <c r="X669" s="457"/>
      <c r="Y669" s="457"/>
      <c r="Z669" s="458"/>
      <c r="AA669" s="456" t="str">
        <f>IF(Calcu_ADJ!B151=TRUE,Calcu_ADJ!I151*H$647,"")</f>
        <v/>
      </c>
      <c r="AB669" s="457"/>
      <c r="AC669" s="457"/>
      <c r="AD669" s="457"/>
      <c r="AE669" s="458"/>
      <c r="AF669" s="456" t="str">
        <f>IF(Calcu_ADJ!B151=TRUE,Calcu_ADJ!J151*H$647,"")</f>
        <v/>
      </c>
      <c r="AG669" s="457"/>
      <c r="AH669" s="457"/>
      <c r="AI669" s="457"/>
      <c r="AJ669" s="458"/>
      <c r="AK669" s="456" t="str">
        <f>Calcu_ADJ!N151</f>
        <v/>
      </c>
      <c r="AL669" s="457"/>
      <c r="AM669" s="457"/>
      <c r="AN669" s="457"/>
      <c r="AO669" s="458"/>
      <c r="AP669" s="456" t="str">
        <f>Calcu_ADJ!L151</f>
        <v/>
      </c>
      <c r="AQ669" s="457"/>
      <c r="AR669" s="457"/>
      <c r="AS669" s="457"/>
      <c r="AT669" s="458"/>
    </row>
    <row r="670" spans="1:46" ht="18.75" customHeight="1">
      <c r="A670" s="57"/>
      <c r="B670" s="456" t="str">
        <f>Calcu_ADJ!E152</f>
        <v/>
      </c>
      <c r="C670" s="457"/>
      <c r="D670" s="457"/>
      <c r="E670" s="457"/>
      <c r="F670" s="458"/>
      <c r="G670" s="456" t="str">
        <f>Calcu_ADJ!U152</f>
        <v/>
      </c>
      <c r="H670" s="457"/>
      <c r="I670" s="457"/>
      <c r="J670" s="457"/>
      <c r="K670" s="458"/>
      <c r="L670" s="456" t="str">
        <f>IF(Calcu_ADJ!B152=TRUE,Calcu_ADJ!F152*$H$647,"")</f>
        <v/>
      </c>
      <c r="M670" s="457"/>
      <c r="N670" s="457"/>
      <c r="O670" s="457"/>
      <c r="P670" s="458"/>
      <c r="Q670" s="456" t="str">
        <f>IF(Calcu_ADJ!B152=TRUE,Calcu_ADJ!G152*H$647,"")</f>
        <v/>
      </c>
      <c r="R670" s="457"/>
      <c r="S670" s="457"/>
      <c r="T670" s="457"/>
      <c r="U670" s="458"/>
      <c r="V670" s="456" t="str">
        <f>IF(Calcu_ADJ!B152=TRUE,Calcu_ADJ!H152*H$647,"")</f>
        <v/>
      </c>
      <c r="W670" s="457"/>
      <c r="X670" s="457"/>
      <c r="Y670" s="457"/>
      <c r="Z670" s="458"/>
      <c r="AA670" s="456" t="str">
        <f>IF(Calcu_ADJ!B152=TRUE,Calcu_ADJ!I152*H$647,"")</f>
        <v/>
      </c>
      <c r="AB670" s="457"/>
      <c r="AC670" s="457"/>
      <c r="AD670" s="457"/>
      <c r="AE670" s="458"/>
      <c r="AF670" s="456" t="str">
        <f>IF(Calcu_ADJ!B152=TRUE,Calcu_ADJ!J152*H$647,"")</f>
        <v/>
      </c>
      <c r="AG670" s="457"/>
      <c r="AH670" s="457"/>
      <c r="AI670" s="457"/>
      <c r="AJ670" s="458"/>
      <c r="AK670" s="456" t="str">
        <f>Calcu_ADJ!N152</f>
        <v/>
      </c>
      <c r="AL670" s="457"/>
      <c r="AM670" s="457"/>
      <c r="AN670" s="457"/>
      <c r="AO670" s="458"/>
      <c r="AP670" s="456" t="str">
        <f>Calcu_ADJ!L152</f>
        <v/>
      </c>
      <c r="AQ670" s="457"/>
      <c r="AR670" s="457"/>
      <c r="AS670" s="457"/>
      <c r="AT670" s="458"/>
    </row>
    <row r="671" spans="1:46" ht="18.75" customHeight="1">
      <c r="A671" s="57"/>
      <c r="B671" s="456" t="str">
        <f>Calcu_ADJ!E153</f>
        <v/>
      </c>
      <c r="C671" s="457"/>
      <c r="D671" s="457"/>
      <c r="E671" s="457"/>
      <c r="F671" s="458"/>
      <c r="G671" s="456" t="str">
        <f>Calcu_ADJ!U153</f>
        <v/>
      </c>
      <c r="H671" s="457"/>
      <c r="I671" s="457"/>
      <c r="J671" s="457"/>
      <c r="K671" s="458"/>
      <c r="L671" s="456" t="str">
        <f>IF(Calcu_ADJ!B153=TRUE,Calcu_ADJ!F153*$H$647,"")</f>
        <v/>
      </c>
      <c r="M671" s="457"/>
      <c r="N671" s="457"/>
      <c r="O671" s="457"/>
      <c r="P671" s="458"/>
      <c r="Q671" s="456" t="str">
        <f>IF(Calcu_ADJ!B153=TRUE,Calcu_ADJ!G153*H$647,"")</f>
        <v/>
      </c>
      <c r="R671" s="457"/>
      <c r="S671" s="457"/>
      <c r="T671" s="457"/>
      <c r="U671" s="458"/>
      <c r="V671" s="456" t="str">
        <f>IF(Calcu_ADJ!B153=TRUE,Calcu_ADJ!H153*H$647,"")</f>
        <v/>
      </c>
      <c r="W671" s="457"/>
      <c r="X671" s="457"/>
      <c r="Y671" s="457"/>
      <c r="Z671" s="458"/>
      <c r="AA671" s="456" t="str">
        <f>IF(Calcu_ADJ!B153=TRUE,Calcu_ADJ!I153*H$647,"")</f>
        <v/>
      </c>
      <c r="AB671" s="457"/>
      <c r="AC671" s="457"/>
      <c r="AD671" s="457"/>
      <c r="AE671" s="458"/>
      <c r="AF671" s="456" t="str">
        <f>IF(Calcu_ADJ!B153=TRUE,Calcu_ADJ!J153*H$647,"")</f>
        <v/>
      </c>
      <c r="AG671" s="457"/>
      <c r="AH671" s="457"/>
      <c r="AI671" s="457"/>
      <c r="AJ671" s="458"/>
      <c r="AK671" s="456" t="str">
        <f>Calcu_ADJ!N153</f>
        <v/>
      </c>
      <c r="AL671" s="457"/>
      <c r="AM671" s="457"/>
      <c r="AN671" s="457"/>
      <c r="AO671" s="458"/>
      <c r="AP671" s="456" t="str">
        <f>Calcu_ADJ!L153</f>
        <v/>
      </c>
      <c r="AQ671" s="457"/>
      <c r="AR671" s="457"/>
      <c r="AS671" s="457"/>
      <c r="AT671" s="458"/>
    </row>
    <row r="672" spans="1:46" ht="18.75" customHeight="1">
      <c r="A672" s="57"/>
      <c r="B672" s="456" t="str">
        <f>Calcu_ADJ!E154</f>
        <v/>
      </c>
      <c r="C672" s="457"/>
      <c r="D672" s="457"/>
      <c r="E672" s="457"/>
      <c r="F672" s="458"/>
      <c r="G672" s="456" t="str">
        <f>Calcu_ADJ!U154</f>
        <v/>
      </c>
      <c r="H672" s="457"/>
      <c r="I672" s="457"/>
      <c r="J672" s="457"/>
      <c r="K672" s="458"/>
      <c r="L672" s="456" t="str">
        <f>IF(Calcu_ADJ!B154=TRUE,Calcu_ADJ!F154*$H$647,"")</f>
        <v/>
      </c>
      <c r="M672" s="457"/>
      <c r="N672" s="457"/>
      <c r="O672" s="457"/>
      <c r="P672" s="458"/>
      <c r="Q672" s="456" t="str">
        <f>IF(Calcu_ADJ!B154=TRUE,Calcu_ADJ!G154*H$647,"")</f>
        <v/>
      </c>
      <c r="R672" s="457"/>
      <c r="S672" s="457"/>
      <c r="T672" s="457"/>
      <c r="U672" s="458"/>
      <c r="V672" s="456" t="str">
        <f>IF(Calcu_ADJ!B154=TRUE,Calcu_ADJ!H154*H$647,"")</f>
        <v/>
      </c>
      <c r="W672" s="457"/>
      <c r="X672" s="457"/>
      <c r="Y672" s="457"/>
      <c r="Z672" s="458"/>
      <c r="AA672" s="456" t="str">
        <f>IF(Calcu_ADJ!B154=TRUE,Calcu_ADJ!I154*H$647,"")</f>
        <v/>
      </c>
      <c r="AB672" s="457"/>
      <c r="AC672" s="457"/>
      <c r="AD672" s="457"/>
      <c r="AE672" s="458"/>
      <c r="AF672" s="456" t="str">
        <f>IF(Calcu_ADJ!B154=TRUE,Calcu_ADJ!J154*H$647,"")</f>
        <v/>
      </c>
      <c r="AG672" s="457"/>
      <c r="AH672" s="457"/>
      <c r="AI672" s="457"/>
      <c r="AJ672" s="458"/>
      <c r="AK672" s="456" t="str">
        <f>Calcu_ADJ!N154</f>
        <v/>
      </c>
      <c r="AL672" s="457"/>
      <c r="AM672" s="457"/>
      <c r="AN672" s="457"/>
      <c r="AO672" s="458"/>
      <c r="AP672" s="456" t="str">
        <f>Calcu_ADJ!L154</f>
        <v/>
      </c>
      <c r="AQ672" s="457"/>
      <c r="AR672" s="457"/>
      <c r="AS672" s="457"/>
      <c r="AT672" s="458"/>
    </row>
    <row r="673" spans="1:58" ht="18.75" customHeight="1">
      <c r="A673" s="57"/>
      <c r="B673" s="330"/>
      <c r="C673" s="330"/>
      <c r="D673" s="330"/>
      <c r="E673" s="330"/>
      <c r="F673" s="330"/>
      <c r="G673" s="330"/>
      <c r="H673" s="330"/>
      <c r="I673" s="330"/>
      <c r="J673" s="330"/>
      <c r="K673" s="330"/>
      <c r="L673" s="330"/>
      <c r="M673" s="330"/>
      <c r="N673" s="330"/>
      <c r="O673" s="330"/>
      <c r="P673" s="330"/>
      <c r="Q673" s="330"/>
      <c r="R673" s="330"/>
      <c r="S673" s="330"/>
      <c r="T673" s="330"/>
      <c r="U673" s="330"/>
      <c r="V673" s="330"/>
      <c r="W673" s="330"/>
      <c r="X673" s="330"/>
      <c r="Y673" s="330"/>
      <c r="Z673" s="330"/>
      <c r="AA673" s="330"/>
      <c r="AB673" s="330"/>
      <c r="AC673" s="330"/>
      <c r="AD673" s="330"/>
      <c r="AE673" s="330"/>
      <c r="AF673" s="330"/>
      <c r="AG673" s="330"/>
      <c r="AH673" s="330"/>
      <c r="AI673" s="330"/>
      <c r="AJ673" s="330"/>
      <c r="AK673" s="330"/>
      <c r="AL673" s="330"/>
      <c r="AM673" s="330"/>
      <c r="AN673" s="330"/>
      <c r="AO673" s="330"/>
      <c r="AP673" s="330"/>
      <c r="AQ673" s="330"/>
      <c r="AR673" s="330"/>
      <c r="AS673" s="330"/>
      <c r="AT673" s="330"/>
    </row>
    <row r="674" spans="1:58" ht="18.75" customHeight="1">
      <c r="A674" s="60" t="s">
        <v>169</v>
      </c>
      <c r="B674" s="222"/>
      <c r="C674" s="222"/>
      <c r="D674" s="222"/>
      <c r="E674" s="222"/>
      <c r="F674" s="222"/>
      <c r="G674" s="222"/>
      <c r="H674" s="222"/>
      <c r="I674" s="222"/>
      <c r="J674" s="222"/>
      <c r="K674" s="222"/>
      <c r="L674" s="222"/>
      <c r="M674" s="222"/>
      <c r="N674" s="222"/>
      <c r="O674" s="222"/>
      <c r="P674" s="222"/>
      <c r="Q674" s="222"/>
      <c r="R674" s="222"/>
      <c r="S674" s="222"/>
      <c r="T674" s="222"/>
      <c r="U674" s="222"/>
      <c r="V674" s="222"/>
      <c r="W674" s="222"/>
      <c r="X674" s="222"/>
      <c r="Y674" s="222"/>
      <c r="Z674" s="222"/>
      <c r="AA674" s="222"/>
      <c r="AB674" s="222"/>
      <c r="AC674" s="222"/>
      <c r="AD674" s="222"/>
      <c r="AE674" s="222"/>
      <c r="AF674" s="222"/>
      <c r="AG674" s="222"/>
      <c r="AH674" s="222"/>
      <c r="AI674" s="222"/>
      <c r="AJ674" s="222"/>
      <c r="AK674" s="222"/>
      <c r="AL674" s="222"/>
      <c r="AM674" s="222"/>
      <c r="AN674" s="222"/>
      <c r="AO674" s="222"/>
      <c r="AP674" s="222"/>
      <c r="AQ674" s="222"/>
      <c r="AR674" s="222"/>
      <c r="AS674" s="222"/>
      <c r="AT674" s="222"/>
    </row>
    <row r="675" spans="1:58" ht="18.75" customHeight="1">
      <c r="A675" s="222"/>
      <c r="B675" s="459"/>
      <c r="C675" s="460"/>
      <c r="D675" s="465"/>
      <c r="E675" s="466"/>
      <c r="F675" s="466"/>
      <c r="G675" s="467"/>
      <c r="H675" s="468">
        <v>1</v>
      </c>
      <c r="I675" s="468"/>
      <c r="J675" s="468"/>
      <c r="K675" s="468"/>
      <c r="L675" s="468"/>
      <c r="M675" s="468"/>
      <c r="N675" s="468"/>
      <c r="O675" s="465">
        <v>2</v>
      </c>
      <c r="P675" s="466"/>
      <c r="Q675" s="466"/>
      <c r="R675" s="466"/>
      <c r="S675" s="466"/>
      <c r="T675" s="466"/>
      <c r="U675" s="466"/>
      <c r="V675" s="466"/>
      <c r="W675" s="466"/>
      <c r="X675" s="466"/>
      <c r="Y675" s="466"/>
      <c r="Z675" s="466"/>
      <c r="AA675" s="467"/>
      <c r="AB675" s="468">
        <v>3</v>
      </c>
      <c r="AC675" s="468"/>
      <c r="AD675" s="468"/>
      <c r="AE675" s="468"/>
      <c r="AF675" s="468"/>
      <c r="AG675" s="465">
        <v>4</v>
      </c>
      <c r="AH675" s="466"/>
      <c r="AI675" s="466"/>
      <c r="AJ675" s="466"/>
      <c r="AK675" s="466"/>
      <c r="AL675" s="466"/>
      <c r="AM675" s="466"/>
      <c r="AN675" s="466"/>
      <c r="AO675" s="467"/>
      <c r="AP675" s="465">
        <v>5</v>
      </c>
      <c r="AQ675" s="466"/>
      <c r="AR675" s="466"/>
      <c r="AS675" s="466"/>
      <c r="AT675" s="466"/>
      <c r="AU675" s="466"/>
      <c r="AV675" s="466"/>
      <c r="AW675" s="466"/>
      <c r="AX675" s="466"/>
      <c r="AY675" s="466"/>
      <c r="AZ675" s="466"/>
      <c r="BA675" s="466"/>
      <c r="BB675" s="467"/>
      <c r="BC675" s="468">
        <v>6</v>
      </c>
      <c r="BD675" s="468"/>
      <c r="BE675" s="468"/>
      <c r="BF675" s="468"/>
    </row>
    <row r="676" spans="1:58" ht="18.75" customHeight="1">
      <c r="A676" s="222"/>
      <c r="B676" s="461"/>
      <c r="C676" s="462"/>
      <c r="D676" s="459" t="s">
        <v>170</v>
      </c>
      <c r="E676" s="477"/>
      <c r="F676" s="477"/>
      <c r="G676" s="460"/>
      <c r="H676" s="469" t="s">
        <v>171</v>
      </c>
      <c r="I676" s="469"/>
      <c r="J676" s="469"/>
      <c r="K676" s="469"/>
      <c r="L676" s="469"/>
      <c r="M676" s="469"/>
      <c r="N676" s="469"/>
      <c r="O676" s="459" t="s">
        <v>172</v>
      </c>
      <c r="P676" s="477"/>
      <c r="Q676" s="477"/>
      <c r="R676" s="477"/>
      <c r="S676" s="477"/>
      <c r="T676" s="477"/>
      <c r="U676" s="477"/>
      <c r="V676" s="477"/>
      <c r="W676" s="477"/>
      <c r="X676" s="477"/>
      <c r="Y676" s="477"/>
      <c r="Z676" s="477"/>
      <c r="AA676" s="460"/>
      <c r="AB676" s="469" t="s">
        <v>173</v>
      </c>
      <c r="AC676" s="469"/>
      <c r="AD676" s="469"/>
      <c r="AE676" s="469"/>
      <c r="AF676" s="469"/>
      <c r="AG676" s="459" t="s">
        <v>174</v>
      </c>
      <c r="AH676" s="477"/>
      <c r="AI676" s="477"/>
      <c r="AJ676" s="477"/>
      <c r="AK676" s="477"/>
      <c r="AL676" s="477"/>
      <c r="AM676" s="477"/>
      <c r="AN676" s="477"/>
      <c r="AO676" s="460"/>
      <c r="AP676" s="459" t="s">
        <v>175</v>
      </c>
      <c r="AQ676" s="477"/>
      <c r="AR676" s="477"/>
      <c r="AS676" s="477"/>
      <c r="AT676" s="477"/>
      <c r="AU676" s="477"/>
      <c r="AV676" s="477"/>
      <c r="AW676" s="477"/>
      <c r="AX676" s="477"/>
      <c r="AY676" s="477"/>
      <c r="AZ676" s="477"/>
      <c r="BA676" s="477"/>
      <c r="BB676" s="460"/>
      <c r="BC676" s="469" t="s">
        <v>176</v>
      </c>
      <c r="BD676" s="469"/>
      <c r="BE676" s="469"/>
      <c r="BF676" s="469"/>
    </row>
    <row r="677" spans="1:58" ht="18.75" customHeight="1">
      <c r="A677" s="222"/>
      <c r="B677" s="463"/>
      <c r="C677" s="464"/>
      <c r="D677" s="470" t="s">
        <v>177</v>
      </c>
      <c r="E677" s="471"/>
      <c r="F677" s="471"/>
      <c r="G677" s="472"/>
      <c r="H677" s="473" t="s">
        <v>178</v>
      </c>
      <c r="I677" s="473"/>
      <c r="J677" s="473"/>
      <c r="K677" s="473"/>
      <c r="L677" s="473"/>
      <c r="M677" s="473"/>
      <c r="N677" s="473"/>
      <c r="O677" s="474" t="s">
        <v>179</v>
      </c>
      <c r="P677" s="475"/>
      <c r="Q677" s="475"/>
      <c r="R677" s="475"/>
      <c r="S677" s="475"/>
      <c r="T677" s="475"/>
      <c r="U677" s="475"/>
      <c r="V677" s="475"/>
      <c r="W677" s="475"/>
      <c r="X677" s="475"/>
      <c r="Y677" s="475"/>
      <c r="Z677" s="475"/>
      <c r="AA677" s="476"/>
      <c r="AB677" s="473"/>
      <c r="AC677" s="473"/>
      <c r="AD677" s="473"/>
      <c r="AE677" s="473"/>
      <c r="AF677" s="473"/>
      <c r="AG677" s="474" t="s">
        <v>180</v>
      </c>
      <c r="AH677" s="475"/>
      <c r="AI677" s="475"/>
      <c r="AJ677" s="475"/>
      <c r="AK677" s="475"/>
      <c r="AL677" s="475"/>
      <c r="AM677" s="475"/>
      <c r="AN677" s="475"/>
      <c r="AO677" s="476"/>
      <c r="AP677" s="474" t="s">
        <v>181</v>
      </c>
      <c r="AQ677" s="475"/>
      <c r="AR677" s="475"/>
      <c r="AS677" s="475"/>
      <c r="AT677" s="475"/>
      <c r="AU677" s="475"/>
      <c r="AV677" s="475"/>
      <c r="AW677" s="475"/>
      <c r="AX677" s="475"/>
      <c r="AY677" s="475"/>
      <c r="AZ677" s="475"/>
      <c r="BA677" s="475"/>
      <c r="BB677" s="476"/>
      <c r="BC677" s="473"/>
      <c r="BD677" s="473"/>
      <c r="BE677" s="473"/>
      <c r="BF677" s="473"/>
    </row>
    <row r="678" spans="1:58" ht="18.75" customHeight="1">
      <c r="A678" s="222"/>
      <c r="B678" s="468" t="s">
        <v>182</v>
      </c>
      <c r="C678" s="468"/>
      <c r="D678" s="478" t="s">
        <v>183</v>
      </c>
      <c r="E678" s="479"/>
      <c r="F678" s="479"/>
      <c r="G678" s="480"/>
      <c r="H678" s="481" t="e">
        <f ca="1">Calcu_ADJ!E159</f>
        <v>#N/A</v>
      </c>
      <c r="I678" s="482"/>
      <c r="J678" s="482"/>
      <c r="K678" s="482"/>
      <c r="L678" s="482"/>
      <c r="M678" s="483" t="str">
        <f>Calcu_ADJ!F159</f>
        <v>mm</v>
      </c>
      <c r="N678" s="484"/>
      <c r="O678" s="491" t="e">
        <f ca="1">Calcu_ADJ!K159</f>
        <v>#N/A</v>
      </c>
      <c r="P678" s="492"/>
      <c r="Q678" s="492"/>
      <c r="R678" s="232"/>
      <c r="S678" s="328"/>
      <c r="T678" s="457" t="e">
        <f ca="1">Calcu_ADJ!L159</f>
        <v>#N/A</v>
      </c>
      <c r="U678" s="457"/>
      <c r="V678" s="457"/>
      <c r="W678" s="329"/>
      <c r="X678" s="329"/>
      <c r="Y678" s="329"/>
      <c r="Z678" s="489" t="str">
        <f>Calcu_ADJ!M159</f>
        <v>μm</v>
      </c>
      <c r="AA678" s="490"/>
      <c r="AB678" s="468" t="str">
        <f>Calcu_ADJ!N159</f>
        <v>정규</v>
      </c>
      <c r="AC678" s="468"/>
      <c r="AD678" s="468"/>
      <c r="AE678" s="468"/>
      <c r="AF678" s="468"/>
      <c r="AG678" s="465">
        <f>Calcu_ADJ!Q159</f>
        <v>1</v>
      </c>
      <c r="AH678" s="466"/>
      <c r="AI678" s="466"/>
      <c r="AJ678" s="466"/>
      <c r="AK678" s="466"/>
      <c r="AL678" s="466"/>
      <c r="AM678" s="466"/>
      <c r="AN678" s="466"/>
      <c r="AO678" s="467"/>
      <c r="AP678" s="491" t="e">
        <f ca="1">Calcu_ADJ!S159</f>
        <v>#N/A</v>
      </c>
      <c r="AQ678" s="492"/>
      <c r="AR678" s="492"/>
      <c r="AS678" s="232"/>
      <c r="AT678" s="328"/>
      <c r="AU678" s="457" t="e">
        <f ca="1">Calcu_ADJ!T159</f>
        <v>#N/A</v>
      </c>
      <c r="AV678" s="457"/>
      <c r="AW678" s="457"/>
      <c r="AX678" s="329"/>
      <c r="AY678" s="329"/>
      <c r="AZ678" s="329"/>
      <c r="BA678" s="489" t="str">
        <f>Calcu_ADJ!U159</f>
        <v>μm</v>
      </c>
      <c r="BB678" s="490"/>
      <c r="BC678" s="468" t="str">
        <f>Calcu_ADJ!V159</f>
        <v>∞</v>
      </c>
      <c r="BD678" s="468"/>
      <c r="BE678" s="468"/>
      <c r="BF678" s="468"/>
    </row>
    <row r="679" spans="1:58" ht="18.75" customHeight="1">
      <c r="A679" s="222"/>
      <c r="B679" s="468" t="s">
        <v>184</v>
      </c>
      <c r="C679" s="468"/>
      <c r="D679" s="478" t="s">
        <v>160</v>
      </c>
      <c r="E679" s="479"/>
      <c r="F679" s="479"/>
      <c r="G679" s="480"/>
      <c r="H679" s="481" t="e">
        <f ca="1">Calcu_ADJ!E160</f>
        <v>#N/A</v>
      </c>
      <c r="I679" s="482"/>
      <c r="J679" s="482"/>
      <c r="K679" s="482"/>
      <c r="L679" s="482"/>
      <c r="M679" s="483" t="str">
        <f>Calcu_ADJ!F160</f>
        <v>mm</v>
      </c>
      <c r="N679" s="484"/>
      <c r="O679" s="485">
        <f>Calcu_ADJ!K160</f>
        <v>0</v>
      </c>
      <c r="P679" s="486"/>
      <c r="Q679" s="486"/>
      <c r="R679" s="486"/>
      <c r="S679" s="486"/>
      <c r="T679" s="486"/>
      <c r="U679" s="486"/>
      <c r="V679" s="487" t="str">
        <f>Calcu_ADJ!M160</f>
        <v>μm</v>
      </c>
      <c r="W679" s="487"/>
      <c r="X679" s="487"/>
      <c r="Y679" s="487"/>
      <c r="Z679" s="487"/>
      <c r="AA679" s="488"/>
      <c r="AB679" s="468" t="str">
        <f>Calcu_ADJ!N160</f>
        <v>t</v>
      </c>
      <c r="AC679" s="468"/>
      <c r="AD679" s="468"/>
      <c r="AE679" s="468"/>
      <c r="AF679" s="468"/>
      <c r="AG679" s="465">
        <f>Calcu_ADJ!Q160</f>
        <v>-1</v>
      </c>
      <c r="AH679" s="466"/>
      <c r="AI679" s="466"/>
      <c r="AJ679" s="466"/>
      <c r="AK679" s="466"/>
      <c r="AL679" s="466"/>
      <c r="AM679" s="466"/>
      <c r="AN679" s="466"/>
      <c r="AO679" s="467"/>
      <c r="AP679" s="485">
        <f>Calcu_ADJ!S160</f>
        <v>0</v>
      </c>
      <c r="AQ679" s="486"/>
      <c r="AR679" s="486"/>
      <c r="AS679" s="486"/>
      <c r="AT679" s="486"/>
      <c r="AU679" s="486">
        <v>0</v>
      </c>
      <c r="AV679" s="486"/>
      <c r="AW679" s="487" t="str">
        <f>Calcu_ADJ!U160</f>
        <v>μm</v>
      </c>
      <c r="AX679" s="487"/>
      <c r="AY679" s="487"/>
      <c r="AZ679" s="487"/>
      <c r="BA679" s="487"/>
      <c r="BB679" s="488"/>
      <c r="BC679" s="468">
        <f>Calcu_ADJ!V160</f>
        <v>4</v>
      </c>
      <c r="BD679" s="468"/>
      <c r="BE679" s="468"/>
      <c r="BF679" s="468"/>
    </row>
    <row r="680" spans="1:58" ht="18.75" customHeight="1">
      <c r="A680" s="222"/>
      <c r="B680" s="468" t="s">
        <v>186</v>
      </c>
      <c r="C680" s="468"/>
      <c r="D680" s="478"/>
      <c r="E680" s="479"/>
      <c r="F680" s="479"/>
      <c r="G680" s="480"/>
      <c r="H680" s="481" t="e">
        <f ca="1">Calcu_ADJ!E161</f>
        <v>#N/A</v>
      </c>
      <c r="I680" s="482"/>
      <c r="J680" s="482"/>
      <c r="K680" s="482"/>
      <c r="L680" s="482"/>
      <c r="M680" s="483" t="str">
        <f>Calcu_ADJ!F161</f>
        <v>/℃</v>
      </c>
      <c r="N680" s="484"/>
      <c r="O680" s="496">
        <f>Calcu_ADJ!L161</f>
        <v>4.0824829046386305E-7</v>
      </c>
      <c r="P680" s="497"/>
      <c r="Q680" s="497"/>
      <c r="R680" s="497"/>
      <c r="S680" s="497"/>
      <c r="T680" s="497"/>
      <c r="U680" s="497"/>
      <c r="V680" s="497"/>
      <c r="W680" s="497"/>
      <c r="X680" s="489" t="str">
        <f>Calcu_ADJ!M161</f>
        <v>/℃</v>
      </c>
      <c r="Y680" s="489"/>
      <c r="Z680" s="489"/>
      <c r="AA680" s="490"/>
      <c r="AB680" s="468" t="str">
        <f>Calcu_ADJ!N161</f>
        <v>삼각형</v>
      </c>
      <c r="AC680" s="468"/>
      <c r="AD680" s="468"/>
      <c r="AE680" s="468"/>
      <c r="AF680" s="468"/>
      <c r="AG680" s="493">
        <f>Calcu_ADJ!Q161</f>
        <v>-200</v>
      </c>
      <c r="AH680" s="489"/>
      <c r="AI680" s="489"/>
      <c r="AJ680" s="489"/>
      <c r="AK680" s="489" t="s">
        <v>187</v>
      </c>
      <c r="AL680" s="489"/>
      <c r="AM680" s="489"/>
      <c r="AN680" s="489"/>
      <c r="AO680" s="490"/>
      <c r="AP680" s="494">
        <f>Calcu_ADJ!T161</f>
        <v>8.1649658092772609E-5</v>
      </c>
      <c r="AQ680" s="495"/>
      <c r="AR680" s="495"/>
      <c r="AS680" s="495"/>
      <c r="AT680" s="495"/>
      <c r="AU680" s="495" t="s">
        <v>314</v>
      </c>
      <c r="AV680" s="495"/>
      <c r="AW680" s="489" t="s">
        <v>188</v>
      </c>
      <c r="AX680" s="489"/>
      <c r="AY680" s="489"/>
      <c r="AZ680" s="489"/>
      <c r="BA680" s="489"/>
      <c r="BB680" s="490"/>
      <c r="BC680" s="468">
        <f>Calcu_ADJ!V161</f>
        <v>100</v>
      </c>
      <c r="BD680" s="468"/>
      <c r="BE680" s="468"/>
      <c r="BF680" s="468"/>
    </row>
    <row r="681" spans="1:58" ht="18.75" customHeight="1">
      <c r="A681" s="222"/>
      <c r="B681" s="468" t="s">
        <v>189</v>
      </c>
      <c r="C681" s="468"/>
      <c r="D681" s="478" t="s">
        <v>163</v>
      </c>
      <c r="E681" s="479"/>
      <c r="F681" s="479"/>
      <c r="G681" s="480"/>
      <c r="H681" s="481" t="str">
        <f>Calcu_ADJ!E162</f>
        <v/>
      </c>
      <c r="I681" s="482"/>
      <c r="J681" s="482"/>
      <c r="K681" s="482"/>
      <c r="L681" s="482"/>
      <c r="M681" s="483" t="str">
        <f>Calcu_ADJ!F162</f>
        <v>℃</v>
      </c>
      <c r="N681" s="484"/>
      <c r="O681" s="485">
        <f>Calcu_ADJ!L162</f>
        <v>0.11547005383792516</v>
      </c>
      <c r="P681" s="486"/>
      <c r="Q681" s="486"/>
      <c r="R681" s="486"/>
      <c r="S681" s="486"/>
      <c r="T681" s="486"/>
      <c r="U681" s="486"/>
      <c r="V681" s="487" t="str">
        <f>Calcu_ADJ!M162</f>
        <v>℃</v>
      </c>
      <c r="W681" s="487"/>
      <c r="X681" s="487"/>
      <c r="Y681" s="487"/>
      <c r="Z681" s="487"/>
      <c r="AA681" s="488"/>
      <c r="AB681" s="468" t="str">
        <f>Calcu_ADJ!N162</f>
        <v>직사각형</v>
      </c>
      <c r="AC681" s="468"/>
      <c r="AD681" s="468"/>
      <c r="AE681" s="468"/>
      <c r="AF681" s="468"/>
      <c r="AG681" s="493" t="e">
        <f ca="1">Calcu_ADJ!Q162</f>
        <v>#N/A</v>
      </c>
      <c r="AH681" s="489"/>
      <c r="AI681" s="489"/>
      <c r="AJ681" s="489"/>
      <c r="AK681" s="489" t="s">
        <v>191</v>
      </c>
      <c r="AL681" s="489"/>
      <c r="AM681" s="489"/>
      <c r="AN681" s="489"/>
      <c r="AO681" s="490"/>
      <c r="AP681" s="494" t="e">
        <f ca="1">Calcu_ADJ!T162</f>
        <v>#N/A</v>
      </c>
      <c r="AQ681" s="495"/>
      <c r="AR681" s="495"/>
      <c r="AS681" s="495"/>
      <c r="AT681" s="495"/>
      <c r="AU681" s="495" t="s">
        <v>315</v>
      </c>
      <c r="AV681" s="495"/>
      <c r="AW681" s="489" t="s">
        <v>188</v>
      </c>
      <c r="AX681" s="489"/>
      <c r="AY681" s="489"/>
      <c r="AZ681" s="489"/>
      <c r="BA681" s="489"/>
      <c r="BB681" s="490"/>
      <c r="BC681" s="468">
        <f>Calcu_ADJ!V162</f>
        <v>12</v>
      </c>
      <c r="BD681" s="468"/>
      <c r="BE681" s="468"/>
      <c r="BF681" s="468"/>
    </row>
    <row r="682" spans="1:58" ht="18.75" customHeight="1">
      <c r="A682" s="222"/>
      <c r="B682" s="468" t="s">
        <v>193</v>
      </c>
      <c r="C682" s="468"/>
      <c r="D682" s="478" t="s">
        <v>164</v>
      </c>
      <c r="E682" s="479"/>
      <c r="F682" s="479"/>
      <c r="G682" s="480"/>
      <c r="H682" s="481" t="e">
        <f ca="1">Calcu_ADJ!E163</f>
        <v>#N/A</v>
      </c>
      <c r="I682" s="482"/>
      <c r="J682" s="482"/>
      <c r="K682" s="482"/>
      <c r="L682" s="482"/>
      <c r="M682" s="483" t="str">
        <f>Calcu_ADJ!F163</f>
        <v>/℃</v>
      </c>
      <c r="N682" s="484"/>
      <c r="O682" s="496">
        <f>Calcu_ADJ!L163</f>
        <v>8.1649658092772609E-7</v>
      </c>
      <c r="P682" s="497"/>
      <c r="Q682" s="497"/>
      <c r="R682" s="497"/>
      <c r="S682" s="497"/>
      <c r="T682" s="497"/>
      <c r="U682" s="497"/>
      <c r="V682" s="497"/>
      <c r="W682" s="497"/>
      <c r="X682" s="489" t="str">
        <f>Calcu_ADJ!M163</f>
        <v>/℃</v>
      </c>
      <c r="Y682" s="489"/>
      <c r="Z682" s="489"/>
      <c r="AA682" s="490"/>
      <c r="AB682" s="468" t="str">
        <f>Calcu_ADJ!N163</f>
        <v>삼각형</v>
      </c>
      <c r="AC682" s="468"/>
      <c r="AD682" s="468"/>
      <c r="AE682" s="468"/>
      <c r="AF682" s="468"/>
      <c r="AG682" s="493">
        <f>Calcu_ADJ!Q163</f>
        <v>-100</v>
      </c>
      <c r="AH682" s="489"/>
      <c r="AI682" s="489"/>
      <c r="AJ682" s="489"/>
      <c r="AK682" s="489" t="s">
        <v>187</v>
      </c>
      <c r="AL682" s="489"/>
      <c r="AM682" s="489"/>
      <c r="AN682" s="489"/>
      <c r="AO682" s="490"/>
      <c r="AP682" s="494">
        <f>Calcu_ADJ!T163</f>
        <v>8.1649658092772609E-5</v>
      </c>
      <c r="AQ682" s="495"/>
      <c r="AR682" s="495"/>
      <c r="AS682" s="495"/>
      <c r="AT682" s="495"/>
      <c r="AU682" s="495" t="s">
        <v>314</v>
      </c>
      <c r="AV682" s="495"/>
      <c r="AW682" s="489" t="s">
        <v>188</v>
      </c>
      <c r="AX682" s="489"/>
      <c r="AY682" s="489"/>
      <c r="AZ682" s="489"/>
      <c r="BA682" s="489"/>
      <c r="BB682" s="490"/>
      <c r="BC682" s="468">
        <f>Calcu_ADJ!V163</f>
        <v>100</v>
      </c>
      <c r="BD682" s="468"/>
      <c r="BE682" s="468"/>
      <c r="BF682" s="468"/>
    </row>
    <row r="683" spans="1:58" ht="18.75" customHeight="1">
      <c r="A683" s="222"/>
      <c r="B683" s="468" t="s">
        <v>195</v>
      </c>
      <c r="C683" s="468"/>
      <c r="D683" s="478" t="s">
        <v>165</v>
      </c>
      <c r="E683" s="479"/>
      <c r="F683" s="479"/>
      <c r="G683" s="480"/>
      <c r="H683" s="481">
        <f>Calcu_ADJ!E164</f>
        <v>0.1</v>
      </c>
      <c r="I683" s="482"/>
      <c r="J683" s="482"/>
      <c r="K683" s="482"/>
      <c r="L683" s="482"/>
      <c r="M683" s="483" t="str">
        <f>Calcu_ADJ!F164</f>
        <v>℃</v>
      </c>
      <c r="N683" s="484"/>
      <c r="O683" s="485">
        <f>Calcu_ADJ!L164</f>
        <v>0.57735026918962584</v>
      </c>
      <c r="P683" s="486"/>
      <c r="Q683" s="486"/>
      <c r="R683" s="486"/>
      <c r="S683" s="486"/>
      <c r="T683" s="486"/>
      <c r="U683" s="486"/>
      <c r="V683" s="487" t="str">
        <f>Calcu_ADJ!M164</f>
        <v>℃</v>
      </c>
      <c r="W683" s="487"/>
      <c r="X683" s="487"/>
      <c r="Y683" s="487"/>
      <c r="Z683" s="487"/>
      <c r="AA683" s="488"/>
      <c r="AB683" s="468" t="str">
        <f>Calcu_ADJ!N164</f>
        <v>직사각형</v>
      </c>
      <c r="AC683" s="468"/>
      <c r="AD683" s="468"/>
      <c r="AE683" s="468"/>
      <c r="AF683" s="468"/>
      <c r="AG683" s="493" t="e">
        <f ca="1">Calcu_ADJ!Q164</f>
        <v>#N/A</v>
      </c>
      <c r="AH683" s="489"/>
      <c r="AI683" s="489"/>
      <c r="AJ683" s="489"/>
      <c r="AK683" s="489" t="s">
        <v>191</v>
      </c>
      <c r="AL683" s="489"/>
      <c r="AM683" s="489"/>
      <c r="AN683" s="489"/>
      <c r="AO683" s="490"/>
      <c r="AP683" s="494" t="e">
        <f ca="1">Calcu_ADJ!T164</f>
        <v>#N/A</v>
      </c>
      <c r="AQ683" s="495"/>
      <c r="AR683" s="495"/>
      <c r="AS683" s="495"/>
      <c r="AT683" s="495"/>
      <c r="AU683" s="495" t="s">
        <v>315</v>
      </c>
      <c r="AV683" s="495"/>
      <c r="AW683" s="489" t="s">
        <v>197</v>
      </c>
      <c r="AX683" s="489"/>
      <c r="AY683" s="489"/>
      <c r="AZ683" s="489"/>
      <c r="BA683" s="489"/>
      <c r="BB683" s="490"/>
      <c r="BC683" s="468">
        <f>Calcu_ADJ!V164</f>
        <v>12</v>
      </c>
      <c r="BD683" s="468"/>
      <c r="BE683" s="468"/>
      <c r="BF683" s="468"/>
    </row>
    <row r="684" spans="1:58" ht="18.75" customHeight="1">
      <c r="A684" s="222"/>
      <c r="B684" s="468" t="s">
        <v>198</v>
      </c>
      <c r="C684" s="468"/>
      <c r="D684" s="478" t="s">
        <v>581</v>
      </c>
      <c r="E684" s="479"/>
      <c r="F684" s="479"/>
      <c r="G684" s="480"/>
      <c r="H684" s="481">
        <f>Calcu_ADJ!E165</f>
        <v>0</v>
      </c>
      <c r="I684" s="482"/>
      <c r="J684" s="482"/>
      <c r="K684" s="482"/>
      <c r="L684" s="482"/>
      <c r="M684" s="483" t="str">
        <f>Calcu_ADJ!F165</f>
        <v>mm</v>
      </c>
      <c r="N684" s="484"/>
      <c r="O684" s="485">
        <f>Calcu_ADJ!K165</f>
        <v>0</v>
      </c>
      <c r="P684" s="486"/>
      <c r="Q684" s="486"/>
      <c r="R684" s="486"/>
      <c r="S684" s="486"/>
      <c r="T684" s="486"/>
      <c r="U684" s="486"/>
      <c r="V684" s="487" t="str">
        <f>Calcu_ADJ!M165</f>
        <v>μm</v>
      </c>
      <c r="W684" s="487"/>
      <c r="X684" s="487"/>
      <c r="Y684" s="487"/>
      <c r="Z684" s="487"/>
      <c r="AA684" s="488"/>
      <c r="AB684" s="468" t="str">
        <f>Calcu_ADJ!N165</f>
        <v>직사각형</v>
      </c>
      <c r="AC684" s="468"/>
      <c r="AD684" s="468"/>
      <c r="AE684" s="468"/>
      <c r="AF684" s="468"/>
      <c r="AG684" s="465">
        <f>Calcu_ADJ!Q165</f>
        <v>1</v>
      </c>
      <c r="AH684" s="466"/>
      <c r="AI684" s="466"/>
      <c r="AJ684" s="466"/>
      <c r="AK684" s="466"/>
      <c r="AL684" s="466"/>
      <c r="AM684" s="466"/>
      <c r="AN684" s="466"/>
      <c r="AO684" s="467"/>
      <c r="AP684" s="485">
        <f>Calcu_ADJ!S165</f>
        <v>0</v>
      </c>
      <c r="AQ684" s="486"/>
      <c r="AR684" s="486"/>
      <c r="AS684" s="486"/>
      <c r="AT684" s="486"/>
      <c r="AU684" s="486">
        <v>0</v>
      </c>
      <c r="AV684" s="486"/>
      <c r="AW684" s="487" t="str">
        <f>Calcu_ADJ!U165</f>
        <v>μm</v>
      </c>
      <c r="AX684" s="487"/>
      <c r="AY684" s="487"/>
      <c r="AZ684" s="487"/>
      <c r="BA684" s="487"/>
      <c r="BB684" s="488"/>
      <c r="BC684" s="468" t="str">
        <f>Calcu_ADJ!V165</f>
        <v>∞</v>
      </c>
      <c r="BD684" s="468"/>
      <c r="BE684" s="468"/>
      <c r="BF684" s="468"/>
    </row>
    <row r="685" spans="1:58" ht="18.75" customHeight="1">
      <c r="A685" s="222"/>
      <c r="B685" s="468" t="s">
        <v>335</v>
      </c>
      <c r="C685" s="468"/>
      <c r="D685" s="478" t="s">
        <v>352</v>
      </c>
      <c r="E685" s="479"/>
      <c r="F685" s="479"/>
      <c r="G685" s="480"/>
      <c r="H685" s="481">
        <f>Calcu_ADJ!E166</f>
        <v>0</v>
      </c>
      <c r="I685" s="482"/>
      <c r="J685" s="482"/>
      <c r="K685" s="482"/>
      <c r="L685" s="482"/>
      <c r="M685" s="483" t="str">
        <f>Calcu_ADJ!F166</f>
        <v>mm</v>
      </c>
      <c r="N685" s="484"/>
      <c r="O685" s="485">
        <f>Calcu_ADJ!K166</f>
        <v>0</v>
      </c>
      <c r="P685" s="486"/>
      <c r="Q685" s="486"/>
      <c r="R685" s="486"/>
      <c r="S685" s="486"/>
      <c r="T685" s="486"/>
      <c r="U685" s="486"/>
      <c r="V685" s="487" t="str">
        <f>Calcu_ADJ!M166</f>
        <v>μm</v>
      </c>
      <c r="W685" s="487"/>
      <c r="X685" s="487"/>
      <c r="Y685" s="487"/>
      <c r="Z685" s="487"/>
      <c r="AA685" s="488"/>
      <c r="AB685" s="468" t="str">
        <f>Calcu_ADJ!N166</f>
        <v>직사각형</v>
      </c>
      <c r="AC685" s="468"/>
      <c r="AD685" s="468"/>
      <c r="AE685" s="468"/>
      <c r="AF685" s="468"/>
      <c r="AG685" s="465">
        <f>Calcu_ADJ!Q166</f>
        <v>1</v>
      </c>
      <c r="AH685" s="466"/>
      <c r="AI685" s="466"/>
      <c r="AJ685" s="466"/>
      <c r="AK685" s="466"/>
      <c r="AL685" s="466"/>
      <c r="AM685" s="466"/>
      <c r="AN685" s="466"/>
      <c r="AO685" s="467"/>
      <c r="AP685" s="485">
        <f>Calcu_ADJ!S166</f>
        <v>0</v>
      </c>
      <c r="AQ685" s="486"/>
      <c r="AR685" s="486"/>
      <c r="AS685" s="486"/>
      <c r="AT685" s="486"/>
      <c r="AU685" s="486">
        <v>0</v>
      </c>
      <c r="AV685" s="486"/>
      <c r="AW685" s="487" t="str">
        <f>Calcu_ADJ!U166</f>
        <v>μm</v>
      </c>
      <c r="AX685" s="487"/>
      <c r="AY685" s="487"/>
      <c r="AZ685" s="487"/>
      <c r="BA685" s="487"/>
      <c r="BB685" s="488"/>
      <c r="BC685" s="468">
        <f>Calcu_ADJ!V166</f>
        <v>12</v>
      </c>
      <c r="BD685" s="468"/>
      <c r="BE685" s="468"/>
      <c r="BF685" s="468"/>
    </row>
    <row r="686" spans="1:58" ht="18.75" customHeight="1">
      <c r="A686" s="222"/>
      <c r="B686" s="468" t="s">
        <v>336</v>
      </c>
      <c r="C686" s="468"/>
      <c r="D686" s="478" t="s">
        <v>199</v>
      </c>
      <c r="E686" s="479"/>
      <c r="F686" s="479"/>
      <c r="G686" s="480"/>
      <c r="H686" s="481" t="e">
        <f ca="1">Calcu_ADJ!E167</f>
        <v>#N/A</v>
      </c>
      <c r="I686" s="482"/>
      <c r="J686" s="482"/>
      <c r="K686" s="482"/>
      <c r="L686" s="482"/>
      <c r="M686" s="483" t="str">
        <f>Calcu_ADJ!F167</f>
        <v>mm</v>
      </c>
      <c r="N686" s="484"/>
      <c r="O686" s="465"/>
      <c r="P686" s="466"/>
      <c r="Q686" s="466"/>
      <c r="R686" s="466"/>
      <c r="S686" s="466"/>
      <c r="T686" s="466"/>
      <c r="U686" s="466"/>
      <c r="V686" s="466"/>
      <c r="W686" s="466"/>
      <c r="X686" s="466"/>
      <c r="Y686" s="466"/>
      <c r="Z686" s="466"/>
      <c r="AA686" s="467"/>
      <c r="AB686" s="468"/>
      <c r="AC686" s="468"/>
      <c r="AD686" s="468"/>
      <c r="AE686" s="468"/>
      <c r="AF686" s="468"/>
      <c r="AG686" s="465"/>
      <c r="AH686" s="466"/>
      <c r="AI686" s="466"/>
      <c r="AJ686" s="466"/>
      <c r="AK686" s="466"/>
      <c r="AL686" s="466"/>
      <c r="AM686" s="466"/>
      <c r="AN686" s="466"/>
      <c r="AO686" s="467"/>
      <c r="AP686" s="491" t="e">
        <f ca="1">Calcu_ADJ!S167</f>
        <v>#N/A</v>
      </c>
      <c r="AQ686" s="492"/>
      <c r="AR686" s="492"/>
      <c r="AS686" s="232"/>
      <c r="AT686" s="328"/>
      <c r="AU686" s="457" t="e">
        <f ca="1">Calcu_ADJ!T167</f>
        <v>#N/A</v>
      </c>
      <c r="AV686" s="457"/>
      <c r="AW686" s="457"/>
      <c r="AX686" s="329"/>
      <c r="AY686" s="329"/>
      <c r="AZ686" s="329"/>
      <c r="BA686" s="489" t="str">
        <f>Calcu_ADJ!U167</f>
        <v>μm</v>
      </c>
      <c r="BB686" s="490"/>
      <c r="BC686" s="468" t="e">
        <f ca="1">Calcu_ADJ!V167</f>
        <v>#N/A</v>
      </c>
      <c r="BD686" s="468"/>
      <c r="BE686" s="468"/>
      <c r="BF686" s="468"/>
    </row>
    <row r="687" spans="1:58" ht="18.75" customHeight="1">
      <c r="A687" s="222"/>
      <c r="B687" s="222"/>
      <c r="C687" s="222"/>
      <c r="D687" s="222"/>
      <c r="E687" s="222"/>
      <c r="F687" s="222"/>
      <c r="G687" s="222"/>
      <c r="H687" s="222"/>
      <c r="I687" s="222"/>
      <c r="J687" s="222"/>
      <c r="K687" s="222"/>
      <c r="L687" s="222"/>
      <c r="M687" s="222"/>
      <c r="N687" s="222"/>
      <c r="O687" s="222"/>
      <c r="P687" s="222"/>
      <c r="Q687" s="222"/>
      <c r="R687" s="222"/>
      <c r="S687" s="222"/>
      <c r="T687" s="222"/>
      <c r="U687" s="222"/>
      <c r="V687" s="222"/>
      <c r="W687" s="222"/>
      <c r="X687" s="222"/>
      <c r="Y687" s="222"/>
      <c r="Z687" s="222"/>
      <c r="AA687" s="222"/>
      <c r="AB687" s="222"/>
      <c r="AC687" s="222"/>
      <c r="AD687" s="222"/>
      <c r="AE687" s="222"/>
      <c r="AF687" s="222"/>
      <c r="AG687" s="234" t="s">
        <v>345</v>
      </c>
      <c r="AH687" s="222"/>
      <c r="AI687" s="222"/>
      <c r="AJ687" s="222"/>
      <c r="AK687" s="222"/>
      <c r="AL687" s="222"/>
      <c r="AM687" s="222"/>
      <c r="AN687" s="222"/>
      <c r="AO687" s="222"/>
      <c r="AP687" s="222"/>
      <c r="AQ687" s="222"/>
      <c r="AR687" s="222"/>
      <c r="AS687" s="222"/>
      <c r="AT687" s="222"/>
    </row>
    <row r="688" spans="1:58" s="137" customFormat="1" ht="18.75" customHeight="1">
      <c r="A688" s="57" t="s">
        <v>297</v>
      </c>
      <c r="B688" s="330"/>
      <c r="C688" s="330"/>
      <c r="D688" s="330"/>
      <c r="E688" s="330"/>
      <c r="F688" s="330"/>
      <c r="G688" s="330"/>
      <c r="H688" s="330"/>
      <c r="I688" s="330"/>
      <c r="J688" s="330"/>
      <c r="K688" s="330"/>
      <c r="L688" s="330"/>
      <c r="M688" s="330"/>
      <c r="N688" s="330"/>
      <c r="O688" s="330"/>
      <c r="P688" s="330"/>
      <c r="Q688" s="330"/>
      <c r="R688" s="330"/>
      <c r="S688" s="330"/>
      <c r="T688" s="330"/>
      <c r="U688" s="330"/>
      <c r="V688" s="330"/>
      <c r="W688" s="330"/>
      <c r="X688" s="330"/>
      <c r="Y688" s="330"/>
      <c r="Z688" s="330"/>
      <c r="AA688" s="330"/>
      <c r="AB688" s="330"/>
      <c r="AC688" s="330"/>
      <c r="AD688" s="330"/>
      <c r="AE688" s="330"/>
      <c r="AF688" s="330"/>
      <c r="AG688" s="330"/>
      <c r="AH688" s="330"/>
      <c r="AI688" s="330"/>
      <c r="AJ688" s="330"/>
      <c r="AK688" s="330"/>
      <c r="AL688" s="330"/>
      <c r="AM688" s="330"/>
      <c r="AN688" s="330"/>
      <c r="AO688" s="330"/>
      <c r="AP688" s="330"/>
      <c r="AQ688" s="330"/>
      <c r="AR688" s="330"/>
      <c r="AS688" s="330"/>
      <c r="AT688" s="330"/>
      <c r="AU688" s="330"/>
      <c r="AV688" s="330"/>
      <c r="AW688" s="330"/>
      <c r="AX688" s="330"/>
      <c r="AY688" s="330"/>
      <c r="AZ688" s="330"/>
      <c r="BA688" s="330"/>
      <c r="BB688" s="330"/>
      <c r="BC688" s="330"/>
      <c r="BD688" s="330"/>
      <c r="BE688" s="330"/>
      <c r="BF688" s="330"/>
    </row>
    <row r="689" spans="1:75" s="137" customFormat="1" ht="18.75" customHeight="1">
      <c r="A689" s="330"/>
      <c r="B689" s="330"/>
      <c r="C689" s="330"/>
      <c r="D689" s="330"/>
      <c r="E689" s="330"/>
      <c r="F689" s="330"/>
      <c r="G689" s="330"/>
      <c r="H689" s="330"/>
      <c r="I689" s="330"/>
      <c r="J689" s="330"/>
      <c r="K689" s="330"/>
      <c r="L689" s="330"/>
      <c r="M689" s="330"/>
      <c r="N689" s="330"/>
      <c r="O689" s="330"/>
      <c r="P689" s="330"/>
      <c r="Q689" s="330"/>
      <c r="R689" s="330"/>
      <c r="S689" s="330"/>
      <c r="T689" s="330"/>
      <c r="U689" s="330"/>
      <c r="V689" s="330"/>
      <c r="W689" s="330"/>
      <c r="X689" s="330"/>
      <c r="Y689" s="330"/>
      <c r="Z689" s="330"/>
      <c r="AA689" s="330"/>
      <c r="AB689" s="330"/>
      <c r="AC689" s="330"/>
      <c r="AD689" s="330"/>
      <c r="AE689" s="331"/>
      <c r="AF689" s="330"/>
      <c r="AG689" s="330"/>
      <c r="AH689" s="330"/>
      <c r="AI689" s="330"/>
      <c r="AJ689" s="330"/>
      <c r="AK689" s="331"/>
      <c r="AL689" s="331"/>
      <c r="AM689" s="335"/>
      <c r="AN689" s="335"/>
      <c r="AO689" s="335"/>
      <c r="AP689" s="335"/>
      <c r="AQ689" s="331"/>
      <c r="AR689" s="330"/>
      <c r="AT689" s="242"/>
      <c r="AU689" s="242"/>
      <c r="AV689" s="242"/>
      <c r="AW689" s="331"/>
      <c r="AX689" s="331"/>
      <c r="AY689" s="330"/>
      <c r="BA689" s="330"/>
      <c r="BB689" s="330"/>
      <c r="BC689" s="330"/>
      <c r="BD689" s="330"/>
      <c r="BE689" s="330"/>
      <c r="BF689" s="330"/>
    </row>
    <row r="690" spans="1:75" s="137" customFormat="1" ht="18.75" customHeight="1">
      <c r="A690" s="330"/>
      <c r="B690" s="330"/>
      <c r="C690" s="330"/>
      <c r="D690" s="330"/>
      <c r="E690" s="330" t="s">
        <v>205</v>
      </c>
      <c r="F690" s="501" t="e">
        <f ca="1">AP678</f>
        <v>#N/A</v>
      </c>
      <c r="G690" s="501"/>
      <c r="H690" s="501"/>
      <c r="I690" s="331" t="s">
        <v>206</v>
      </c>
      <c r="J690" s="331"/>
      <c r="K690" s="498" t="s">
        <v>298</v>
      </c>
      <c r="L690" s="498"/>
      <c r="M690" s="502" t="e">
        <f ca="1">AU678</f>
        <v>#N/A</v>
      </c>
      <c r="N690" s="502"/>
      <c r="O690" s="502"/>
      <c r="P690" s="331" t="s">
        <v>188</v>
      </c>
      <c r="Q690" s="331"/>
      <c r="R690" s="330"/>
      <c r="T690" s="498" t="s">
        <v>299</v>
      </c>
      <c r="U690" s="498"/>
      <c r="V690" s="500">
        <f>AP679</f>
        <v>0</v>
      </c>
      <c r="W690" s="500"/>
      <c r="X690" s="500"/>
      <c r="Y690" s="331" t="s">
        <v>206</v>
      </c>
      <c r="Z690" s="331"/>
      <c r="AA690" s="498" t="s">
        <v>299</v>
      </c>
      <c r="AB690" s="498"/>
      <c r="AC690" s="499">
        <f>AP680</f>
        <v>8.1649658092772609E-5</v>
      </c>
      <c r="AD690" s="499"/>
      <c r="AE690" s="499"/>
      <c r="AF690" s="499"/>
      <c r="AG690" s="331" t="s">
        <v>188</v>
      </c>
      <c r="AH690" s="330"/>
      <c r="AK690" s="498" t="s">
        <v>299</v>
      </c>
      <c r="AL690" s="498"/>
      <c r="AM690" s="499" t="e">
        <f ca="1">AP681</f>
        <v>#N/A</v>
      </c>
      <c r="AN690" s="499"/>
      <c r="AO690" s="499"/>
      <c r="AP690" s="499"/>
      <c r="AQ690" s="331" t="s">
        <v>188</v>
      </c>
      <c r="AR690" s="330"/>
      <c r="AU690" s="330"/>
      <c r="AV690" s="330"/>
      <c r="AW690" s="330"/>
      <c r="AX690" s="330"/>
      <c r="AY690" s="330"/>
      <c r="AZ690" s="330"/>
      <c r="BA690" s="330"/>
      <c r="BB690" s="330"/>
      <c r="BC690" s="330"/>
      <c r="BD690" s="330"/>
      <c r="BE690" s="330"/>
      <c r="BF690" s="330"/>
    </row>
    <row r="691" spans="1:75" s="137" customFormat="1" ht="18.75" customHeight="1">
      <c r="A691" s="330"/>
      <c r="B691" s="330"/>
      <c r="C691" s="330"/>
      <c r="D691" s="330"/>
      <c r="E691" s="330"/>
      <c r="F691" s="498" t="s">
        <v>299</v>
      </c>
      <c r="G691" s="498"/>
      <c r="H691" s="499">
        <f>AP682</f>
        <v>8.1649658092772609E-5</v>
      </c>
      <c r="I691" s="499"/>
      <c r="J691" s="499"/>
      <c r="K691" s="499"/>
      <c r="L691" s="331" t="s">
        <v>188</v>
      </c>
      <c r="M691" s="330"/>
      <c r="P691" s="498" t="s">
        <v>299</v>
      </c>
      <c r="Q691" s="498"/>
      <c r="R691" s="499" t="e">
        <f ca="1">AP683</f>
        <v>#N/A</v>
      </c>
      <c r="S691" s="499"/>
      <c r="T691" s="499"/>
      <c r="U691" s="499"/>
      <c r="V691" s="331" t="s">
        <v>188</v>
      </c>
      <c r="W691" s="330"/>
      <c r="Z691" s="498" t="s">
        <v>298</v>
      </c>
      <c r="AA691" s="498"/>
      <c r="AB691" s="500">
        <f>AP684</f>
        <v>0</v>
      </c>
      <c r="AC691" s="500"/>
      <c r="AD691" s="500"/>
      <c r="AE691" s="331" t="s">
        <v>206</v>
      </c>
      <c r="AF691" s="331"/>
      <c r="AG691" s="334"/>
      <c r="AH691" s="498" t="s">
        <v>298</v>
      </c>
      <c r="AI691" s="498"/>
      <c r="AJ691" s="500">
        <f>AP685</f>
        <v>0</v>
      </c>
      <c r="AK691" s="500"/>
      <c r="AL691" s="500"/>
      <c r="AM691" s="331" t="s">
        <v>206</v>
      </c>
      <c r="AN691" s="331"/>
      <c r="AO691" s="334"/>
      <c r="AP691" s="331"/>
      <c r="AQ691" s="330"/>
      <c r="AS691" s="330"/>
      <c r="AT691" s="330"/>
      <c r="AU691" s="330"/>
      <c r="AV691" s="330"/>
      <c r="AW691" s="330"/>
      <c r="AX691" s="330"/>
      <c r="AY691" s="330"/>
      <c r="AZ691" s="330"/>
      <c r="BA691" s="330"/>
      <c r="BB691" s="330"/>
      <c r="BC691" s="330"/>
      <c r="BD691" s="330"/>
      <c r="BE691" s="330"/>
      <c r="BF691" s="330"/>
    </row>
    <row r="692" spans="1:75" s="58" customFormat="1" ht="18.75" customHeight="1">
      <c r="A692" s="331"/>
      <c r="B692" s="331"/>
      <c r="C692" s="331"/>
      <c r="D692" s="331"/>
      <c r="E692" s="330" t="s">
        <v>132</v>
      </c>
      <c r="F692" s="501" t="e">
        <f ca="1">AP686</f>
        <v>#N/A</v>
      </c>
      <c r="G692" s="501"/>
      <c r="H692" s="501"/>
      <c r="I692" s="331" t="s">
        <v>131</v>
      </c>
      <c r="J692" s="331"/>
      <c r="K692" s="498" t="s">
        <v>298</v>
      </c>
      <c r="L692" s="498"/>
      <c r="M692" s="502" t="e">
        <f ca="1">AU686</f>
        <v>#N/A</v>
      </c>
      <c r="N692" s="502"/>
      <c r="O692" s="502"/>
      <c r="P692" s="331" t="s">
        <v>188</v>
      </c>
      <c r="Q692" s="331"/>
      <c r="R692" s="330"/>
      <c r="S692" s="137"/>
      <c r="T692" s="331"/>
      <c r="U692" s="331"/>
      <c r="V692" s="331"/>
      <c r="W692" s="331"/>
      <c r="X692" s="331"/>
      <c r="Y692" s="331"/>
      <c r="Z692" s="331"/>
      <c r="AA692" s="331"/>
      <c r="AB692" s="331"/>
      <c r="AC692" s="331"/>
      <c r="AD692" s="331"/>
      <c r="AE692" s="331"/>
      <c r="AF692" s="331"/>
      <c r="AG692" s="330"/>
      <c r="AH692" s="331"/>
      <c r="AI692" s="331"/>
      <c r="AJ692" s="331"/>
      <c r="AK692" s="331"/>
      <c r="AL692" s="331"/>
      <c r="AM692" s="331"/>
      <c r="AN692" s="331"/>
      <c r="AO692" s="331"/>
      <c r="AP692" s="331"/>
      <c r="AQ692" s="331"/>
      <c r="AR692" s="331"/>
      <c r="AS692" s="331"/>
      <c r="AT692" s="331"/>
      <c r="AU692" s="331"/>
      <c r="AV692" s="331"/>
      <c r="AW692" s="331"/>
      <c r="AX692" s="331"/>
      <c r="AY692" s="331"/>
      <c r="AZ692" s="331"/>
      <c r="BA692" s="331"/>
      <c r="BB692" s="331"/>
      <c r="BC692" s="331"/>
      <c r="BD692" s="331"/>
      <c r="BE692" s="331"/>
      <c r="BF692" s="331"/>
      <c r="BG692" s="331"/>
      <c r="BH692" s="331"/>
    </row>
    <row r="693" spans="1:75" s="58" customFormat="1" ht="18.75" customHeight="1">
      <c r="A693" s="331"/>
      <c r="B693" s="331"/>
      <c r="C693" s="331"/>
      <c r="D693" s="332"/>
      <c r="E693" s="332"/>
      <c r="F693" s="332"/>
      <c r="G693" s="331"/>
      <c r="H693" s="331"/>
      <c r="I693" s="330"/>
      <c r="J693" s="330"/>
      <c r="K693" s="148"/>
      <c r="L693" s="148"/>
      <c r="M693" s="148"/>
      <c r="N693" s="148"/>
      <c r="O693" s="331"/>
      <c r="P693" s="331"/>
      <c r="Q693" s="331"/>
      <c r="R693" s="331"/>
      <c r="S693" s="331"/>
      <c r="T693" s="331"/>
      <c r="U693" s="331"/>
      <c r="V693" s="331"/>
      <c r="W693" s="331"/>
      <c r="X693" s="331"/>
      <c r="Y693" s="331"/>
      <c r="Z693" s="331"/>
      <c r="AA693" s="331"/>
      <c r="AB693" s="331"/>
      <c r="AC693" s="331"/>
      <c r="AD693" s="331"/>
      <c r="AE693" s="331"/>
      <c r="AF693" s="331"/>
      <c r="AG693" s="331"/>
      <c r="AH693" s="331"/>
      <c r="AI693" s="331"/>
      <c r="AJ693" s="331"/>
      <c r="AK693" s="331"/>
      <c r="AL693" s="331"/>
      <c r="AM693" s="331"/>
      <c r="AN693" s="331"/>
      <c r="AO693" s="331"/>
      <c r="AP693" s="331"/>
      <c r="AQ693" s="331"/>
      <c r="AR693" s="331"/>
      <c r="AS693" s="331"/>
      <c r="AT693" s="331"/>
      <c r="AU693" s="331"/>
      <c r="AV693" s="331"/>
      <c r="AW693" s="331"/>
      <c r="AX693" s="331"/>
      <c r="AY693" s="331"/>
      <c r="AZ693" s="331"/>
      <c r="BA693" s="331"/>
      <c r="BB693" s="331"/>
      <c r="BC693" s="331"/>
      <c r="BD693" s="331"/>
      <c r="BE693" s="331"/>
      <c r="BF693" s="331"/>
    </row>
    <row r="694" spans="1:75" s="137" customFormat="1" ht="18.75" customHeight="1">
      <c r="A694" s="330"/>
      <c r="B694" s="330"/>
      <c r="C694" s="330"/>
      <c r="D694" s="141" t="s">
        <v>300</v>
      </c>
      <c r="E694" s="330" t="s">
        <v>132</v>
      </c>
      <c r="F694" s="501" t="e">
        <f ca="1">F692</f>
        <v>#N/A</v>
      </c>
      <c r="G694" s="501"/>
      <c r="H694" s="501"/>
      <c r="I694" s="151"/>
      <c r="J694" s="333"/>
      <c r="K694" s="506" t="e">
        <f ca="1">M692</f>
        <v>#N/A</v>
      </c>
      <c r="L694" s="507"/>
      <c r="M694" s="507"/>
      <c r="N694" s="222"/>
      <c r="O694" s="222"/>
      <c r="P694" s="222"/>
      <c r="Q694" s="508" t="str">
        <f>BA686</f>
        <v>μm</v>
      </c>
      <c r="R694" s="508"/>
      <c r="T694" s="331"/>
      <c r="U694" s="331"/>
      <c r="V694" s="331"/>
      <c r="W694" s="331"/>
      <c r="X694" s="331"/>
      <c r="Y694" s="330"/>
      <c r="Z694" s="330"/>
      <c r="AA694" s="330"/>
      <c r="AB694" s="330"/>
      <c r="AC694" s="330"/>
      <c r="AD694" s="330"/>
      <c r="AE694" s="331"/>
      <c r="AF694" s="330"/>
      <c r="AG694" s="330"/>
      <c r="AH694" s="330"/>
      <c r="AI694" s="330"/>
      <c r="AJ694" s="330"/>
      <c r="AK694" s="330"/>
      <c r="AL694" s="330"/>
      <c r="AM694" s="330"/>
      <c r="AN694" s="330"/>
      <c r="AO694" s="330"/>
      <c r="AP694" s="330"/>
      <c r="AQ694" s="330"/>
      <c r="AR694" s="330"/>
      <c r="AS694" s="330"/>
      <c r="AT694" s="330"/>
      <c r="BA694" s="330"/>
      <c r="BB694" s="330"/>
      <c r="BC694" s="330"/>
      <c r="BD694" s="330"/>
      <c r="BE694" s="330"/>
      <c r="BF694" s="330"/>
    </row>
    <row r="695" spans="1:75" s="331" customFormat="1" ht="18.75" customHeight="1"/>
    <row r="696" spans="1:75" ht="18.75" customHeight="1">
      <c r="A696" s="57" t="s">
        <v>301</v>
      </c>
      <c r="B696" s="222"/>
      <c r="C696" s="222"/>
      <c r="D696" s="222"/>
      <c r="E696" s="222"/>
      <c r="F696" s="222"/>
      <c r="G696" s="222"/>
      <c r="H696" s="222"/>
      <c r="I696" s="222"/>
      <c r="J696" s="222"/>
      <c r="K696" s="222"/>
      <c r="L696" s="222"/>
      <c r="M696" s="222"/>
      <c r="N696" s="222"/>
      <c r="O696" s="222"/>
      <c r="P696" s="222"/>
      <c r="Q696" s="222"/>
      <c r="R696" s="222"/>
      <c r="S696" s="222"/>
      <c r="T696" s="222"/>
      <c r="U696" s="222"/>
      <c r="V696" s="222"/>
      <c r="W696" s="222"/>
      <c r="X696" s="222"/>
      <c r="Y696" s="222"/>
      <c r="Z696" s="222"/>
      <c r="AA696" s="222"/>
      <c r="AB696" s="222"/>
      <c r="AC696" s="222"/>
      <c r="AD696" s="222"/>
      <c r="AE696" s="222"/>
      <c r="AF696" s="222"/>
      <c r="AG696" s="222"/>
      <c r="AH696" s="222"/>
      <c r="AI696" s="222"/>
      <c r="AJ696" s="222"/>
      <c r="AK696" s="222"/>
      <c r="AL696" s="222"/>
      <c r="AM696" s="222"/>
      <c r="AN696" s="222"/>
      <c r="AO696" s="222"/>
      <c r="AP696" s="222"/>
      <c r="AQ696" s="222"/>
      <c r="AR696" s="222"/>
      <c r="AS696" s="222"/>
      <c r="AT696" s="222"/>
      <c r="AU696" s="222"/>
      <c r="AV696" s="222"/>
      <c r="AW696" s="222"/>
      <c r="AX696" s="222"/>
      <c r="AY696" s="222"/>
      <c r="AZ696" s="222"/>
      <c r="BA696" s="222"/>
      <c r="BB696" s="222"/>
      <c r="BC696" s="222"/>
      <c r="BD696" s="222"/>
      <c r="BE696" s="222"/>
      <c r="BF696" s="222"/>
    </row>
    <row r="697" spans="1:75" ht="18.75" customHeight="1">
      <c r="A697" s="222"/>
      <c r="B697" s="222"/>
      <c r="C697" s="222"/>
      <c r="D697" s="222"/>
      <c r="E697" s="222"/>
      <c r="F697" s="222"/>
      <c r="G697" s="222"/>
      <c r="H697" s="222"/>
      <c r="I697" s="222"/>
      <c r="J697" s="222"/>
      <c r="K697" s="222"/>
      <c r="L697" s="503" t="e">
        <f ca="1">Calcu_ADJ!W167</f>
        <v>#N/A</v>
      </c>
      <c r="M697" s="503"/>
      <c r="N697" s="503"/>
      <c r="O697" s="503"/>
      <c r="P697" s="503"/>
      <c r="Q697" s="503"/>
      <c r="R697" s="503"/>
      <c r="S697" s="503"/>
      <c r="T697" s="503"/>
      <c r="U697" s="503"/>
      <c r="V697" s="503"/>
      <c r="W697" s="503"/>
      <c r="X697" s="503"/>
      <c r="Y697" s="503"/>
      <c r="Z697" s="503"/>
      <c r="AA697" s="503"/>
      <c r="AB697" s="503"/>
      <c r="AC697" s="503"/>
      <c r="AD697" s="503"/>
      <c r="AE697" s="503"/>
      <c r="AF697" s="503"/>
      <c r="AG697" s="503"/>
      <c r="AH697" s="503"/>
      <c r="AI697" s="503"/>
      <c r="AJ697" s="503"/>
      <c r="AK697" s="503"/>
      <c r="AL697" s="503"/>
      <c r="AM697" s="503"/>
      <c r="AN697" s="503"/>
      <c r="AO697" s="503"/>
      <c r="AP697" s="503"/>
      <c r="AQ697" s="503"/>
      <c r="AR697" s="503"/>
      <c r="AS697" s="503"/>
      <c r="AT697" s="503"/>
      <c r="AU697" s="503"/>
      <c r="AV697" s="503"/>
      <c r="AW697" s="503"/>
      <c r="AX697" s="503"/>
      <c r="AY697" s="498" t="s">
        <v>205</v>
      </c>
      <c r="AZ697" s="504" t="e">
        <f ca="1">TRIM(BC686)</f>
        <v>#N/A</v>
      </c>
      <c r="BA697" s="504"/>
      <c r="BB697" s="504"/>
      <c r="BC697" s="504"/>
      <c r="BD697" s="504"/>
      <c r="BF697" s="149"/>
      <c r="BG697" s="149"/>
      <c r="BH697" s="149"/>
      <c r="BI697" s="149"/>
      <c r="BJ697" s="149"/>
      <c r="BK697" s="58"/>
      <c r="BL697" s="58"/>
      <c r="BM697" s="58"/>
      <c r="BN697" s="58"/>
      <c r="BO697" s="58"/>
      <c r="BP697" s="58"/>
      <c r="BQ697" s="58"/>
      <c r="BR697" s="58"/>
      <c r="BS697" s="58"/>
      <c r="BT697" s="58"/>
      <c r="BU697" s="58"/>
      <c r="BV697" s="58"/>
      <c r="BW697" s="58"/>
    </row>
    <row r="698" spans="1:75" ht="18.75" customHeight="1">
      <c r="A698" s="222"/>
      <c r="B698" s="222"/>
      <c r="C698" s="222"/>
      <c r="D698" s="222"/>
      <c r="E698" s="222"/>
      <c r="F698" s="222"/>
      <c r="G698" s="222"/>
      <c r="H698" s="222"/>
      <c r="I698" s="222"/>
      <c r="J698" s="222"/>
      <c r="K698" s="222"/>
      <c r="L698" s="505" t="e">
        <f ca="1">Calcu_ADJ!W159</f>
        <v>#N/A</v>
      </c>
      <c r="M698" s="505"/>
      <c r="N698" s="505"/>
      <c r="O698" s="505"/>
      <c r="P698" s="498" t="s">
        <v>298</v>
      </c>
      <c r="Q698" s="505">
        <f>Calcu_ADJ!W160</f>
        <v>0</v>
      </c>
      <c r="R698" s="505"/>
      <c r="S698" s="505"/>
      <c r="T698" s="505"/>
      <c r="U698" s="498" t="s">
        <v>299</v>
      </c>
      <c r="V698" s="503">
        <f>Calcu_ADJ!W161</f>
        <v>0</v>
      </c>
      <c r="W698" s="503"/>
      <c r="X698" s="503"/>
      <c r="Y698" s="503"/>
      <c r="Z698" s="498" t="s">
        <v>299</v>
      </c>
      <c r="AA698" s="505" t="e">
        <f ca="1">Calcu_ADJ!W162</f>
        <v>#N/A</v>
      </c>
      <c r="AB698" s="505"/>
      <c r="AC698" s="505"/>
      <c r="AD698" s="505"/>
      <c r="AE698" s="498" t="s">
        <v>299</v>
      </c>
      <c r="AF698" s="503">
        <f>Calcu_ADJ!W163</f>
        <v>0</v>
      </c>
      <c r="AG698" s="503"/>
      <c r="AH698" s="503"/>
      <c r="AI698" s="503"/>
      <c r="AJ698" s="498" t="s">
        <v>299</v>
      </c>
      <c r="AK698" s="503" t="e">
        <f ca="1">Calcu_ADJ!W164</f>
        <v>#N/A</v>
      </c>
      <c r="AL698" s="503"/>
      <c r="AM698" s="503"/>
      <c r="AN698" s="503"/>
      <c r="AO698" s="498" t="s">
        <v>299</v>
      </c>
      <c r="AP698" s="503">
        <f>Calcu_ADJ!W165</f>
        <v>0</v>
      </c>
      <c r="AQ698" s="503"/>
      <c r="AR698" s="503"/>
      <c r="AS698" s="503"/>
      <c r="AT698" s="498" t="s">
        <v>299</v>
      </c>
      <c r="AU698" s="503">
        <f>Calcu_ADJ!W166</f>
        <v>0</v>
      </c>
      <c r="AV698" s="503"/>
      <c r="AW698" s="503"/>
      <c r="AX698" s="503"/>
      <c r="AY698" s="498"/>
      <c r="AZ698" s="504"/>
      <c r="BA698" s="504"/>
      <c r="BB698" s="504"/>
      <c r="BC698" s="504"/>
      <c r="BD698" s="504"/>
      <c r="BF698" s="149"/>
      <c r="BG698" s="149"/>
      <c r="BH698" s="149"/>
      <c r="BI698" s="149"/>
      <c r="BJ698" s="149"/>
    </row>
    <row r="699" spans="1:75" ht="18.75" customHeight="1">
      <c r="A699" s="222"/>
      <c r="B699" s="222"/>
      <c r="C699" s="222"/>
      <c r="D699" s="222"/>
      <c r="E699" s="222"/>
      <c r="F699" s="222"/>
      <c r="G699" s="222"/>
      <c r="H699" s="222"/>
      <c r="I699" s="222"/>
      <c r="J699" s="222"/>
      <c r="K699" s="222"/>
      <c r="L699" s="498" t="str">
        <f>BC678</f>
        <v>∞</v>
      </c>
      <c r="M699" s="498"/>
      <c r="N699" s="498"/>
      <c r="O699" s="498"/>
      <c r="P699" s="498"/>
      <c r="Q699" s="498">
        <f>BC679</f>
        <v>4</v>
      </c>
      <c r="R699" s="498"/>
      <c r="S699" s="498"/>
      <c r="T699" s="498"/>
      <c r="U699" s="498"/>
      <c r="V699" s="498">
        <f>BC680</f>
        <v>100</v>
      </c>
      <c r="W699" s="498"/>
      <c r="X699" s="498"/>
      <c r="Y699" s="498"/>
      <c r="Z699" s="498"/>
      <c r="AA699" s="498">
        <f>BC681</f>
        <v>12</v>
      </c>
      <c r="AB699" s="498"/>
      <c r="AC699" s="498"/>
      <c r="AD699" s="498"/>
      <c r="AE699" s="498"/>
      <c r="AF699" s="477">
        <f>BC682</f>
        <v>100</v>
      </c>
      <c r="AG699" s="477"/>
      <c r="AH699" s="477"/>
      <c r="AI699" s="477"/>
      <c r="AJ699" s="498"/>
      <c r="AK699" s="498">
        <f>BC683</f>
        <v>12</v>
      </c>
      <c r="AL699" s="498"/>
      <c r="AM699" s="498"/>
      <c r="AN699" s="498"/>
      <c r="AO699" s="498"/>
      <c r="AP699" s="498" t="str">
        <f>BC684</f>
        <v>∞</v>
      </c>
      <c r="AQ699" s="498"/>
      <c r="AR699" s="498"/>
      <c r="AS699" s="498"/>
      <c r="AT699" s="498"/>
      <c r="AU699" s="498">
        <f>BC685</f>
        <v>12</v>
      </c>
      <c r="AV699" s="498"/>
      <c r="AW699" s="498"/>
      <c r="AX699" s="498"/>
      <c r="AY699" s="222"/>
      <c r="AZ699" s="222"/>
      <c r="BA699" s="222"/>
      <c r="BB699" s="222"/>
      <c r="BC699" s="222"/>
    </row>
    <row r="700" spans="1:75" ht="18.75" customHeight="1">
      <c r="A700" s="222"/>
      <c r="B700" s="222"/>
      <c r="C700" s="222"/>
      <c r="D700" s="222"/>
      <c r="E700" s="222"/>
      <c r="F700" s="222"/>
      <c r="G700" s="222"/>
      <c r="H700" s="222"/>
      <c r="I700" s="222"/>
      <c r="J700" s="222"/>
      <c r="K700" s="222"/>
      <c r="L700" s="222"/>
      <c r="M700" s="222"/>
      <c r="N700" s="222"/>
      <c r="O700" s="222"/>
      <c r="P700" s="222"/>
      <c r="Q700" s="222"/>
      <c r="R700" s="222"/>
      <c r="S700" s="222"/>
      <c r="T700" s="222"/>
      <c r="U700" s="222"/>
      <c r="V700" s="222"/>
      <c r="W700" s="222"/>
      <c r="X700" s="222"/>
      <c r="Y700" s="222"/>
      <c r="Z700" s="222"/>
      <c r="AA700" s="222"/>
      <c r="AB700" s="222"/>
      <c r="AC700" s="222"/>
      <c r="AD700" s="222"/>
      <c r="AE700" s="222"/>
      <c r="AF700" s="222"/>
      <c r="AG700" s="222"/>
      <c r="AH700" s="222"/>
      <c r="AI700" s="222"/>
      <c r="AJ700" s="222"/>
      <c r="AK700" s="222"/>
      <c r="AL700" s="222"/>
      <c r="AM700" s="222"/>
      <c r="AN700" s="222"/>
      <c r="AO700" s="222"/>
      <c r="AP700" s="222"/>
      <c r="AQ700" s="222"/>
      <c r="AR700" s="222"/>
      <c r="AS700" s="222"/>
      <c r="AT700" s="222"/>
      <c r="AU700" s="222"/>
      <c r="AV700" s="222"/>
      <c r="AW700" s="222"/>
      <c r="AX700" s="222"/>
      <c r="AY700" s="222"/>
      <c r="AZ700" s="222"/>
      <c r="BA700" s="222"/>
      <c r="BB700" s="222"/>
      <c r="BC700" s="222"/>
      <c r="BD700" s="222"/>
      <c r="BE700" s="222"/>
      <c r="BF700" s="222"/>
      <c r="BG700" s="222"/>
      <c r="BH700" s="222"/>
    </row>
    <row r="701" spans="1:75" ht="18.75" customHeight="1">
      <c r="A701" s="57" t="s">
        <v>302</v>
      </c>
      <c r="B701" s="222"/>
      <c r="C701" s="222"/>
      <c r="D701" s="222"/>
      <c r="E701" s="222"/>
      <c r="F701" s="222"/>
      <c r="G701" s="222"/>
      <c r="H701" s="222"/>
      <c r="I701" s="222"/>
      <c r="J701" s="222"/>
      <c r="K701" s="222"/>
      <c r="L701" s="222"/>
      <c r="M701" s="222"/>
      <c r="N701" s="222"/>
      <c r="O701" s="222"/>
      <c r="P701" s="222"/>
      <c r="Q701" s="222"/>
      <c r="R701" s="222"/>
      <c r="S701" s="222"/>
      <c r="T701" s="222"/>
      <c r="U701" s="222"/>
      <c r="V701" s="222"/>
      <c r="W701" s="222"/>
      <c r="X701" s="222"/>
      <c r="Y701" s="222"/>
      <c r="Z701" s="222"/>
      <c r="AA701" s="222"/>
      <c r="AB701" s="222"/>
      <c r="AC701" s="222"/>
      <c r="AD701" s="222"/>
      <c r="AE701" s="222"/>
      <c r="AF701" s="222"/>
      <c r="AG701" s="222"/>
      <c r="AH701" s="222"/>
      <c r="AI701" s="222"/>
      <c r="AJ701" s="222"/>
      <c r="AK701" s="222"/>
      <c r="AL701" s="222"/>
      <c r="AM701" s="222"/>
      <c r="AN701" s="222"/>
      <c r="AO701" s="222"/>
      <c r="AP701" s="222"/>
      <c r="AQ701" s="222"/>
      <c r="AR701" s="222"/>
      <c r="AS701" s="222"/>
      <c r="AT701" s="222"/>
      <c r="AU701" s="222"/>
      <c r="AV701" s="222"/>
      <c r="AW701" s="222"/>
      <c r="AX701" s="222"/>
      <c r="AY701" s="222"/>
      <c r="AZ701" s="222"/>
      <c r="BA701" s="222"/>
      <c r="BB701" s="222"/>
      <c r="BC701" s="222"/>
      <c r="BD701" s="222"/>
    </row>
    <row r="702" spans="1:75" ht="18.75" customHeight="1">
      <c r="A702" s="222"/>
      <c r="B702" s="222"/>
      <c r="C702" s="222"/>
      <c r="D702" s="222"/>
      <c r="E702" s="59"/>
      <c r="F702" s="222"/>
      <c r="G702" s="222"/>
      <c r="H702" s="200" t="s">
        <v>310</v>
      </c>
      <c r="I702" s="498" t="e">
        <f ca="1">Calcu_ADJ!E182</f>
        <v>#N/A</v>
      </c>
      <c r="J702" s="498"/>
      <c r="K702" s="498"/>
      <c r="L702" s="217" t="s">
        <v>80</v>
      </c>
      <c r="M702" s="501" t="e">
        <f ca="1">F694</f>
        <v>#N/A</v>
      </c>
      <c r="N702" s="501"/>
      <c r="O702" s="501"/>
      <c r="P702" s="151"/>
      <c r="Q702" s="333"/>
      <c r="R702" s="506" t="e">
        <f ca="1">K694</f>
        <v>#N/A</v>
      </c>
      <c r="S702" s="507"/>
      <c r="T702" s="507"/>
      <c r="U702" s="222"/>
      <c r="V702" s="222"/>
      <c r="W702" s="222"/>
      <c r="X702" s="508" t="str">
        <f>Q694</f>
        <v>μm</v>
      </c>
      <c r="Y702" s="508"/>
      <c r="Z702" s="217" t="s">
        <v>312</v>
      </c>
      <c r="AA702" s="501" t="e">
        <f ca="1">Calcu_ADJ!C171</f>
        <v>#N/A</v>
      </c>
      <c r="AB702" s="501"/>
      <c r="AC702" s="501"/>
      <c r="AD702" s="151"/>
      <c r="AE702" s="333"/>
      <c r="AF702" s="506" t="e">
        <f ca="1">Calcu_ADJ!D171</f>
        <v>#N/A</v>
      </c>
      <c r="AG702" s="507"/>
      <c r="AH702" s="507"/>
      <c r="AI702" s="222"/>
      <c r="AJ702" s="222"/>
      <c r="AK702" s="222"/>
      <c r="AL702" s="508" t="str">
        <f>X702</f>
        <v>μm</v>
      </c>
      <c r="AM702" s="508"/>
      <c r="AN702" s="330" t="s">
        <v>313</v>
      </c>
      <c r="AO702" s="509" t="e">
        <f ca="1">AA702</f>
        <v>#N/A</v>
      </c>
      <c r="AP702" s="509"/>
      <c r="AQ702" s="509"/>
      <c r="AR702" s="151"/>
      <c r="AS702" s="510" t="e">
        <f ca="1">AF702</f>
        <v>#N/A</v>
      </c>
      <c r="AT702" s="510"/>
      <c r="AU702" s="510"/>
      <c r="AV702" s="334"/>
      <c r="AW702" s="222"/>
      <c r="AX702" s="222"/>
      <c r="AY702" s="222"/>
      <c r="AZ702" s="508" t="str">
        <f>AL702</f>
        <v>μm</v>
      </c>
      <c r="BA702" s="508"/>
    </row>
    <row r="704" spans="1:75" s="68" customFormat="1" ht="18.75" customHeight="1"/>
    <row r="705" spans="1:46" s="68" customFormat="1" ht="18.75" customHeight="1">
      <c r="A705" s="69" t="s">
        <v>534</v>
      </c>
    </row>
    <row r="706" spans="1:46" s="68" customFormat="1" ht="18.75" customHeight="1">
      <c r="A706" s="69" t="s">
        <v>141</v>
      </c>
    </row>
    <row r="707" spans="1:46" s="68" customFormat="1" ht="18.75" customHeight="1">
      <c r="B707" s="452" t="s">
        <v>60</v>
      </c>
      <c r="C707" s="452"/>
      <c r="D707" s="452"/>
      <c r="E707" s="452"/>
      <c r="F707" s="452"/>
      <c r="G707" s="452"/>
      <c r="H707" s="453" t="s">
        <v>142</v>
      </c>
      <c r="I707" s="453"/>
      <c r="J707" s="453"/>
      <c r="K707" s="453"/>
      <c r="L707" s="453"/>
      <c r="M707" s="453"/>
      <c r="N707" s="452" t="s">
        <v>30</v>
      </c>
      <c r="O707" s="452"/>
      <c r="P707" s="452"/>
      <c r="Q707" s="452"/>
      <c r="R707" s="452"/>
      <c r="S707" s="452"/>
      <c r="T707" s="452" t="s">
        <v>144</v>
      </c>
      <c r="U707" s="452"/>
      <c r="V707" s="452"/>
      <c r="W707" s="452"/>
      <c r="X707" s="452"/>
      <c r="Y707" s="452"/>
    </row>
    <row r="708" spans="1:46" s="68" customFormat="1" ht="18.75" customHeight="1">
      <c r="B708" s="454">
        <f>Calcu_ADJ!H191</f>
        <v>0</v>
      </c>
      <c r="C708" s="454"/>
      <c r="D708" s="454"/>
      <c r="E708" s="454"/>
      <c r="F708" s="454"/>
      <c r="G708" s="454"/>
      <c r="H708" s="455">
        <f>Calcu_ADJ!I191</f>
        <v>1</v>
      </c>
      <c r="I708" s="455"/>
      <c r="J708" s="455"/>
      <c r="K708" s="455"/>
      <c r="L708" s="455"/>
      <c r="M708" s="455"/>
      <c r="N708" s="454" t="s">
        <v>333</v>
      </c>
      <c r="O708" s="454"/>
      <c r="P708" s="454"/>
      <c r="Q708" s="454"/>
      <c r="R708" s="454"/>
      <c r="S708" s="454"/>
      <c r="T708" s="454" t="s">
        <v>329</v>
      </c>
      <c r="U708" s="454"/>
      <c r="V708" s="454"/>
      <c r="W708" s="454"/>
      <c r="X708" s="454"/>
      <c r="Y708" s="454"/>
    </row>
    <row r="709" spans="1:46" s="68" customFormat="1" ht="18.75" customHeight="1"/>
    <row r="710" spans="1:46" ht="18.75" customHeight="1">
      <c r="A710" s="57" t="s">
        <v>145</v>
      </c>
      <c r="B710" s="330"/>
      <c r="C710" s="330"/>
      <c r="D710" s="330"/>
      <c r="E710" s="330"/>
      <c r="F710" s="330"/>
      <c r="G710" s="330"/>
      <c r="H710" s="330"/>
      <c r="I710" s="330"/>
      <c r="J710" s="330"/>
      <c r="K710" s="330"/>
      <c r="L710" s="330"/>
      <c r="M710" s="330"/>
      <c r="N710" s="330"/>
      <c r="O710" s="330"/>
      <c r="P710" s="330"/>
      <c r="Q710" s="330"/>
      <c r="R710" s="330"/>
      <c r="S710" s="330"/>
      <c r="T710" s="330"/>
      <c r="U710" s="330"/>
      <c r="V710" s="330"/>
      <c r="W710" s="330"/>
      <c r="X710" s="330"/>
      <c r="Y710" s="330"/>
      <c r="Z710" s="330"/>
      <c r="AA710" s="330"/>
      <c r="AB710" s="330"/>
      <c r="AC710" s="330"/>
      <c r="AD710" s="330"/>
      <c r="AE710" s="330"/>
      <c r="AF710" s="330"/>
      <c r="AG710" s="330"/>
      <c r="AH710" s="330"/>
      <c r="AI710" s="330"/>
      <c r="AJ710" s="330"/>
      <c r="AK710" s="330"/>
      <c r="AL710" s="330"/>
      <c r="AM710" s="330"/>
      <c r="AN710" s="330"/>
      <c r="AO710" s="330"/>
      <c r="AP710" s="330"/>
      <c r="AQ710" s="330"/>
      <c r="AR710" s="330"/>
    </row>
    <row r="711" spans="1:46" ht="18.75" customHeight="1">
      <c r="A711" s="57"/>
      <c r="B711" s="443" t="s">
        <v>367</v>
      </c>
      <c r="C711" s="444"/>
      <c r="D711" s="444"/>
      <c r="E711" s="444"/>
      <c r="F711" s="445"/>
      <c r="G711" s="443" t="s">
        <v>92</v>
      </c>
      <c r="H711" s="444"/>
      <c r="I711" s="444"/>
      <c r="J711" s="444"/>
      <c r="K711" s="445"/>
      <c r="L711" s="449" t="str">
        <f>N708&amp;" 지시값"</f>
        <v>측정현미경 지시값</v>
      </c>
      <c r="M711" s="450"/>
      <c r="N711" s="450"/>
      <c r="O711" s="450"/>
      <c r="P711" s="450"/>
      <c r="Q711" s="450"/>
      <c r="R711" s="450"/>
      <c r="S711" s="450"/>
      <c r="T711" s="450"/>
      <c r="U711" s="450"/>
      <c r="V711" s="450"/>
      <c r="W711" s="450"/>
      <c r="X711" s="450"/>
      <c r="Y711" s="450"/>
      <c r="Z711" s="450"/>
      <c r="AA711" s="450"/>
      <c r="AB711" s="450"/>
      <c r="AC711" s="450"/>
      <c r="AD711" s="450"/>
      <c r="AE711" s="450"/>
      <c r="AF711" s="450"/>
      <c r="AG711" s="450"/>
      <c r="AH711" s="450"/>
      <c r="AI711" s="450"/>
      <c r="AJ711" s="451"/>
      <c r="AK711" s="443" t="s">
        <v>147</v>
      </c>
      <c r="AL711" s="444"/>
      <c r="AM711" s="444"/>
      <c r="AN711" s="444"/>
      <c r="AO711" s="445"/>
      <c r="AP711" s="443" t="s">
        <v>140</v>
      </c>
      <c r="AQ711" s="444"/>
      <c r="AR711" s="444"/>
      <c r="AS711" s="444"/>
      <c r="AT711" s="445"/>
    </row>
    <row r="712" spans="1:46" ht="18.75" customHeight="1">
      <c r="A712" s="57"/>
      <c r="B712" s="446"/>
      <c r="C712" s="447"/>
      <c r="D712" s="447"/>
      <c r="E712" s="447"/>
      <c r="F712" s="448"/>
      <c r="G712" s="446"/>
      <c r="H712" s="447"/>
      <c r="I712" s="447"/>
      <c r="J712" s="447"/>
      <c r="K712" s="448"/>
      <c r="L712" s="449" t="s">
        <v>81</v>
      </c>
      <c r="M712" s="450"/>
      <c r="N712" s="450"/>
      <c r="O712" s="450"/>
      <c r="P712" s="451"/>
      <c r="Q712" s="449" t="s">
        <v>149</v>
      </c>
      <c r="R712" s="450"/>
      <c r="S712" s="450"/>
      <c r="T712" s="450"/>
      <c r="U712" s="451"/>
      <c r="V712" s="449" t="s">
        <v>150</v>
      </c>
      <c r="W712" s="450"/>
      <c r="X712" s="450"/>
      <c r="Y712" s="450"/>
      <c r="Z712" s="451"/>
      <c r="AA712" s="449" t="s">
        <v>151</v>
      </c>
      <c r="AB712" s="450"/>
      <c r="AC712" s="450"/>
      <c r="AD712" s="450"/>
      <c r="AE712" s="451"/>
      <c r="AF712" s="449" t="s">
        <v>152</v>
      </c>
      <c r="AG712" s="450"/>
      <c r="AH712" s="450"/>
      <c r="AI712" s="450"/>
      <c r="AJ712" s="451"/>
      <c r="AK712" s="446"/>
      <c r="AL712" s="447"/>
      <c r="AM712" s="447"/>
      <c r="AN712" s="447"/>
      <c r="AO712" s="448"/>
      <c r="AP712" s="446"/>
      <c r="AQ712" s="447"/>
      <c r="AR712" s="447"/>
      <c r="AS712" s="447"/>
      <c r="AT712" s="448"/>
    </row>
    <row r="713" spans="1:46" ht="18.75" customHeight="1">
      <c r="A713" s="57"/>
      <c r="B713" s="449"/>
      <c r="C713" s="450"/>
      <c r="D713" s="450"/>
      <c r="E713" s="450"/>
      <c r="F713" s="451"/>
      <c r="G713" s="449" t="s">
        <v>154</v>
      </c>
      <c r="H713" s="450"/>
      <c r="I713" s="450"/>
      <c r="J713" s="450"/>
      <c r="K713" s="451"/>
      <c r="L713" s="449" t="str">
        <f>G713</f>
        <v>mm</v>
      </c>
      <c r="M713" s="450"/>
      <c r="N713" s="450"/>
      <c r="O713" s="450"/>
      <c r="P713" s="451"/>
      <c r="Q713" s="449" t="str">
        <f>L713</f>
        <v>mm</v>
      </c>
      <c r="R713" s="450"/>
      <c r="S713" s="450"/>
      <c r="T713" s="450"/>
      <c r="U713" s="451"/>
      <c r="V713" s="449" t="str">
        <f>Q713</f>
        <v>mm</v>
      </c>
      <c r="W713" s="450"/>
      <c r="X713" s="450"/>
      <c r="Y713" s="450"/>
      <c r="Z713" s="451"/>
      <c r="AA713" s="449" t="str">
        <f>V713</f>
        <v>mm</v>
      </c>
      <c r="AB713" s="450"/>
      <c r="AC713" s="450"/>
      <c r="AD713" s="450"/>
      <c r="AE713" s="451"/>
      <c r="AF713" s="449" t="str">
        <f>AA713</f>
        <v>mm</v>
      </c>
      <c r="AG713" s="450"/>
      <c r="AH713" s="450"/>
      <c r="AI713" s="450"/>
      <c r="AJ713" s="451"/>
      <c r="AK713" s="449" t="s">
        <v>153</v>
      </c>
      <c r="AL713" s="450"/>
      <c r="AM713" s="450"/>
      <c r="AN713" s="450"/>
      <c r="AO713" s="451"/>
      <c r="AP713" s="449" t="s">
        <v>154</v>
      </c>
      <c r="AQ713" s="450"/>
      <c r="AR713" s="450"/>
      <c r="AS713" s="450"/>
      <c r="AT713" s="451"/>
    </row>
    <row r="714" spans="1:46" ht="18.75" customHeight="1">
      <c r="A714" s="57"/>
      <c r="B714" s="456" t="str">
        <f>Calcu_ADJ!E197</f>
        <v/>
      </c>
      <c r="C714" s="457"/>
      <c r="D714" s="457"/>
      <c r="E714" s="457"/>
      <c r="F714" s="458"/>
      <c r="G714" s="456" t="str">
        <f>Calcu_ADJ!U197</f>
        <v/>
      </c>
      <c r="H714" s="457"/>
      <c r="I714" s="457"/>
      <c r="J714" s="457"/>
      <c r="K714" s="458"/>
      <c r="L714" s="456" t="str">
        <f>IF(Calcu_ADJ!B197=TRUE,Calcu_ADJ!F197*$H$708,"")</f>
        <v/>
      </c>
      <c r="M714" s="457"/>
      <c r="N714" s="457"/>
      <c r="O714" s="457"/>
      <c r="P714" s="458"/>
      <c r="Q714" s="456" t="str">
        <f>IF(Calcu_ADJ!B197=TRUE,Calcu_ADJ!G197*H$708,"")</f>
        <v/>
      </c>
      <c r="R714" s="457"/>
      <c r="S714" s="457"/>
      <c r="T714" s="457"/>
      <c r="U714" s="458"/>
      <c r="V714" s="456" t="str">
        <f>IF(Calcu_ADJ!B197=TRUE,Calcu_ADJ!H197*H$708,"")</f>
        <v/>
      </c>
      <c r="W714" s="457"/>
      <c r="X714" s="457"/>
      <c r="Y714" s="457"/>
      <c r="Z714" s="458"/>
      <c r="AA714" s="456" t="str">
        <f>IF(Calcu_ADJ!B197=TRUE,Calcu_ADJ!I197*H$708,"")</f>
        <v/>
      </c>
      <c r="AB714" s="457"/>
      <c r="AC714" s="457"/>
      <c r="AD714" s="457"/>
      <c r="AE714" s="458"/>
      <c r="AF714" s="456" t="str">
        <f>IF(Calcu_ADJ!B197=TRUE,Calcu_ADJ!J197*H$708,"")</f>
        <v/>
      </c>
      <c r="AG714" s="457"/>
      <c r="AH714" s="457"/>
      <c r="AI714" s="457"/>
      <c r="AJ714" s="458"/>
      <c r="AK714" s="456" t="str">
        <f>Calcu_ADJ!N197</f>
        <v/>
      </c>
      <c r="AL714" s="457"/>
      <c r="AM714" s="457"/>
      <c r="AN714" s="457"/>
      <c r="AO714" s="458"/>
      <c r="AP714" s="456" t="str">
        <f>Calcu_ADJ!L197</f>
        <v/>
      </c>
      <c r="AQ714" s="457"/>
      <c r="AR714" s="457"/>
      <c r="AS714" s="457"/>
      <c r="AT714" s="458"/>
    </row>
    <row r="715" spans="1:46" ht="18.75" customHeight="1">
      <c r="A715" s="57"/>
      <c r="B715" s="456" t="str">
        <f>Calcu_ADJ!E198</f>
        <v/>
      </c>
      <c r="C715" s="457"/>
      <c r="D715" s="457"/>
      <c r="E715" s="457"/>
      <c r="F715" s="458"/>
      <c r="G715" s="456" t="str">
        <f>Calcu_ADJ!U198</f>
        <v/>
      </c>
      <c r="H715" s="457"/>
      <c r="I715" s="457"/>
      <c r="J715" s="457"/>
      <c r="K715" s="458"/>
      <c r="L715" s="456" t="str">
        <f>IF(Calcu_ADJ!B198=TRUE,Calcu_ADJ!F198*$H$708,"")</f>
        <v/>
      </c>
      <c r="M715" s="457"/>
      <c r="N715" s="457"/>
      <c r="O715" s="457"/>
      <c r="P715" s="458"/>
      <c r="Q715" s="456" t="str">
        <f>IF(Calcu_ADJ!B198=TRUE,Calcu_ADJ!G198*H$708,"")</f>
        <v/>
      </c>
      <c r="R715" s="457"/>
      <c r="S715" s="457"/>
      <c r="T715" s="457"/>
      <c r="U715" s="458"/>
      <c r="V715" s="456" t="str">
        <f>IF(Calcu_ADJ!B198=TRUE,Calcu_ADJ!H198*H$708,"")</f>
        <v/>
      </c>
      <c r="W715" s="457"/>
      <c r="X715" s="457"/>
      <c r="Y715" s="457"/>
      <c r="Z715" s="458"/>
      <c r="AA715" s="456" t="str">
        <f>IF(Calcu_ADJ!B198=TRUE,Calcu_ADJ!I198*H$708,"")</f>
        <v/>
      </c>
      <c r="AB715" s="457"/>
      <c r="AC715" s="457"/>
      <c r="AD715" s="457"/>
      <c r="AE715" s="458"/>
      <c r="AF715" s="456" t="str">
        <f>IF(Calcu_ADJ!B198=TRUE,Calcu_ADJ!J198*H$708,"")</f>
        <v/>
      </c>
      <c r="AG715" s="457"/>
      <c r="AH715" s="457"/>
      <c r="AI715" s="457"/>
      <c r="AJ715" s="458"/>
      <c r="AK715" s="456" t="str">
        <f>Calcu_ADJ!N198</f>
        <v/>
      </c>
      <c r="AL715" s="457"/>
      <c r="AM715" s="457"/>
      <c r="AN715" s="457"/>
      <c r="AO715" s="458"/>
      <c r="AP715" s="456" t="str">
        <f>Calcu_ADJ!L198</f>
        <v/>
      </c>
      <c r="AQ715" s="457"/>
      <c r="AR715" s="457"/>
      <c r="AS715" s="457"/>
      <c r="AT715" s="458"/>
    </row>
    <row r="716" spans="1:46" ht="18.75" customHeight="1">
      <c r="A716" s="57"/>
      <c r="B716" s="456" t="str">
        <f>Calcu_ADJ!E199</f>
        <v/>
      </c>
      <c r="C716" s="457"/>
      <c r="D716" s="457"/>
      <c r="E716" s="457"/>
      <c r="F716" s="458"/>
      <c r="G716" s="456" t="str">
        <f>Calcu_ADJ!U199</f>
        <v/>
      </c>
      <c r="H716" s="457"/>
      <c r="I716" s="457"/>
      <c r="J716" s="457"/>
      <c r="K716" s="458"/>
      <c r="L716" s="456" t="str">
        <f>IF(Calcu_ADJ!B199=TRUE,Calcu_ADJ!F199*$H$708,"")</f>
        <v/>
      </c>
      <c r="M716" s="457"/>
      <c r="N716" s="457"/>
      <c r="O716" s="457"/>
      <c r="P716" s="458"/>
      <c r="Q716" s="456" t="str">
        <f>IF(Calcu_ADJ!B199=TRUE,Calcu_ADJ!G199*H$708,"")</f>
        <v/>
      </c>
      <c r="R716" s="457"/>
      <c r="S716" s="457"/>
      <c r="T716" s="457"/>
      <c r="U716" s="458"/>
      <c r="V716" s="456" t="str">
        <f>IF(Calcu_ADJ!B199=TRUE,Calcu_ADJ!H199*H$708,"")</f>
        <v/>
      </c>
      <c r="W716" s="457"/>
      <c r="X716" s="457"/>
      <c r="Y716" s="457"/>
      <c r="Z716" s="458"/>
      <c r="AA716" s="456" t="str">
        <f>IF(Calcu_ADJ!B199=TRUE,Calcu_ADJ!I199*H$708,"")</f>
        <v/>
      </c>
      <c r="AB716" s="457"/>
      <c r="AC716" s="457"/>
      <c r="AD716" s="457"/>
      <c r="AE716" s="458"/>
      <c r="AF716" s="456" t="str">
        <f>IF(Calcu_ADJ!B199=TRUE,Calcu_ADJ!J199*H$708,"")</f>
        <v/>
      </c>
      <c r="AG716" s="457"/>
      <c r="AH716" s="457"/>
      <c r="AI716" s="457"/>
      <c r="AJ716" s="458"/>
      <c r="AK716" s="456" t="str">
        <f>Calcu_ADJ!N199</f>
        <v/>
      </c>
      <c r="AL716" s="457"/>
      <c r="AM716" s="457"/>
      <c r="AN716" s="457"/>
      <c r="AO716" s="458"/>
      <c r="AP716" s="456" t="str">
        <f>Calcu_ADJ!L199</f>
        <v/>
      </c>
      <c r="AQ716" s="457"/>
      <c r="AR716" s="457"/>
      <c r="AS716" s="457"/>
      <c r="AT716" s="458"/>
    </row>
    <row r="717" spans="1:46" ht="18.75" customHeight="1">
      <c r="A717" s="57"/>
      <c r="B717" s="456" t="str">
        <f>Calcu_ADJ!E200</f>
        <v/>
      </c>
      <c r="C717" s="457"/>
      <c r="D717" s="457"/>
      <c r="E717" s="457"/>
      <c r="F717" s="458"/>
      <c r="G717" s="456" t="str">
        <f>Calcu_ADJ!U200</f>
        <v/>
      </c>
      <c r="H717" s="457"/>
      <c r="I717" s="457"/>
      <c r="J717" s="457"/>
      <c r="K717" s="458"/>
      <c r="L717" s="456" t="str">
        <f>IF(Calcu_ADJ!B200=TRUE,Calcu_ADJ!F200*$H$708,"")</f>
        <v/>
      </c>
      <c r="M717" s="457"/>
      <c r="N717" s="457"/>
      <c r="O717" s="457"/>
      <c r="P717" s="458"/>
      <c r="Q717" s="456" t="str">
        <f>IF(Calcu_ADJ!B200=TRUE,Calcu_ADJ!G200*H$708,"")</f>
        <v/>
      </c>
      <c r="R717" s="457"/>
      <c r="S717" s="457"/>
      <c r="T717" s="457"/>
      <c r="U717" s="458"/>
      <c r="V717" s="456" t="str">
        <f>IF(Calcu_ADJ!B200=TRUE,Calcu_ADJ!H200*H$708,"")</f>
        <v/>
      </c>
      <c r="W717" s="457"/>
      <c r="X717" s="457"/>
      <c r="Y717" s="457"/>
      <c r="Z717" s="458"/>
      <c r="AA717" s="456" t="str">
        <f>IF(Calcu_ADJ!B200=TRUE,Calcu_ADJ!I200*H$708,"")</f>
        <v/>
      </c>
      <c r="AB717" s="457"/>
      <c r="AC717" s="457"/>
      <c r="AD717" s="457"/>
      <c r="AE717" s="458"/>
      <c r="AF717" s="456" t="str">
        <f>IF(Calcu_ADJ!B200=TRUE,Calcu_ADJ!J200*H$708,"")</f>
        <v/>
      </c>
      <c r="AG717" s="457"/>
      <c r="AH717" s="457"/>
      <c r="AI717" s="457"/>
      <c r="AJ717" s="458"/>
      <c r="AK717" s="456" t="str">
        <f>Calcu_ADJ!N200</f>
        <v/>
      </c>
      <c r="AL717" s="457"/>
      <c r="AM717" s="457"/>
      <c r="AN717" s="457"/>
      <c r="AO717" s="458"/>
      <c r="AP717" s="456" t="str">
        <f>Calcu_ADJ!L200</f>
        <v/>
      </c>
      <c r="AQ717" s="457"/>
      <c r="AR717" s="457"/>
      <c r="AS717" s="457"/>
      <c r="AT717" s="458"/>
    </row>
    <row r="718" spans="1:46" ht="18.75" customHeight="1">
      <c r="A718" s="57"/>
      <c r="B718" s="456" t="str">
        <f>Calcu_ADJ!E201</f>
        <v/>
      </c>
      <c r="C718" s="457"/>
      <c r="D718" s="457"/>
      <c r="E718" s="457"/>
      <c r="F718" s="458"/>
      <c r="G718" s="456" t="str">
        <f>Calcu_ADJ!U201</f>
        <v/>
      </c>
      <c r="H718" s="457"/>
      <c r="I718" s="457"/>
      <c r="J718" s="457"/>
      <c r="K718" s="458"/>
      <c r="L718" s="456" t="str">
        <f>IF(Calcu_ADJ!B201=TRUE,Calcu_ADJ!F201*$H$708,"")</f>
        <v/>
      </c>
      <c r="M718" s="457"/>
      <c r="N718" s="457"/>
      <c r="O718" s="457"/>
      <c r="P718" s="458"/>
      <c r="Q718" s="456" t="str">
        <f>IF(Calcu_ADJ!B201=TRUE,Calcu_ADJ!G201*H$708,"")</f>
        <v/>
      </c>
      <c r="R718" s="457"/>
      <c r="S718" s="457"/>
      <c r="T718" s="457"/>
      <c r="U718" s="458"/>
      <c r="V718" s="456" t="str">
        <f>IF(Calcu_ADJ!B201=TRUE,Calcu_ADJ!H201*H$708,"")</f>
        <v/>
      </c>
      <c r="W718" s="457"/>
      <c r="X718" s="457"/>
      <c r="Y718" s="457"/>
      <c r="Z718" s="458"/>
      <c r="AA718" s="456" t="str">
        <f>IF(Calcu_ADJ!B201=TRUE,Calcu_ADJ!I201*H$708,"")</f>
        <v/>
      </c>
      <c r="AB718" s="457"/>
      <c r="AC718" s="457"/>
      <c r="AD718" s="457"/>
      <c r="AE718" s="458"/>
      <c r="AF718" s="456" t="str">
        <f>IF(Calcu_ADJ!B201=TRUE,Calcu_ADJ!J201*H$708,"")</f>
        <v/>
      </c>
      <c r="AG718" s="457"/>
      <c r="AH718" s="457"/>
      <c r="AI718" s="457"/>
      <c r="AJ718" s="458"/>
      <c r="AK718" s="456" t="str">
        <f>Calcu_ADJ!N201</f>
        <v/>
      </c>
      <c r="AL718" s="457"/>
      <c r="AM718" s="457"/>
      <c r="AN718" s="457"/>
      <c r="AO718" s="458"/>
      <c r="AP718" s="456" t="str">
        <f>Calcu_ADJ!L201</f>
        <v/>
      </c>
      <c r="AQ718" s="457"/>
      <c r="AR718" s="457"/>
      <c r="AS718" s="457"/>
      <c r="AT718" s="458"/>
    </row>
    <row r="719" spans="1:46" ht="18.75" customHeight="1">
      <c r="A719" s="57"/>
      <c r="B719" s="456" t="str">
        <f>Calcu_ADJ!E202</f>
        <v/>
      </c>
      <c r="C719" s="457"/>
      <c r="D719" s="457"/>
      <c r="E719" s="457"/>
      <c r="F719" s="458"/>
      <c r="G719" s="456" t="str">
        <f>Calcu_ADJ!U202</f>
        <v/>
      </c>
      <c r="H719" s="457"/>
      <c r="I719" s="457"/>
      <c r="J719" s="457"/>
      <c r="K719" s="458"/>
      <c r="L719" s="456" t="str">
        <f>IF(Calcu_ADJ!B202=TRUE,Calcu_ADJ!F202*$H$708,"")</f>
        <v/>
      </c>
      <c r="M719" s="457"/>
      <c r="N719" s="457"/>
      <c r="O719" s="457"/>
      <c r="P719" s="458"/>
      <c r="Q719" s="456" t="str">
        <f>IF(Calcu_ADJ!B202=TRUE,Calcu_ADJ!G202*H$708,"")</f>
        <v/>
      </c>
      <c r="R719" s="457"/>
      <c r="S719" s="457"/>
      <c r="T719" s="457"/>
      <c r="U719" s="458"/>
      <c r="V719" s="456" t="str">
        <f>IF(Calcu_ADJ!B202=TRUE,Calcu_ADJ!H202*H$708,"")</f>
        <v/>
      </c>
      <c r="W719" s="457"/>
      <c r="X719" s="457"/>
      <c r="Y719" s="457"/>
      <c r="Z719" s="458"/>
      <c r="AA719" s="456" t="str">
        <f>IF(Calcu_ADJ!B202=TRUE,Calcu_ADJ!I202*H$708,"")</f>
        <v/>
      </c>
      <c r="AB719" s="457"/>
      <c r="AC719" s="457"/>
      <c r="AD719" s="457"/>
      <c r="AE719" s="458"/>
      <c r="AF719" s="456" t="str">
        <f>IF(Calcu_ADJ!B202=TRUE,Calcu_ADJ!J202*H$708,"")</f>
        <v/>
      </c>
      <c r="AG719" s="457"/>
      <c r="AH719" s="457"/>
      <c r="AI719" s="457"/>
      <c r="AJ719" s="458"/>
      <c r="AK719" s="456" t="str">
        <f>Calcu_ADJ!N202</f>
        <v/>
      </c>
      <c r="AL719" s="457"/>
      <c r="AM719" s="457"/>
      <c r="AN719" s="457"/>
      <c r="AO719" s="458"/>
      <c r="AP719" s="456" t="str">
        <f>Calcu_ADJ!L202</f>
        <v/>
      </c>
      <c r="AQ719" s="457"/>
      <c r="AR719" s="457"/>
      <c r="AS719" s="457"/>
      <c r="AT719" s="458"/>
    </row>
    <row r="720" spans="1:46" ht="18.75" customHeight="1">
      <c r="A720" s="57"/>
      <c r="B720" s="456" t="str">
        <f>Calcu_ADJ!E203</f>
        <v/>
      </c>
      <c r="C720" s="457"/>
      <c r="D720" s="457"/>
      <c r="E720" s="457"/>
      <c r="F720" s="458"/>
      <c r="G720" s="456" t="str">
        <f>Calcu_ADJ!U203</f>
        <v/>
      </c>
      <c r="H720" s="457"/>
      <c r="I720" s="457"/>
      <c r="J720" s="457"/>
      <c r="K720" s="458"/>
      <c r="L720" s="456" t="str">
        <f>IF(Calcu_ADJ!B203=TRUE,Calcu_ADJ!F203*$H$708,"")</f>
        <v/>
      </c>
      <c r="M720" s="457"/>
      <c r="N720" s="457"/>
      <c r="O720" s="457"/>
      <c r="P720" s="458"/>
      <c r="Q720" s="456" t="str">
        <f>IF(Calcu_ADJ!B203=TRUE,Calcu_ADJ!G203*H$708,"")</f>
        <v/>
      </c>
      <c r="R720" s="457"/>
      <c r="S720" s="457"/>
      <c r="T720" s="457"/>
      <c r="U720" s="458"/>
      <c r="V720" s="456" t="str">
        <f>IF(Calcu_ADJ!B203=TRUE,Calcu_ADJ!H203*H$708,"")</f>
        <v/>
      </c>
      <c r="W720" s="457"/>
      <c r="X720" s="457"/>
      <c r="Y720" s="457"/>
      <c r="Z720" s="458"/>
      <c r="AA720" s="456" t="str">
        <f>IF(Calcu_ADJ!B203=TRUE,Calcu_ADJ!I203*H$708,"")</f>
        <v/>
      </c>
      <c r="AB720" s="457"/>
      <c r="AC720" s="457"/>
      <c r="AD720" s="457"/>
      <c r="AE720" s="458"/>
      <c r="AF720" s="456" t="str">
        <f>IF(Calcu_ADJ!B203=TRUE,Calcu_ADJ!J203*H$708,"")</f>
        <v/>
      </c>
      <c r="AG720" s="457"/>
      <c r="AH720" s="457"/>
      <c r="AI720" s="457"/>
      <c r="AJ720" s="458"/>
      <c r="AK720" s="456" t="str">
        <f>Calcu_ADJ!N203</f>
        <v/>
      </c>
      <c r="AL720" s="457"/>
      <c r="AM720" s="457"/>
      <c r="AN720" s="457"/>
      <c r="AO720" s="458"/>
      <c r="AP720" s="456" t="str">
        <f>Calcu_ADJ!L203</f>
        <v/>
      </c>
      <c r="AQ720" s="457"/>
      <c r="AR720" s="457"/>
      <c r="AS720" s="457"/>
      <c r="AT720" s="458"/>
    </row>
    <row r="721" spans="1:58" ht="18.75" customHeight="1">
      <c r="A721" s="57"/>
      <c r="B721" s="456" t="str">
        <f>Calcu_ADJ!E204</f>
        <v/>
      </c>
      <c r="C721" s="457"/>
      <c r="D721" s="457"/>
      <c r="E721" s="457"/>
      <c r="F721" s="458"/>
      <c r="G721" s="456" t="str">
        <f>Calcu_ADJ!U204</f>
        <v/>
      </c>
      <c r="H721" s="457"/>
      <c r="I721" s="457"/>
      <c r="J721" s="457"/>
      <c r="K721" s="458"/>
      <c r="L721" s="456" t="str">
        <f>IF(Calcu_ADJ!B204=TRUE,Calcu_ADJ!F204*$H$708,"")</f>
        <v/>
      </c>
      <c r="M721" s="457"/>
      <c r="N721" s="457"/>
      <c r="O721" s="457"/>
      <c r="P721" s="458"/>
      <c r="Q721" s="456" t="str">
        <f>IF(Calcu_ADJ!B204=TRUE,Calcu_ADJ!G204*H$708,"")</f>
        <v/>
      </c>
      <c r="R721" s="457"/>
      <c r="S721" s="457"/>
      <c r="T721" s="457"/>
      <c r="U721" s="458"/>
      <c r="V721" s="456" t="str">
        <f>IF(Calcu_ADJ!B204=TRUE,Calcu_ADJ!H204*H$708,"")</f>
        <v/>
      </c>
      <c r="W721" s="457"/>
      <c r="X721" s="457"/>
      <c r="Y721" s="457"/>
      <c r="Z721" s="458"/>
      <c r="AA721" s="456" t="str">
        <f>IF(Calcu_ADJ!B204=TRUE,Calcu_ADJ!I204*H$708,"")</f>
        <v/>
      </c>
      <c r="AB721" s="457"/>
      <c r="AC721" s="457"/>
      <c r="AD721" s="457"/>
      <c r="AE721" s="458"/>
      <c r="AF721" s="456" t="str">
        <f>IF(Calcu_ADJ!B204=TRUE,Calcu_ADJ!J204*H$708,"")</f>
        <v/>
      </c>
      <c r="AG721" s="457"/>
      <c r="AH721" s="457"/>
      <c r="AI721" s="457"/>
      <c r="AJ721" s="458"/>
      <c r="AK721" s="456" t="str">
        <f>Calcu_ADJ!N204</f>
        <v/>
      </c>
      <c r="AL721" s="457"/>
      <c r="AM721" s="457"/>
      <c r="AN721" s="457"/>
      <c r="AO721" s="458"/>
      <c r="AP721" s="456" t="str">
        <f>Calcu_ADJ!L204</f>
        <v/>
      </c>
      <c r="AQ721" s="457"/>
      <c r="AR721" s="457"/>
      <c r="AS721" s="457"/>
      <c r="AT721" s="458"/>
    </row>
    <row r="722" spans="1:58" ht="18.75" customHeight="1">
      <c r="A722" s="57"/>
      <c r="B722" s="456" t="str">
        <f>Calcu_ADJ!E205</f>
        <v/>
      </c>
      <c r="C722" s="457"/>
      <c r="D722" s="457"/>
      <c r="E722" s="457"/>
      <c r="F722" s="458"/>
      <c r="G722" s="456" t="str">
        <f>Calcu_ADJ!U205</f>
        <v/>
      </c>
      <c r="H722" s="457"/>
      <c r="I722" s="457"/>
      <c r="J722" s="457"/>
      <c r="K722" s="458"/>
      <c r="L722" s="456" t="str">
        <f>IF(Calcu_ADJ!B205=TRUE,Calcu_ADJ!F205*$H$708,"")</f>
        <v/>
      </c>
      <c r="M722" s="457"/>
      <c r="N722" s="457"/>
      <c r="O722" s="457"/>
      <c r="P722" s="458"/>
      <c r="Q722" s="456" t="str">
        <f>IF(Calcu_ADJ!B205=TRUE,Calcu_ADJ!G205*H$708,"")</f>
        <v/>
      </c>
      <c r="R722" s="457"/>
      <c r="S722" s="457"/>
      <c r="T722" s="457"/>
      <c r="U722" s="458"/>
      <c r="V722" s="456" t="str">
        <f>IF(Calcu_ADJ!B205=TRUE,Calcu_ADJ!H205*H$708,"")</f>
        <v/>
      </c>
      <c r="W722" s="457"/>
      <c r="X722" s="457"/>
      <c r="Y722" s="457"/>
      <c r="Z722" s="458"/>
      <c r="AA722" s="456" t="str">
        <f>IF(Calcu_ADJ!B205=TRUE,Calcu_ADJ!I205*H$708,"")</f>
        <v/>
      </c>
      <c r="AB722" s="457"/>
      <c r="AC722" s="457"/>
      <c r="AD722" s="457"/>
      <c r="AE722" s="458"/>
      <c r="AF722" s="456" t="str">
        <f>IF(Calcu_ADJ!B205=TRUE,Calcu_ADJ!J205*H$708,"")</f>
        <v/>
      </c>
      <c r="AG722" s="457"/>
      <c r="AH722" s="457"/>
      <c r="AI722" s="457"/>
      <c r="AJ722" s="458"/>
      <c r="AK722" s="456" t="str">
        <f>Calcu_ADJ!N205</f>
        <v/>
      </c>
      <c r="AL722" s="457"/>
      <c r="AM722" s="457"/>
      <c r="AN722" s="457"/>
      <c r="AO722" s="458"/>
      <c r="AP722" s="456" t="str">
        <f>Calcu_ADJ!L205</f>
        <v/>
      </c>
      <c r="AQ722" s="457"/>
      <c r="AR722" s="457"/>
      <c r="AS722" s="457"/>
      <c r="AT722" s="458"/>
    </row>
    <row r="723" spans="1:58" ht="18.75" customHeight="1">
      <c r="A723" s="57"/>
      <c r="B723" s="456" t="str">
        <f>Calcu_ADJ!E206</f>
        <v/>
      </c>
      <c r="C723" s="457"/>
      <c r="D723" s="457"/>
      <c r="E723" s="457"/>
      <c r="F723" s="458"/>
      <c r="G723" s="456" t="str">
        <f>Calcu_ADJ!U206</f>
        <v/>
      </c>
      <c r="H723" s="457"/>
      <c r="I723" s="457"/>
      <c r="J723" s="457"/>
      <c r="K723" s="458"/>
      <c r="L723" s="456" t="str">
        <f>IF(Calcu_ADJ!B206=TRUE,Calcu_ADJ!F206*$H$708,"")</f>
        <v/>
      </c>
      <c r="M723" s="457"/>
      <c r="N723" s="457"/>
      <c r="O723" s="457"/>
      <c r="P723" s="458"/>
      <c r="Q723" s="456" t="str">
        <f>IF(Calcu_ADJ!B206=TRUE,Calcu_ADJ!G206*H$708,"")</f>
        <v/>
      </c>
      <c r="R723" s="457"/>
      <c r="S723" s="457"/>
      <c r="T723" s="457"/>
      <c r="U723" s="458"/>
      <c r="V723" s="456" t="str">
        <f>IF(Calcu_ADJ!B206=TRUE,Calcu_ADJ!H206*H$708,"")</f>
        <v/>
      </c>
      <c r="W723" s="457"/>
      <c r="X723" s="457"/>
      <c r="Y723" s="457"/>
      <c r="Z723" s="458"/>
      <c r="AA723" s="456" t="str">
        <f>IF(Calcu_ADJ!B206=TRUE,Calcu_ADJ!I206*H$708,"")</f>
        <v/>
      </c>
      <c r="AB723" s="457"/>
      <c r="AC723" s="457"/>
      <c r="AD723" s="457"/>
      <c r="AE723" s="458"/>
      <c r="AF723" s="456" t="str">
        <f>IF(Calcu_ADJ!B206=TRUE,Calcu_ADJ!J206*H$708,"")</f>
        <v/>
      </c>
      <c r="AG723" s="457"/>
      <c r="AH723" s="457"/>
      <c r="AI723" s="457"/>
      <c r="AJ723" s="458"/>
      <c r="AK723" s="456" t="str">
        <f>Calcu_ADJ!N206</f>
        <v/>
      </c>
      <c r="AL723" s="457"/>
      <c r="AM723" s="457"/>
      <c r="AN723" s="457"/>
      <c r="AO723" s="458"/>
      <c r="AP723" s="456" t="str">
        <f>Calcu_ADJ!L206</f>
        <v/>
      </c>
      <c r="AQ723" s="457"/>
      <c r="AR723" s="457"/>
      <c r="AS723" s="457"/>
      <c r="AT723" s="458"/>
    </row>
    <row r="724" spans="1:58" ht="18.75" customHeight="1">
      <c r="A724" s="57"/>
      <c r="B724" s="456" t="str">
        <f>Calcu_ADJ!E207</f>
        <v/>
      </c>
      <c r="C724" s="457"/>
      <c r="D724" s="457"/>
      <c r="E724" s="457"/>
      <c r="F724" s="458"/>
      <c r="G724" s="456" t="str">
        <f>Calcu_ADJ!U207</f>
        <v/>
      </c>
      <c r="H724" s="457"/>
      <c r="I724" s="457"/>
      <c r="J724" s="457"/>
      <c r="K724" s="458"/>
      <c r="L724" s="456" t="str">
        <f>IF(Calcu_ADJ!B207=TRUE,Calcu_ADJ!F207*$H$708,"")</f>
        <v/>
      </c>
      <c r="M724" s="457"/>
      <c r="N724" s="457"/>
      <c r="O724" s="457"/>
      <c r="P724" s="458"/>
      <c r="Q724" s="456" t="str">
        <f>IF(Calcu_ADJ!B207=TRUE,Calcu_ADJ!G207*H$708,"")</f>
        <v/>
      </c>
      <c r="R724" s="457"/>
      <c r="S724" s="457"/>
      <c r="T724" s="457"/>
      <c r="U724" s="458"/>
      <c r="V724" s="456" t="str">
        <f>IF(Calcu_ADJ!B207=TRUE,Calcu_ADJ!H207*H$708,"")</f>
        <v/>
      </c>
      <c r="W724" s="457"/>
      <c r="X724" s="457"/>
      <c r="Y724" s="457"/>
      <c r="Z724" s="458"/>
      <c r="AA724" s="456" t="str">
        <f>IF(Calcu_ADJ!B207=TRUE,Calcu_ADJ!I207*H$708,"")</f>
        <v/>
      </c>
      <c r="AB724" s="457"/>
      <c r="AC724" s="457"/>
      <c r="AD724" s="457"/>
      <c r="AE724" s="458"/>
      <c r="AF724" s="456" t="str">
        <f>IF(Calcu_ADJ!B207=TRUE,Calcu_ADJ!J207*H$708,"")</f>
        <v/>
      </c>
      <c r="AG724" s="457"/>
      <c r="AH724" s="457"/>
      <c r="AI724" s="457"/>
      <c r="AJ724" s="458"/>
      <c r="AK724" s="456" t="str">
        <f>Calcu_ADJ!N207</f>
        <v/>
      </c>
      <c r="AL724" s="457"/>
      <c r="AM724" s="457"/>
      <c r="AN724" s="457"/>
      <c r="AO724" s="458"/>
      <c r="AP724" s="456" t="str">
        <f>Calcu_ADJ!L207</f>
        <v/>
      </c>
      <c r="AQ724" s="457"/>
      <c r="AR724" s="457"/>
      <c r="AS724" s="457"/>
      <c r="AT724" s="458"/>
    </row>
    <row r="725" spans="1:58" ht="18.75" customHeight="1">
      <c r="A725" s="57"/>
      <c r="B725" s="456" t="str">
        <f>Calcu_ADJ!E208</f>
        <v/>
      </c>
      <c r="C725" s="457"/>
      <c r="D725" s="457"/>
      <c r="E725" s="457"/>
      <c r="F725" s="458"/>
      <c r="G725" s="456" t="str">
        <f>Calcu_ADJ!U208</f>
        <v/>
      </c>
      <c r="H725" s="457"/>
      <c r="I725" s="457"/>
      <c r="J725" s="457"/>
      <c r="K725" s="458"/>
      <c r="L725" s="456" t="str">
        <f>IF(Calcu_ADJ!B208=TRUE,Calcu_ADJ!F208*$H$708,"")</f>
        <v/>
      </c>
      <c r="M725" s="457"/>
      <c r="N725" s="457"/>
      <c r="O725" s="457"/>
      <c r="P725" s="458"/>
      <c r="Q725" s="456" t="str">
        <f>IF(Calcu_ADJ!B208=TRUE,Calcu_ADJ!G208*H$708,"")</f>
        <v/>
      </c>
      <c r="R725" s="457"/>
      <c r="S725" s="457"/>
      <c r="T725" s="457"/>
      <c r="U725" s="458"/>
      <c r="V725" s="456" t="str">
        <f>IF(Calcu_ADJ!B208=TRUE,Calcu_ADJ!H208*H$708,"")</f>
        <v/>
      </c>
      <c r="W725" s="457"/>
      <c r="X725" s="457"/>
      <c r="Y725" s="457"/>
      <c r="Z725" s="458"/>
      <c r="AA725" s="456" t="str">
        <f>IF(Calcu_ADJ!B208=TRUE,Calcu_ADJ!I208*H$708,"")</f>
        <v/>
      </c>
      <c r="AB725" s="457"/>
      <c r="AC725" s="457"/>
      <c r="AD725" s="457"/>
      <c r="AE725" s="458"/>
      <c r="AF725" s="456" t="str">
        <f>IF(Calcu_ADJ!B208=TRUE,Calcu_ADJ!J208*H$708,"")</f>
        <v/>
      </c>
      <c r="AG725" s="457"/>
      <c r="AH725" s="457"/>
      <c r="AI725" s="457"/>
      <c r="AJ725" s="458"/>
      <c r="AK725" s="456" t="str">
        <f>Calcu_ADJ!N208</f>
        <v/>
      </c>
      <c r="AL725" s="457"/>
      <c r="AM725" s="457"/>
      <c r="AN725" s="457"/>
      <c r="AO725" s="458"/>
      <c r="AP725" s="456" t="str">
        <f>Calcu_ADJ!L208</f>
        <v/>
      </c>
      <c r="AQ725" s="457"/>
      <c r="AR725" s="457"/>
      <c r="AS725" s="457"/>
      <c r="AT725" s="458"/>
    </row>
    <row r="726" spans="1:58" ht="18.75" customHeight="1">
      <c r="A726" s="57"/>
      <c r="B726" s="456" t="str">
        <f>Calcu_ADJ!E209</f>
        <v/>
      </c>
      <c r="C726" s="457"/>
      <c r="D726" s="457"/>
      <c r="E726" s="457"/>
      <c r="F726" s="458"/>
      <c r="G726" s="456" t="str">
        <f>Calcu_ADJ!U209</f>
        <v/>
      </c>
      <c r="H726" s="457"/>
      <c r="I726" s="457"/>
      <c r="J726" s="457"/>
      <c r="K726" s="458"/>
      <c r="L726" s="456" t="str">
        <f>IF(Calcu_ADJ!B209=TRUE,Calcu_ADJ!F209*$H$708,"")</f>
        <v/>
      </c>
      <c r="M726" s="457"/>
      <c r="N726" s="457"/>
      <c r="O726" s="457"/>
      <c r="P726" s="458"/>
      <c r="Q726" s="456" t="str">
        <f>IF(Calcu_ADJ!B209=TRUE,Calcu_ADJ!G209*H$708,"")</f>
        <v/>
      </c>
      <c r="R726" s="457"/>
      <c r="S726" s="457"/>
      <c r="T726" s="457"/>
      <c r="U726" s="458"/>
      <c r="V726" s="456" t="str">
        <f>IF(Calcu_ADJ!B209=TRUE,Calcu_ADJ!H209*H$708,"")</f>
        <v/>
      </c>
      <c r="W726" s="457"/>
      <c r="X726" s="457"/>
      <c r="Y726" s="457"/>
      <c r="Z726" s="458"/>
      <c r="AA726" s="456" t="str">
        <f>IF(Calcu_ADJ!B209=TRUE,Calcu_ADJ!I209*H$708,"")</f>
        <v/>
      </c>
      <c r="AB726" s="457"/>
      <c r="AC726" s="457"/>
      <c r="AD726" s="457"/>
      <c r="AE726" s="458"/>
      <c r="AF726" s="456" t="str">
        <f>IF(Calcu_ADJ!B209=TRUE,Calcu_ADJ!J209*H$708,"")</f>
        <v/>
      </c>
      <c r="AG726" s="457"/>
      <c r="AH726" s="457"/>
      <c r="AI726" s="457"/>
      <c r="AJ726" s="458"/>
      <c r="AK726" s="456" t="str">
        <f>Calcu_ADJ!N209</f>
        <v/>
      </c>
      <c r="AL726" s="457"/>
      <c r="AM726" s="457"/>
      <c r="AN726" s="457"/>
      <c r="AO726" s="458"/>
      <c r="AP726" s="456" t="str">
        <f>Calcu_ADJ!L209</f>
        <v/>
      </c>
      <c r="AQ726" s="457"/>
      <c r="AR726" s="457"/>
      <c r="AS726" s="457"/>
      <c r="AT726" s="458"/>
    </row>
    <row r="727" spans="1:58" ht="18.75" customHeight="1">
      <c r="A727" s="57"/>
      <c r="B727" s="456" t="str">
        <f>Calcu_ADJ!E210</f>
        <v/>
      </c>
      <c r="C727" s="457"/>
      <c r="D727" s="457"/>
      <c r="E727" s="457"/>
      <c r="F727" s="458"/>
      <c r="G727" s="456" t="str">
        <f>Calcu_ADJ!U210</f>
        <v/>
      </c>
      <c r="H727" s="457"/>
      <c r="I727" s="457"/>
      <c r="J727" s="457"/>
      <c r="K727" s="458"/>
      <c r="L727" s="456" t="str">
        <f>IF(Calcu_ADJ!B210=TRUE,Calcu_ADJ!F210*$H$708,"")</f>
        <v/>
      </c>
      <c r="M727" s="457"/>
      <c r="N727" s="457"/>
      <c r="O727" s="457"/>
      <c r="P727" s="458"/>
      <c r="Q727" s="456" t="str">
        <f>IF(Calcu_ADJ!B210=TRUE,Calcu_ADJ!G210*H$708,"")</f>
        <v/>
      </c>
      <c r="R727" s="457"/>
      <c r="S727" s="457"/>
      <c r="T727" s="457"/>
      <c r="U727" s="458"/>
      <c r="V727" s="456" t="str">
        <f>IF(Calcu_ADJ!B210=TRUE,Calcu_ADJ!H210*H$708,"")</f>
        <v/>
      </c>
      <c r="W727" s="457"/>
      <c r="X727" s="457"/>
      <c r="Y727" s="457"/>
      <c r="Z727" s="458"/>
      <c r="AA727" s="456" t="str">
        <f>IF(Calcu_ADJ!B210=TRUE,Calcu_ADJ!I210*H$708,"")</f>
        <v/>
      </c>
      <c r="AB727" s="457"/>
      <c r="AC727" s="457"/>
      <c r="AD727" s="457"/>
      <c r="AE727" s="458"/>
      <c r="AF727" s="456" t="str">
        <f>IF(Calcu_ADJ!B210=TRUE,Calcu_ADJ!J210*H$708,"")</f>
        <v/>
      </c>
      <c r="AG727" s="457"/>
      <c r="AH727" s="457"/>
      <c r="AI727" s="457"/>
      <c r="AJ727" s="458"/>
      <c r="AK727" s="456" t="str">
        <f>Calcu_ADJ!N210</f>
        <v/>
      </c>
      <c r="AL727" s="457"/>
      <c r="AM727" s="457"/>
      <c r="AN727" s="457"/>
      <c r="AO727" s="458"/>
      <c r="AP727" s="456" t="str">
        <f>Calcu_ADJ!L210</f>
        <v/>
      </c>
      <c r="AQ727" s="457"/>
      <c r="AR727" s="457"/>
      <c r="AS727" s="457"/>
      <c r="AT727" s="458"/>
    </row>
    <row r="728" spans="1:58" ht="18.75" customHeight="1">
      <c r="A728" s="57"/>
      <c r="B728" s="456" t="str">
        <f>Calcu_ADJ!E211</f>
        <v/>
      </c>
      <c r="C728" s="457"/>
      <c r="D728" s="457"/>
      <c r="E728" s="457"/>
      <c r="F728" s="458"/>
      <c r="G728" s="456" t="str">
        <f>Calcu_ADJ!U211</f>
        <v/>
      </c>
      <c r="H728" s="457"/>
      <c r="I728" s="457"/>
      <c r="J728" s="457"/>
      <c r="K728" s="458"/>
      <c r="L728" s="456" t="str">
        <f>IF(Calcu_ADJ!B211=TRUE,Calcu_ADJ!F211*$H$708,"")</f>
        <v/>
      </c>
      <c r="M728" s="457"/>
      <c r="N728" s="457"/>
      <c r="O728" s="457"/>
      <c r="P728" s="458"/>
      <c r="Q728" s="456" t="str">
        <f>IF(Calcu_ADJ!B211=TRUE,Calcu_ADJ!G211*H$708,"")</f>
        <v/>
      </c>
      <c r="R728" s="457"/>
      <c r="S728" s="457"/>
      <c r="T728" s="457"/>
      <c r="U728" s="458"/>
      <c r="V728" s="456" t="str">
        <f>IF(Calcu_ADJ!B211=TRUE,Calcu_ADJ!H211*H$708,"")</f>
        <v/>
      </c>
      <c r="W728" s="457"/>
      <c r="X728" s="457"/>
      <c r="Y728" s="457"/>
      <c r="Z728" s="458"/>
      <c r="AA728" s="456" t="str">
        <f>IF(Calcu_ADJ!B211=TRUE,Calcu_ADJ!I211*H$708,"")</f>
        <v/>
      </c>
      <c r="AB728" s="457"/>
      <c r="AC728" s="457"/>
      <c r="AD728" s="457"/>
      <c r="AE728" s="458"/>
      <c r="AF728" s="456" t="str">
        <f>IF(Calcu_ADJ!B211=TRUE,Calcu_ADJ!J211*H$708,"")</f>
        <v/>
      </c>
      <c r="AG728" s="457"/>
      <c r="AH728" s="457"/>
      <c r="AI728" s="457"/>
      <c r="AJ728" s="458"/>
      <c r="AK728" s="456" t="str">
        <f>Calcu_ADJ!N211</f>
        <v/>
      </c>
      <c r="AL728" s="457"/>
      <c r="AM728" s="457"/>
      <c r="AN728" s="457"/>
      <c r="AO728" s="458"/>
      <c r="AP728" s="456" t="str">
        <f>Calcu_ADJ!L211</f>
        <v/>
      </c>
      <c r="AQ728" s="457"/>
      <c r="AR728" s="457"/>
      <c r="AS728" s="457"/>
      <c r="AT728" s="458"/>
    </row>
    <row r="729" spans="1:58" ht="18.75" customHeight="1">
      <c r="A729" s="57"/>
      <c r="B729" s="456" t="str">
        <f>Calcu_ADJ!E212</f>
        <v/>
      </c>
      <c r="C729" s="457"/>
      <c r="D729" s="457"/>
      <c r="E729" s="457"/>
      <c r="F729" s="458"/>
      <c r="G729" s="456" t="str">
        <f>Calcu_ADJ!U212</f>
        <v/>
      </c>
      <c r="H729" s="457"/>
      <c r="I729" s="457"/>
      <c r="J729" s="457"/>
      <c r="K729" s="458"/>
      <c r="L729" s="456" t="str">
        <f>IF(Calcu_ADJ!B212=TRUE,Calcu_ADJ!F212*$H$708,"")</f>
        <v/>
      </c>
      <c r="M729" s="457"/>
      <c r="N729" s="457"/>
      <c r="O729" s="457"/>
      <c r="P729" s="458"/>
      <c r="Q729" s="456" t="str">
        <f>IF(Calcu_ADJ!B212=TRUE,Calcu_ADJ!G212*H$708,"")</f>
        <v/>
      </c>
      <c r="R729" s="457"/>
      <c r="S729" s="457"/>
      <c r="T729" s="457"/>
      <c r="U729" s="458"/>
      <c r="V729" s="456" t="str">
        <f>IF(Calcu_ADJ!B212=TRUE,Calcu_ADJ!H212*H$708,"")</f>
        <v/>
      </c>
      <c r="W729" s="457"/>
      <c r="X729" s="457"/>
      <c r="Y729" s="457"/>
      <c r="Z729" s="458"/>
      <c r="AA729" s="456" t="str">
        <f>IF(Calcu_ADJ!B212=TRUE,Calcu_ADJ!I212*H$708,"")</f>
        <v/>
      </c>
      <c r="AB729" s="457"/>
      <c r="AC729" s="457"/>
      <c r="AD729" s="457"/>
      <c r="AE729" s="458"/>
      <c r="AF729" s="456" t="str">
        <f>IF(Calcu_ADJ!B212=TRUE,Calcu_ADJ!J212*H$708,"")</f>
        <v/>
      </c>
      <c r="AG729" s="457"/>
      <c r="AH729" s="457"/>
      <c r="AI729" s="457"/>
      <c r="AJ729" s="458"/>
      <c r="AK729" s="456" t="str">
        <f>Calcu_ADJ!N212</f>
        <v/>
      </c>
      <c r="AL729" s="457"/>
      <c r="AM729" s="457"/>
      <c r="AN729" s="457"/>
      <c r="AO729" s="458"/>
      <c r="AP729" s="456" t="str">
        <f>Calcu_ADJ!L212</f>
        <v/>
      </c>
      <c r="AQ729" s="457"/>
      <c r="AR729" s="457"/>
      <c r="AS729" s="457"/>
      <c r="AT729" s="458"/>
    </row>
    <row r="730" spans="1:58" ht="18.75" customHeight="1">
      <c r="A730" s="57"/>
      <c r="B730" s="456" t="str">
        <f>Calcu_ADJ!E213</f>
        <v/>
      </c>
      <c r="C730" s="457"/>
      <c r="D730" s="457"/>
      <c r="E730" s="457"/>
      <c r="F730" s="458"/>
      <c r="G730" s="456" t="str">
        <f>Calcu_ADJ!U213</f>
        <v/>
      </c>
      <c r="H730" s="457"/>
      <c r="I730" s="457"/>
      <c r="J730" s="457"/>
      <c r="K730" s="458"/>
      <c r="L730" s="456" t="str">
        <f>IF(Calcu_ADJ!B213=TRUE,Calcu_ADJ!F213*$H$708,"")</f>
        <v/>
      </c>
      <c r="M730" s="457"/>
      <c r="N730" s="457"/>
      <c r="O730" s="457"/>
      <c r="P730" s="458"/>
      <c r="Q730" s="456" t="str">
        <f>IF(Calcu_ADJ!B213=TRUE,Calcu_ADJ!G213*H$708,"")</f>
        <v/>
      </c>
      <c r="R730" s="457"/>
      <c r="S730" s="457"/>
      <c r="T730" s="457"/>
      <c r="U730" s="458"/>
      <c r="V730" s="456" t="str">
        <f>IF(Calcu_ADJ!B213=TRUE,Calcu_ADJ!H213*H$708,"")</f>
        <v/>
      </c>
      <c r="W730" s="457"/>
      <c r="X730" s="457"/>
      <c r="Y730" s="457"/>
      <c r="Z730" s="458"/>
      <c r="AA730" s="456" t="str">
        <f>IF(Calcu_ADJ!B213=TRUE,Calcu_ADJ!I213*H$708,"")</f>
        <v/>
      </c>
      <c r="AB730" s="457"/>
      <c r="AC730" s="457"/>
      <c r="AD730" s="457"/>
      <c r="AE730" s="458"/>
      <c r="AF730" s="456" t="str">
        <f>IF(Calcu_ADJ!B213=TRUE,Calcu_ADJ!J213*H$708,"")</f>
        <v/>
      </c>
      <c r="AG730" s="457"/>
      <c r="AH730" s="457"/>
      <c r="AI730" s="457"/>
      <c r="AJ730" s="458"/>
      <c r="AK730" s="456" t="str">
        <f>Calcu_ADJ!N213</f>
        <v/>
      </c>
      <c r="AL730" s="457"/>
      <c r="AM730" s="457"/>
      <c r="AN730" s="457"/>
      <c r="AO730" s="458"/>
      <c r="AP730" s="456" t="str">
        <f>Calcu_ADJ!L213</f>
        <v/>
      </c>
      <c r="AQ730" s="457"/>
      <c r="AR730" s="457"/>
      <c r="AS730" s="457"/>
      <c r="AT730" s="458"/>
    </row>
    <row r="731" spans="1:58" ht="18.75" customHeight="1">
      <c r="A731" s="57"/>
      <c r="B731" s="456" t="str">
        <f>Calcu_ADJ!E214</f>
        <v/>
      </c>
      <c r="C731" s="457"/>
      <c r="D731" s="457"/>
      <c r="E731" s="457"/>
      <c r="F731" s="458"/>
      <c r="G731" s="456" t="str">
        <f>Calcu_ADJ!U214</f>
        <v/>
      </c>
      <c r="H731" s="457"/>
      <c r="I731" s="457"/>
      <c r="J731" s="457"/>
      <c r="K731" s="458"/>
      <c r="L731" s="456" t="str">
        <f>IF(Calcu_ADJ!B214=TRUE,Calcu_ADJ!F214*$H$708,"")</f>
        <v/>
      </c>
      <c r="M731" s="457"/>
      <c r="N731" s="457"/>
      <c r="O731" s="457"/>
      <c r="P731" s="458"/>
      <c r="Q731" s="456" t="str">
        <f>IF(Calcu_ADJ!B214=TRUE,Calcu_ADJ!G214*H$708,"")</f>
        <v/>
      </c>
      <c r="R731" s="457"/>
      <c r="S731" s="457"/>
      <c r="T731" s="457"/>
      <c r="U731" s="458"/>
      <c r="V731" s="456" t="str">
        <f>IF(Calcu_ADJ!B214=TRUE,Calcu_ADJ!H214*H$708,"")</f>
        <v/>
      </c>
      <c r="W731" s="457"/>
      <c r="X731" s="457"/>
      <c r="Y731" s="457"/>
      <c r="Z731" s="458"/>
      <c r="AA731" s="456" t="str">
        <f>IF(Calcu_ADJ!B214=TRUE,Calcu_ADJ!I214*H$708,"")</f>
        <v/>
      </c>
      <c r="AB731" s="457"/>
      <c r="AC731" s="457"/>
      <c r="AD731" s="457"/>
      <c r="AE731" s="458"/>
      <c r="AF731" s="456" t="str">
        <f>IF(Calcu_ADJ!B214=TRUE,Calcu_ADJ!J214*H$708,"")</f>
        <v/>
      </c>
      <c r="AG731" s="457"/>
      <c r="AH731" s="457"/>
      <c r="AI731" s="457"/>
      <c r="AJ731" s="458"/>
      <c r="AK731" s="456" t="str">
        <f>Calcu_ADJ!N214</f>
        <v/>
      </c>
      <c r="AL731" s="457"/>
      <c r="AM731" s="457"/>
      <c r="AN731" s="457"/>
      <c r="AO731" s="458"/>
      <c r="AP731" s="456" t="str">
        <f>Calcu_ADJ!L214</f>
        <v/>
      </c>
      <c r="AQ731" s="457"/>
      <c r="AR731" s="457"/>
      <c r="AS731" s="457"/>
      <c r="AT731" s="458"/>
    </row>
    <row r="732" spans="1:58" ht="18.75" customHeight="1">
      <c r="A732" s="57"/>
      <c r="B732" s="456" t="str">
        <f>Calcu_ADJ!E215</f>
        <v/>
      </c>
      <c r="C732" s="457"/>
      <c r="D732" s="457"/>
      <c r="E732" s="457"/>
      <c r="F732" s="458"/>
      <c r="G732" s="456" t="str">
        <f>Calcu_ADJ!U215</f>
        <v/>
      </c>
      <c r="H732" s="457"/>
      <c r="I732" s="457"/>
      <c r="J732" s="457"/>
      <c r="K732" s="458"/>
      <c r="L732" s="456" t="str">
        <f>IF(Calcu_ADJ!B215=TRUE,Calcu_ADJ!F215*$H$708,"")</f>
        <v/>
      </c>
      <c r="M732" s="457"/>
      <c r="N732" s="457"/>
      <c r="O732" s="457"/>
      <c r="P732" s="458"/>
      <c r="Q732" s="456" t="str">
        <f>IF(Calcu_ADJ!B215=TRUE,Calcu_ADJ!G215*H$708,"")</f>
        <v/>
      </c>
      <c r="R732" s="457"/>
      <c r="S732" s="457"/>
      <c r="T732" s="457"/>
      <c r="U732" s="458"/>
      <c r="V732" s="456" t="str">
        <f>IF(Calcu_ADJ!B215=TRUE,Calcu_ADJ!H215*H$708,"")</f>
        <v/>
      </c>
      <c r="W732" s="457"/>
      <c r="X732" s="457"/>
      <c r="Y732" s="457"/>
      <c r="Z732" s="458"/>
      <c r="AA732" s="456" t="str">
        <f>IF(Calcu_ADJ!B215=TRUE,Calcu_ADJ!I215*H$708,"")</f>
        <v/>
      </c>
      <c r="AB732" s="457"/>
      <c r="AC732" s="457"/>
      <c r="AD732" s="457"/>
      <c r="AE732" s="458"/>
      <c r="AF732" s="456" t="str">
        <f>IF(Calcu_ADJ!B215=TRUE,Calcu_ADJ!J215*H$708,"")</f>
        <v/>
      </c>
      <c r="AG732" s="457"/>
      <c r="AH732" s="457"/>
      <c r="AI732" s="457"/>
      <c r="AJ732" s="458"/>
      <c r="AK732" s="456" t="str">
        <f>Calcu_ADJ!N215</f>
        <v/>
      </c>
      <c r="AL732" s="457"/>
      <c r="AM732" s="457"/>
      <c r="AN732" s="457"/>
      <c r="AO732" s="458"/>
      <c r="AP732" s="456" t="str">
        <f>Calcu_ADJ!L215</f>
        <v/>
      </c>
      <c r="AQ732" s="457"/>
      <c r="AR732" s="457"/>
      <c r="AS732" s="457"/>
      <c r="AT732" s="458"/>
    </row>
    <row r="733" spans="1:58" ht="18.75" customHeight="1">
      <c r="A733" s="57"/>
      <c r="B733" s="456" t="str">
        <f>Calcu_ADJ!E216</f>
        <v/>
      </c>
      <c r="C733" s="457"/>
      <c r="D733" s="457"/>
      <c r="E733" s="457"/>
      <c r="F733" s="458"/>
      <c r="G733" s="456" t="str">
        <f>Calcu_ADJ!U216</f>
        <v/>
      </c>
      <c r="H733" s="457"/>
      <c r="I733" s="457"/>
      <c r="J733" s="457"/>
      <c r="K733" s="458"/>
      <c r="L733" s="456" t="str">
        <f>IF(Calcu_ADJ!B216=TRUE,Calcu_ADJ!F216*$H$708,"")</f>
        <v/>
      </c>
      <c r="M733" s="457"/>
      <c r="N733" s="457"/>
      <c r="O733" s="457"/>
      <c r="P733" s="458"/>
      <c r="Q733" s="456" t="str">
        <f>IF(Calcu_ADJ!B216=TRUE,Calcu_ADJ!G216*H$708,"")</f>
        <v/>
      </c>
      <c r="R733" s="457"/>
      <c r="S733" s="457"/>
      <c r="T733" s="457"/>
      <c r="U733" s="458"/>
      <c r="V733" s="456" t="str">
        <f>IF(Calcu_ADJ!B216=TRUE,Calcu_ADJ!H216*H$708,"")</f>
        <v/>
      </c>
      <c r="W733" s="457"/>
      <c r="X733" s="457"/>
      <c r="Y733" s="457"/>
      <c r="Z733" s="458"/>
      <c r="AA733" s="456" t="str">
        <f>IF(Calcu_ADJ!B216=TRUE,Calcu_ADJ!I216*H$708,"")</f>
        <v/>
      </c>
      <c r="AB733" s="457"/>
      <c r="AC733" s="457"/>
      <c r="AD733" s="457"/>
      <c r="AE733" s="458"/>
      <c r="AF733" s="456" t="str">
        <f>IF(Calcu_ADJ!B216=TRUE,Calcu_ADJ!J216*H$708,"")</f>
        <v/>
      </c>
      <c r="AG733" s="457"/>
      <c r="AH733" s="457"/>
      <c r="AI733" s="457"/>
      <c r="AJ733" s="458"/>
      <c r="AK733" s="456" t="str">
        <f>Calcu_ADJ!N216</f>
        <v/>
      </c>
      <c r="AL733" s="457"/>
      <c r="AM733" s="457"/>
      <c r="AN733" s="457"/>
      <c r="AO733" s="458"/>
      <c r="AP733" s="456" t="str">
        <f>Calcu_ADJ!L216</f>
        <v/>
      </c>
      <c r="AQ733" s="457"/>
      <c r="AR733" s="457"/>
      <c r="AS733" s="457"/>
      <c r="AT733" s="458"/>
    </row>
    <row r="734" spans="1:58" ht="18.75" customHeight="1">
      <c r="A734" s="57"/>
      <c r="B734" s="330"/>
      <c r="C734" s="330"/>
      <c r="D734" s="330"/>
      <c r="E734" s="330"/>
      <c r="F734" s="330"/>
      <c r="G734" s="330"/>
      <c r="H734" s="330"/>
      <c r="I734" s="330"/>
      <c r="J734" s="330"/>
      <c r="K734" s="330"/>
      <c r="L734" s="330"/>
      <c r="M734" s="330"/>
      <c r="N734" s="330"/>
      <c r="O734" s="330"/>
      <c r="P734" s="330"/>
      <c r="Q734" s="330"/>
      <c r="R734" s="330"/>
      <c r="S734" s="330"/>
      <c r="T734" s="330"/>
      <c r="U734" s="330"/>
      <c r="V734" s="330"/>
      <c r="W734" s="330"/>
      <c r="X734" s="330"/>
      <c r="Y734" s="330"/>
      <c r="Z734" s="330"/>
      <c r="AA734" s="330"/>
      <c r="AB734" s="330"/>
      <c r="AC734" s="330"/>
      <c r="AD734" s="330"/>
      <c r="AE734" s="330"/>
      <c r="AF734" s="330"/>
      <c r="AG734" s="330"/>
      <c r="AH734" s="330"/>
      <c r="AI734" s="330"/>
      <c r="AJ734" s="330"/>
      <c r="AK734" s="330"/>
      <c r="AL734" s="330"/>
      <c r="AM734" s="330"/>
      <c r="AN734" s="330"/>
      <c r="AO734" s="330"/>
      <c r="AP734" s="330"/>
      <c r="AQ734" s="330"/>
      <c r="AR734" s="330"/>
      <c r="AS734" s="330"/>
      <c r="AT734" s="330"/>
    </row>
    <row r="735" spans="1:58" ht="18.75" customHeight="1">
      <c r="A735" s="60" t="s">
        <v>169</v>
      </c>
      <c r="B735" s="222"/>
      <c r="C735" s="222"/>
      <c r="D735" s="222"/>
      <c r="E735" s="222"/>
      <c r="F735" s="222"/>
      <c r="G735" s="222"/>
      <c r="H735" s="222"/>
      <c r="I735" s="222"/>
      <c r="J735" s="222"/>
      <c r="K735" s="222"/>
      <c r="L735" s="222"/>
      <c r="M735" s="222"/>
      <c r="N735" s="222"/>
      <c r="O735" s="222"/>
      <c r="P735" s="222"/>
      <c r="Q735" s="222"/>
      <c r="R735" s="222"/>
      <c r="S735" s="222"/>
      <c r="T735" s="222"/>
      <c r="U735" s="222"/>
      <c r="V735" s="222"/>
      <c r="W735" s="222"/>
      <c r="X735" s="222"/>
      <c r="Y735" s="222"/>
      <c r="Z735" s="222"/>
      <c r="AA735" s="222"/>
      <c r="AB735" s="222"/>
      <c r="AC735" s="222"/>
      <c r="AD735" s="222"/>
      <c r="AE735" s="222"/>
      <c r="AF735" s="222"/>
      <c r="AG735" s="222"/>
      <c r="AH735" s="222"/>
      <c r="AI735" s="222"/>
      <c r="AJ735" s="222"/>
      <c r="AK735" s="222"/>
      <c r="AL735" s="222"/>
      <c r="AM735" s="222"/>
      <c r="AN735" s="222"/>
      <c r="AO735" s="222"/>
      <c r="AP735" s="222"/>
      <c r="AQ735" s="222"/>
      <c r="AR735" s="222"/>
      <c r="AS735" s="222"/>
      <c r="AT735" s="222"/>
    </row>
    <row r="736" spans="1:58" ht="18.75" customHeight="1">
      <c r="A736" s="222"/>
      <c r="B736" s="459"/>
      <c r="C736" s="460"/>
      <c r="D736" s="465"/>
      <c r="E736" s="466"/>
      <c r="F736" s="466"/>
      <c r="G736" s="467"/>
      <c r="H736" s="468">
        <v>1</v>
      </c>
      <c r="I736" s="468"/>
      <c r="J736" s="468"/>
      <c r="K736" s="468"/>
      <c r="L736" s="468"/>
      <c r="M736" s="468"/>
      <c r="N736" s="468"/>
      <c r="O736" s="465">
        <v>2</v>
      </c>
      <c r="P736" s="466"/>
      <c r="Q736" s="466"/>
      <c r="R736" s="466"/>
      <c r="S736" s="466"/>
      <c r="T736" s="466"/>
      <c r="U736" s="466"/>
      <c r="V736" s="466"/>
      <c r="W736" s="466"/>
      <c r="X736" s="466"/>
      <c r="Y736" s="466"/>
      <c r="Z736" s="466"/>
      <c r="AA736" s="467"/>
      <c r="AB736" s="468">
        <v>3</v>
      </c>
      <c r="AC736" s="468"/>
      <c r="AD736" s="468"/>
      <c r="AE736" s="468"/>
      <c r="AF736" s="468"/>
      <c r="AG736" s="465">
        <v>4</v>
      </c>
      <c r="AH736" s="466"/>
      <c r="AI736" s="466"/>
      <c r="AJ736" s="466"/>
      <c r="AK736" s="466"/>
      <c r="AL736" s="466"/>
      <c r="AM736" s="466"/>
      <c r="AN736" s="466"/>
      <c r="AO736" s="467"/>
      <c r="AP736" s="465">
        <v>5</v>
      </c>
      <c r="AQ736" s="466"/>
      <c r="AR736" s="466"/>
      <c r="AS736" s="466"/>
      <c r="AT736" s="466"/>
      <c r="AU736" s="466"/>
      <c r="AV736" s="466"/>
      <c r="AW736" s="466"/>
      <c r="AX736" s="466"/>
      <c r="AY736" s="466"/>
      <c r="AZ736" s="466"/>
      <c r="BA736" s="466"/>
      <c r="BB736" s="467"/>
      <c r="BC736" s="468">
        <v>6</v>
      </c>
      <c r="BD736" s="468"/>
      <c r="BE736" s="468"/>
      <c r="BF736" s="468"/>
    </row>
    <row r="737" spans="1:58" ht="18.75" customHeight="1">
      <c r="A737" s="222"/>
      <c r="B737" s="461"/>
      <c r="C737" s="462"/>
      <c r="D737" s="459" t="s">
        <v>170</v>
      </c>
      <c r="E737" s="477"/>
      <c r="F737" s="477"/>
      <c r="G737" s="460"/>
      <c r="H737" s="469" t="s">
        <v>171</v>
      </c>
      <c r="I737" s="469"/>
      <c r="J737" s="469"/>
      <c r="K737" s="469"/>
      <c r="L737" s="469"/>
      <c r="M737" s="469"/>
      <c r="N737" s="469"/>
      <c r="O737" s="459" t="s">
        <v>172</v>
      </c>
      <c r="P737" s="477"/>
      <c r="Q737" s="477"/>
      <c r="R737" s="477"/>
      <c r="S737" s="477"/>
      <c r="T737" s="477"/>
      <c r="U737" s="477"/>
      <c r="V737" s="477"/>
      <c r="W737" s="477"/>
      <c r="X737" s="477"/>
      <c r="Y737" s="477"/>
      <c r="Z737" s="477"/>
      <c r="AA737" s="460"/>
      <c r="AB737" s="469" t="s">
        <v>173</v>
      </c>
      <c r="AC737" s="469"/>
      <c r="AD737" s="469"/>
      <c r="AE737" s="469"/>
      <c r="AF737" s="469"/>
      <c r="AG737" s="459" t="s">
        <v>174</v>
      </c>
      <c r="AH737" s="477"/>
      <c r="AI737" s="477"/>
      <c r="AJ737" s="477"/>
      <c r="AK737" s="477"/>
      <c r="AL737" s="477"/>
      <c r="AM737" s="477"/>
      <c r="AN737" s="477"/>
      <c r="AO737" s="460"/>
      <c r="AP737" s="459" t="s">
        <v>175</v>
      </c>
      <c r="AQ737" s="477"/>
      <c r="AR737" s="477"/>
      <c r="AS737" s="477"/>
      <c r="AT737" s="477"/>
      <c r="AU737" s="477"/>
      <c r="AV737" s="477"/>
      <c r="AW737" s="477"/>
      <c r="AX737" s="477"/>
      <c r="AY737" s="477"/>
      <c r="AZ737" s="477"/>
      <c r="BA737" s="477"/>
      <c r="BB737" s="460"/>
      <c r="BC737" s="469" t="s">
        <v>176</v>
      </c>
      <c r="BD737" s="469"/>
      <c r="BE737" s="469"/>
      <c r="BF737" s="469"/>
    </row>
    <row r="738" spans="1:58" ht="18.75" customHeight="1">
      <c r="A738" s="222"/>
      <c r="B738" s="463"/>
      <c r="C738" s="464"/>
      <c r="D738" s="470" t="s">
        <v>177</v>
      </c>
      <c r="E738" s="471"/>
      <c r="F738" s="471"/>
      <c r="G738" s="472"/>
      <c r="H738" s="473" t="s">
        <v>178</v>
      </c>
      <c r="I738" s="473"/>
      <c r="J738" s="473"/>
      <c r="K738" s="473"/>
      <c r="L738" s="473"/>
      <c r="M738" s="473"/>
      <c r="N738" s="473"/>
      <c r="O738" s="474" t="s">
        <v>179</v>
      </c>
      <c r="P738" s="475"/>
      <c r="Q738" s="475"/>
      <c r="R738" s="475"/>
      <c r="S738" s="475"/>
      <c r="T738" s="475"/>
      <c r="U738" s="475"/>
      <c r="V738" s="475"/>
      <c r="W738" s="475"/>
      <c r="X738" s="475"/>
      <c r="Y738" s="475"/>
      <c r="Z738" s="475"/>
      <c r="AA738" s="476"/>
      <c r="AB738" s="473"/>
      <c r="AC738" s="473"/>
      <c r="AD738" s="473"/>
      <c r="AE738" s="473"/>
      <c r="AF738" s="473"/>
      <c r="AG738" s="474" t="s">
        <v>180</v>
      </c>
      <c r="AH738" s="475"/>
      <c r="AI738" s="475"/>
      <c r="AJ738" s="475"/>
      <c r="AK738" s="475"/>
      <c r="AL738" s="475"/>
      <c r="AM738" s="475"/>
      <c r="AN738" s="475"/>
      <c r="AO738" s="476"/>
      <c r="AP738" s="474" t="s">
        <v>181</v>
      </c>
      <c r="AQ738" s="475"/>
      <c r="AR738" s="475"/>
      <c r="AS738" s="475"/>
      <c r="AT738" s="475"/>
      <c r="AU738" s="475"/>
      <c r="AV738" s="475"/>
      <c r="AW738" s="475"/>
      <c r="AX738" s="475"/>
      <c r="AY738" s="475"/>
      <c r="AZ738" s="475"/>
      <c r="BA738" s="475"/>
      <c r="BB738" s="476"/>
      <c r="BC738" s="473"/>
      <c r="BD738" s="473"/>
      <c r="BE738" s="473"/>
      <c r="BF738" s="473"/>
    </row>
    <row r="739" spans="1:58" ht="18.75" customHeight="1">
      <c r="A739" s="222"/>
      <c r="B739" s="468" t="s">
        <v>182</v>
      </c>
      <c r="C739" s="468"/>
      <c r="D739" s="478" t="s">
        <v>158</v>
      </c>
      <c r="E739" s="479"/>
      <c r="F739" s="479"/>
      <c r="G739" s="480"/>
      <c r="H739" s="481" t="e">
        <f ca="1">Calcu_ADJ!E221</f>
        <v>#N/A</v>
      </c>
      <c r="I739" s="482"/>
      <c r="J739" s="482"/>
      <c r="K739" s="482"/>
      <c r="L739" s="482"/>
      <c r="M739" s="483" t="str">
        <f>Calcu_ADJ!F221</f>
        <v>mm</v>
      </c>
      <c r="N739" s="484"/>
      <c r="O739" s="491" t="e">
        <f ca="1">Calcu_ADJ!K221</f>
        <v>#N/A</v>
      </c>
      <c r="P739" s="492"/>
      <c r="Q739" s="492"/>
      <c r="R739" s="232"/>
      <c r="S739" s="328"/>
      <c r="T739" s="457" t="e">
        <f ca="1">Calcu_ADJ!L221</f>
        <v>#N/A</v>
      </c>
      <c r="U739" s="457"/>
      <c r="V739" s="457"/>
      <c r="W739" s="329"/>
      <c r="X739" s="329"/>
      <c r="Y739" s="329"/>
      <c r="Z739" s="489" t="str">
        <f>Calcu_ADJ!M221</f>
        <v>μm</v>
      </c>
      <c r="AA739" s="490"/>
      <c r="AB739" s="468" t="str">
        <f>Calcu_ADJ!N221</f>
        <v>정규</v>
      </c>
      <c r="AC739" s="468"/>
      <c r="AD739" s="468"/>
      <c r="AE739" s="468"/>
      <c r="AF739" s="468"/>
      <c r="AG739" s="465">
        <f>Calcu_ADJ!Q221</f>
        <v>1</v>
      </c>
      <c r="AH739" s="466"/>
      <c r="AI739" s="466"/>
      <c r="AJ739" s="466"/>
      <c r="AK739" s="466"/>
      <c r="AL739" s="466"/>
      <c r="AM739" s="466"/>
      <c r="AN739" s="466"/>
      <c r="AO739" s="467"/>
      <c r="AP739" s="491" t="e">
        <f ca="1">Calcu_ADJ!S221</f>
        <v>#N/A</v>
      </c>
      <c r="AQ739" s="492"/>
      <c r="AR739" s="492"/>
      <c r="AS739" s="232"/>
      <c r="AT739" s="328"/>
      <c r="AU739" s="457" t="e">
        <f ca="1">Calcu_ADJ!T221</f>
        <v>#N/A</v>
      </c>
      <c r="AV739" s="457"/>
      <c r="AW739" s="457"/>
      <c r="AX739" s="329"/>
      <c r="AY739" s="329"/>
      <c r="AZ739" s="329"/>
      <c r="BA739" s="489" t="str">
        <f>Calcu_ADJ!U221</f>
        <v>μm</v>
      </c>
      <c r="BB739" s="490"/>
      <c r="BC739" s="468" t="str">
        <f>Calcu_ADJ!V221</f>
        <v>∞</v>
      </c>
      <c r="BD739" s="468"/>
      <c r="BE739" s="468"/>
      <c r="BF739" s="468"/>
    </row>
    <row r="740" spans="1:58" ht="18.75" customHeight="1">
      <c r="A740" s="222"/>
      <c r="B740" s="468" t="s">
        <v>184</v>
      </c>
      <c r="C740" s="468"/>
      <c r="D740" s="478" t="s">
        <v>160</v>
      </c>
      <c r="E740" s="479"/>
      <c r="F740" s="479"/>
      <c r="G740" s="480"/>
      <c r="H740" s="481" t="e">
        <f ca="1">Calcu_ADJ!E222</f>
        <v>#N/A</v>
      </c>
      <c r="I740" s="482"/>
      <c r="J740" s="482"/>
      <c r="K740" s="482"/>
      <c r="L740" s="482"/>
      <c r="M740" s="483" t="str">
        <f>Calcu_ADJ!F222</f>
        <v>mm</v>
      </c>
      <c r="N740" s="484"/>
      <c r="O740" s="485">
        <f>Calcu_ADJ!K222</f>
        <v>0</v>
      </c>
      <c r="P740" s="486"/>
      <c r="Q740" s="486"/>
      <c r="R740" s="486"/>
      <c r="S740" s="486"/>
      <c r="T740" s="486"/>
      <c r="U740" s="486"/>
      <c r="V740" s="487" t="str">
        <f>Calcu_ADJ!M222</f>
        <v>μm</v>
      </c>
      <c r="W740" s="487"/>
      <c r="X740" s="487"/>
      <c r="Y740" s="487"/>
      <c r="Z740" s="487"/>
      <c r="AA740" s="488"/>
      <c r="AB740" s="468" t="str">
        <f>Calcu_ADJ!N222</f>
        <v>t</v>
      </c>
      <c r="AC740" s="468"/>
      <c r="AD740" s="468"/>
      <c r="AE740" s="468"/>
      <c r="AF740" s="468"/>
      <c r="AG740" s="465">
        <f>Calcu_ADJ!Q222</f>
        <v>-1</v>
      </c>
      <c r="AH740" s="466"/>
      <c r="AI740" s="466"/>
      <c r="AJ740" s="466"/>
      <c r="AK740" s="466"/>
      <c r="AL740" s="466"/>
      <c r="AM740" s="466"/>
      <c r="AN740" s="466"/>
      <c r="AO740" s="467"/>
      <c r="AP740" s="485">
        <f>Calcu_ADJ!S222</f>
        <v>0</v>
      </c>
      <c r="AQ740" s="486"/>
      <c r="AR740" s="486"/>
      <c r="AS740" s="486"/>
      <c r="AT740" s="486"/>
      <c r="AU740" s="486">
        <v>0</v>
      </c>
      <c r="AV740" s="486"/>
      <c r="AW740" s="487" t="str">
        <f>Calcu_ADJ!U222</f>
        <v>μm</v>
      </c>
      <c r="AX740" s="487"/>
      <c r="AY740" s="487"/>
      <c r="AZ740" s="487"/>
      <c r="BA740" s="487"/>
      <c r="BB740" s="488"/>
      <c r="BC740" s="468">
        <f>Calcu_ADJ!V222</f>
        <v>4</v>
      </c>
      <c r="BD740" s="468"/>
      <c r="BE740" s="468"/>
      <c r="BF740" s="468"/>
    </row>
    <row r="741" spans="1:58" ht="18.75" customHeight="1">
      <c r="A741" s="222"/>
      <c r="B741" s="468" t="s">
        <v>186</v>
      </c>
      <c r="C741" s="468"/>
      <c r="D741" s="478"/>
      <c r="E741" s="479"/>
      <c r="F741" s="479"/>
      <c r="G741" s="480"/>
      <c r="H741" s="481" t="e">
        <f ca="1">Calcu_ADJ!E223</f>
        <v>#N/A</v>
      </c>
      <c r="I741" s="482"/>
      <c r="J741" s="482"/>
      <c r="K741" s="482"/>
      <c r="L741" s="482"/>
      <c r="M741" s="483" t="str">
        <f>Calcu_ADJ!F223</f>
        <v>/℃</v>
      </c>
      <c r="N741" s="484"/>
      <c r="O741" s="496">
        <f>Calcu_ADJ!L223</f>
        <v>4.0824829046386305E-7</v>
      </c>
      <c r="P741" s="497"/>
      <c r="Q741" s="497"/>
      <c r="R741" s="497"/>
      <c r="S741" s="497"/>
      <c r="T741" s="497"/>
      <c r="U741" s="497"/>
      <c r="V741" s="497"/>
      <c r="W741" s="497"/>
      <c r="X741" s="489" t="str">
        <f>Calcu_ADJ!M223</f>
        <v>/℃</v>
      </c>
      <c r="Y741" s="489"/>
      <c r="Z741" s="489"/>
      <c r="AA741" s="490"/>
      <c r="AB741" s="468" t="str">
        <f>Calcu_ADJ!N223</f>
        <v>삼각형</v>
      </c>
      <c r="AC741" s="468"/>
      <c r="AD741" s="468"/>
      <c r="AE741" s="468"/>
      <c r="AF741" s="468"/>
      <c r="AG741" s="493">
        <f>Calcu_ADJ!Q223</f>
        <v>-200</v>
      </c>
      <c r="AH741" s="489"/>
      <c r="AI741" s="489"/>
      <c r="AJ741" s="489"/>
      <c r="AK741" s="489" t="s">
        <v>187</v>
      </c>
      <c r="AL741" s="489"/>
      <c r="AM741" s="489"/>
      <c r="AN741" s="489"/>
      <c r="AO741" s="490"/>
      <c r="AP741" s="494">
        <f>Calcu_ADJ!T223</f>
        <v>8.1649658092772609E-5</v>
      </c>
      <c r="AQ741" s="495"/>
      <c r="AR741" s="495"/>
      <c r="AS741" s="495"/>
      <c r="AT741" s="495"/>
      <c r="AU741" s="495" t="s">
        <v>314</v>
      </c>
      <c r="AV741" s="495"/>
      <c r="AW741" s="489" t="s">
        <v>188</v>
      </c>
      <c r="AX741" s="489"/>
      <c r="AY741" s="489"/>
      <c r="AZ741" s="489"/>
      <c r="BA741" s="489"/>
      <c r="BB741" s="490"/>
      <c r="BC741" s="468">
        <f>Calcu_ADJ!V223</f>
        <v>100</v>
      </c>
      <c r="BD741" s="468"/>
      <c r="BE741" s="468"/>
      <c r="BF741" s="468"/>
    </row>
    <row r="742" spans="1:58" ht="18.75" customHeight="1">
      <c r="A742" s="222"/>
      <c r="B742" s="468" t="s">
        <v>189</v>
      </c>
      <c r="C742" s="468"/>
      <c r="D742" s="478" t="s">
        <v>163</v>
      </c>
      <c r="E742" s="479"/>
      <c r="F742" s="479"/>
      <c r="G742" s="480"/>
      <c r="H742" s="481" t="str">
        <f>Calcu_ADJ!E224</f>
        <v/>
      </c>
      <c r="I742" s="482"/>
      <c r="J742" s="482"/>
      <c r="K742" s="482"/>
      <c r="L742" s="482"/>
      <c r="M742" s="483" t="str">
        <f>Calcu_ADJ!F224</f>
        <v>℃</v>
      </c>
      <c r="N742" s="484"/>
      <c r="O742" s="485">
        <f>Calcu_ADJ!L224</f>
        <v>0.11547005383792516</v>
      </c>
      <c r="P742" s="486"/>
      <c r="Q742" s="486"/>
      <c r="R742" s="486"/>
      <c r="S742" s="486"/>
      <c r="T742" s="486"/>
      <c r="U742" s="486"/>
      <c r="V742" s="487" t="str">
        <f>Calcu_ADJ!M224</f>
        <v>℃</v>
      </c>
      <c r="W742" s="487"/>
      <c r="X742" s="487"/>
      <c r="Y742" s="487"/>
      <c r="Z742" s="487"/>
      <c r="AA742" s="488"/>
      <c r="AB742" s="468" t="str">
        <f>Calcu_ADJ!N224</f>
        <v>직사각형</v>
      </c>
      <c r="AC742" s="468"/>
      <c r="AD742" s="468"/>
      <c r="AE742" s="468"/>
      <c r="AF742" s="468"/>
      <c r="AG742" s="493" t="e">
        <f ca="1">Calcu_ADJ!Q224</f>
        <v>#N/A</v>
      </c>
      <c r="AH742" s="489"/>
      <c r="AI742" s="489"/>
      <c r="AJ742" s="489"/>
      <c r="AK742" s="489" t="s">
        <v>191</v>
      </c>
      <c r="AL742" s="489"/>
      <c r="AM742" s="489"/>
      <c r="AN742" s="489"/>
      <c r="AO742" s="490"/>
      <c r="AP742" s="494" t="e">
        <f ca="1">Calcu_ADJ!T224</f>
        <v>#N/A</v>
      </c>
      <c r="AQ742" s="495"/>
      <c r="AR742" s="495"/>
      <c r="AS742" s="495"/>
      <c r="AT742" s="495"/>
      <c r="AU742" s="495" t="s">
        <v>315</v>
      </c>
      <c r="AV742" s="495"/>
      <c r="AW742" s="489" t="s">
        <v>188</v>
      </c>
      <c r="AX742" s="489"/>
      <c r="AY742" s="489"/>
      <c r="AZ742" s="489"/>
      <c r="BA742" s="489"/>
      <c r="BB742" s="490"/>
      <c r="BC742" s="468">
        <f>Calcu_ADJ!V224</f>
        <v>12</v>
      </c>
      <c r="BD742" s="468"/>
      <c r="BE742" s="468"/>
      <c r="BF742" s="468"/>
    </row>
    <row r="743" spans="1:58" ht="18.75" customHeight="1">
      <c r="A743" s="222"/>
      <c r="B743" s="468" t="s">
        <v>193</v>
      </c>
      <c r="C743" s="468"/>
      <c r="D743" s="478" t="s">
        <v>164</v>
      </c>
      <c r="E743" s="479"/>
      <c r="F743" s="479"/>
      <c r="G743" s="480"/>
      <c r="H743" s="481" t="e">
        <f ca="1">Calcu_ADJ!E225</f>
        <v>#N/A</v>
      </c>
      <c r="I743" s="482"/>
      <c r="J743" s="482"/>
      <c r="K743" s="482"/>
      <c r="L743" s="482"/>
      <c r="M743" s="483" t="str">
        <f>Calcu_ADJ!F225</f>
        <v>/℃</v>
      </c>
      <c r="N743" s="484"/>
      <c r="O743" s="496">
        <f>Calcu_ADJ!L225</f>
        <v>8.1649658092772609E-7</v>
      </c>
      <c r="P743" s="497"/>
      <c r="Q743" s="497"/>
      <c r="R743" s="497"/>
      <c r="S743" s="497"/>
      <c r="T743" s="497"/>
      <c r="U743" s="497"/>
      <c r="V743" s="497"/>
      <c r="W743" s="497"/>
      <c r="X743" s="489" t="str">
        <f>Calcu_ADJ!M225</f>
        <v>/℃</v>
      </c>
      <c r="Y743" s="489"/>
      <c r="Z743" s="489"/>
      <c r="AA743" s="490"/>
      <c r="AB743" s="468" t="str">
        <f>Calcu_ADJ!N225</f>
        <v>삼각형</v>
      </c>
      <c r="AC743" s="468"/>
      <c r="AD743" s="468"/>
      <c r="AE743" s="468"/>
      <c r="AF743" s="468"/>
      <c r="AG743" s="493">
        <f>Calcu_ADJ!Q225</f>
        <v>-100</v>
      </c>
      <c r="AH743" s="489"/>
      <c r="AI743" s="489"/>
      <c r="AJ743" s="489"/>
      <c r="AK743" s="489" t="s">
        <v>187</v>
      </c>
      <c r="AL743" s="489"/>
      <c r="AM743" s="489"/>
      <c r="AN743" s="489"/>
      <c r="AO743" s="490"/>
      <c r="AP743" s="494">
        <f>Calcu_ADJ!T225</f>
        <v>8.1649658092772609E-5</v>
      </c>
      <c r="AQ743" s="495"/>
      <c r="AR743" s="495"/>
      <c r="AS743" s="495"/>
      <c r="AT743" s="495"/>
      <c r="AU743" s="495" t="s">
        <v>314</v>
      </c>
      <c r="AV743" s="495"/>
      <c r="AW743" s="489" t="s">
        <v>188</v>
      </c>
      <c r="AX743" s="489"/>
      <c r="AY743" s="489"/>
      <c r="AZ743" s="489"/>
      <c r="BA743" s="489"/>
      <c r="BB743" s="490"/>
      <c r="BC743" s="468">
        <f>Calcu_ADJ!V225</f>
        <v>100</v>
      </c>
      <c r="BD743" s="468"/>
      <c r="BE743" s="468"/>
      <c r="BF743" s="468"/>
    </row>
    <row r="744" spans="1:58" ht="18.75" customHeight="1">
      <c r="A744" s="222"/>
      <c r="B744" s="468" t="s">
        <v>195</v>
      </c>
      <c r="C744" s="468"/>
      <c r="D744" s="478" t="s">
        <v>165</v>
      </c>
      <c r="E744" s="479"/>
      <c r="F744" s="479"/>
      <c r="G744" s="480"/>
      <c r="H744" s="481">
        <f>Calcu_ADJ!E226</f>
        <v>0.1</v>
      </c>
      <c r="I744" s="482"/>
      <c r="J744" s="482"/>
      <c r="K744" s="482"/>
      <c r="L744" s="482"/>
      <c r="M744" s="483" t="str">
        <f>Calcu_ADJ!F226</f>
        <v>℃</v>
      </c>
      <c r="N744" s="484"/>
      <c r="O744" s="485">
        <f>Calcu_ADJ!L226</f>
        <v>0.57735026918962584</v>
      </c>
      <c r="P744" s="486"/>
      <c r="Q744" s="486"/>
      <c r="R744" s="486"/>
      <c r="S744" s="486"/>
      <c r="T744" s="486"/>
      <c r="U744" s="486"/>
      <c r="V744" s="487" t="str">
        <f>Calcu_ADJ!M226</f>
        <v>℃</v>
      </c>
      <c r="W744" s="487"/>
      <c r="X744" s="487"/>
      <c r="Y744" s="487"/>
      <c r="Z744" s="487"/>
      <c r="AA744" s="488"/>
      <c r="AB744" s="468" t="str">
        <f>Calcu_ADJ!N226</f>
        <v>직사각형</v>
      </c>
      <c r="AC744" s="468"/>
      <c r="AD744" s="468"/>
      <c r="AE744" s="468"/>
      <c r="AF744" s="468"/>
      <c r="AG744" s="493" t="e">
        <f ca="1">Calcu_ADJ!Q226</f>
        <v>#N/A</v>
      </c>
      <c r="AH744" s="489"/>
      <c r="AI744" s="489"/>
      <c r="AJ744" s="489"/>
      <c r="AK744" s="489" t="s">
        <v>191</v>
      </c>
      <c r="AL744" s="489"/>
      <c r="AM744" s="489"/>
      <c r="AN744" s="489"/>
      <c r="AO744" s="490"/>
      <c r="AP744" s="494" t="e">
        <f ca="1">Calcu_ADJ!T226</f>
        <v>#N/A</v>
      </c>
      <c r="AQ744" s="495"/>
      <c r="AR744" s="495"/>
      <c r="AS744" s="495"/>
      <c r="AT744" s="495"/>
      <c r="AU744" s="495" t="s">
        <v>315</v>
      </c>
      <c r="AV744" s="495"/>
      <c r="AW744" s="489" t="s">
        <v>197</v>
      </c>
      <c r="AX744" s="489"/>
      <c r="AY744" s="489"/>
      <c r="AZ744" s="489"/>
      <c r="BA744" s="489"/>
      <c r="BB744" s="490"/>
      <c r="BC744" s="468">
        <f>Calcu_ADJ!V226</f>
        <v>12</v>
      </c>
      <c r="BD744" s="468"/>
      <c r="BE744" s="468"/>
      <c r="BF744" s="468"/>
    </row>
    <row r="745" spans="1:58" ht="18.75" customHeight="1">
      <c r="A745" s="222"/>
      <c r="B745" s="468" t="s">
        <v>198</v>
      </c>
      <c r="C745" s="468"/>
      <c r="D745" s="478" t="s">
        <v>581</v>
      </c>
      <c r="E745" s="479"/>
      <c r="F745" s="479"/>
      <c r="G745" s="480"/>
      <c r="H745" s="481">
        <f>Calcu_ADJ!E227</f>
        <v>0</v>
      </c>
      <c r="I745" s="482"/>
      <c r="J745" s="482"/>
      <c r="K745" s="482"/>
      <c r="L745" s="482"/>
      <c r="M745" s="483" t="str">
        <f>Calcu_ADJ!F227</f>
        <v>mm</v>
      </c>
      <c r="N745" s="484"/>
      <c r="O745" s="485">
        <f>Calcu_ADJ!K227</f>
        <v>0</v>
      </c>
      <c r="P745" s="486"/>
      <c r="Q745" s="486"/>
      <c r="R745" s="486"/>
      <c r="S745" s="486"/>
      <c r="T745" s="486"/>
      <c r="U745" s="486"/>
      <c r="V745" s="487" t="str">
        <f>Calcu_ADJ!M227</f>
        <v>μm</v>
      </c>
      <c r="W745" s="487"/>
      <c r="X745" s="487"/>
      <c r="Y745" s="487"/>
      <c r="Z745" s="487"/>
      <c r="AA745" s="488"/>
      <c r="AB745" s="468" t="str">
        <f>Calcu_ADJ!N227</f>
        <v>직사각형</v>
      </c>
      <c r="AC745" s="468"/>
      <c r="AD745" s="468"/>
      <c r="AE745" s="468"/>
      <c r="AF745" s="468"/>
      <c r="AG745" s="465">
        <f>Calcu_ADJ!Q227</f>
        <v>1</v>
      </c>
      <c r="AH745" s="466"/>
      <c r="AI745" s="466"/>
      <c r="AJ745" s="466"/>
      <c r="AK745" s="466"/>
      <c r="AL745" s="466"/>
      <c r="AM745" s="466"/>
      <c r="AN745" s="466"/>
      <c r="AO745" s="467"/>
      <c r="AP745" s="485">
        <f>Calcu_ADJ!S227</f>
        <v>0</v>
      </c>
      <c r="AQ745" s="486"/>
      <c r="AR745" s="486"/>
      <c r="AS745" s="486"/>
      <c r="AT745" s="486"/>
      <c r="AU745" s="486">
        <v>0</v>
      </c>
      <c r="AV745" s="486"/>
      <c r="AW745" s="487" t="str">
        <f>Calcu_ADJ!U227</f>
        <v>μm</v>
      </c>
      <c r="AX745" s="487"/>
      <c r="AY745" s="487"/>
      <c r="AZ745" s="487"/>
      <c r="BA745" s="487"/>
      <c r="BB745" s="488"/>
      <c r="BC745" s="468" t="str">
        <f>Calcu_ADJ!V227</f>
        <v>∞</v>
      </c>
      <c r="BD745" s="468"/>
      <c r="BE745" s="468"/>
      <c r="BF745" s="468"/>
    </row>
    <row r="746" spans="1:58" ht="18.75" customHeight="1">
      <c r="A746" s="222"/>
      <c r="B746" s="468" t="s">
        <v>335</v>
      </c>
      <c r="C746" s="468"/>
      <c r="D746" s="478" t="s">
        <v>352</v>
      </c>
      <c r="E746" s="479"/>
      <c r="F746" s="479"/>
      <c r="G746" s="480"/>
      <c r="H746" s="481">
        <f>Calcu_ADJ!E228</f>
        <v>0</v>
      </c>
      <c r="I746" s="482"/>
      <c r="J746" s="482"/>
      <c r="K746" s="482"/>
      <c r="L746" s="482"/>
      <c r="M746" s="483" t="str">
        <f>Calcu_ADJ!F228</f>
        <v>mm</v>
      </c>
      <c r="N746" s="484"/>
      <c r="O746" s="485">
        <f>Calcu_ADJ!K228</f>
        <v>0</v>
      </c>
      <c r="P746" s="486"/>
      <c r="Q746" s="486"/>
      <c r="R746" s="486"/>
      <c r="S746" s="486"/>
      <c r="T746" s="486"/>
      <c r="U746" s="486"/>
      <c r="V746" s="487" t="str">
        <f>Calcu_ADJ!M228</f>
        <v>μm</v>
      </c>
      <c r="W746" s="487"/>
      <c r="X746" s="487"/>
      <c r="Y746" s="487"/>
      <c r="Z746" s="487"/>
      <c r="AA746" s="488"/>
      <c r="AB746" s="468" t="str">
        <f>Calcu_ADJ!N228</f>
        <v>직사각형</v>
      </c>
      <c r="AC746" s="468"/>
      <c r="AD746" s="468"/>
      <c r="AE746" s="468"/>
      <c r="AF746" s="468"/>
      <c r="AG746" s="465">
        <f>Calcu_ADJ!Q228</f>
        <v>1</v>
      </c>
      <c r="AH746" s="466"/>
      <c r="AI746" s="466"/>
      <c r="AJ746" s="466"/>
      <c r="AK746" s="466"/>
      <c r="AL746" s="466"/>
      <c r="AM746" s="466"/>
      <c r="AN746" s="466"/>
      <c r="AO746" s="467"/>
      <c r="AP746" s="485">
        <f>Calcu_ADJ!S228</f>
        <v>0</v>
      </c>
      <c r="AQ746" s="486"/>
      <c r="AR746" s="486"/>
      <c r="AS746" s="486"/>
      <c r="AT746" s="486"/>
      <c r="AU746" s="486">
        <v>0</v>
      </c>
      <c r="AV746" s="486"/>
      <c r="AW746" s="487" t="str">
        <f>Calcu_ADJ!U228</f>
        <v>μm</v>
      </c>
      <c r="AX746" s="487"/>
      <c r="AY746" s="487"/>
      <c r="AZ746" s="487"/>
      <c r="BA746" s="487"/>
      <c r="BB746" s="488"/>
      <c r="BC746" s="468">
        <f>Calcu_ADJ!V228</f>
        <v>12</v>
      </c>
      <c r="BD746" s="468"/>
      <c r="BE746" s="468"/>
      <c r="BF746" s="468"/>
    </row>
    <row r="747" spans="1:58" ht="18.75" customHeight="1">
      <c r="A747" s="222"/>
      <c r="B747" s="468" t="s">
        <v>336</v>
      </c>
      <c r="C747" s="468"/>
      <c r="D747" s="478" t="s">
        <v>156</v>
      </c>
      <c r="E747" s="479"/>
      <c r="F747" s="479"/>
      <c r="G747" s="480"/>
      <c r="H747" s="481" t="e">
        <f ca="1">Calcu_ADJ!E229</f>
        <v>#N/A</v>
      </c>
      <c r="I747" s="482"/>
      <c r="J747" s="482"/>
      <c r="K747" s="482"/>
      <c r="L747" s="482"/>
      <c r="M747" s="483" t="str">
        <f>Calcu_ADJ!F229</f>
        <v>mm</v>
      </c>
      <c r="N747" s="484"/>
      <c r="O747" s="465"/>
      <c r="P747" s="466"/>
      <c r="Q747" s="466"/>
      <c r="R747" s="466"/>
      <c r="S747" s="466"/>
      <c r="T747" s="466"/>
      <c r="U747" s="466"/>
      <c r="V747" s="466"/>
      <c r="W747" s="466"/>
      <c r="X747" s="466"/>
      <c r="Y747" s="466"/>
      <c r="Z747" s="466"/>
      <c r="AA747" s="467"/>
      <c r="AB747" s="468"/>
      <c r="AC747" s="468"/>
      <c r="AD747" s="468"/>
      <c r="AE747" s="468"/>
      <c r="AF747" s="468"/>
      <c r="AG747" s="465"/>
      <c r="AH747" s="466"/>
      <c r="AI747" s="466"/>
      <c r="AJ747" s="466"/>
      <c r="AK747" s="466"/>
      <c r="AL747" s="466"/>
      <c r="AM747" s="466"/>
      <c r="AN747" s="466"/>
      <c r="AO747" s="467"/>
      <c r="AP747" s="491" t="e">
        <f ca="1">Calcu_ADJ!S229</f>
        <v>#N/A</v>
      </c>
      <c r="AQ747" s="492"/>
      <c r="AR747" s="492"/>
      <c r="AS747" s="232"/>
      <c r="AT747" s="328"/>
      <c r="AU747" s="457" t="e">
        <f ca="1">Calcu_ADJ!T229</f>
        <v>#N/A</v>
      </c>
      <c r="AV747" s="457"/>
      <c r="AW747" s="457"/>
      <c r="AX747" s="329"/>
      <c r="AY747" s="329"/>
      <c r="AZ747" s="329"/>
      <c r="BA747" s="489" t="str">
        <f>Calcu_ADJ!U229</f>
        <v>μm</v>
      </c>
      <c r="BB747" s="490"/>
      <c r="BC747" s="468" t="e">
        <f ca="1">Calcu_ADJ!V229</f>
        <v>#N/A</v>
      </c>
      <c r="BD747" s="468"/>
      <c r="BE747" s="468"/>
      <c r="BF747" s="468"/>
    </row>
    <row r="748" spans="1:58" ht="18.75" customHeight="1">
      <c r="A748" s="222"/>
      <c r="B748" s="222"/>
      <c r="C748" s="222"/>
      <c r="D748" s="222"/>
      <c r="E748" s="222"/>
      <c r="F748" s="222"/>
      <c r="G748" s="222"/>
      <c r="H748" s="222"/>
      <c r="I748" s="222"/>
      <c r="J748" s="222"/>
      <c r="K748" s="222"/>
      <c r="L748" s="222"/>
      <c r="M748" s="222"/>
      <c r="N748" s="222"/>
      <c r="O748" s="222"/>
      <c r="P748" s="222"/>
      <c r="Q748" s="222"/>
      <c r="R748" s="222"/>
      <c r="S748" s="222"/>
      <c r="T748" s="222"/>
      <c r="U748" s="222"/>
      <c r="V748" s="222"/>
      <c r="W748" s="222"/>
      <c r="X748" s="222"/>
      <c r="Y748" s="222"/>
      <c r="Z748" s="222"/>
      <c r="AA748" s="222"/>
      <c r="AB748" s="222"/>
      <c r="AC748" s="222"/>
      <c r="AD748" s="222"/>
      <c r="AE748" s="222"/>
      <c r="AF748" s="222"/>
      <c r="AG748" s="234" t="s">
        <v>345</v>
      </c>
      <c r="AH748" s="222"/>
      <c r="AI748" s="222"/>
      <c r="AJ748" s="222"/>
      <c r="AK748" s="222"/>
      <c r="AL748" s="222"/>
      <c r="AM748" s="222"/>
      <c r="AN748" s="222"/>
      <c r="AO748" s="222"/>
      <c r="AP748" s="222"/>
      <c r="AQ748" s="222"/>
      <c r="AR748" s="222"/>
      <c r="AS748" s="222"/>
      <c r="AT748" s="222"/>
    </row>
    <row r="749" spans="1:58" s="137" customFormat="1" ht="18.75" customHeight="1">
      <c r="A749" s="57" t="s">
        <v>297</v>
      </c>
      <c r="B749" s="330"/>
      <c r="C749" s="330"/>
      <c r="D749" s="330"/>
      <c r="E749" s="330"/>
      <c r="F749" s="330"/>
      <c r="G749" s="330"/>
      <c r="H749" s="330"/>
      <c r="I749" s="330"/>
      <c r="J749" s="330"/>
      <c r="K749" s="330"/>
      <c r="L749" s="330"/>
      <c r="M749" s="330"/>
      <c r="N749" s="330"/>
      <c r="O749" s="330"/>
      <c r="P749" s="330"/>
      <c r="Q749" s="330"/>
      <c r="R749" s="330"/>
      <c r="S749" s="330"/>
      <c r="T749" s="330"/>
      <c r="U749" s="330"/>
      <c r="V749" s="330"/>
      <c r="W749" s="330"/>
      <c r="X749" s="330"/>
      <c r="Y749" s="330"/>
      <c r="Z749" s="330"/>
      <c r="AA749" s="330"/>
      <c r="AB749" s="330"/>
      <c r="AC749" s="330"/>
      <c r="AD749" s="330"/>
      <c r="AE749" s="330"/>
      <c r="AF749" s="330"/>
      <c r="AG749" s="330"/>
      <c r="AH749" s="330"/>
      <c r="AI749" s="330"/>
      <c r="AJ749" s="330"/>
      <c r="AK749" s="330"/>
      <c r="AL749" s="330"/>
      <c r="AM749" s="330"/>
      <c r="AN749" s="330"/>
      <c r="AO749" s="330"/>
      <c r="AP749" s="330"/>
      <c r="AQ749" s="330"/>
      <c r="AR749" s="330"/>
      <c r="AS749" s="330"/>
      <c r="AT749" s="330"/>
      <c r="AU749" s="330"/>
      <c r="AV749" s="330"/>
      <c r="AW749" s="330"/>
      <c r="AX749" s="330"/>
      <c r="AY749" s="330"/>
      <c r="AZ749" s="330"/>
      <c r="BA749" s="330"/>
      <c r="BB749" s="330"/>
      <c r="BC749" s="330"/>
      <c r="BD749" s="330"/>
      <c r="BE749" s="330"/>
      <c r="BF749" s="330"/>
    </row>
    <row r="750" spans="1:58" s="137" customFormat="1" ht="18.75" customHeight="1">
      <c r="A750" s="330"/>
      <c r="B750" s="330"/>
      <c r="C750" s="330"/>
      <c r="D750" s="330"/>
      <c r="E750" s="330"/>
      <c r="F750" s="330"/>
      <c r="G750" s="330"/>
      <c r="H750" s="330"/>
      <c r="I750" s="330"/>
      <c r="J750" s="330"/>
      <c r="K750" s="330"/>
      <c r="L750" s="330"/>
      <c r="M750" s="330"/>
      <c r="N750" s="330"/>
      <c r="O750" s="330"/>
      <c r="P750" s="330"/>
      <c r="Q750" s="330"/>
      <c r="R750" s="330"/>
      <c r="S750" s="330"/>
      <c r="T750" s="330"/>
      <c r="U750" s="330"/>
      <c r="V750" s="330"/>
      <c r="W750" s="330"/>
      <c r="X750" s="330"/>
      <c r="Y750" s="330"/>
      <c r="Z750" s="330"/>
      <c r="AA750" s="330"/>
      <c r="AB750" s="330"/>
      <c r="AC750" s="330"/>
      <c r="AD750" s="330"/>
      <c r="AE750" s="331"/>
      <c r="AF750" s="330"/>
      <c r="AG750" s="330"/>
      <c r="AH750" s="330"/>
      <c r="AI750" s="330"/>
      <c r="AJ750" s="330"/>
      <c r="AK750" s="331"/>
      <c r="AL750" s="331"/>
      <c r="AM750" s="335"/>
      <c r="AN750" s="335"/>
      <c r="AO750" s="335"/>
      <c r="AP750" s="335"/>
      <c r="AQ750" s="331"/>
      <c r="AR750" s="330"/>
      <c r="AT750" s="242"/>
      <c r="AU750" s="242"/>
      <c r="AV750" s="242"/>
      <c r="AW750" s="331"/>
      <c r="AX750" s="331"/>
      <c r="AY750" s="330"/>
      <c r="BA750" s="330"/>
      <c r="BB750" s="330"/>
      <c r="BC750" s="330"/>
      <c r="BD750" s="330"/>
      <c r="BE750" s="330"/>
      <c r="BF750" s="330"/>
    </row>
    <row r="751" spans="1:58" s="137" customFormat="1" ht="18.75" customHeight="1">
      <c r="A751" s="330"/>
      <c r="B751" s="330"/>
      <c r="C751" s="330"/>
      <c r="D751" s="330"/>
      <c r="E751" s="330" t="s">
        <v>205</v>
      </c>
      <c r="F751" s="501" t="e">
        <f ca="1">AP739</f>
        <v>#N/A</v>
      </c>
      <c r="G751" s="501"/>
      <c r="H751" s="501"/>
      <c r="I751" s="331" t="s">
        <v>131</v>
      </c>
      <c r="J751" s="331"/>
      <c r="K751" s="498" t="s">
        <v>298</v>
      </c>
      <c r="L751" s="498"/>
      <c r="M751" s="502" t="e">
        <f ca="1">AU739</f>
        <v>#N/A</v>
      </c>
      <c r="N751" s="502"/>
      <c r="O751" s="502"/>
      <c r="P751" s="331" t="s">
        <v>188</v>
      </c>
      <c r="Q751" s="331"/>
      <c r="R751" s="330"/>
      <c r="T751" s="498" t="s">
        <v>299</v>
      </c>
      <c r="U751" s="498"/>
      <c r="V751" s="500">
        <f>AP740</f>
        <v>0</v>
      </c>
      <c r="W751" s="500"/>
      <c r="X751" s="500"/>
      <c r="Y751" s="331" t="s">
        <v>131</v>
      </c>
      <c r="Z751" s="331"/>
      <c r="AA751" s="498" t="s">
        <v>299</v>
      </c>
      <c r="AB751" s="498"/>
      <c r="AC751" s="499">
        <f>AP741</f>
        <v>8.1649658092772609E-5</v>
      </c>
      <c r="AD751" s="499"/>
      <c r="AE751" s="499"/>
      <c r="AF751" s="499"/>
      <c r="AG751" s="331" t="s">
        <v>188</v>
      </c>
      <c r="AH751" s="330"/>
      <c r="AK751" s="498" t="s">
        <v>299</v>
      </c>
      <c r="AL751" s="498"/>
      <c r="AM751" s="499" t="e">
        <f ca="1">AP742</f>
        <v>#N/A</v>
      </c>
      <c r="AN751" s="499"/>
      <c r="AO751" s="499"/>
      <c r="AP751" s="499"/>
      <c r="AQ751" s="331" t="s">
        <v>188</v>
      </c>
      <c r="AR751" s="330"/>
      <c r="AU751" s="330"/>
      <c r="AV751" s="330"/>
      <c r="AW751" s="330"/>
      <c r="AX751" s="330"/>
      <c r="AY751" s="330"/>
      <c r="AZ751" s="330"/>
      <c r="BA751" s="330"/>
      <c r="BB751" s="330"/>
      <c r="BC751" s="330"/>
      <c r="BD751" s="330"/>
      <c r="BE751" s="330"/>
      <c r="BF751" s="330"/>
    </row>
    <row r="752" spans="1:58" s="137" customFormat="1" ht="18.75" customHeight="1">
      <c r="A752" s="330"/>
      <c r="B752" s="330"/>
      <c r="C752" s="330"/>
      <c r="D752" s="330"/>
      <c r="E752" s="330"/>
      <c r="F752" s="498" t="s">
        <v>299</v>
      </c>
      <c r="G752" s="498"/>
      <c r="H752" s="499">
        <f>AP743</f>
        <v>8.1649658092772609E-5</v>
      </c>
      <c r="I752" s="499"/>
      <c r="J752" s="499"/>
      <c r="K752" s="499"/>
      <c r="L752" s="331" t="s">
        <v>188</v>
      </c>
      <c r="M752" s="330"/>
      <c r="P752" s="498" t="s">
        <v>299</v>
      </c>
      <c r="Q752" s="498"/>
      <c r="R752" s="499" t="e">
        <f ca="1">AP744</f>
        <v>#N/A</v>
      </c>
      <c r="S752" s="499"/>
      <c r="T752" s="499"/>
      <c r="U752" s="499"/>
      <c r="V752" s="331" t="s">
        <v>188</v>
      </c>
      <c r="W752" s="330"/>
      <c r="Z752" s="498" t="s">
        <v>298</v>
      </c>
      <c r="AA752" s="498"/>
      <c r="AB752" s="500">
        <f>AP745</f>
        <v>0</v>
      </c>
      <c r="AC752" s="500"/>
      <c r="AD752" s="500"/>
      <c r="AE752" s="331" t="s">
        <v>131</v>
      </c>
      <c r="AF752" s="331"/>
      <c r="AG752" s="334"/>
      <c r="AH752" s="498" t="s">
        <v>298</v>
      </c>
      <c r="AI752" s="498"/>
      <c r="AJ752" s="500">
        <f>AP746</f>
        <v>0</v>
      </c>
      <c r="AK752" s="500"/>
      <c r="AL752" s="500"/>
      <c r="AM752" s="331" t="s">
        <v>131</v>
      </c>
      <c r="AN752" s="331"/>
      <c r="AO752" s="334"/>
      <c r="AP752" s="331"/>
      <c r="AQ752" s="330"/>
      <c r="AS752" s="330"/>
      <c r="AT752" s="330"/>
      <c r="AU752" s="330"/>
      <c r="AV752" s="330"/>
      <c r="AW752" s="330"/>
      <c r="AX752" s="330"/>
      <c r="AY752" s="330"/>
      <c r="AZ752" s="330"/>
      <c r="BA752" s="330"/>
      <c r="BB752" s="330"/>
      <c r="BC752" s="330"/>
      <c r="BD752" s="330"/>
      <c r="BE752" s="330"/>
      <c r="BF752" s="330"/>
    </row>
    <row r="753" spans="1:75" s="58" customFormat="1" ht="18.75" customHeight="1">
      <c r="A753" s="331"/>
      <c r="B753" s="331"/>
      <c r="C753" s="331"/>
      <c r="D753" s="331"/>
      <c r="E753" s="330" t="s">
        <v>132</v>
      </c>
      <c r="F753" s="501" t="e">
        <f ca="1">AP747</f>
        <v>#N/A</v>
      </c>
      <c r="G753" s="501"/>
      <c r="H753" s="501"/>
      <c r="I753" s="331" t="s">
        <v>131</v>
      </c>
      <c r="J753" s="331"/>
      <c r="K753" s="498" t="s">
        <v>298</v>
      </c>
      <c r="L753" s="498"/>
      <c r="M753" s="502" t="e">
        <f ca="1">AU747</f>
        <v>#N/A</v>
      </c>
      <c r="N753" s="502"/>
      <c r="O753" s="502"/>
      <c r="P753" s="331" t="s">
        <v>188</v>
      </c>
      <c r="Q753" s="331"/>
      <c r="R753" s="330"/>
      <c r="S753" s="137"/>
      <c r="T753" s="331"/>
      <c r="U753" s="331"/>
      <c r="V753" s="331"/>
      <c r="W753" s="331"/>
      <c r="X753" s="331"/>
      <c r="Y753" s="331"/>
      <c r="Z753" s="331"/>
      <c r="AA753" s="331"/>
      <c r="AB753" s="331"/>
      <c r="AC753" s="331"/>
      <c r="AD753" s="331"/>
      <c r="AE753" s="331"/>
      <c r="AF753" s="331"/>
      <c r="AG753" s="330"/>
      <c r="AH753" s="331"/>
      <c r="AI753" s="331"/>
      <c r="AJ753" s="331"/>
      <c r="AK753" s="331"/>
      <c r="AL753" s="331"/>
      <c r="AM753" s="331"/>
      <c r="AN753" s="331"/>
      <c r="AO753" s="331"/>
      <c r="AP753" s="331"/>
      <c r="AQ753" s="331"/>
      <c r="AR753" s="331"/>
      <c r="AS753" s="331"/>
      <c r="AT753" s="331"/>
      <c r="AU753" s="331"/>
      <c r="AV753" s="331"/>
      <c r="AW753" s="331"/>
      <c r="AX753" s="331"/>
      <c r="AY753" s="331"/>
      <c r="AZ753" s="331"/>
      <c r="BA753" s="331"/>
      <c r="BB753" s="331"/>
      <c r="BC753" s="331"/>
      <c r="BD753" s="331"/>
      <c r="BE753" s="331"/>
      <c r="BF753" s="331"/>
      <c r="BG753" s="331"/>
      <c r="BH753" s="331"/>
    </row>
    <row r="754" spans="1:75" s="58" customFormat="1" ht="18.75" customHeight="1">
      <c r="A754" s="331"/>
      <c r="B754" s="331"/>
      <c r="C754" s="331"/>
      <c r="D754" s="332"/>
      <c r="E754" s="332"/>
      <c r="F754" s="332"/>
      <c r="G754" s="331"/>
      <c r="H754" s="331"/>
      <c r="I754" s="330"/>
      <c r="J754" s="330"/>
      <c r="K754" s="148"/>
      <c r="L754" s="148"/>
      <c r="M754" s="148"/>
      <c r="N754" s="148"/>
      <c r="O754" s="331"/>
      <c r="P754" s="331"/>
      <c r="Q754" s="331"/>
      <c r="R754" s="331"/>
      <c r="S754" s="331"/>
      <c r="T754" s="331"/>
      <c r="U754" s="331"/>
      <c r="V754" s="331"/>
      <c r="W754" s="331"/>
      <c r="X754" s="331"/>
      <c r="Y754" s="331"/>
      <c r="Z754" s="331"/>
      <c r="AA754" s="331"/>
      <c r="AB754" s="331"/>
      <c r="AC754" s="331"/>
      <c r="AD754" s="331"/>
      <c r="AE754" s="331"/>
      <c r="AF754" s="331"/>
      <c r="AG754" s="331"/>
      <c r="AH754" s="331"/>
      <c r="AI754" s="331"/>
      <c r="AJ754" s="331"/>
      <c r="AK754" s="331"/>
      <c r="AL754" s="331"/>
      <c r="AM754" s="331"/>
      <c r="AN754" s="331"/>
      <c r="AO754" s="331"/>
      <c r="AP754" s="331"/>
      <c r="AQ754" s="331"/>
      <c r="AR754" s="331"/>
      <c r="AS754" s="331"/>
      <c r="AT754" s="331"/>
      <c r="AU754" s="331"/>
      <c r="AV754" s="331"/>
      <c r="AW754" s="331"/>
      <c r="AX754" s="331"/>
      <c r="AY754" s="331"/>
      <c r="AZ754" s="331"/>
      <c r="BA754" s="331"/>
      <c r="BB754" s="331"/>
      <c r="BC754" s="331"/>
      <c r="BD754" s="331"/>
      <c r="BE754" s="331"/>
      <c r="BF754" s="331"/>
    </row>
    <row r="755" spans="1:75" s="137" customFormat="1" ht="18.75" customHeight="1">
      <c r="A755" s="330"/>
      <c r="B755" s="330"/>
      <c r="C755" s="330"/>
      <c r="D755" s="141" t="s">
        <v>300</v>
      </c>
      <c r="E755" s="330" t="s">
        <v>132</v>
      </c>
      <c r="F755" s="501" t="e">
        <f ca="1">F753</f>
        <v>#N/A</v>
      </c>
      <c r="G755" s="501"/>
      <c r="H755" s="501"/>
      <c r="I755" s="151"/>
      <c r="J755" s="333"/>
      <c r="K755" s="506" t="e">
        <f ca="1">M753</f>
        <v>#N/A</v>
      </c>
      <c r="L755" s="507"/>
      <c r="M755" s="507"/>
      <c r="N755" s="222"/>
      <c r="O755" s="222"/>
      <c r="P755" s="222"/>
      <c r="Q755" s="508" t="str">
        <f>BA747</f>
        <v>μm</v>
      </c>
      <c r="R755" s="508"/>
      <c r="T755" s="331"/>
      <c r="U755" s="331"/>
      <c r="V755" s="331"/>
      <c r="W755" s="331"/>
      <c r="X755" s="331"/>
      <c r="Y755" s="330"/>
      <c r="Z755" s="330"/>
      <c r="AA755" s="330"/>
      <c r="AB755" s="330"/>
      <c r="AC755" s="330"/>
      <c r="AD755" s="330"/>
      <c r="AE755" s="331"/>
      <c r="AF755" s="330"/>
      <c r="AG755" s="330"/>
      <c r="AH755" s="330"/>
      <c r="AI755" s="330"/>
      <c r="AJ755" s="330"/>
      <c r="AK755" s="330"/>
      <c r="AL755" s="330"/>
      <c r="AM755" s="330"/>
      <c r="AN755" s="330"/>
      <c r="AO755" s="330"/>
      <c r="AP755" s="330"/>
      <c r="AQ755" s="330"/>
      <c r="AR755" s="330"/>
      <c r="AS755" s="330"/>
      <c r="AT755" s="330"/>
      <c r="BA755" s="330"/>
      <c r="BB755" s="330"/>
      <c r="BC755" s="330"/>
      <c r="BD755" s="330"/>
      <c r="BE755" s="330"/>
      <c r="BF755" s="330"/>
    </row>
    <row r="756" spans="1:75" s="331" customFormat="1" ht="18.75" customHeight="1"/>
    <row r="757" spans="1:75" ht="18.75" customHeight="1">
      <c r="A757" s="57" t="s">
        <v>301</v>
      </c>
      <c r="B757" s="222"/>
      <c r="C757" s="222"/>
      <c r="D757" s="222"/>
      <c r="E757" s="222"/>
      <c r="F757" s="222"/>
      <c r="G757" s="222"/>
      <c r="H757" s="222"/>
      <c r="I757" s="222"/>
      <c r="J757" s="222"/>
      <c r="K757" s="222"/>
      <c r="L757" s="222"/>
      <c r="M757" s="222"/>
      <c r="N757" s="222"/>
      <c r="O757" s="222"/>
      <c r="P757" s="222"/>
      <c r="Q757" s="222"/>
      <c r="R757" s="222"/>
      <c r="S757" s="222"/>
      <c r="T757" s="222"/>
      <c r="U757" s="222"/>
      <c r="V757" s="222"/>
      <c r="W757" s="222"/>
      <c r="X757" s="222"/>
      <c r="Y757" s="222"/>
      <c r="Z757" s="222"/>
      <c r="AA757" s="222"/>
      <c r="AB757" s="222"/>
      <c r="AC757" s="222"/>
      <c r="AD757" s="222"/>
      <c r="AE757" s="222"/>
      <c r="AF757" s="222"/>
      <c r="AG757" s="222"/>
      <c r="AH757" s="222"/>
      <c r="AI757" s="222"/>
      <c r="AJ757" s="222"/>
      <c r="AK757" s="222"/>
      <c r="AL757" s="222"/>
      <c r="AM757" s="222"/>
      <c r="AN757" s="222"/>
      <c r="AO757" s="222"/>
      <c r="AP757" s="222"/>
      <c r="AQ757" s="222"/>
      <c r="AR757" s="222"/>
      <c r="AS757" s="222"/>
      <c r="AT757" s="222"/>
      <c r="AU757" s="222"/>
      <c r="AV757" s="222"/>
      <c r="AW757" s="222"/>
      <c r="AX757" s="222"/>
      <c r="AY757" s="222"/>
      <c r="AZ757" s="222"/>
      <c r="BA757" s="222"/>
      <c r="BB757" s="222"/>
      <c r="BC757" s="222"/>
      <c r="BD757" s="222"/>
      <c r="BE757" s="222"/>
      <c r="BF757" s="222"/>
    </row>
    <row r="758" spans="1:75" ht="18.75" customHeight="1">
      <c r="A758" s="222"/>
      <c r="B758" s="222"/>
      <c r="C758" s="222"/>
      <c r="D758" s="222"/>
      <c r="E758" s="222"/>
      <c r="F758" s="222"/>
      <c r="G758" s="222"/>
      <c r="H758" s="222"/>
      <c r="I758" s="222"/>
      <c r="J758" s="222"/>
      <c r="K758" s="222"/>
      <c r="L758" s="503" t="e">
        <f ca="1">Calcu_ADJ!W229</f>
        <v>#N/A</v>
      </c>
      <c r="M758" s="503"/>
      <c r="N758" s="503"/>
      <c r="O758" s="503"/>
      <c r="P758" s="503"/>
      <c r="Q758" s="503"/>
      <c r="R758" s="503"/>
      <c r="S758" s="503"/>
      <c r="T758" s="503"/>
      <c r="U758" s="503"/>
      <c r="V758" s="503"/>
      <c r="W758" s="503"/>
      <c r="X758" s="503"/>
      <c r="Y758" s="503"/>
      <c r="Z758" s="503"/>
      <c r="AA758" s="503"/>
      <c r="AB758" s="503"/>
      <c r="AC758" s="503"/>
      <c r="AD758" s="503"/>
      <c r="AE758" s="503"/>
      <c r="AF758" s="503"/>
      <c r="AG758" s="503"/>
      <c r="AH758" s="503"/>
      <c r="AI758" s="503"/>
      <c r="AJ758" s="503"/>
      <c r="AK758" s="503"/>
      <c r="AL758" s="503"/>
      <c r="AM758" s="503"/>
      <c r="AN758" s="503"/>
      <c r="AO758" s="503"/>
      <c r="AP758" s="503"/>
      <c r="AQ758" s="503"/>
      <c r="AR758" s="503"/>
      <c r="AS758" s="503"/>
      <c r="AT758" s="503"/>
      <c r="AU758" s="503"/>
      <c r="AV758" s="503"/>
      <c r="AW758" s="503"/>
      <c r="AX758" s="503"/>
      <c r="AY758" s="498" t="s">
        <v>205</v>
      </c>
      <c r="AZ758" s="504" t="e">
        <f ca="1">TRIM(BC747)</f>
        <v>#N/A</v>
      </c>
      <c r="BA758" s="504"/>
      <c r="BB758" s="504"/>
      <c r="BC758" s="504"/>
      <c r="BD758" s="504"/>
      <c r="BF758" s="149"/>
      <c r="BG758" s="149"/>
      <c r="BH758" s="149"/>
      <c r="BI758" s="149"/>
      <c r="BJ758" s="149"/>
      <c r="BK758" s="58"/>
      <c r="BL758" s="58"/>
      <c r="BM758" s="58"/>
      <c r="BN758" s="58"/>
      <c r="BO758" s="58"/>
      <c r="BP758" s="58"/>
      <c r="BQ758" s="58"/>
      <c r="BR758" s="58"/>
      <c r="BS758" s="58"/>
      <c r="BT758" s="58"/>
      <c r="BU758" s="58"/>
      <c r="BV758" s="58"/>
      <c r="BW758" s="58"/>
    </row>
    <row r="759" spans="1:75" ht="18.75" customHeight="1">
      <c r="A759" s="222"/>
      <c r="B759" s="222"/>
      <c r="C759" s="222"/>
      <c r="D759" s="222"/>
      <c r="E759" s="222"/>
      <c r="F759" s="222"/>
      <c r="G759" s="222"/>
      <c r="H759" s="222"/>
      <c r="I759" s="222"/>
      <c r="J759" s="222"/>
      <c r="K759" s="222"/>
      <c r="L759" s="505" t="e">
        <f ca="1">Calcu_ADJ!W221</f>
        <v>#N/A</v>
      </c>
      <c r="M759" s="505"/>
      <c r="N759" s="505"/>
      <c r="O759" s="505"/>
      <c r="P759" s="498" t="s">
        <v>298</v>
      </c>
      <c r="Q759" s="505">
        <f>Calcu_ADJ!W222</f>
        <v>0</v>
      </c>
      <c r="R759" s="505"/>
      <c r="S759" s="505"/>
      <c r="T759" s="505"/>
      <c r="U759" s="498" t="s">
        <v>299</v>
      </c>
      <c r="V759" s="503">
        <f>Calcu_ADJ!W223</f>
        <v>0</v>
      </c>
      <c r="W759" s="503"/>
      <c r="X759" s="503"/>
      <c r="Y759" s="503"/>
      <c r="Z759" s="498" t="s">
        <v>299</v>
      </c>
      <c r="AA759" s="505" t="e">
        <f ca="1">Calcu_ADJ!W224</f>
        <v>#N/A</v>
      </c>
      <c r="AB759" s="505"/>
      <c r="AC759" s="505"/>
      <c r="AD759" s="505"/>
      <c r="AE759" s="498" t="s">
        <v>299</v>
      </c>
      <c r="AF759" s="503">
        <f>Calcu_ADJ!W225</f>
        <v>0</v>
      </c>
      <c r="AG759" s="503"/>
      <c r="AH759" s="503"/>
      <c r="AI759" s="503"/>
      <c r="AJ759" s="498" t="s">
        <v>299</v>
      </c>
      <c r="AK759" s="503" t="e">
        <f ca="1">Calcu_ADJ!W226</f>
        <v>#N/A</v>
      </c>
      <c r="AL759" s="503"/>
      <c r="AM759" s="503"/>
      <c r="AN759" s="503"/>
      <c r="AO759" s="498" t="s">
        <v>299</v>
      </c>
      <c r="AP759" s="503">
        <f>Calcu_ADJ!W227</f>
        <v>0</v>
      </c>
      <c r="AQ759" s="503"/>
      <c r="AR759" s="503"/>
      <c r="AS759" s="503"/>
      <c r="AT759" s="498" t="s">
        <v>299</v>
      </c>
      <c r="AU759" s="503">
        <f>Calcu_ADJ!W228</f>
        <v>0</v>
      </c>
      <c r="AV759" s="503"/>
      <c r="AW759" s="503"/>
      <c r="AX759" s="503"/>
      <c r="AY759" s="498"/>
      <c r="AZ759" s="504"/>
      <c r="BA759" s="504"/>
      <c r="BB759" s="504"/>
      <c r="BC759" s="504"/>
      <c r="BD759" s="504"/>
      <c r="BF759" s="149"/>
      <c r="BG759" s="149"/>
      <c r="BH759" s="149"/>
      <c r="BI759" s="149"/>
      <c r="BJ759" s="149"/>
    </row>
    <row r="760" spans="1:75" ht="18.75" customHeight="1">
      <c r="A760" s="222"/>
      <c r="B760" s="222"/>
      <c r="C760" s="222"/>
      <c r="D760" s="222"/>
      <c r="E760" s="222"/>
      <c r="F760" s="222"/>
      <c r="G760" s="222"/>
      <c r="H760" s="222"/>
      <c r="I760" s="222"/>
      <c r="J760" s="222"/>
      <c r="K760" s="222"/>
      <c r="L760" s="498" t="str">
        <f>BC739</f>
        <v>∞</v>
      </c>
      <c r="M760" s="498"/>
      <c r="N760" s="498"/>
      <c r="O760" s="498"/>
      <c r="P760" s="498"/>
      <c r="Q760" s="498">
        <f>BC740</f>
        <v>4</v>
      </c>
      <c r="R760" s="498"/>
      <c r="S760" s="498"/>
      <c r="T760" s="498"/>
      <c r="U760" s="498"/>
      <c r="V760" s="498">
        <f>BC741</f>
        <v>100</v>
      </c>
      <c r="W760" s="498"/>
      <c r="X760" s="498"/>
      <c r="Y760" s="498"/>
      <c r="Z760" s="498"/>
      <c r="AA760" s="498">
        <f>BC742</f>
        <v>12</v>
      </c>
      <c r="AB760" s="498"/>
      <c r="AC760" s="498"/>
      <c r="AD760" s="498"/>
      <c r="AE760" s="498"/>
      <c r="AF760" s="477">
        <f>BC743</f>
        <v>100</v>
      </c>
      <c r="AG760" s="477"/>
      <c r="AH760" s="477"/>
      <c r="AI760" s="477"/>
      <c r="AJ760" s="498"/>
      <c r="AK760" s="498">
        <f>BC744</f>
        <v>12</v>
      </c>
      <c r="AL760" s="498"/>
      <c r="AM760" s="498"/>
      <c r="AN760" s="498"/>
      <c r="AO760" s="498"/>
      <c r="AP760" s="498" t="str">
        <f>BC745</f>
        <v>∞</v>
      </c>
      <c r="AQ760" s="498"/>
      <c r="AR760" s="498"/>
      <c r="AS760" s="498"/>
      <c r="AT760" s="498"/>
      <c r="AU760" s="498">
        <f>BC746</f>
        <v>12</v>
      </c>
      <c r="AV760" s="498"/>
      <c r="AW760" s="498"/>
      <c r="AX760" s="498"/>
      <c r="AY760" s="222"/>
      <c r="AZ760" s="222"/>
      <c r="BA760" s="222"/>
      <c r="BB760" s="222"/>
      <c r="BC760" s="222"/>
    </row>
    <row r="761" spans="1:75" ht="18.75" customHeight="1">
      <c r="A761" s="222"/>
      <c r="B761" s="222"/>
      <c r="C761" s="222"/>
      <c r="D761" s="222"/>
      <c r="E761" s="222"/>
      <c r="F761" s="222"/>
      <c r="G761" s="222"/>
      <c r="H761" s="222"/>
      <c r="I761" s="222"/>
      <c r="J761" s="222"/>
      <c r="K761" s="222"/>
      <c r="L761" s="222"/>
      <c r="M761" s="222"/>
      <c r="N761" s="222"/>
      <c r="O761" s="222"/>
      <c r="P761" s="222"/>
      <c r="Q761" s="222"/>
      <c r="R761" s="222"/>
      <c r="S761" s="222"/>
      <c r="T761" s="222"/>
      <c r="U761" s="222"/>
      <c r="V761" s="222"/>
      <c r="W761" s="222"/>
      <c r="X761" s="222"/>
      <c r="Y761" s="222"/>
      <c r="Z761" s="222"/>
      <c r="AA761" s="222"/>
      <c r="AB761" s="222"/>
      <c r="AC761" s="222"/>
      <c r="AD761" s="222"/>
      <c r="AE761" s="222"/>
      <c r="AF761" s="222"/>
      <c r="AG761" s="222"/>
      <c r="AH761" s="222"/>
      <c r="AI761" s="222"/>
      <c r="AJ761" s="222"/>
      <c r="AK761" s="222"/>
      <c r="AL761" s="222"/>
      <c r="AM761" s="222"/>
      <c r="AN761" s="222"/>
      <c r="AO761" s="222"/>
      <c r="AP761" s="222"/>
      <c r="AQ761" s="222"/>
      <c r="AR761" s="222"/>
      <c r="AS761" s="222"/>
      <c r="AT761" s="222"/>
      <c r="AU761" s="222"/>
      <c r="AV761" s="222"/>
      <c r="AW761" s="222"/>
      <c r="AX761" s="222"/>
      <c r="AY761" s="222"/>
      <c r="AZ761" s="222"/>
      <c r="BA761" s="222"/>
      <c r="BB761" s="222"/>
      <c r="BC761" s="222"/>
      <c r="BD761" s="222"/>
      <c r="BE761" s="222"/>
      <c r="BF761" s="222"/>
      <c r="BG761" s="222"/>
      <c r="BH761" s="222"/>
    </row>
    <row r="762" spans="1:75" ht="18.75" customHeight="1">
      <c r="A762" s="57" t="s">
        <v>302</v>
      </c>
      <c r="B762" s="222"/>
      <c r="C762" s="222"/>
      <c r="D762" s="222"/>
      <c r="E762" s="222"/>
      <c r="F762" s="222"/>
      <c r="G762" s="222"/>
      <c r="H762" s="222"/>
      <c r="I762" s="222"/>
      <c r="J762" s="222"/>
      <c r="K762" s="222"/>
      <c r="L762" s="222"/>
      <c r="M762" s="222"/>
      <c r="N762" s="222"/>
      <c r="O762" s="222"/>
      <c r="P762" s="222"/>
      <c r="Q762" s="222"/>
      <c r="R762" s="222"/>
      <c r="S762" s="222"/>
      <c r="T762" s="222"/>
      <c r="U762" s="222"/>
      <c r="V762" s="222"/>
      <c r="W762" s="222"/>
      <c r="X762" s="222"/>
      <c r="Y762" s="222"/>
      <c r="Z762" s="222"/>
      <c r="AA762" s="222"/>
      <c r="AB762" s="222"/>
      <c r="AC762" s="222"/>
      <c r="AD762" s="222"/>
      <c r="AE762" s="222"/>
      <c r="AF762" s="222"/>
      <c r="AG762" s="222"/>
      <c r="AH762" s="222"/>
      <c r="AI762" s="222"/>
      <c r="AJ762" s="222"/>
      <c r="AK762" s="222"/>
      <c r="AL762" s="222"/>
      <c r="AM762" s="222"/>
      <c r="AN762" s="222"/>
      <c r="AO762" s="222"/>
      <c r="AP762" s="222"/>
      <c r="AQ762" s="222"/>
      <c r="AR762" s="222"/>
      <c r="AS762" s="222"/>
      <c r="AT762" s="222"/>
      <c r="AU762" s="222"/>
      <c r="AV762" s="222"/>
      <c r="AW762" s="222"/>
      <c r="AX762" s="222"/>
      <c r="AY762" s="222"/>
      <c r="AZ762" s="222"/>
      <c r="BA762" s="222"/>
      <c r="BB762" s="222"/>
      <c r="BC762" s="222"/>
      <c r="BD762" s="222"/>
    </row>
    <row r="763" spans="1:75" ht="18.75" customHeight="1">
      <c r="A763" s="222"/>
      <c r="B763" s="222"/>
      <c r="C763" s="222"/>
      <c r="D763" s="222"/>
      <c r="E763" s="59"/>
      <c r="F763" s="222"/>
      <c r="G763" s="222"/>
      <c r="H763" s="200" t="s">
        <v>310</v>
      </c>
      <c r="I763" s="498" t="e">
        <f ca="1">Calcu_ADJ!E244</f>
        <v>#N/A</v>
      </c>
      <c r="J763" s="498"/>
      <c r="K763" s="498"/>
      <c r="L763" s="217" t="s">
        <v>80</v>
      </c>
      <c r="M763" s="501" t="e">
        <f ca="1">F755</f>
        <v>#N/A</v>
      </c>
      <c r="N763" s="501"/>
      <c r="O763" s="501"/>
      <c r="P763" s="151"/>
      <c r="Q763" s="333"/>
      <c r="R763" s="506" t="e">
        <f ca="1">K755</f>
        <v>#N/A</v>
      </c>
      <c r="S763" s="507"/>
      <c r="T763" s="507"/>
      <c r="U763" s="222"/>
      <c r="V763" s="222"/>
      <c r="W763" s="222"/>
      <c r="X763" s="508" t="str">
        <f>Q755</f>
        <v>μm</v>
      </c>
      <c r="Y763" s="508"/>
      <c r="Z763" s="217" t="s">
        <v>205</v>
      </c>
      <c r="AA763" s="501" t="e">
        <f ca="1">Calcu_ADJ!C233</f>
        <v>#N/A</v>
      </c>
      <c r="AB763" s="501"/>
      <c r="AC763" s="501"/>
      <c r="AD763" s="151"/>
      <c r="AE763" s="333"/>
      <c r="AF763" s="506" t="e">
        <f ca="1">Calcu_ADJ!D233</f>
        <v>#N/A</v>
      </c>
      <c r="AG763" s="507"/>
      <c r="AH763" s="507"/>
      <c r="AI763" s="222"/>
      <c r="AJ763" s="222"/>
      <c r="AK763" s="222"/>
      <c r="AL763" s="508" t="str">
        <f>X763</f>
        <v>μm</v>
      </c>
      <c r="AM763" s="508"/>
      <c r="AN763" s="330" t="s">
        <v>313</v>
      </c>
      <c r="AO763" s="509" t="e">
        <f ca="1">AA763</f>
        <v>#N/A</v>
      </c>
      <c r="AP763" s="509"/>
      <c r="AQ763" s="509"/>
      <c r="AR763" s="151"/>
      <c r="AS763" s="510" t="e">
        <f ca="1">AF763</f>
        <v>#N/A</v>
      </c>
      <c r="AT763" s="510"/>
      <c r="AU763" s="510"/>
      <c r="AV763" s="334"/>
      <c r="AW763" s="222"/>
      <c r="AX763" s="222"/>
      <c r="AY763" s="222"/>
      <c r="AZ763" s="508" t="str">
        <f>AL763</f>
        <v>μm</v>
      </c>
      <c r="BA763" s="508"/>
    </row>
    <row r="766" spans="1:75" s="68" customFormat="1" ht="18.75" customHeight="1">
      <c r="A766" s="69" t="s">
        <v>535</v>
      </c>
    </row>
    <row r="767" spans="1:75" s="68" customFormat="1" ht="18.75" customHeight="1">
      <c r="A767" s="69" t="s">
        <v>141</v>
      </c>
    </row>
    <row r="768" spans="1:75" s="68" customFormat="1" ht="18.75" customHeight="1">
      <c r="B768" s="452" t="s">
        <v>60</v>
      </c>
      <c r="C768" s="452"/>
      <c r="D768" s="452"/>
      <c r="E768" s="452"/>
      <c r="F768" s="452"/>
      <c r="G768" s="452"/>
      <c r="H768" s="453" t="s">
        <v>142</v>
      </c>
      <c r="I768" s="453"/>
      <c r="J768" s="453"/>
      <c r="K768" s="453"/>
      <c r="L768" s="453"/>
      <c r="M768" s="453"/>
      <c r="N768" s="452" t="s">
        <v>30</v>
      </c>
      <c r="O768" s="452"/>
      <c r="P768" s="452"/>
      <c r="Q768" s="452"/>
      <c r="R768" s="452"/>
      <c r="S768" s="452"/>
      <c r="T768" s="452" t="s">
        <v>144</v>
      </c>
      <c r="U768" s="452"/>
      <c r="V768" s="452"/>
      <c r="W768" s="452"/>
      <c r="X768" s="452"/>
      <c r="Y768" s="452"/>
    </row>
    <row r="769" spans="1:46" s="68" customFormat="1" ht="18.75" customHeight="1">
      <c r="B769" s="454">
        <f>Calcu_ADJ!H253</f>
        <v>0</v>
      </c>
      <c r="C769" s="454"/>
      <c r="D769" s="454"/>
      <c r="E769" s="454"/>
      <c r="F769" s="454"/>
      <c r="G769" s="454"/>
      <c r="H769" s="455">
        <f>Calcu_ADJ!I253</f>
        <v>1</v>
      </c>
      <c r="I769" s="455"/>
      <c r="J769" s="455"/>
      <c r="K769" s="455"/>
      <c r="L769" s="455"/>
      <c r="M769" s="455"/>
      <c r="N769" s="454" t="s">
        <v>333</v>
      </c>
      <c r="O769" s="454"/>
      <c r="P769" s="454"/>
      <c r="Q769" s="454"/>
      <c r="R769" s="454"/>
      <c r="S769" s="454"/>
      <c r="T769" s="454" t="s">
        <v>329</v>
      </c>
      <c r="U769" s="454"/>
      <c r="V769" s="454"/>
      <c r="W769" s="454"/>
      <c r="X769" s="454"/>
      <c r="Y769" s="454"/>
    </row>
    <row r="770" spans="1:46" s="68" customFormat="1" ht="18.75" customHeight="1"/>
    <row r="771" spans="1:46" ht="18.75" customHeight="1">
      <c r="A771" s="57" t="s">
        <v>145</v>
      </c>
      <c r="B771" s="330"/>
      <c r="C771" s="330"/>
      <c r="D771" s="330"/>
      <c r="E771" s="330"/>
      <c r="F771" s="330"/>
      <c r="G771" s="330"/>
      <c r="H771" s="330"/>
      <c r="I771" s="330"/>
      <c r="J771" s="330"/>
      <c r="K771" s="330"/>
      <c r="L771" s="330"/>
      <c r="M771" s="330"/>
      <c r="N771" s="330"/>
      <c r="O771" s="330"/>
      <c r="P771" s="330"/>
      <c r="Q771" s="330"/>
      <c r="R771" s="330"/>
      <c r="S771" s="330"/>
      <c r="T771" s="330"/>
      <c r="U771" s="330"/>
      <c r="V771" s="330"/>
      <c r="W771" s="330"/>
      <c r="X771" s="330"/>
      <c r="Y771" s="330"/>
      <c r="Z771" s="330"/>
      <c r="AA771" s="330"/>
      <c r="AB771" s="330"/>
      <c r="AC771" s="330"/>
      <c r="AD771" s="330"/>
      <c r="AE771" s="330"/>
      <c r="AF771" s="330"/>
      <c r="AG771" s="330"/>
      <c r="AH771" s="330"/>
      <c r="AI771" s="330"/>
      <c r="AJ771" s="330"/>
      <c r="AK771" s="330"/>
      <c r="AL771" s="330"/>
      <c r="AM771" s="330"/>
      <c r="AN771" s="330"/>
      <c r="AO771" s="330"/>
      <c r="AP771" s="330"/>
      <c r="AQ771" s="330"/>
      <c r="AR771" s="330"/>
    </row>
    <row r="772" spans="1:46" ht="18.75" customHeight="1">
      <c r="A772" s="57"/>
      <c r="B772" s="443" t="s">
        <v>367</v>
      </c>
      <c r="C772" s="444"/>
      <c r="D772" s="444"/>
      <c r="E772" s="444"/>
      <c r="F772" s="445"/>
      <c r="G772" s="443" t="s">
        <v>92</v>
      </c>
      <c r="H772" s="444"/>
      <c r="I772" s="444"/>
      <c r="J772" s="444"/>
      <c r="K772" s="445"/>
      <c r="L772" s="449" t="str">
        <f>N769&amp;" 지시값"</f>
        <v>측정현미경 지시값</v>
      </c>
      <c r="M772" s="450"/>
      <c r="N772" s="450"/>
      <c r="O772" s="450"/>
      <c r="P772" s="450"/>
      <c r="Q772" s="450"/>
      <c r="R772" s="450"/>
      <c r="S772" s="450"/>
      <c r="T772" s="450"/>
      <c r="U772" s="450"/>
      <c r="V772" s="450"/>
      <c r="W772" s="450"/>
      <c r="X772" s="450"/>
      <c r="Y772" s="450"/>
      <c r="Z772" s="450"/>
      <c r="AA772" s="450"/>
      <c r="AB772" s="450"/>
      <c r="AC772" s="450"/>
      <c r="AD772" s="450"/>
      <c r="AE772" s="450"/>
      <c r="AF772" s="450"/>
      <c r="AG772" s="450"/>
      <c r="AH772" s="450"/>
      <c r="AI772" s="450"/>
      <c r="AJ772" s="451"/>
      <c r="AK772" s="443" t="s">
        <v>147</v>
      </c>
      <c r="AL772" s="444"/>
      <c r="AM772" s="444"/>
      <c r="AN772" s="444"/>
      <c r="AO772" s="445"/>
      <c r="AP772" s="443" t="s">
        <v>140</v>
      </c>
      <c r="AQ772" s="444"/>
      <c r="AR772" s="444"/>
      <c r="AS772" s="444"/>
      <c r="AT772" s="445"/>
    </row>
    <row r="773" spans="1:46" ht="18.75" customHeight="1">
      <c r="A773" s="57"/>
      <c r="B773" s="446"/>
      <c r="C773" s="447"/>
      <c r="D773" s="447"/>
      <c r="E773" s="447"/>
      <c r="F773" s="448"/>
      <c r="G773" s="446"/>
      <c r="H773" s="447"/>
      <c r="I773" s="447"/>
      <c r="J773" s="447"/>
      <c r="K773" s="448"/>
      <c r="L773" s="449" t="s">
        <v>148</v>
      </c>
      <c r="M773" s="450"/>
      <c r="N773" s="450"/>
      <c r="O773" s="450"/>
      <c r="P773" s="451"/>
      <c r="Q773" s="449" t="s">
        <v>149</v>
      </c>
      <c r="R773" s="450"/>
      <c r="S773" s="450"/>
      <c r="T773" s="450"/>
      <c r="U773" s="451"/>
      <c r="V773" s="449" t="s">
        <v>150</v>
      </c>
      <c r="W773" s="450"/>
      <c r="X773" s="450"/>
      <c r="Y773" s="450"/>
      <c r="Z773" s="451"/>
      <c r="AA773" s="449" t="s">
        <v>151</v>
      </c>
      <c r="AB773" s="450"/>
      <c r="AC773" s="450"/>
      <c r="AD773" s="450"/>
      <c r="AE773" s="451"/>
      <c r="AF773" s="449" t="s">
        <v>152</v>
      </c>
      <c r="AG773" s="450"/>
      <c r="AH773" s="450"/>
      <c r="AI773" s="450"/>
      <c r="AJ773" s="451"/>
      <c r="AK773" s="446"/>
      <c r="AL773" s="447"/>
      <c r="AM773" s="447"/>
      <c r="AN773" s="447"/>
      <c r="AO773" s="448"/>
      <c r="AP773" s="446"/>
      <c r="AQ773" s="447"/>
      <c r="AR773" s="447"/>
      <c r="AS773" s="447"/>
      <c r="AT773" s="448"/>
    </row>
    <row r="774" spans="1:46" ht="18.75" customHeight="1">
      <c r="A774" s="57"/>
      <c r="B774" s="449"/>
      <c r="C774" s="450"/>
      <c r="D774" s="450"/>
      <c r="E774" s="450"/>
      <c r="F774" s="451"/>
      <c r="G774" s="449" t="s">
        <v>154</v>
      </c>
      <c r="H774" s="450"/>
      <c r="I774" s="450"/>
      <c r="J774" s="450"/>
      <c r="K774" s="451"/>
      <c r="L774" s="449" t="str">
        <f>G774</f>
        <v>mm</v>
      </c>
      <c r="M774" s="450"/>
      <c r="N774" s="450"/>
      <c r="O774" s="450"/>
      <c r="P774" s="451"/>
      <c r="Q774" s="449" t="str">
        <f>L774</f>
        <v>mm</v>
      </c>
      <c r="R774" s="450"/>
      <c r="S774" s="450"/>
      <c r="T774" s="450"/>
      <c r="U774" s="451"/>
      <c r="V774" s="449" t="str">
        <f>Q774</f>
        <v>mm</v>
      </c>
      <c r="W774" s="450"/>
      <c r="X774" s="450"/>
      <c r="Y774" s="450"/>
      <c r="Z774" s="451"/>
      <c r="AA774" s="449" t="str">
        <f>V774</f>
        <v>mm</v>
      </c>
      <c r="AB774" s="450"/>
      <c r="AC774" s="450"/>
      <c r="AD774" s="450"/>
      <c r="AE774" s="451"/>
      <c r="AF774" s="449" t="str">
        <f>AA774</f>
        <v>mm</v>
      </c>
      <c r="AG774" s="450"/>
      <c r="AH774" s="450"/>
      <c r="AI774" s="450"/>
      <c r="AJ774" s="451"/>
      <c r="AK774" s="449" t="s">
        <v>153</v>
      </c>
      <c r="AL774" s="450"/>
      <c r="AM774" s="450"/>
      <c r="AN774" s="450"/>
      <c r="AO774" s="451"/>
      <c r="AP774" s="449" t="s">
        <v>154</v>
      </c>
      <c r="AQ774" s="450"/>
      <c r="AR774" s="450"/>
      <c r="AS774" s="450"/>
      <c r="AT774" s="451"/>
    </row>
    <row r="775" spans="1:46" ht="18.75" customHeight="1">
      <c r="A775" s="57"/>
      <c r="B775" s="456" t="str">
        <f>Calcu_ADJ!E259</f>
        <v/>
      </c>
      <c r="C775" s="457"/>
      <c r="D775" s="457"/>
      <c r="E775" s="457"/>
      <c r="F775" s="458"/>
      <c r="G775" s="456" t="str">
        <f>Calcu_ADJ!U259</f>
        <v/>
      </c>
      <c r="H775" s="457"/>
      <c r="I775" s="457"/>
      <c r="J775" s="457"/>
      <c r="K775" s="458"/>
      <c r="L775" s="456" t="str">
        <f>IF(Calcu_ADJ!B259=TRUE,Calcu_ADJ!F259*$H$769,"")</f>
        <v/>
      </c>
      <c r="M775" s="457"/>
      <c r="N775" s="457"/>
      <c r="O775" s="457"/>
      <c r="P775" s="458"/>
      <c r="Q775" s="456" t="str">
        <f>IF(Calcu_ADJ!B259=TRUE,Calcu_ADJ!G259*H$769,"")</f>
        <v/>
      </c>
      <c r="R775" s="457"/>
      <c r="S775" s="457"/>
      <c r="T775" s="457"/>
      <c r="U775" s="458"/>
      <c r="V775" s="456" t="str">
        <f>IF(Calcu_ADJ!B259=TRUE,Calcu_ADJ!H259*H$769,"")</f>
        <v/>
      </c>
      <c r="W775" s="457"/>
      <c r="X775" s="457"/>
      <c r="Y775" s="457"/>
      <c r="Z775" s="458"/>
      <c r="AA775" s="456" t="str">
        <f>IF(Calcu_ADJ!B259=TRUE,Calcu_ADJ!I259*H$769,"")</f>
        <v/>
      </c>
      <c r="AB775" s="457"/>
      <c r="AC775" s="457"/>
      <c r="AD775" s="457"/>
      <c r="AE775" s="458"/>
      <c r="AF775" s="456" t="str">
        <f>IF(Calcu_ADJ!B259=TRUE,Calcu_ADJ!J259*H$769,"")</f>
        <v/>
      </c>
      <c r="AG775" s="457"/>
      <c r="AH775" s="457"/>
      <c r="AI775" s="457"/>
      <c r="AJ775" s="458"/>
      <c r="AK775" s="456" t="str">
        <f>Calcu_ADJ!N259</f>
        <v/>
      </c>
      <c r="AL775" s="457"/>
      <c r="AM775" s="457"/>
      <c r="AN775" s="457"/>
      <c r="AO775" s="458"/>
      <c r="AP775" s="456" t="str">
        <f>Calcu_ADJ!L259</f>
        <v/>
      </c>
      <c r="AQ775" s="457"/>
      <c r="AR775" s="457"/>
      <c r="AS775" s="457"/>
      <c r="AT775" s="458"/>
    </row>
    <row r="776" spans="1:46" ht="18.75" customHeight="1">
      <c r="A776" s="57"/>
      <c r="B776" s="456" t="str">
        <f>Calcu_ADJ!E260</f>
        <v/>
      </c>
      <c r="C776" s="457"/>
      <c r="D776" s="457"/>
      <c r="E776" s="457"/>
      <c r="F776" s="458"/>
      <c r="G776" s="456" t="str">
        <f>Calcu_ADJ!U260</f>
        <v/>
      </c>
      <c r="H776" s="457"/>
      <c r="I776" s="457"/>
      <c r="J776" s="457"/>
      <c r="K776" s="458"/>
      <c r="L776" s="456" t="str">
        <f>IF(Calcu_ADJ!B260=TRUE,Calcu_ADJ!F260*$H$769,"")</f>
        <v/>
      </c>
      <c r="M776" s="457"/>
      <c r="N776" s="457"/>
      <c r="O776" s="457"/>
      <c r="P776" s="458"/>
      <c r="Q776" s="456" t="str">
        <f>IF(Calcu_ADJ!B260=TRUE,Calcu_ADJ!G260*H$769,"")</f>
        <v/>
      </c>
      <c r="R776" s="457"/>
      <c r="S776" s="457"/>
      <c r="T776" s="457"/>
      <c r="U776" s="458"/>
      <c r="V776" s="456" t="str">
        <f>IF(Calcu_ADJ!B260=TRUE,Calcu_ADJ!H260*H$769,"")</f>
        <v/>
      </c>
      <c r="W776" s="457"/>
      <c r="X776" s="457"/>
      <c r="Y776" s="457"/>
      <c r="Z776" s="458"/>
      <c r="AA776" s="456" t="str">
        <f>IF(Calcu_ADJ!B260=TRUE,Calcu_ADJ!I260*H$769,"")</f>
        <v/>
      </c>
      <c r="AB776" s="457"/>
      <c r="AC776" s="457"/>
      <c r="AD776" s="457"/>
      <c r="AE776" s="458"/>
      <c r="AF776" s="456" t="str">
        <f>IF(Calcu_ADJ!B260=TRUE,Calcu_ADJ!J260*H$769,"")</f>
        <v/>
      </c>
      <c r="AG776" s="457"/>
      <c r="AH776" s="457"/>
      <c r="AI776" s="457"/>
      <c r="AJ776" s="458"/>
      <c r="AK776" s="456" t="str">
        <f>Calcu_ADJ!N260</f>
        <v/>
      </c>
      <c r="AL776" s="457"/>
      <c r="AM776" s="457"/>
      <c r="AN776" s="457"/>
      <c r="AO776" s="458"/>
      <c r="AP776" s="456" t="str">
        <f>Calcu_ADJ!L260</f>
        <v/>
      </c>
      <c r="AQ776" s="457"/>
      <c r="AR776" s="457"/>
      <c r="AS776" s="457"/>
      <c r="AT776" s="458"/>
    </row>
    <row r="777" spans="1:46" ht="18.75" customHeight="1">
      <c r="A777" s="57"/>
      <c r="B777" s="456" t="str">
        <f>Calcu_ADJ!E261</f>
        <v/>
      </c>
      <c r="C777" s="457"/>
      <c r="D777" s="457"/>
      <c r="E777" s="457"/>
      <c r="F777" s="458"/>
      <c r="G777" s="456" t="str">
        <f>Calcu_ADJ!U261</f>
        <v/>
      </c>
      <c r="H777" s="457"/>
      <c r="I777" s="457"/>
      <c r="J777" s="457"/>
      <c r="K777" s="458"/>
      <c r="L777" s="456" t="str">
        <f>IF(Calcu_ADJ!B261=TRUE,Calcu_ADJ!F261*$H$769,"")</f>
        <v/>
      </c>
      <c r="M777" s="457"/>
      <c r="N777" s="457"/>
      <c r="O777" s="457"/>
      <c r="P777" s="458"/>
      <c r="Q777" s="456" t="str">
        <f>IF(Calcu_ADJ!B261=TRUE,Calcu_ADJ!G261*H$769,"")</f>
        <v/>
      </c>
      <c r="R777" s="457"/>
      <c r="S777" s="457"/>
      <c r="T777" s="457"/>
      <c r="U777" s="458"/>
      <c r="V777" s="456" t="str">
        <f>IF(Calcu_ADJ!B261=TRUE,Calcu_ADJ!H261*H$769,"")</f>
        <v/>
      </c>
      <c r="W777" s="457"/>
      <c r="X777" s="457"/>
      <c r="Y777" s="457"/>
      <c r="Z777" s="458"/>
      <c r="AA777" s="456" t="str">
        <f>IF(Calcu_ADJ!B261=TRUE,Calcu_ADJ!I261*H$769,"")</f>
        <v/>
      </c>
      <c r="AB777" s="457"/>
      <c r="AC777" s="457"/>
      <c r="AD777" s="457"/>
      <c r="AE777" s="458"/>
      <c r="AF777" s="456" t="str">
        <f>IF(Calcu_ADJ!B261=TRUE,Calcu_ADJ!J261*H$769,"")</f>
        <v/>
      </c>
      <c r="AG777" s="457"/>
      <c r="AH777" s="457"/>
      <c r="AI777" s="457"/>
      <c r="AJ777" s="458"/>
      <c r="AK777" s="456" t="str">
        <f>Calcu_ADJ!N261</f>
        <v/>
      </c>
      <c r="AL777" s="457"/>
      <c r="AM777" s="457"/>
      <c r="AN777" s="457"/>
      <c r="AO777" s="458"/>
      <c r="AP777" s="456" t="str">
        <f>Calcu_ADJ!L261</f>
        <v/>
      </c>
      <c r="AQ777" s="457"/>
      <c r="AR777" s="457"/>
      <c r="AS777" s="457"/>
      <c r="AT777" s="458"/>
    </row>
    <row r="778" spans="1:46" ht="18.75" customHeight="1">
      <c r="A778" s="57"/>
      <c r="B778" s="456" t="str">
        <f>Calcu_ADJ!E262</f>
        <v/>
      </c>
      <c r="C778" s="457"/>
      <c r="D778" s="457"/>
      <c r="E778" s="457"/>
      <c r="F778" s="458"/>
      <c r="G778" s="456" t="str">
        <f>Calcu_ADJ!U262</f>
        <v/>
      </c>
      <c r="H778" s="457"/>
      <c r="I778" s="457"/>
      <c r="J778" s="457"/>
      <c r="K778" s="458"/>
      <c r="L778" s="456" t="str">
        <f>IF(Calcu_ADJ!B262=TRUE,Calcu_ADJ!F262*$H$769,"")</f>
        <v/>
      </c>
      <c r="M778" s="457"/>
      <c r="N778" s="457"/>
      <c r="O778" s="457"/>
      <c r="P778" s="458"/>
      <c r="Q778" s="456" t="str">
        <f>IF(Calcu_ADJ!B262=TRUE,Calcu_ADJ!G262*H$769,"")</f>
        <v/>
      </c>
      <c r="R778" s="457"/>
      <c r="S778" s="457"/>
      <c r="T778" s="457"/>
      <c r="U778" s="458"/>
      <c r="V778" s="456" t="str">
        <f>IF(Calcu_ADJ!B262=TRUE,Calcu_ADJ!H262*H$769,"")</f>
        <v/>
      </c>
      <c r="W778" s="457"/>
      <c r="X778" s="457"/>
      <c r="Y778" s="457"/>
      <c r="Z778" s="458"/>
      <c r="AA778" s="456" t="str">
        <f>IF(Calcu_ADJ!B262=TRUE,Calcu_ADJ!I262*H$769,"")</f>
        <v/>
      </c>
      <c r="AB778" s="457"/>
      <c r="AC778" s="457"/>
      <c r="AD778" s="457"/>
      <c r="AE778" s="458"/>
      <c r="AF778" s="456" t="str">
        <f>IF(Calcu_ADJ!B262=TRUE,Calcu_ADJ!J262*H$769,"")</f>
        <v/>
      </c>
      <c r="AG778" s="457"/>
      <c r="AH778" s="457"/>
      <c r="AI778" s="457"/>
      <c r="AJ778" s="458"/>
      <c r="AK778" s="456" t="str">
        <f>Calcu_ADJ!N262</f>
        <v/>
      </c>
      <c r="AL778" s="457"/>
      <c r="AM778" s="457"/>
      <c r="AN778" s="457"/>
      <c r="AO778" s="458"/>
      <c r="AP778" s="456" t="str">
        <f>Calcu_ADJ!L262</f>
        <v/>
      </c>
      <c r="AQ778" s="457"/>
      <c r="AR778" s="457"/>
      <c r="AS778" s="457"/>
      <c r="AT778" s="458"/>
    </row>
    <row r="779" spans="1:46" ht="18.75" customHeight="1">
      <c r="A779" s="57"/>
      <c r="B779" s="456" t="str">
        <f>Calcu_ADJ!E263</f>
        <v/>
      </c>
      <c r="C779" s="457"/>
      <c r="D779" s="457"/>
      <c r="E779" s="457"/>
      <c r="F779" s="458"/>
      <c r="G779" s="456" t="str">
        <f>Calcu_ADJ!U263</f>
        <v/>
      </c>
      <c r="H779" s="457"/>
      <c r="I779" s="457"/>
      <c r="J779" s="457"/>
      <c r="K779" s="458"/>
      <c r="L779" s="456" t="str">
        <f>IF(Calcu_ADJ!B263=TRUE,Calcu_ADJ!F263*$H$769,"")</f>
        <v/>
      </c>
      <c r="M779" s="457"/>
      <c r="N779" s="457"/>
      <c r="O779" s="457"/>
      <c r="P779" s="458"/>
      <c r="Q779" s="456" t="str">
        <f>IF(Calcu_ADJ!B263=TRUE,Calcu_ADJ!G263*H$769,"")</f>
        <v/>
      </c>
      <c r="R779" s="457"/>
      <c r="S779" s="457"/>
      <c r="T779" s="457"/>
      <c r="U779" s="458"/>
      <c r="V779" s="456" t="str">
        <f>IF(Calcu_ADJ!B263=TRUE,Calcu_ADJ!H263*H$769,"")</f>
        <v/>
      </c>
      <c r="W779" s="457"/>
      <c r="X779" s="457"/>
      <c r="Y779" s="457"/>
      <c r="Z779" s="458"/>
      <c r="AA779" s="456" t="str">
        <f>IF(Calcu_ADJ!B263=TRUE,Calcu_ADJ!I263*H$769,"")</f>
        <v/>
      </c>
      <c r="AB779" s="457"/>
      <c r="AC779" s="457"/>
      <c r="AD779" s="457"/>
      <c r="AE779" s="458"/>
      <c r="AF779" s="456" t="str">
        <f>IF(Calcu_ADJ!B263=TRUE,Calcu_ADJ!J263*H$769,"")</f>
        <v/>
      </c>
      <c r="AG779" s="457"/>
      <c r="AH779" s="457"/>
      <c r="AI779" s="457"/>
      <c r="AJ779" s="458"/>
      <c r="AK779" s="456" t="str">
        <f>Calcu_ADJ!N263</f>
        <v/>
      </c>
      <c r="AL779" s="457"/>
      <c r="AM779" s="457"/>
      <c r="AN779" s="457"/>
      <c r="AO779" s="458"/>
      <c r="AP779" s="456" t="str">
        <f>Calcu_ADJ!L263</f>
        <v/>
      </c>
      <c r="AQ779" s="457"/>
      <c r="AR779" s="457"/>
      <c r="AS779" s="457"/>
      <c r="AT779" s="458"/>
    </row>
    <row r="780" spans="1:46" ht="18.75" customHeight="1">
      <c r="A780" s="57"/>
      <c r="B780" s="456" t="str">
        <f>Calcu_ADJ!E264</f>
        <v/>
      </c>
      <c r="C780" s="457"/>
      <c r="D780" s="457"/>
      <c r="E780" s="457"/>
      <c r="F780" s="458"/>
      <c r="G780" s="456" t="str">
        <f>Calcu_ADJ!U264</f>
        <v/>
      </c>
      <c r="H780" s="457"/>
      <c r="I780" s="457"/>
      <c r="J780" s="457"/>
      <c r="K780" s="458"/>
      <c r="L780" s="456" t="str">
        <f>IF(Calcu_ADJ!B264=TRUE,Calcu_ADJ!F264*$H$769,"")</f>
        <v/>
      </c>
      <c r="M780" s="457"/>
      <c r="N780" s="457"/>
      <c r="O780" s="457"/>
      <c r="P780" s="458"/>
      <c r="Q780" s="456" t="str">
        <f>IF(Calcu_ADJ!B264=TRUE,Calcu_ADJ!G264*H$769,"")</f>
        <v/>
      </c>
      <c r="R780" s="457"/>
      <c r="S780" s="457"/>
      <c r="T780" s="457"/>
      <c r="U780" s="458"/>
      <c r="V780" s="456" t="str">
        <f>IF(Calcu_ADJ!B264=TRUE,Calcu_ADJ!H264*H$769,"")</f>
        <v/>
      </c>
      <c r="W780" s="457"/>
      <c r="X780" s="457"/>
      <c r="Y780" s="457"/>
      <c r="Z780" s="458"/>
      <c r="AA780" s="456" t="str">
        <f>IF(Calcu_ADJ!B264=TRUE,Calcu_ADJ!I264*H$769,"")</f>
        <v/>
      </c>
      <c r="AB780" s="457"/>
      <c r="AC780" s="457"/>
      <c r="AD780" s="457"/>
      <c r="AE780" s="458"/>
      <c r="AF780" s="456" t="str">
        <f>IF(Calcu_ADJ!B264=TRUE,Calcu_ADJ!J264*H$769,"")</f>
        <v/>
      </c>
      <c r="AG780" s="457"/>
      <c r="AH780" s="457"/>
      <c r="AI780" s="457"/>
      <c r="AJ780" s="458"/>
      <c r="AK780" s="456" t="str">
        <f>Calcu_ADJ!N264</f>
        <v/>
      </c>
      <c r="AL780" s="457"/>
      <c r="AM780" s="457"/>
      <c r="AN780" s="457"/>
      <c r="AO780" s="458"/>
      <c r="AP780" s="456" t="str">
        <f>Calcu_ADJ!L264</f>
        <v/>
      </c>
      <c r="AQ780" s="457"/>
      <c r="AR780" s="457"/>
      <c r="AS780" s="457"/>
      <c r="AT780" s="458"/>
    </row>
    <row r="781" spans="1:46" ht="18.75" customHeight="1">
      <c r="A781" s="57"/>
      <c r="B781" s="456" t="str">
        <f>Calcu_ADJ!E265</f>
        <v/>
      </c>
      <c r="C781" s="457"/>
      <c r="D781" s="457"/>
      <c r="E781" s="457"/>
      <c r="F781" s="458"/>
      <c r="G781" s="456" t="str">
        <f>Calcu_ADJ!U265</f>
        <v/>
      </c>
      <c r="H781" s="457"/>
      <c r="I781" s="457"/>
      <c r="J781" s="457"/>
      <c r="K781" s="458"/>
      <c r="L781" s="456" t="str">
        <f>IF(Calcu_ADJ!B265=TRUE,Calcu_ADJ!F265*$H$769,"")</f>
        <v/>
      </c>
      <c r="M781" s="457"/>
      <c r="N781" s="457"/>
      <c r="O781" s="457"/>
      <c r="P781" s="458"/>
      <c r="Q781" s="456" t="str">
        <f>IF(Calcu_ADJ!B265=TRUE,Calcu_ADJ!G265*H$769,"")</f>
        <v/>
      </c>
      <c r="R781" s="457"/>
      <c r="S781" s="457"/>
      <c r="T781" s="457"/>
      <c r="U781" s="458"/>
      <c r="V781" s="456" t="str">
        <f>IF(Calcu_ADJ!B265=TRUE,Calcu_ADJ!H265*H$769,"")</f>
        <v/>
      </c>
      <c r="W781" s="457"/>
      <c r="X781" s="457"/>
      <c r="Y781" s="457"/>
      <c r="Z781" s="458"/>
      <c r="AA781" s="456" t="str">
        <f>IF(Calcu_ADJ!B265=TRUE,Calcu_ADJ!I265*H$769,"")</f>
        <v/>
      </c>
      <c r="AB781" s="457"/>
      <c r="AC781" s="457"/>
      <c r="AD781" s="457"/>
      <c r="AE781" s="458"/>
      <c r="AF781" s="456" t="str">
        <f>IF(Calcu_ADJ!B265=TRUE,Calcu_ADJ!J265*H$769,"")</f>
        <v/>
      </c>
      <c r="AG781" s="457"/>
      <c r="AH781" s="457"/>
      <c r="AI781" s="457"/>
      <c r="AJ781" s="458"/>
      <c r="AK781" s="456" t="str">
        <f>Calcu_ADJ!N265</f>
        <v/>
      </c>
      <c r="AL781" s="457"/>
      <c r="AM781" s="457"/>
      <c r="AN781" s="457"/>
      <c r="AO781" s="458"/>
      <c r="AP781" s="456" t="str">
        <f>Calcu_ADJ!L265</f>
        <v/>
      </c>
      <c r="AQ781" s="457"/>
      <c r="AR781" s="457"/>
      <c r="AS781" s="457"/>
      <c r="AT781" s="458"/>
    </row>
    <row r="782" spans="1:46" ht="18.75" customHeight="1">
      <c r="A782" s="57"/>
      <c r="B782" s="456" t="str">
        <f>Calcu_ADJ!E266</f>
        <v/>
      </c>
      <c r="C782" s="457"/>
      <c r="D782" s="457"/>
      <c r="E782" s="457"/>
      <c r="F782" s="458"/>
      <c r="G782" s="456" t="str">
        <f>Calcu_ADJ!U266</f>
        <v/>
      </c>
      <c r="H782" s="457"/>
      <c r="I782" s="457"/>
      <c r="J782" s="457"/>
      <c r="K782" s="458"/>
      <c r="L782" s="456" t="str">
        <f>IF(Calcu_ADJ!B266=TRUE,Calcu_ADJ!F266*$H$769,"")</f>
        <v/>
      </c>
      <c r="M782" s="457"/>
      <c r="N782" s="457"/>
      <c r="O782" s="457"/>
      <c r="P782" s="458"/>
      <c r="Q782" s="456" t="str">
        <f>IF(Calcu_ADJ!B266=TRUE,Calcu_ADJ!G266*H$769,"")</f>
        <v/>
      </c>
      <c r="R782" s="457"/>
      <c r="S782" s="457"/>
      <c r="T782" s="457"/>
      <c r="U782" s="458"/>
      <c r="V782" s="456" t="str">
        <f>IF(Calcu_ADJ!B266=TRUE,Calcu_ADJ!H266*H$769,"")</f>
        <v/>
      </c>
      <c r="W782" s="457"/>
      <c r="X782" s="457"/>
      <c r="Y782" s="457"/>
      <c r="Z782" s="458"/>
      <c r="AA782" s="456" t="str">
        <f>IF(Calcu_ADJ!B266=TRUE,Calcu_ADJ!I266*H$769,"")</f>
        <v/>
      </c>
      <c r="AB782" s="457"/>
      <c r="AC782" s="457"/>
      <c r="AD782" s="457"/>
      <c r="AE782" s="458"/>
      <c r="AF782" s="456" t="str">
        <f>IF(Calcu_ADJ!B266=TRUE,Calcu_ADJ!J266*H$769,"")</f>
        <v/>
      </c>
      <c r="AG782" s="457"/>
      <c r="AH782" s="457"/>
      <c r="AI782" s="457"/>
      <c r="AJ782" s="458"/>
      <c r="AK782" s="456" t="str">
        <f>Calcu_ADJ!N266</f>
        <v/>
      </c>
      <c r="AL782" s="457"/>
      <c r="AM782" s="457"/>
      <c r="AN782" s="457"/>
      <c r="AO782" s="458"/>
      <c r="AP782" s="456" t="str">
        <f>Calcu_ADJ!L266</f>
        <v/>
      </c>
      <c r="AQ782" s="457"/>
      <c r="AR782" s="457"/>
      <c r="AS782" s="457"/>
      <c r="AT782" s="458"/>
    </row>
    <row r="783" spans="1:46" ht="18.75" customHeight="1">
      <c r="A783" s="57"/>
      <c r="B783" s="456" t="str">
        <f>Calcu_ADJ!E267</f>
        <v/>
      </c>
      <c r="C783" s="457"/>
      <c r="D783" s="457"/>
      <c r="E783" s="457"/>
      <c r="F783" s="458"/>
      <c r="G783" s="456" t="str">
        <f>Calcu_ADJ!U267</f>
        <v/>
      </c>
      <c r="H783" s="457"/>
      <c r="I783" s="457"/>
      <c r="J783" s="457"/>
      <c r="K783" s="458"/>
      <c r="L783" s="456" t="str">
        <f>IF(Calcu_ADJ!B267=TRUE,Calcu_ADJ!F267*$H$769,"")</f>
        <v/>
      </c>
      <c r="M783" s="457"/>
      <c r="N783" s="457"/>
      <c r="O783" s="457"/>
      <c r="P783" s="458"/>
      <c r="Q783" s="456" t="str">
        <f>IF(Calcu_ADJ!B267=TRUE,Calcu_ADJ!G267*H$769,"")</f>
        <v/>
      </c>
      <c r="R783" s="457"/>
      <c r="S783" s="457"/>
      <c r="T783" s="457"/>
      <c r="U783" s="458"/>
      <c r="V783" s="456" t="str">
        <f>IF(Calcu_ADJ!B267=TRUE,Calcu_ADJ!H267*H$769,"")</f>
        <v/>
      </c>
      <c r="W783" s="457"/>
      <c r="X783" s="457"/>
      <c r="Y783" s="457"/>
      <c r="Z783" s="458"/>
      <c r="AA783" s="456" t="str">
        <f>IF(Calcu_ADJ!B267=TRUE,Calcu_ADJ!I267*H$769,"")</f>
        <v/>
      </c>
      <c r="AB783" s="457"/>
      <c r="AC783" s="457"/>
      <c r="AD783" s="457"/>
      <c r="AE783" s="458"/>
      <c r="AF783" s="456" t="str">
        <f>IF(Calcu_ADJ!B267=TRUE,Calcu_ADJ!J267*H$769,"")</f>
        <v/>
      </c>
      <c r="AG783" s="457"/>
      <c r="AH783" s="457"/>
      <c r="AI783" s="457"/>
      <c r="AJ783" s="458"/>
      <c r="AK783" s="456" t="str">
        <f>Calcu_ADJ!N267</f>
        <v/>
      </c>
      <c r="AL783" s="457"/>
      <c r="AM783" s="457"/>
      <c r="AN783" s="457"/>
      <c r="AO783" s="458"/>
      <c r="AP783" s="456" t="str">
        <f>Calcu_ADJ!L267</f>
        <v/>
      </c>
      <c r="AQ783" s="457"/>
      <c r="AR783" s="457"/>
      <c r="AS783" s="457"/>
      <c r="AT783" s="458"/>
    </row>
    <row r="784" spans="1:46" ht="18.75" customHeight="1">
      <c r="A784" s="57"/>
      <c r="B784" s="456" t="str">
        <f>Calcu_ADJ!E268</f>
        <v/>
      </c>
      <c r="C784" s="457"/>
      <c r="D784" s="457"/>
      <c r="E784" s="457"/>
      <c r="F784" s="458"/>
      <c r="G784" s="456" t="str">
        <f>Calcu_ADJ!U268</f>
        <v/>
      </c>
      <c r="H784" s="457"/>
      <c r="I784" s="457"/>
      <c r="J784" s="457"/>
      <c r="K784" s="458"/>
      <c r="L784" s="456" t="str">
        <f>IF(Calcu_ADJ!B268=TRUE,Calcu_ADJ!F268*$H$769,"")</f>
        <v/>
      </c>
      <c r="M784" s="457"/>
      <c r="N784" s="457"/>
      <c r="O784" s="457"/>
      <c r="P784" s="458"/>
      <c r="Q784" s="456" t="str">
        <f>IF(Calcu_ADJ!B268=TRUE,Calcu_ADJ!G268*H$769,"")</f>
        <v/>
      </c>
      <c r="R784" s="457"/>
      <c r="S784" s="457"/>
      <c r="T784" s="457"/>
      <c r="U784" s="458"/>
      <c r="V784" s="456" t="str">
        <f>IF(Calcu_ADJ!B268=TRUE,Calcu_ADJ!H268*H$769,"")</f>
        <v/>
      </c>
      <c r="W784" s="457"/>
      <c r="X784" s="457"/>
      <c r="Y784" s="457"/>
      <c r="Z784" s="458"/>
      <c r="AA784" s="456" t="str">
        <f>IF(Calcu_ADJ!B268=TRUE,Calcu_ADJ!I268*H$769,"")</f>
        <v/>
      </c>
      <c r="AB784" s="457"/>
      <c r="AC784" s="457"/>
      <c r="AD784" s="457"/>
      <c r="AE784" s="458"/>
      <c r="AF784" s="456" t="str">
        <f>IF(Calcu_ADJ!B268=TRUE,Calcu_ADJ!J268*H$769,"")</f>
        <v/>
      </c>
      <c r="AG784" s="457"/>
      <c r="AH784" s="457"/>
      <c r="AI784" s="457"/>
      <c r="AJ784" s="458"/>
      <c r="AK784" s="456" t="str">
        <f>Calcu_ADJ!N268</f>
        <v/>
      </c>
      <c r="AL784" s="457"/>
      <c r="AM784" s="457"/>
      <c r="AN784" s="457"/>
      <c r="AO784" s="458"/>
      <c r="AP784" s="456" t="str">
        <f>Calcu_ADJ!L268</f>
        <v/>
      </c>
      <c r="AQ784" s="457"/>
      <c r="AR784" s="457"/>
      <c r="AS784" s="457"/>
      <c r="AT784" s="458"/>
    </row>
    <row r="785" spans="1:58" ht="18.75" customHeight="1">
      <c r="A785" s="57"/>
      <c r="B785" s="456" t="str">
        <f>Calcu_ADJ!E269</f>
        <v/>
      </c>
      <c r="C785" s="457"/>
      <c r="D785" s="457"/>
      <c r="E785" s="457"/>
      <c r="F785" s="458"/>
      <c r="G785" s="456" t="str">
        <f>Calcu_ADJ!U269</f>
        <v/>
      </c>
      <c r="H785" s="457"/>
      <c r="I785" s="457"/>
      <c r="J785" s="457"/>
      <c r="K785" s="458"/>
      <c r="L785" s="456" t="str">
        <f>IF(Calcu_ADJ!B269=TRUE,Calcu_ADJ!F269*$H$769,"")</f>
        <v/>
      </c>
      <c r="M785" s="457"/>
      <c r="N785" s="457"/>
      <c r="O785" s="457"/>
      <c r="P785" s="458"/>
      <c r="Q785" s="456" t="str">
        <f>IF(Calcu_ADJ!B269=TRUE,Calcu_ADJ!G269*H$769,"")</f>
        <v/>
      </c>
      <c r="R785" s="457"/>
      <c r="S785" s="457"/>
      <c r="T785" s="457"/>
      <c r="U785" s="458"/>
      <c r="V785" s="456" t="str">
        <f>IF(Calcu_ADJ!B269=TRUE,Calcu_ADJ!H269*H$769,"")</f>
        <v/>
      </c>
      <c r="W785" s="457"/>
      <c r="X785" s="457"/>
      <c r="Y785" s="457"/>
      <c r="Z785" s="458"/>
      <c r="AA785" s="456" t="str">
        <f>IF(Calcu_ADJ!B269=TRUE,Calcu_ADJ!I269*H$769,"")</f>
        <v/>
      </c>
      <c r="AB785" s="457"/>
      <c r="AC785" s="457"/>
      <c r="AD785" s="457"/>
      <c r="AE785" s="458"/>
      <c r="AF785" s="456" t="str">
        <f>IF(Calcu_ADJ!B269=TRUE,Calcu_ADJ!J269*H$769,"")</f>
        <v/>
      </c>
      <c r="AG785" s="457"/>
      <c r="AH785" s="457"/>
      <c r="AI785" s="457"/>
      <c r="AJ785" s="458"/>
      <c r="AK785" s="456" t="str">
        <f>Calcu_ADJ!N269</f>
        <v/>
      </c>
      <c r="AL785" s="457"/>
      <c r="AM785" s="457"/>
      <c r="AN785" s="457"/>
      <c r="AO785" s="458"/>
      <c r="AP785" s="456" t="str">
        <f>Calcu_ADJ!L269</f>
        <v/>
      </c>
      <c r="AQ785" s="457"/>
      <c r="AR785" s="457"/>
      <c r="AS785" s="457"/>
      <c r="AT785" s="458"/>
    </row>
    <row r="786" spans="1:58" ht="18.75" customHeight="1">
      <c r="A786" s="57"/>
      <c r="B786" s="456" t="str">
        <f>Calcu_ADJ!E270</f>
        <v/>
      </c>
      <c r="C786" s="457"/>
      <c r="D786" s="457"/>
      <c r="E786" s="457"/>
      <c r="F786" s="458"/>
      <c r="G786" s="456" t="str">
        <f>Calcu_ADJ!U270</f>
        <v/>
      </c>
      <c r="H786" s="457"/>
      <c r="I786" s="457"/>
      <c r="J786" s="457"/>
      <c r="K786" s="458"/>
      <c r="L786" s="456" t="str">
        <f>IF(Calcu_ADJ!B270=TRUE,Calcu_ADJ!F270*$H$769,"")</f>
        <v/>
      </c>
      <c r="M786" s="457"/>
      <c r="N786" s="457"/>
      <c r="O786" s="457"/>
      <c r="P786" s="458"/>
      <c r="Q786" s="456" t="str">
        <f>IF(Calcu_ADJ!B270=TRUE,Calcu_ADJ!G270*H$769,"")</f>
        <v/>
      </c>
      <c r="R786" s="457"/>
      <c r="S786" s="457"/>
      <c r="T786" s="457"/>
      <c r="U786" s="458"/>
      <c r="V786" s="456" t="str">
        <f>IF(Calcu_ADJ!B270=TRUE,Calcu_ADJ!H270*H$769,"")</f>
        <v/>
      </c>
      <c r="W786" s="457"/>
      <c r="X786" s="457"/>
      <c r="Y786" s="457"/>
      <c r="Z786" s="458"/>
      <c r="AA786" s="456" t="str">
        <f>IF(Calcu_ADJ!B270=TRUE,Calcu_ADJ!I270*H$769,"")</f>
        <v/>
      </c>
      <c r="AB786" s="457"/>
      <c r="AC786" s="457"/>
      <c r="AD786" s="457"/>
      <c r="AE786" s="458"/>
      <c r="AF786" s="456" t="str">
        <f>IF(Calcu_ADJ!B270=TRUE,Calcu_ADJ!J270*H$769,"")</f>
        <v/>
      </c>
      <c r="AG786" s="457"/>
      <c r="AH786" s="457"/>
      <c r="AI786" s="457"/>
      <c r="AJ786" s="458"/>
      <c r="AK786" s="456" t="str">
        <f>Calcu_ADJ!N270</f>
        <v/>
      </c>
      <c r="AL786" s="457"/>
      <c r="AM786" s="457"/>
      <c r="AN786" s="457"/>
      <c r="AO786" s="458"/>
      <c r="AP786" s="456" t="str">
        <f>Calcu_ADJ!L270</f>
        <v/>
      </c>
      <c r="AQ786" s="457"/>
      <c r="AR786" s="457"/>
      <c r="AS786" s="457"/>
      <c r="AT786" s="458"/>
    </row>
    <row r="787" spans="1:58" ht="18.75" customHeight="1">
      <c r="A787" s="57"/>
      <c r="B787" s="456" t="str">
        <f>Calcu_ADJ!E271</f>
        <v/>
      </c>
      <c r="C787" s="457"/>
      <c r="D787" s="457"/>
      <c r="E787" s="457"/>
      <c r="F787" s="458"/>
      <c r="G787" s="456" t="str">
        <f>Calcu_ADJ!U271</f>
        <v/>
      </c>
      <c r="H787" s="457"/>
      <c r="I787" s="457"/>
      <c r="J787" s="457"/>
      <c r="K787" s="458"/>
      <c r="L787" s="456" t="str">
        <f>IF(Calcu_ADJ!B271=TRUE,Calcu_ADJ!F271*$H$769,"")</f>
        <v/>
      </c>
      <c r="M787" s="457"/>
      <c r="N787" s="457"/>
      <c r="O787" s="457"/>
      <c r="P787" s="458"/>
      <c r="Q787" s="456" t="str">
        <f>IF(Calcu_ADJ!B271=TRUE,Calcu_ADJ!G271*H$769,"")</f>
        <v/>
      </c>
      <c r="R787" s="457"/>
      <c r="S787" s="457"/>
      <c r="T787" s="457"/>
      <c r="U787" s="458"/>
      <c r="V787" s="456" t="str">
        <f>IF(Calcu_ADJ!B271=TRUE,Calcu_ADJ!H271*H$769,"")</f>
        <v/>
      </c>
      <c r="W787" s="457"/>
      <c r="X787" s="457"/>
      <c r="Y787" s="457"/>
      <c r="Z787" s="458"/>
      <c r="AA787" s="456" t="str">
        <f>IF(Calcu_ADJ!B271=TRUE,Calcu_ADJ!I271*H$769,"")</f>
        <v/>
      </c>
      <c r="AB787" s="457"/>
      <c r="AC787" s="457"/>
      <c r="AD787" s="457"/>
      <c r="AE787" s="458"/>
      <c r="AF787" s="456" t="str">
        <f>IF(Calcu_ADJ!B271=TRUE,Calcu_ADJ!J271*H$769,"")</f>
        <v/>
      </c>
      <c r="AG787" s="457"/>
      <c r="AH787" s="457"/>
      <c r="AI787" s="457"/>
      <c r="AJ787" s="458"/>
      <c r="AK787" s="456" t="str">
        <f>Calcu_ADJ!N271</f>
        <v/>
      </c>
      <c r="AL787" s="457"/>
      <c r="AM787" s="457"/>
      <c r="AN787" s="457"/>
      <c r="AO787" s="458"/>
      <c r="AP787" s="456" t="str">
        <f>Calcu_ADJ!L271</f>
        <v/>
      </c>
      <c r="AQ787" s="457"/>
      <c r="AR787" s="457"/>
      <c r="AS787" s="457"/>
      <c r="AT787" s="458"/>
    </row>
    <row r="788" spans="1:58" ht="18.75" customHeight="1">
      <c r="A788" s="57"/>
      <c r="B788" s="456" t="str">
        <f>Calcu_ADJ!E272</f>
        <v/>
      </c>
      <c r="C788" s="457"/>
      <c r="D788" s="457"/>
      <c r="E788" s="457"/>
      <c r="F788" s="458"/>
      <c r="G788" s="456" t="str">
        <f>Calcu_ADJ!U272</f>
        <v/>
      </c>
      <c r="H788" s="457"/>
      <c r="I788" s="457"/>
      <c r="J788" s="457"/>
      <c r="K788" s="458"/>
      <c r="L788" s="456" t="str">
        <f>IF(Calcu_ADJ!B272=TRUE,Calcu_ADJ!F272*$H$769,"")</f>
        <v/>
      </c>
      <c r="M788" s="457"/>
      <c r="N788" s="457"/>
      <c r="O788" s="457"/>
      <c r="P788" s="458"/>
      <c r="Q788" s="456" t="str">
        <f>IF(Calcu_ADJ!B272=TRUE,Calcu_ADJ!G272*H$769,"")</f>
        <v/>
      </c>
      <c r="R788" s="457"/>
      <c r="S788" s="457"/>
      <c r="T788" s="457"/>
      <c r="U788" s="458"/>
      <c r="V788" s="456" t="str">
        <f>IF(Calcu_ADJ!B272=TRUE,Calcu_ADJ!H272*H$769,"")</f>
        <v/>
      </c>
      <c r="W788" s="457"/>
      <c r="X788" s="457"/>
      <c r="Y788" s="457"/>
      <c r="Z788" s="458"/>
      <c r="AA788" s="456" t="str">
        <f>IF(Calcu_ADJ!B272=TRUE,Calcu_ADJ!I272*H$769,"")</f>
        <v/>
      </c>
      <c r="AB788" s="457"/>
      <c r="AC788" s="457"/>
      <c r="AD788" s="457"/>
      <c r="AE788" s="458"/>
      <c r="AF788" s="456" t="str">
        <f>IF(Calcu_ADJ!B272=TRUE,Calcu_ADJ!J272*H$769,"")</f>
        <v/>
      </c>
      <c r="AG788" s="457"/>
      <c r="AH788" s="457"/>
      <c r="AI788" s="457"/>
      <c r="AJ788" s="458"/>
      <c r="AK788" s="456" t="str">
        <f>Calcu_ADJ!N272</f>
        <v/>
      </c>
      <c r="AL788" s="457"/>
      <c r="AM788" s="457"/>
      <c r="AN788" s="457"/>
      <c r="AO788" s="458"/>
      <c r="AP788" s="456" t="str">
        <f>Calcu_ADJ!L272</f>
        <v/>
      </c>
      <c r="AQ788" s="457"/>
      <c r="AR788" s="457"/>
      <c r="AS788" s="457"/>
      <c r="AT788" s="458"/>
    </row>
    <row r="789" spans="1:58" ht="18.75" customHeight="1">
      <c r="A789" s="57"/>
      <c r="B789" s="456" t="str">
        <f>Calcu_ADJ!E273</f>
        <v/>
      </c>
      <c r="C789" s="457"/>
      <c r="D789" s="457"/>
      <c r="E789" s="457"/>
      <c r="F789" s="458"/>
      <c r="G789" s="456" t="str">
        <f>Calcu_ADJ!U273</f>
        <v/>
      </c>
      <c r="H789" s="457"/>
      <c r="I789" s="457"/>
      <c r="J789" s="457"/>
      <c r="K789" s="458"/>
      <c r="L789" s="456" t="str">
        <f>IF(Calcu_ADJ!B273=TRUE,Calcu_ADJ!F273*$H$769,"")</f>
        <v/>
      </c>
      <c r="M789" s="457"/>
      <c r="N789" s="457"/>
      <c r="O789" s="457"/>
      <c r="P789" s="458"/>
      <c r="Q789" s="456" t="str">
        <f>IF(Calcu_ADJ!B273=TRUE,Calcu_ADJ!G273*H$769,"")</f>
        <v/>
      </c>
      <c r="R789" s="457"/>
      <c r="S789" s="457"/>
      <c r="T789" s="457"/>
      <c r="U789" s="458"/>
      <c r="V789" s="456" t="str">
        <f>IF(Calcu_ADJ!B273=TRUE,Calcu_ADJ!H273*H$769,"")</f>
        <v/>
      </c>
      <c r="W789" s="457"/>
      <c r="X789" s="457"/>
      <c r="Y789" s="457"/>
      <c r="Z789" s="458"/>
      <c r="AA789" s="456" t="str">
        <f>IF(Calcu_ADJ!B273=TRUE,Calcu_ADJ!I273*H$769,"")</f>
        <v/>
      </c>
      <c r="AB789" s="457"/>
      <c r="AC789" s="457"/>
      <c r="AD789" s="457"/>
      <c r="AE789" s="458"/>
      <c r="AF789" s="456" t="str">
        <f>IF(Calcu_ADJ!B273=TRUE,Calcu_ADJ!J273*H$769,"")</f>
        <v/>
      </c>
      <c r="AG789" s="457"/>
      <c r="AH789" s="457"/>
      <c r="AI789" s="457"/>
      <c r="AJ789" s="458"/>
      <c r="AK789" s="456" t="str">
        <f>Calcu_ADJ!N273</f>
        <v/>
      </c>
      <c r="AL789" s="457"/>
      <c r="AM789" s="457"/>
      <c r="AN789" s="457"/>
      <c r="AO789" s="458"/>
      <c r="AP789" s="456" t="str">
        <f>Calcu_ADJ!L273</f>
        <v/>
      </c>
      <c r="AQ789" s="457"/>
      <c r="AR789" s="457"/>
      <c r="AS789" s="457"/>
      <c r="AT789" s="458"/>
    </row>
    <row r="790" spans="1:58" ht="18.75" customHeight="1">
      <c r="A790" s="57"/>
      <c r="B790" s="456" t="str">
        <f>Calcu_ADJ!E274</f>
        <v/>
      </c>
      <c r="C790" s="457"/>
      <c r="D790" s="457"/>
      <c r="E790" s="457"/>
      <c r="F790" s="458"/>
      <c r="G790" s="456" t="str">
        <f>Calcu_ADJ!U274</f>
        <v/>
      </c>
      <c r="H790" s="457"/>
      <c r="I790" s="457"/>
      <c r="J790" s="457"/>
      <c r="K790" s="458"/>
      <c r="L790" s="456" t="str">
        <f>IF(Calcu_ADJ!B274=TRUE,Calcu_ADJ!F274*$H$769,"")</f>
        <v/>
      </c>
      <c r="M790" s="457"/>
      <c r="N790" s="457"/>
      <c r="O790" s="457"/>
      <c r="P790" s="458"/>
      <c r="Q790" s="456" t="str">
        <f>IF(Calcu_ADJ!B274=TRUE,Calcu_ADJ!G274*H$769,"")</f>
        <v/>
      </c>
      <c r="R790" s="457"/>
      <c r="S790" s="457"/>
      <c r="T790" s="457"/>
      <c r="U790" s="458"/>
      <c r="V790" s="456" t="str">
        <f>IF(Calcu_ADJ!B274=TRUE,Calcu_ADJ!H274*H$769,"")</f>
        <v/>
      </c>
      <c r="W790" s="457"/>
      <c r="X790" s="457"/>
      <c r="Y790" s="457"/>
      <c r="Z790" s="458"/>
      <c r="AA790" s="456" t="str">
        <f>IF(Calcu_ADJ!B274=TRUE,Calcu_ADJ!I274*H$769,"")</f>
        <v/>
      </c>
      <c r="AB790" s="457"/>
      <c r="AC790" s="457"/>
      <c r="AD790" s="457"/>
      <c r="AE790" s="458"/>
      <c r="AF790" s="456" t="str">
        <f>IF(Calcu_ADJ!B274=TRUE,Calcu_ADJ!J274*H$769,"")</f>
        <v/>
      </c>
      <c r="AG790" s="457"/>
      <c r="AH790" s="457"/>
      <c r="AI790" s="457"/>
      <c r="AJ790" s="458"/>
      <c r="AK790" s="456" t="str">
        <f>Calcu_ADJ!N274</f>
        <v/>
      </c>
      <c r="AL790" s="457"/>
      <c r="AM790" s="457"/>
      <c r="AN790" s="457"/>
      <c r="AO790" s="458"/>
      <c r="AP790" s="456" t="str">
        <f>Calcu_ADJ!L274</f>
        <v/>
      </c>
      <c r="AQ790" s="457"/>
      <c r="AR790" s="457"/>
      <c r="AS790" s="457"/>
      <c r="AT790" s="458"/>
    </row>
    <row r="791" spans="1:58" ht="18.75" customHeight="1">
      <c r="A791" s="57"/>
      <c r="B791" s="456" t="str">
        <f>Calcu_ADJ!E275</f>
        <v/>
      </c>
      <c r="C791" s="457"/>
      <c r="D791" s="457"/>
      <c r="E791" s="457"/>
      <c r="F791" s="458"/>
      <c r="G791" s="456" t="str">
        <f>Calcu_ADJ!U275</f>
        <v/>
      </c>
      <c r="H791" s="457"/>
      <c r="I791" s="457"/>
      <c r="J791" s="457"/>
      <c r="K791" s="458"/>
      <c r="L791" s="456" t="str">
        <f>IF(Calcu_ADJ!B275=TRUE,Calcu_ADJ!F275*$H$769,"")</f>
        <v/>
      </c>
      <c r="M791" s="457"/>
      <c r="N791" s="457"/>
      <c r="O791" s="457"/>
      <c r="P791" s="458"/>
      <c r="Q791" s="456" t="str">
        <f>IF(Calcu_ADJ!B275=TRUE,Calcu_ADJ!G275*H$769,"")</f>
        <v/>
      </c>
      <c r="R791" s="457"/>
      <c r="S791" s="457"/>
      <c r="T791" s="457"/>
      <c r="U791" s="458"/>
      <c r="V791" s="456" t="str">
        <f>IF(Calcu_ADJ!B275=TRUE,Calcu_ADJ!H275*H$769,"")</f>
        <v/>
      </c>
      <c r="W791" s="457"/>
      <c r="X791" s="457"/>
      <c r="Y791" s="457"/>
      <c r="Z791" s="458"/>
      <c r="AA791" s="456" t="str">
        <f>IF(Calcu_ADJ!B275=TRUE,Calcu_ADJ!I275*H$769,"")</f>
        <v/>
      </c>
      <c r="AB791" s="457"/>
      <c r="AC791" s="457"/>
      <c r="AD791" s="457"/>
      <c r="AE791" s="458"/>
      <c r="AF791" s="456" t="str">
        <f>IF(Calcu_ADJ!B275=TRUE,Calcu_ADJ!J275*H$769,"")</f>
        <v/>
      </c>
      <c r="AG791" s="457"/>
      <c r="AH791" s="457"/>
      <c r="AI791" s="457"/>
      <c r="AJ791" s="458"/>
      <c r="AK791" s="456" t="str">
        <f>Calcu_ADJ!N275</f>
        <v/>
      </c>
      <c r="AL791" s="457"/>
      <c r="AM791" s="457"/>
      <c r="AN791" s="457"/>
      <c r="AO791" s="458"/>
      <c r="AP791" s="456" t="str">
        <f>Calcu_ADJ!L275</f>
        <v/>
      </c>
      <c r="AQ791" s="457"/>
      <c r="AR791" s="457"/>
      <c r="AS791" s="457"/>
      <c r="AT791" s="458"/>
    </row>
    <row r="792" spans="1:58" ht="18.75" customHeight="1">
      <c r="A792" s="57"/>
      <c r="B792" s="456" t="str">
        <f>Calcu_ADJ!E276</f>
        <v/>
      </c>
      <c r="C792" s="457"/>
      <c r="D792" s="457"/>
      <c r="E792" s="457"/>
      <c r="F792" s="458"/>
      <c r="G792" s="456" t="str">
        <f>Calcu_ADJ!U276</f>
        <v/>
      </c>
      <c r="H792" s="457"/>
      <c r="I792" s="457"/>
      <c r="J792" s="457"/>
      <c r="K792" s="458"/>
      <c r="L792" s="456" t="str">
        <f>IF(Calcu_ADJ!B276=TRUE,Calcu_ADJ!F276*$H$769,"")</f>
        <v/>
      </c>
      <c r="M792" s="457"/>
      <c r="N792" s="457"/>
      <c r="O792" s="457"/>
      <c r="P792" s="458"/>
      <c r="Q792" s="456" t="str">
        <f>IF(Calcu_ADJ!B276=TRUE,Calcu_ADJ!G276*H$769,"")</f>
        <v/>
      </c>
      <c r="R792" s="457"/>
      <c r="S792" s="457"/>
      <c r="T792" s="457"/>
      <c r="U792" s="458"/>
      <c r="V792" s="456" t="str">
        <f>IF(Calcu_ADJ!B276=TRUE,Calcu_ADJ!H276*H$769,"")</f>
        <v/>
      </c>
      <c r="W792" s="457"/>
      <c r="X792" s="457"/>
      <c r="Y792" s="457"/>
      <c r="Z792" s="458"/>
      <c r="AA792" s="456" t="str">
        <f>IF(Calcu_ADJ!B276=TRUE,Calcu_ADJ!I276*H$769,"")</f>
        <v/>
      </c>
      <c r="AB792" s="457"/>
      <c r="AC792" s="457"/>
      <c r="AD792" s="457"/>
      <c r="AE792" s="458"/>
      <c r="AF792" s="456" t="str">
        <f>IF(Calcu_ADJ!B276=TRUE,Calcu_ADJ!J276*H$769,"")</f>
        <v/>
      </c>
      <c r="AG792" s="457"/>
      <c r="AH792" s="457"/>
      <c r="AI792" s="457"/>
      <c r="AJ792" s="458"/>
      <c r="AK792" s="456" t="str">
        <f>Calcu_ADJ!N276</f>
        <v/>
      </c>
      <c r="AL792" s="457"/>
      <c r="AM792" s="457"/>
      <c r="AN792" s="457"/>
      <c r="AO792" s="458"/>
      <c r="AP792" s="456" t="str">
        <f>Calcu_ADJ!L276</f>
        <v/>
      </c>
      <c r="AQ792" s="457"/>
      <c r="AR792" s="457"/>
      <c r="AS792" s="457"/>
      <c r="AT792" s="458"/>
    </row>
    <row r="793" spans="1:58" ht="18.75" customHeight="1">
      <c r="A793" s="57"/>
      <c r="B793" s="456" t="str">
        <f>Calcu_ADJ!E277</f>
        <v/>
      </c>
      <c r="C793" s="457"/>
      <c r="D793" s="457"/>
      <c r="E793" s="457"/>
      <c r="F793" s="458"/>
      <c r="G793" s="456" t="str">
        <f>Calcu_ADJ!U277</f>
        <v/>
      </c>
      <c r="H793" s="457"/>
      <c r="I793" s="457"/>
      <c r="J793" s="457"/>
      <c r="K793" s="458"/>
      <c r="L793" s="456" t="str">
        <f>IF(Calcu_ADJ!B277=TRUE,Calcu_ADJ!F277*$H$769,"")</f>
        <v/>
      </c>
      <c r="M793" s="457"/>
      <c r="N793" s="457"/>
      <c r="O793" s="457"/>
      <c r="P793" s="458"/>
      <c r="Q793" s="456" t="str">
        <f>IF(Calcu_ADJ!B277=TRUE,Calcu_ADJ!G277*H$769,"")</f>
        <v/>
      </c>
      <c r="R793" s="457"/>
      <c r="S793" s="457"/>
      <c r="T793" s="457"/>
      <c r="U793" s="458"/>
      <c r="V793" s="456" t="str">
        <f>IF(Calcu_ADJ!B277=TRUE,Calcu_ADJ!H277*H$769,"")</f>
        <v/>
      </c>
      <c r="W793" s="457"/>
      <c r="X793" s="457"/>
      <c r="Y793" s="457"/>
      <c r="Z793" s="458"/>
      <c r="AA793" s="456" t="str">
        <f>IF(Calcu_ADJ!B277=TRUE,Calcu_ADJ!I277*H$769,"")</f>
        <v/>
      </c>
      <c r="AB793" s="457"/>
      <c r="AC793" s="457"/>
      <c r="AD793" s="457"/>
      <c r="AE793" s="458"/>
      <c r="AF793" s="456" t="str">
        <f>IF(Calcu_ADJ!B277=TRUE,Calcu_ADJ!J277*H$769,"")</f>
        <v/>
      </c>
      <c r="AG793" s="457"/>
      <c r="AH793" s="457"/>
      <c r="AI793" s="457"/>
      <c r="AJ793" s="458"/>
      <c r="AK793" s="456" t="str">
        <f>Calcu_ADJ!N277</f>
        <v/>
      </c>
      <c r="AL793" s="457"/>
      <c r="AM793" s="457"/>
      <c r="AN793" s="457"/>
      <c r="AO793" s="458"/>
      <c r="AP793" s="456" t="str">
        <f>Calcu_ADJ!L277</f>
        <v/>
      </c>
      <c r="AQ793" s="457"/>
      <c r="AR793" s="457"/>
      <c r="AS793" s="457"/>
      <c r="AT793" s="458"/>
    </row>
    <row r="794" spans="1:58" ht="18.75" customHeight="1">
      <c r="A794" s="57"/>
      <c r="B794" s="456" t="str">
        <f>Calcu_ADJ!E278</f>
        <v/>
      </c>
      <c r="C794" s="457"/>
      <c r="D794" s="457"/>
      <c r="E794" s="457"/>
      <c r="F794" s="458"/>
      <c r="G794" s="456" t="str">
        <f>Calcu_ADJ!U278</f>
        <v/>
      </c>
      <c r="H794" s="457"/>
      <c r="I794" s="457"/>
      <c r="J794" s="457"/>
      <c r="K794" s="458"/>
      <c r="L794" s="456" t="str">
        <f>IF(Calcu_ADJ!B278=TRUE,Calcu_ADJ!F278*$H$769,"")</f>
        <v/>
      </c>
      <c r="M794" s="457"/>
      <c r="N794" s="457"/>
      <c r="O794" s="457"/>
      <c r="P794" s="458"/>
      <c r="Q794" s="456" t="str">
        <f>IF(Calcu_ADJ!B278=TRUE,Calcu_ADJ!G278*H$769,"")</f>
        <v/>
      </c>
      <c r="R794" s="457"/>
      <c r="S794" s="457"/>
      <c r="T794" s="457"/>
      <c r="U794" s="458"/>
      <c r="V794" s="456" t="str">
        <f>IF(Calcu_ADJ!B278=TRUE,Calcu_ADJ!H278*H$769,"")</f>
        <v/>
      </c>
      <c r="W794" s="457"/>
      <c r="X794" s="457"/>
      <c r="Y794" s="457"/>
      <c r="Z794" s="458"/>
      <c r="AA794" s="456" t="str">
        <f>IF(Calcu_ADJ!B278=TRUE,Calcu_ADJ!I278*H$769,"")</f>
        <v/>
      </c>
      <c r="AB794" s="457"/>
      <c r="AC794" s="457"/>
      <c r="AD794" s="457"/>
      <c r="AE794" s="458"/>
      <c r="AF794" s="456" t="str">
        <f>IF(Calcu_ADJ!B278=TRUE,Calcu_ADJ!J278*H$769,"")</f>
        <v/>
      </c>
      <c r="AG794" s="457"/>
      <c r="AH794" s="457"/>
      <c r="AI794" s="457"/>
      <c r="AJ794" s="458"/>
      <c r="AK794" s="456" t="str">
        <f>Calcu_ADJ!N278</f>
        <v/>
      </c>
      <c r="AL794" s="457"/>
      <c r="AM794" s="457"/>
      <c r="AN794" s="457"/>
      <c r="AO794" s="458"/>
      <c r="AP794" s="456" t="str">
        <f>Calcu_ADJ!L278</f>
        <v/>
      </c>
      <c r="AQ794" s="457"/>
      <c r="AR794" s="457"/>
      <c r="AS794" s="457"/>
      <c r="AT794" s="458"/>
    </row>
    <row r="795" spans="1:58" ht="18.75" customHeight="1">
      <c r="A795" s="57"/>
      <c r="B795" s="330"/>
      <c r="C795" s="330"/>
      <c r="D795" s="330"/>
      <c r="E795" s="330"/>
      <c r="F795" s="330"/>
      <c r="G795" s="330"/>
      <c r="H795" s="330"/>
      <c r="I795" s="330"/>
      <c r="J795" s="330"/>
      <c r="K795" s="330"/>
      <c r="L795" s="330"/>
      <c r="M795" s="330"/>
      <c r="N795" s="330"/>
      <c r="O795" s="330"/>
      <c r="P795" s="330"/>
      <c r="Q795" s="330"/>
      <c r="R795" s="330"/>
      <c r="S795" s="330"/>
      <c r="T795" s="330"/>
      <c r="U795" s="330"/>
      <c r="V795" s="330"/>
      <c r="W795" s="330"/>
      <c r="X795" s="330"/>
      <c r="Y795" s="330"/>
      <c r="Z795" s="330"/>
      <c r="AA795" s="330"/>
      <c r="AB795" s="330"/>
      <c r="AC795" s="330"/>
      <c r="AD795" s="330"/>
      <c r="AE795" s="330"/>
      <c r="AF795" s="330"/>
      <c r="AG795" s="330"/>
      <c r="AH795" s="330"/>
      <c r="AI795" s="330"/>
      <c r="AJ795" s="330"/>
      <c r="AK795" s="330"/>
      <c r="AL795" s="330"/>
      <c r="AM795" s="330"/>
      <c r="AN795" s="330"/>
      <c r="AO795" s="330"/>
      <c r="AP795" s="330"/>
      <c r="AQ795" s="330"/>
      <c r="AR795" s="330"/>
      <c r="AS795" s="330"/>
      <c r="AT795" s="330"/>
    </row>
    <row r="796" spans="1:58" ht="18.75" customHeight="1">
      <c r="A796" s="60" t="s">
        <v>169</v>
      </c>
      <c r="B796" s="222"/>
      <c r="C796" s="222"/>
      <c r="D796" s="222"/>
      <c r="E796" s="222"/>
      <c r="F796" s="222"/>
      <c r="G796" s="222"/>
      <c r="H796" s="222"/>
      <c r="I796" s="222"/>
      <c r="J796" s="222"/>
      <c r="K796" s="222"/>
      <c r="L796" s="222"/>
      <c r="M796" s="222"/>
      <c r="N796" s="222"/>
      <c r="O796" s="222"/>
      <c r="P796" s="222"/>
      <c r="Q796" s="222"/>
      <c r="R796" s="222"/>
      <c r="S796" s="222"/>
      <c r="T796" s="222"/>
      <c r="U796" s="222"/>
      <c r="V796" s="222"/>
      <c r="W796" s="222"/>
      <c r="X796" s="222"/>
      <c r="Y796" s="222"/>
      <c r="Z796" s="222"/>
      <c r="AA796" s="222"/>
      <c r="AB796" s="222"/>
      <c r="AC796" s="222"/>
      <c r="AD796" s="222"/>
      <c r="AE796" s="222"/>
      <c r="AF796" s="222"/>
      <c r="AG796" s="222"/>
      <c r="AH796" s="222"/>
      <c r="AI796" s="222"/>
      <c r="AJ796" s="222"/>
      <c r="AK796" s="222"/>
      <c r="AL796" s="222"/>
      <c r="AM796" s="222"/>
      <c r="AN796" s="222"/>
      <c r="AO796" s="222"/>
      <c r="AP796" s="222"/>
      <c r="AQ796" s="222"/>
      <c r="AR796" s="222"/>
      <c r="AS796" s="222"/>
      <c r="AT796" s="222"/>
    </row>
    <row r="797" spans="1:58" ht="18.75" customHeight="1">
      <c r="A797" s="222"/>
      <c r="B797" s="459"/>
      <c r="C797" s="460"/>
      <c r="D797" s="465"/>
      <c r="E797" s="466"/>
      <c r="F797" s="466"/>
      <c r="G797" s="467"/>
      <c r="H797" s="468">
        <v>1</v>
      </c>
      <c r="I797" s="468"/>
      <c r="J797" s="468"/>
      <c r="K797" s="468"/>
      <c r="L797" s="468"/>
      <c r="M797" s="468"/>
      <c r="N797" s="468"/>
      <c r="O797" s="465">
        <v>2</v>
      </c>
      <c r="P797" s="466"/>
      <c r="Q797" s="466"/>
      <c r="R797" s="466"/>
      <c r="S797" s="466"/>
      <c r="T797" s="466"/>
      <c r="U797" s="466"/>
      <c r="V797" s="466"/>
      <c r="W797" s="466"/>
      <c r="X797" s="466"/>
      <c r="Y797" s="466"/>
      <c r="Z797" s="466"/>
      <c r="AA797" s="467"/>
      <c r="AB797" s="468">
        <v>3</v>
      </c>
      <c r="AC797" s="468"/>
      <c r="AD797" s="468"/>
      <c r="AE797" s="468"/>
      <c r="AF797" s="468"/>
      <c r="AG797" s="465">
        <v>4</v>
      </c>
      <c r="AH797" s="466"/>
      <c r="AI797" s="466"/>
      <c r="AJ797" s="466"/>
      <c r="AK797" s="466"/>
      <c r="AL797" s="466"/>
      <c r="AM797" s="466"/>
      <c r="AN797" s="466"/>
      <c r="AO797" s="467"/>
      <c r="AP797" s="465">
        <v>5</v>
      </c>
      <c r="AQ797" s="466"/>
      <c r="AR797" s="466"/>
      <c r="AS797" s="466"/>
      <c r="AT797" s="466"/>
      <c r="AU797" s="466"/>
      <c r="AV797" s="466"/>
      <c r="AW797" s="466"/>
      <c r="AX797" s="466"/>
      <c r="AY797" s="466"/>
      <c r="AZ797" s="466"/>
      <c r="BA797" s="466"/>
      <c r="BB797" s="467"/>
      <c r="BC797" s="468">
        <v>6</v>
      </c>
      <c r="BD797" s="468"/>
      <c r="BE797" s="468"/>
      <c r="BF797" s="468"/>
    </row>
    <row r="798" spans="1:58" ht="18.75" customHeight="1">
      <c r="A798" s="222"/>
      <c r="B798" s="461"/>
      <c r="C798" s="462"/>
      <c r="D798" s="459" t="s">
        <v>170</v>
      </c>
      <c r="E798" s="477"/>
      <c r="F798" s="477"/>
      <c r="G798" s="460"/>
      <c r="H798" s="469" t="s">
        <v>171</v>
      </c>
      <c r="I798" s="469"/>
      <c r="J798" s="469"/>
      <c r="K798" s="469"/>
      <c r="L798" s="469"/>
      <c r="M798" s="469"/>
      <c r="N798" s="469"/>
      <c r="O798" s="459" t="s">
        <v>172</v>
      </c>
      <c r="P798" s="477"/>
      <c r="Q798" s="477"/>
      <c r="R798" s="477"/>
      <c r="S798" s="477"/>
      <c r="T798" s="477"/>
      <c r="U798" s="477"/>
      <c r="V798" s="477"/>
      <c r="W798" s="477"/>
      <c r="X798" s="477"/>
      <c r="Y798" s="477"/>
      <c r="Z798" s="477"/>
      <c r="AA798" s="460"/>
      <c r="AB798" s="469" t="s">
        <v>173</v>
      </c>
      <c r="AC798" s="469"/>
      <c r="AD798" s="469"/>
      <c r="AE798" s="469"/>
      <c r="AF798" s="469"/>
      <c r="AG798" s="459" t="s">
        <v>174</v>
      </c>
      <c r="AH798" s="477"/>
      <c r="AI798" s="477"/>
      <c r="AJ798" s="477"/>
      <c r="AK798" s="477"/>
      <c r="AL798" s="477"/>
      <c r="AM798" s="477"/>
      <c r="AN798" s="477"/>
      <c r="AO798" s="460"/>
      <c r="AP798" s="459" t="s">
        <v>175</v>
      </c>
      <c r="AQ798" s="477"/>
      <c r="AR798" s="477"/>
      <c r="AS798" s="477"/>
      <c r="AT798" s="477"/>
      <c r="AU798" s="477"/>
      <c r="AV798" s="477"/>
      <c r="AW798" s="477"/>
      <c r="AX798" s="477"/>
      <c r="AY798" s="477"/>
      <c r="AZ798" s="477"/>
      <c r="BA798" s="477"/>
      <c r="BB798" s="460"/>
      <c r="BC798" s="469" t="s">
        <v>176</v>
      </c>
      <c r="BD798" s="469"/>
      <c r="BE798" s="469"/>
      <c r="BF798" s="469"/>
    </row>
    <row r="799" spans="1:58" ht="18.75" customHeight="1">
      <c r="A799" s="222"/>
      <c r="B799" s="463"/>
      <c r="C799" s="464"/>
      <c r="D799" s="470" t="s">
        <v>177</v>
      </c>
      <c r="E799" s="471"/>
      <c r="F799" s="471"/>
      <c r="G799" s="472"/>
      <c r="H799" s="473" t="s">
        <v>178</v>
      </c>
      <c r="I799" s="473"/>
      <c r="J799" s="473"/>
      <c r="K799" s="473"/>
      <c r="L799" s="473"/>
      <c r="M799" s="473"/>
      <c r="N799" s="473"/>
      <c r="O799" s="474" t="s">
        <v>179</v>
      </c>
      <c r="P799" s="475"/>
      <c r="Q799" s="475"/>
      <c r="R799" s="475"/>
      <c r="S799" s="475"/>
      <c r="T799" s="475"/>
      <c r="U799" s="475"/>
      <c r="V799" s="475"/>
      <c r="W799" s="475"/>
      <c r="X799" s="475"/>
      <c r="Y799" s="475"/>
      <c r="Z799" s="475"/>
      <c r="AA799" s="476"/>
      <c r="AB799" s="473"/>
      <c r="AC799" s="473"/>
      <c r="AD799" s="473"/>
      <c r="AE799" s="473"/>
      <c r="AF799" s="473"/>
      <c r="AG799" s="474" t="s">
        <v>180</v>
      </c>
      <c r="AH799" s="475"/>
      <c r="AI799" s="475"/>
      <c r="AJ799" s="475"/>
      <c r="AK799" s="475"/>
      <c r="AL799" s="475"/>
      <c r="AM799" s="475"/>
      <c r="AN799" s="475"/>
      <c r="AO799" s="476"/>
      <c r="AP799" s="474" t="s">
        <v>181</v>
      </c>
      <c r="AQ799" s="475"/>
      <c r="AR799" s="475"/>
      <c r="AS799" s="475"/>
      <c r="AT799" s="475"/>
      <c r="AU799" s="475"/>
      <c r="AV799" s="475"/>
      <c r="AW799" s="475"/>
      <c r="AX799" s="475"/>
      <c r="AY799" s="475"/>
      <c r="AZ799" s="475"/>
      <c r="BA799" s="475"/>
      <c r="BB799" s="476"/>
      <c r="BC799" s="473"/>
      <c r="BD799" s="473"/>
      <c r="BE799" s="473"/>
      <c r="BF799" s="473"/>
    </row>
    <row r="800" spans="1:58" ht="18.75" customHeight="1">
      <c r="A800" s="222"/>
      <c r="B800" s="468" t="s">
        <v>182</v>
      </c>
      <c r="C800" s="468"/>
      <c r="D800" s="478" t="s">
        <v>183</v>
      </c>
      <c r="E800" s="479"/>
      <c r="F800" s="479"/>
      <c r="G800" s="480"/>
      <c r="H800" s="481" t="e">
        <f ca="1">Calcu_ADJ!E283</f>
        <v>#N/A</v>
      </c>
      <c r="I800" s="482"/>
      <c r="J800" s="482"/>
      <c r="K800" s="482"/>
      <c r="L800" s="482"/>
      <c r="M800" s="483" t="str">
        <f>Calcu_ADJ!F283</f>
        <v>mm</v>
      </c>
      <c r="N800" s="484"/>
      <c r="O800" s="491" t="e">
        <f ca="1">Calcu_ADJ!K283</f>
        <v>#N/A</v>
      </c>
      <c r="P800" s="492"/>
      <c r="Q800" s="492"/>
      <c r="R800" s="232"/>
      <c r="S800" s="328"/>
      <c r="T800" s="457" t="e">
        <f ca="1">Calcu_ADJ!L283</f>
        <v>#N/A</v>
      </c>
      <c r="U800" s="457"/>
      <c r="V800" s="457"/>
      <c r="W800" s="329"/>
      <c r="X800" s="329"/>
      <c r="Y800" s="329"/>
      <c r="Z800" s="489" t="str">
        <f>Calcu_ADJ!M283</f>
        <v>μm</v>
      </c>
      <c r="AA800" s="490"/>
      <c r="AB800" s="468" t="str">
        <f>Calcu_ADJ!N283</f>
        <v>정규</v>
      </c>
      <c r="AC800" s="468"/>
      <c r="AD800" s="468"/>
      <c r="AE800" s="468"/>
      <c r="AF800" s="468"/>
      <c r="AG800" s="465">
        <f>Calcu_ADJ!Q283</f>
        <v>1</v>
      </c>
      <c r="AH800" s="466"/>
      <c r="AI800" s="466"/>
      <c r="AJ800" s="466"/>
      <c r="AK800" s="466"/>
      <c r="AL800" s="466"/>
      <c r="AM800" s="466"/>
      <c r="AN800" s="466"/>
      <c r="AO800" s="467"/>
      <c r="AP800" s="491" t="e">
        <f ca="1">Calcu_ADJ!S283</f>
        <v>#N/A</v>
      </c>
      <c r="AQ800" s="492"/>
      <c r="AR800" s="492"/>
      <c r="AS800" s="232"/>
      <c r="AT800" s="328"/>
      <c r="AU800" s="457" t="e">
        <f ca="1">Calcu_ADJ!T283</f>
        <v>#N/A</v>
      </c>
      <c r="AV800" s="457"/>
      <c r="AW800" s="457"/>
      <c r="AX800" s="329"/>
      <c r="AY800" s="329"/>
      <c r="AZ800" s="329"/>
      <c r="BA800" s="489" t="str">
        <f>Calcu_ADJ!U283</f>
        <v>μm</v>
      </c>
      <c r="BB800" s="490"/>
      <c r="BC800" s="468" t="str">
        <f>Calcu_ADJ!V283</f>
        <v>∞</v>
      </c>
      <c r="BD800" s="468"/>
      <c r="BE800" s="468"/>
      <c r="BF800" s="468"/>
    </row>
    <row r="801" spans="1:60" ht="18.75" customHeight="1">
      <c r="A801" s="222"/>
      <c r="B801" s="468" t="s">
        <v>184</v>
      </c>
      <c r="C801" s="468"/>
      <c r="D801" s="478" t="s">
        <v>160</v>
      </c>
      <c r="E801" s="479"/>
      <c r="F801" s="479"/>
      <c r="G801" s="480"/>
      <c r="H801" s="481" t="e">
        <f ca="1">Calcu_ADJ!E284</f>
        <v>#N/A</v>
      </c>
      <c r="I801" s="482"/>
      <c r="J801" s="482"/>
      <c r="K801" s="482"/>
      <c r="L801" s="482"/>
      <c r="M801" s="483" t="str">
        <f>Calcu_ADJ!F284</f>
        <v>mm</v>
      </c>
      <c r="N801" s="484"/>
      <c r="O801" s="485">
        <f>Calcu_ADJ!K284</f>
        <v>0</v>
      </c>
      <c r="P801" s="486"/>
      <c r="Q801" s="486"/>
      <c r="R801" s="486"/>
      <c r="S801" s="486"/>
      <c r="T801" s="486"/>
      <c r="U801" s="486"/>
      <c r="V801" s="487" t="str">
        <f>Calcu_ADJ!M284</f>
        <v>μm</v>
      </c>
      <c r="W801" s="487"/>
      <c r="X801" s="487"/>
      <c r="Y801" s="487"/>
      <c r="Z801" s="487"/>
      <c r="AA801" s="488"/>
      <c r="AB801" s="468" t="str">
        <f>Calcu_ADJ!N284</f>
        <v>t</v>
      </c>
      <c r="AC801" s="468"/>
      <c r="AD801" s="468"/>
      <c r="AE801" s="468"/>
      <c r="AF801" s="468"/>
      <c r="AG801" s="465">
        <f>Calcu_ADJ!Q284</f>
        <v>-1</v>
      </c>
      <c r="AH801" s="466"/>
      <c r="AI801" s="466"/>
      <c r="AJ801" s="466"/>
      <c r="AK801" s="466"/>
      <c r="AL801" s="466"/>
      <c r="AM801" s="466"/>
      <c r="AN801" s="466"/>
      <c r="AO801" s="467"/>
      <c r="AP801" s="485">
        <f>Calcu_ADJ!S284</f>
        <v>0</v>
      </c>
      <c r="AQ801" s="486"/>
      <c r="AR801" s="486"/>
      <c r="AS801" s="486"/>
      <c r="AT801" s="486"/>
      <c r="AU801" s="486">
        <v>0</v>
      </c>
      <c r="AV801" s="486"/>
      <c r="AW801" s="487" t="str">
        <f>Calcu_ADJ!U284</f>
        <v>μm</v>
      </c>
      <c r="AX801" s="487"/>
      <c r="AY801" s="487"/>
      <c r="AZ801" s="487"/>
      <c r="BA801" s="487"/>
      <c r="BB801" s="488"/>
      <c r="BC801" s="468">
        <f>Calcu_ADJ!V284</f>
        <v>4</v>
      </c>
      <c r="BD801" s="468"/>
      <c r="BE801" s="468"/>
      <c r="BF801" s="468"/>
    </row>
    <row r="802" spans="1:60" ht="18.75" customHeight="1">
      <c r="A802" s="222"/>
      <c r="B802" s="468" t="s">
        <v>186</v>
      </c>
      <c r="C802" s="468"/>
      <c r="D802" s="478"/>
      <c r="E802" s="479"/>
      <c r="F802" s="479"/>
      <c r="G802" s="480"/>
      <c r="H802" s="481" t="e">
        <f ca="1">Calcu_ADJ!E285</f>
        <v>#N/A</v>
      </c>
      <c r="I802" s="482"/>
      <c r="J802" s="482"/>
      <c r="K802" s="482"/>
      <c r="L802" s="482"/>
      <c r="M802" s="483" t="str">
        <f>Calcu_ADJ!F285</f>
        <v>/℃</v>
      </c>
      <c r="N802" s="484"/>
      <c r="O802" s="496">
        <f>Calcu_ADJ!L285</f>
        <v>4.0824829046386305E-7</v>
      </c>
      <c r="P802" s="497"/>
      <c r="Q802" s="497"/>
      <c r="R802" s="497"/>
      <c r="S802" s="497"/>
      <c r="T802" s="497"/>
      <c r="U802" s="497"/>
      <c r="V802" s="497"/>
      <c r="W802" s="497"/>
      <c r="X802" s="489" t="str">
        <f>Calcu_ADJ!M285</f>
        <v>/℃</v>
      </c>
      <c r="Y802" s="489"/>
      <c r="Z802" s="489"/>
      <c r="AA802" s="490"/>
      <c r="AB802" s="468" t="str">
        <f>Calcu_ADJ!N285</f>
        <v>삼각형</v>
      </c>
      <c r="AC802" s="468"/>
      <c r="AD802" s="468"/>
      <c r="AE802" s="468"/>
      <c r="AF802" s="468"/>
      <c r="AG802" s="493">
        <f>Calcu_ADJ!Q285</f>
        <v>-200</v>
      </c>
      <c r="AH802" s="489"/>
      <c r="AI802" s="489"/>
      <c r="AJ802" s="489"/>
      <c r="AK802" s="489" t="s">
        <v>187</v>
      </c>
      <c r="AL802" s="489"/>
      <c r="AM802" s="489"/>
      <c r="AN802" s="489"/>
      <c r="AO802" s="490"/>
      <c r="AP802" s="494">
        <f>Calcu_ADJ!T285</f>
        <v>8.1649658092772609E-5</v>
      </c>
      <c r="AQ802" s="495"/>
      <c r="AR802" s="495"/>
      <c r="AS802" s="495"/>
      <c r="AT802" s="495"/>
      <c r="AU802" s="495" t="s">
        <v>314</v>
      </c>
      <c r="AV802" s="495"/>
      <c r="AW802" s="489" t="s">
        <v>188</v>
      </c>
      <c r="AX802" s="489"/>
      <c r="AY802" s="489"/>
      <c r="AZ802" s="489"/>
      <c r="BA802" s="489"/>
      <c r="BB802" s="490"/>
      <c r="BC802" s="468">
        <f>Calcu_ADJ!V285</f>
        <v>100</v>
      </c>
      <c r="BD802" s="468"/>
      <c r="BE802" s="468"/>
      <c r="BF802" s="468"/>
    </row>
    <row r="803" spans="1:60" ht="18.75" customHeight="1">
      <c r="A803" s="222"/>
      <c r="B803" s="468" t="s">
        <v>189</v>
      </c>
      <c r="C803" s="468"/>
      <c r="D803" s="478" t="s">
        <v>163</v>
      </c>
      <c r="E803" s="479"/>
      <c r="F803" s="479"/>
      <c r="G803" s="480"/>
      <c r="H803" s="481" t="str">
        <f>Calcu_ADJ!E286</f>
        <v/>
      </c>
      <c r="I803" s="482"/>
      <c r="J803" s="482"/>
      <c r="K803" s="482"/>
      <c r="L803" s="482"/>
      <c r="M803" s="483" t="str">
        <f>Calcu_ADJ!F286</f>
        <v>℃</v>
      </c>
      <c r="N803" s="484"/>
      <c r="O803" s="485">
        <f>Calcu_ADJ!L286</f>
        <v>0.11547005383792516</v>
      </c>
      <c r="P803" s="486"/>
      <c r="Q803" s="486"/>
      <c r="R803" s="486"/>
      <c r="S803" s="486"/>
      <c r="T803" s="486"/>
      <c r="U803" s="486"/>
      <c r="V803" s="487" t="str">
        <f>Calcu_ADJ!M286</f>
        <v>℃</v>
      </c>
      <c r="W803" s="487"/>
      <c r="X803" s="487"/>
      <c r="Y803" s="487"/>
      <c r="Z803" s="487"/>
      <c r="AA803" s="488"/>
      <c r="AB803" s="468" t="str">
        <f>Calcu_ADJ!N286</f>
        <v>직사각형</v>
      </c>
      <c r="AC803" s="468"/>
      <c r="AD803" s="468"/>
      <c r="AE803" s="468"/>
      <c r="AF803" s="468"/>
      <c r="AG803" s="493" t="e">
        <f ca="1">Calcu_ADJ!Q286</f>
        <v>#N/A</v>
      </c>
      <c r="AH803" s="489"/>
      <c r="AI803" s="489"/>
      <c r="AJ803" s="489"/>
      <c r="AK803" s="489" t="s">
        <v>191</v>
      </c>
      <c r="AL803" s="489"/>
      <c r="AM803" s="489"/>
      <c r="AN803" s="489"/>
      <c r="AO803" s="490"/>
      <c r="AP803" s="494" t="e">
        <f ca="1">Calcu_ADJ!T286</f>
        <v>#N/A</v>
      </c>
      <c r="AQ803" s="495"/>
      <c r="AR803" s="495"/>
      <c r="AS803" s="495"/>
      <c r="AT803" s="495"/>
      <c r="AU803" s="495" t="s">
        <v>315</v>
      </c>
      <c r="AV803" s="495"/>
      <c r="AW803" s="489" t="s">
        <v>188</v>
      </c>
      <c r="AX803" s="489"/>
      <c r="AY803" s="489"/>
      <c r="AZ803" s="489"/>
      <c r="BA803" s="489"/>
      <c r="BB803" s="490"/>
      <c r="BC803" s="468">
        <f>Calcu_ADJ!V286</f>
        <v>12</v>
      </c>
      <c r="BD803" s="468"/>
      <c r="BE803" s="468"/>
      <c r="BF803" s="468"/>
    </row>
    <row r="804" spans="1:60" ht="18.75" customHeight="1">
      <c r="A804" s="222"/>
      <c r="B804" s="468" t="s">
        <v>193</v>
      </c>
      <c r="C804" s="468"/>
      <c r="D804" s="478" t="s">
        <v>164</v>
      </c>
      <c r="E804" s="479"/>
      <c r="F804" s="479"/>
      <c r="G804" s="480"/>
      <c r="H804" s="481" t="e">
        <f ca="1">Calcu_ADJ!E287</f>
        <v>#N/A</v>
      </c>
      <c r="I804" s="482"/>
      <c r="J804" s="482"/>
      <c r="K804" s="482"/>
      <c r="L804" s="482"/>
      <c r="M804" s="483" t="str">
        <f>Calcu_ADJ!F287</f>
        <v>/℃</v>
      </c>
      <c r="N804" s="484"/>
      <c r="O804" s="496">
        <f>Calcu_ADJ!L287</f>
        <v>8.1649658092772609E-7</v>
      </c>
      <c r="P804" s="497"/>
      <c r="Q804" s="497"/>
      <c r="R804" s="497"/>
      <c r="S804" s="497"/>
      <c r="T804" s="497"/>
      <c r="U804" s="497"/>
      <c r="V804" s="497"/>
      <c r="W804" s="497"/>
      <c r="X804" s="489" t="str">
        <f>Calcu_ADJ!M287</f>
        <v>/℃</v>
      </c>
      <c r="Y804" s="489"/>
      <c r="Z804" s="489"/>
      <c r="AA804" s="490"/>
      <c r="AB804" s="468" t="str">
        <f>Calcu_ADJ!N287</f>
        <v>삼각형</v>
      </c>
      <c r="AC804" s="468"/>
      <c r="AD804" s="468"/>
      <c r="AE804" s="468"/>
      <c r="AF804" s="468"/>
      <c r="AG804" s="493">
        <f>Calcu_ADJ!Q287</f>
        <v>-100</v>
      </c>
      <c r="AH804" s="489"/>
      <c r="AI804" s="489"/>
      <c r="AJ804" s="489"/>
      <c r="AK804" s="489" t="s">
        <v>187</v>
      </c>
      <c r="AL804" s="489"/>
      <c r="AM804" s="489"/>
      <c r="AN804" s="489"/>
      <c r="AO804" s="490"/>
      <c r="AP804" s="494">
        <f>Calcu_ADJ!T287</f>
        <v>8.1649658092772609E-5</v>
      </c>
      <c r="AQ804" s="495"/>
      <c r="AR804" s="495"/>
      <c r="AS804" s="495"/>
      <c r="AT804" s="495"/>
      <c r="AU804" s="495" t="s">
        <v>314</v>
      </c>
      <c r="AV804" s="495"/>
      <c r="AW804" s="489" t="s">
        <v>188</v>
      </c>
      <c r="AX804" s="489"/>
      <c r="AY804" s="489"/>
      <c r="AZ804" s="489"/>
      <c r="BA804" s="489"/>
      <c r="BB804" s="490"/>
      <c r="BC804" s="468">
        <f>Calcu_ADJ!V287</f>
        <v>100</v>
      </c>
      <c r="BD804" s="468"/>
      <c r="BE804" s="468"/>
      <c r="BF804" s="468"/>
    </row>
    <row r="805" spans="1:60" ht="18.75" customHeight="1">
      <c r="A805" s="222"/>
      <c r="B805" s="468" t="s">
        <v>195</v>
      </c>
      <c r="C805" s="468"/>
      <c r="D805" s="478" t="s">
        <v>165</v>
      </c>
      <c r="E805" s="479"/>
      <c r="F805" s="479"/>
      <c r="G805" s="480"/>
      <c r="H805" s="481">
        <f>Calcu_ADJ!E288</f>
        <v>0.1</v>
      </c>
      <c r="I805" s="482"/>
      <c r="J805" s="482"/>
      <c r="K805" s="482"/>
      <c r="L805" s="482"/>
      <c r="M805" s="483" t="str">
        <f>Calcu_ADJ!F288</f>
        <v>℃</v>
      </c>
      <c r="N805" s="484"/>
      <c r="O805" s="485">
        <f>Calcu_ADJ!L288</f>
        <v>0.57735026918962584</v>
      </c>
      <c r="P805" s="486"/>
      <c r="Q805" s="486"/>
      <c r="R805" s="486"/>
      <c r="S805" s="486"/>
      <c r="T805" s="486"/>
      <c r="U805" s="486"/>
      <c r="V805" s="487" t="str">
        <f>Calcu_ADJ!M288</f>
        <v>℃</v>
      </c>
      <c r="W805" s="487"/>
      <c r="X805" s="487"/>
      <c r="Y805" s="487"/>
      <c r="Z805" s="487"/>
      <c r="AA805" s="488"/>
      <c r="AB805" s="468" t="str">
        <f>Calcu_ADJ!N288</f>
        <v>직사각형</v>
      </c>
      <c r="AC805" s="468"/>
      <c r="AD805" s="468"/>
      <c r="AE805" s="468"/>
      <c r="AF805" s="468"/>
      <c r="AG805" s="493" t="e">
        <f ca="1">Calcu_ADJ!Q288</f>
        <v>#N/A</v>
      </c>
      <c r="AH805" s="489"/>
      <c r="AI805" s="489"/>
      <c r="AJ805" s="489"/>
      <c r="AK805" s="489" t="s">
        <v>191</v>
      </c>
      <c r="AL805" s="489"/>
      <c r="AM805" s="489"/>
      <c r="AN805" s="489"/>
      <c r="AO805" s="490"/>
      <c r="AP805" s="494" t="e">
        <f ca="1">Calcu_ADJ!T288</f>
        <v>#N/A</v>
      </c>
      <c r="AQ805" s="495"/>
      <c r="AR805" s="495"/>
      <c r="AS805" s="495"/>
      <c r="AT805" s="495"/>
      <c r="AU805" s="495" t="s">
        <v>315</v>
      </c>
      <c r="AV805" s="495"/>
      <c r="AW805" s="489" t="s">
        <v>197</v>
      </c>
      <c r="AX805" s="489"/>
      <c r="AY805" s="489"/>
      <c r="AZ805" s="489"/>
      <c r="BA805" s="489"/>
      <c r="BB805" s="490"/>
      <c r="BC805" s="468">
        <f>Calcu_ADJ!V288</f>
        <v>12</v>
      </c>
      <c r="BD805" s="468"/>
      <c r="BE805" s="468"/>
      <c r="BF805" s="468"/>
    </row>
    <row r="806" spans="1:60" ht="18.75" customHeight="1">
      <c r="A806" s="222"/>
      <c r="B806" s="468" t="s">
        <v>198</v>
      </c>
      <c r="C806" s="468"/>
      <c r="D806" s="478" t="s">
        <v>584</v>
      </c>
      <c r="E806" s="479"/>
      <c r="F806" s="479"/>
      <c r="G806" s="480"/>
      <c r="H806" s="481">
        <f>Calcu_ADJ!E289</f>
        <v>0</v>
      </c>
      <c r="I806" s="482"/>
      <c r="J806" s="482"/>
      <c r="K806" s="482"/>
      <c r="L806" s="482"/>
      <c r="M806" s="483" t="str">
        <f>Calcu_ADJ!F289</f>
        <v>mm</v>
      </c>
      <c r="N806" s="484"/>
      <c r="O806" s="485">
        <f>Calcu_ADJ!K289</f>
        <v>0</v>
      </c>
      <c r="P806" s="486"/>
      <c r="Q806" s="486"/>
      <c r="R806" s="486"/>
      <c r="S806" s="486"/>
      <c r="T806" s="486"/>
      <c r="U806" s="486"/>
      <c r="V806" s="487" t="str">
        <f>Calcu_ADJ!M289</f>
        <v>μm</v>
      </c>
      <c r="W806" s="487"/>
      <c r="X806" s="487"/>
      <c r="Y806" s="487"/>
      <c r="Z806" s="487"/>
      <c r="AA806" s="488"/>
      <c r="AB806" s="468" t="str">
        <f>Calcu_ADJ!N289</f>
        <v>직사각형</v>
      </c>
      <c r="AC806" s="468"/>
      <c r="AD806" s="468"/>
      <c r="AE806" s="468"/>
      <c r="AF806" s="468"/>
      <c r="AG806" s="465">
        <f>Calcu_ADJ!Q289</f>
        <v>1</v>
      </c>
      <c r="AH806" s="466"/>
      <c r="AI806" s="466"/>
      <c r="AJ806" s="466"/>
      <c r="AK806" s="466"/>
      <c r="AL806" s="466"/>
      <c r="AM806" s="466"/>
      <c r="AN806" s="466"/>
      <c r="AO806" s="467"/>
      <c r="AP806" s="485">
        <f>Calcu_ADJ!S289</f>
        <v>0</v>
      </c>
      <c r="AQ806" s="486"/>
      <c r="AR806" s="486"/>
      <c r="AS806" s="486"/>
      <c r="AT806" s="486"/>
      <c r="AU806" s="486">
        <v>0</v>
      </c>
      <c r="AV806" s="486"/>
      <c r="AW806" s="487" t="str">
        <f>Calcu_ADJ!U289</f>
        <v>μm</v>
      </c>
      <c r="AX806" s="487"/>
      <c r="AY806" s="487"/>
      <c r="AZ806" s="487"/>
      <c r="BA806" s="487"/>
      <c r="BB806" s="488"/>
      <c r="BC806" s="468" t="str">
        <f>Calcu_ADJ!V289</f>
        <v>∞</v>
      </c>
      <c r="BD806" s="468"/>
      <c r="BE806" s="468"/>
      <c r="BF806" s="468"/>
    </row>
    <row r="807" spans="1:60" ht="18.75" customHeight="1">
      <c r="A807" s="222"/>
      <c r="B807" s="468" t="s">
        <v>335</v>
      </c>
      <c r="C807" s="468"/>
      <c r="D807" s="478" t="s">
        <v>352</v>
      </c>
      <c r="E807" s="479"/>
      <c r="F807" s="479"/>
      <c r="G807" s="480"/>
      <c r="H807" s="481">
        <f>Calcu_ADJ!E290</f>
        <v>0</v>
      </c>
      <c r="I807" s="482"/>
      <c r="J807" s="482"/>
      <c r="K807" s="482"/>
      <c r="L807" s="482"/>
      <c r="M807" s="483" t="str">
        <f>Calcu_ADJ!F290</f>
        <v>mm</v>
      </c>
      <c r="N807" s="484"/>
      <c r="O807" s="485">
        <f>Calcu_ADJ!K290</f>
        <v>0</v>
      </c>
      <c r="P807" s="486"/>
      <c r="Q807" s="486"/>
      <c r="R807" s="486"/>
      <c r="S807" s="486"/>
      <c r="T807" s="486"/>
      <c r="U807" s="486"/>
      <c r="V807" s="487" t="str">
        <f>Calcu_ADJ!M290</f>
        <v>μm</v>
      </c>
      <c r="W807" s="487"/>
      <c r="X807" s="487"/>
      <c r="Y807" s="487"/>
      <c r="Z807" s="487"/>
      <c r="AA807" s="488"/>
      <c r="AB807" s="468" t="str">
        <f>Calcu_ADJ!N290</f>
        <v>직사각형</v>
      </c>
      <c r="AC807" s="468"/>
      <c r="AD807" s="468"/>
      <c r="AE807" s="468"/>
      <c r="AF807" s="468"/>
      <c r="AG807" s="465">
        <f>Calcu_ADJ!Q290</f>
        <v>1</v>
      </c>
      <c r="AH807" s="466"/>
      <c r="AI807" s="466"/>
      <c r="AJ807" s="466"/>
      <c r="AK807" s="466"/>
      <c r="AL807" s="466"/>
      <c r="AM807" s="466"/>
      <c r="AN807" s="466"/>
      <c r="AO807" s="467"/>
      <c r="AP807" s="485">
        <f>Calcu_ADJ!S290</f>
        <v>0</v>
      </c>
      <c r="AQ807" s="486"/>
      <c r="AR807" s="486"/>
      <c r="AS807" s="486"/>
      <c r="AT807" s="486"/>
      <c r="AU807" s="486">
        <v>0</v>
      </c>
      <c r="AV807" s="486"/>
      <c r="AW807" s="487" t="str">
        <f>Calcu_ADJ!U290</f>
        <v>μm</v>
      </c>
      <c r="AX807" s="487"/>
      <c r="AY807" s="487"/>
      <c r="AZ807" s="487"/>
      <c r="BA807" s="487"/>
      <c r="BB807" s="488"/>
      <c r="BC807" s="468">
        <f>Calcu_ADJ!V290</f>
        <v>12</v>
      </c>
      <c r="BD807" s="468"/>
      <c r="BE807" s="468"/>
      <c r="BF807" s="468"/>
    </row>
    <row r="808" spans="1:60" ht="18.75" customHeight="1">
      <c r="A808" s="222"/>
      <c r="B808" s="468" t="s">
        <v>336</v>
      </c>
      <c r="C808" s="468"/>
      <c r="D808" s="478" t="s">
        <v>199</v>
      </c>
      <c r="E808" s="479"/>
      <c r="F808" s="479"/>
      <c r="G808" s="480"/>
      <c r="H808" s="481" t="e">
        <f ca="1">Calcu_ADJ!E291</f>
        <v>#N/A</v>
      </c>
      <c r="I808" s="482"/>
      <c r="J808" s="482"/>
      <c r="K808" s="482"/>
      <c r="L808" s="482"/>
      <c r="M808" s="483" t="str">
        <f>Calcu_ADJ!F291</f>
        <v>mm</v>
      </c>
      <c r="N808" s="484"/>
      <c r="O808" s="465"/>
      <c r="P808" s="466"/>
      <c r="Q808" s="466"/>
      <c r="R808" s="466"/>
      <c r="S808" s="466"/>
      <c r="T808" s="466"/>
      <c r="U808" s="466"/>
      <c r="V808" s="466"/>
      <c r="W808" s="466"/>
      <c r="X808" s="466"/>
      <c r="Y808" s="466"/>
      <c r="Z808" s="466"/>
      <c r="AA808" s="467"/>
      <c r="AB808" s="468"/>
      <c r="AC808" s="468"/>
      <c r="AD808" s="468"/>
      <c r="AE808" s="468"/>
      <c r="AF808" s="468"/>
      <c r="AG808" s="465"/>
      <c r="AH808" s="466"/>
      <c r="AI808" s="466"/>
      <c r="AJ808" s="466"/>
      <c r="AK808" s="466"/>
      <c r="AL808" s="466"/>
      <c r="AM808" s="466"/>
      <c r="AN808" s="466"/>
      <c r="AO808" s="467"/>
      <c r="AP808" s="491" t="e">
        <f ca="1">Calcu_ADJ!S291</f>
        <v>#N/A</v>
      </c>
      <c r="AQ808" s="492"/>
      <c r="AR808" s="492"/>
      <c r="AS808" s="232"/>
      <c r="AT808" s="328"/>
      <c r="AU808" s="457" t="e">
        <f ca="1">Calcu_ADJ!T291</f>
        <v>#N/A</v>
      </c>
      <c r="AV808" s="457"/>
      <c r="AW808" s="457"/>
      <c r="AX808" s="329"/>
      <c r="AY808" s="329"/>
      <c r="AZ808" s="329"/>
      <c r="BA808" s="489" t="str">
        <f>Calcu_ADJ!U291</f>
        <v>μm</v>
      </c>
      <c r="BB808" s="490"/>
      <c r="BC808" s="468" t="e">
        <f ca="1">Calcu_ADJ!V291</f>
        <v>#N/A</v>
      </c>
      <c r="BD808" s="468"/>
      <c r="BE808" s="468"/>
      <c r="BF808" s="468"/>
    </row>
    <row r="809" spans="1:60" ht="18.75" customHeight="1">
      <c r="A809" s="222"/>
      <c r="B809" s="222"/>
      <c r="C809" s="222"/>
      <c r="D809" s="222"/>
      <c r="E809" s="222"/>
      <c r="F809" s="222"/>
      <c r="G809" s="222"/>
      <c r="H809" s="222"/>
      <c r="I809" s="222"/>
      <c r="J809" s="222"/>
      <c r="K809" s="222"/>
      <c r="L809" s="222"/>
      <c r="M809" s="222"/>
      <c r="N809" s="222"/>
      <c r="O809" s="222"/>
      <c r="P809" s="222"/>
      <c r="Q809" s="222"/>
      <c r="R809" s="222"/>
      <c r="S809" s="222"/>
      <c r="T809" s="222"/>
      <c r="U809" s="222"/>
      <c r="V809" s="222"/>
      <c r="W809" s="222"/>
      <c r="X809" s="222"/>
      <c r="Y809" s="222"/>
      <c r="Z809" s="222"/>
      <c r="AA809" s="222"/>
      <c r="AB809" s="222"/>
      <c r="AC809" s="222"/>
      <c r="AD809" s="222"/>
      <c r="AE809" s="222"/>
      <c r="AF809" s="222"/>
      <c r="AG809" s="234" t="s">
        <v>345</v>
      </c>
      <c r="AH809" s="222"/>
      <c r="AI809" s="222"/>
      <c r="AJ809" s="222"/>
      <c r="AK809" s="222"/>
      <c r="AL809" s="222"/>
      <c r="AM809" s="222"/>
      <c r="AN809" s="222"/>
      <c r="AO809" s="222"/>
      <c r="AP809" s="222"/>
      <c r="AQ809" s="222"/>
      <c r="AR809" s="222"/>
      <c r="AS809" s="222"/>
      <c r="AT809" s="222"/>
    </row>
    <row r="810" spans="1:60" s="137" customFormat="1" ht="18.75" customHeight="1">
      <c r="A810" s="57" t="s">
        <v>297</v>
      </c>
      <c r="B810" s="330"/>
      <c r="C810" s="330"/>
      <c r="D810" s="330"/>
      <c r="E810" s="330"/>
      <c r="F810" s="330"/>
      <c r="G810" s="330"/>
      <c r="H810" s="330"/>
      <c r="I810" s="330"/>
      <c r="J810" s="330"/>
      <c r="K810" s="330"/>
      <c r="L810" s="330"/>
      <c r="M810" s="330"/>
      <c r="N810" s="330"/>
      <c r="O810" s="330"/>
      <c r="P810" s="330"/>
      <c r="Q810" s="330"/>
      <c r="R810" s="330"/>
      <c r="S810" s="330"/>
      <c r="T810" s="330"/>
      <c r="U810" s="330"/>
      <c r="V810" s="330"/>
      <c r="W810" s="330"/>
      <c r="X810" s="330"/>
      <c r="Y810" s="330"/>
      <c r="Z810" s="330"/>
      <c r="AA810" s="330"/>
      <c r="AB810" s="330"/>
      <c r="AC810" s="330"/>
      <c r="AD810" s="330"/>
      <c r="AE810" s="330"/>
      <c r="AF810" s="330"/>
      <c r="AG810" s="330"/>
      <c r="AH810" s="330"/>
      <c r="AI810" s="330"/>
      <c r="AJ810" s="330"/>
      <c r="AK810" s="330"/>
      <c r="AL810" s="330"/>
      <c r="AM810" s="330"/>
      <c r="AN810" s="330"/>
      <c r="AO810" s="330"/>
      <c r="AP810" s="330"/>
      <c r="AQ810" s="330"/>
      <c r="AR810" s="330"/>
      <c r="AS810" s="330"/>
      <c r="AT810" s="330"/>
      <c r="AU810" s="330"/>
      <c r="AV810" s="330"/>
      <c r="AW810" s="330"/>
      <c r="AX810" s="330"/>
      <c r="AY810" s="330"/>
      <c r="AZ810" s="330"/>
      <c r="BA810" s="330"/>
      <c r="BB810" s="330"/>
      <c r="BC810" s="330"/>
      <c r="BD810" s="330"/>
      <c r="BE810" s="330"/>
      <c r="BF810" s="330"/>
    </row>
    <row r="811" spans="1:60" s="137" customFormat="1" ht="18.75" customHeight="1">
      <c r="A811" s="330"/>
      <c r="B811" s="330"/>
      <c r="C811" s="330"/>
      <c r="D811" s="330"/>
      <c r="E811" s="330"/>
      <c r="F811" s="330"/>
      <c r="G811" s="330"/>
      <c r="H811" s="330"/>
      <c r="I811" s="330"/>
      <c r="J811" s="330"/>
      <c r="K811" s="330"/>
      <c r="L811" s="330"/>
      <c r="M811" s="330"/>
      <c r="N811" s="330"/>
      <c r="O811" s="330"/>
      <c r="P811" s="330"/>
      <c r="Q811" s="330"/>
      <c r="R811" s="330"/>
      <c r="S811" s="330"/>
      <c r="T811" s="330"/>
      <c r="U811" s="330"/>
      <c r="V811" s="330"/>
      <c r="W811" s="330"/>
      <c r="X811" s="330"/>
      <c r="Y811" s="330"/>
      <c r="Z811" s="330"/>
      <c r="AA811" s="330"/>
      <c r="AB811" s="330"/>
      <c r="AC811" s="330"/>
      <c r="AD811" s="330"/>
      <c r="AE811" s="331"/>
      <c r="AF811" s="330"/>
      <c r="AG811" s="330"/>
      <c r="AH811" s="330"/>
      <c r="AI811" s="330"/>
      <c r="AJ811" s="330"/>
      <c r="AK811" s="331"/>
      <c r="AL811" s="331"/>
      <c r="AM811" s="335"/>
      <c r="AN811" s="335"/>
      <c r="AO811" s="335"/>
      <c r="AP811" s="335"/>
      <c r="AQ811" s="331"/>
      <c r="AR811" s="330"/>
      <c r="AT811" s="242"/>
      <c r="AU811" s="242"/>
      <c r="AV811" s="242"/>
      <c r="AW811" s="331"/>
      <c r="AX811" s="331"/>
      <c r="AY811" s="330"/>
      <c r="BA811" s="330"/>
      <c r="BB811" s="330"/>
      <c r="BC811" s="330"/>
      <c r="BD811" s="330"/>
      <c r="BE811" s="330"/>
      <c r="BF811" s="330"/>
    </row>
    <row r="812" spans="1:60" s="137" customFormat="1" ht="18.75" customHeight="1">
      <c r="A812" s="330"/>
      <c r="B812" s="330"/>
      <c r="C812" s="330"/>
      <c r="D812" s="330"/>
      <c r="E812" s="330" t="s">
        <v>205</v>
      </c>
      <c r="F812" s="501" t="e">
        <f ca="1">AP800</f>
        <v>#N/A</v>
      </c>
      <c r="G812" s="501"/>
      <c r="H812" s="501"/>
      <c r="I812" s="331" t="s">
        <v>206</v>
      </c>
      <c r="J812" s="331"/>
      <c r="K812" s="498" t="s">
        <v>298</v>
      </c>
      <c r="L812" s="498"/>
      <c r="M812" s="502" t="e">
        <f ca="1">AU800</f>
        <v>#N/A</v>
      </c>
      <c r="N812" s="502"/>
      <c r="O812" s="502"/>
      <c r="P812" s="331" t="s">
        <v>188</v>
      </c>
      <c r="Q812" s="331"/>
      <c r="R812" s="330"/>
      <c r="T812" s="498" t="s">
        <v>299</v>
      </c>
      <c r="U812" s="498"/>
      <c r="V812" s="500">
        <f>AP801</f>
        <v>0</v>
      </c>
      <c r="W812" s="500"/>
      <c r="X812" s="500"/>
      <c r="Y812" s="331" t="s">
        <v>206</v>
      </c>
      <c r="Z812" s="331"/>
      <c r="AA812" s="498" t="s">
        <v>299</v>
      </c>
      <c r="AB812" s="498"/>
      <c r="AC812" s="499">
        <f>AP802</f>
        <v>8.1649658092772609E-5</v>
      </c>
      <c r="AD812" s="499"/>
      <c r="AE812" s="499"/>
      <c r="AF812" s="499"/>
      <c r="AG812" s="331" t="s">
        <v>188</v>
      </c>
      <c r="AH812" s="330"/>
      <c r="AK812" s="498" t="s">
        <v>299</v>
      </c>
      <c r="AL812" s="498"/>
      <c r="AM812" s="499" t="e">
        <f ca="1">AP803</f>
        <v>#N/A</v>
      </c>
      <c r="AN812" s="499"/>
      <c r="AO812" s="499"/>
      <c r="AP812" s="499"/>
      <c r="AQ812" s="331" t="s">
        <v>188</v>
      </c>
      <c r="AR812" s="330"/>
      <c r="AU812" s="330"/>
      <c r="AV812" s="330"/>
      <c r="AW812" s="330"/>
      <c r="AX812" s="330"/>
      <c r="AY812" s="330"/>
      <c r="AZ812" s="330"/>
      <c r="BA812" s="330"/>
      <c r="BB812" s="330"/>
      <c r="BC812" s="330"/>
      <c r="BD812" s="330"/>
      <c r="BE812" s="330"/>
      <c r="BF812" s="330"/>
    </row>
    <row r="813" spans="1:60" s="137" customFormat="1" ht="18.75" customHeight="1">
      <c r="A813" s="330"/>
      <c r="B813" s="330"/>
      <c r="C813" s="330"/>
      <c r="D813" s="330"/>
      <c r="E813" s="330"/>
      <c r="F813" s="498" t="s">
        <v>299</v>
      </c>
      <c r="G813" s="498"/>
      <c r="H813" s="499">
        <f>AP804</f>
        <v>8.1649658092772609E-5</v>
      </c>
      <c r="I813" s="499"/>
      <c r="J813" s="499"/>
      <c r="K813" s="499"/>
      <c r="L813" s="331" t="s">
        <v>188</v>
      </c>
      <c r="M813" s="330"/>
      <c r="P813" s="498" t="s">
        <v>299</v>
      </c>
      <c r="Q813" s="498"/>
      <c r="R813" s="499" t="e">
        <f ca="1">AP805</f>
        <v>#N/A</v>
      </c>
      <c r="S813" s="499"/>
      <c r="T813" s="499"/>
      <c r="U813" s="499"/>
      <c r="V813" s="331" t="s">
        <v>188</v>
      </c>
      <c r="W813" s="330"/>
      <c r="Z813" s="498" t="s">
        <v>298</v>
      </c>
      <c r="AA813" s="498"/>
      <c r="AB813" s="500">
        <f>AP806</f>
        <v>0</v>
      </c>
      <c r="AC813" s="500"/>
      <c r="AD813" s="500"/>
      <c r="AE813" s="331" t="s">
        <v>206</v>
      </c>
      <c r="AF813" s="331"/>
      <c r="AG813" s="334"/>
      <c r="AH813" s="498" t="s">
        <v>298</v>
      </c>
      <c r="AI813" s="498"/>
      <c r="AJ813" s="500">
        <f>AP807</f>
        <v>0</v>
      </c>
      <c r="AK813" s="500"/>
      <c r="AL813" s="500"/>
      <c r="AM813" s="331" t="s">
        <v>206</v>
      </c>
      <c r="AN813" s="331"/>
      <c r="AO813" s="334"/>
      <c r="AP813" s="331"/>
      <c r="AQ813" s="330"/>
      <c r="AS813" s="330"/>
      <c r="AT813" s="330"/>
      <c r="AU813" s="330"/>
      <c r="AV813" s="330"/>
      <c r="AW813" s="330"/>
      <c r="AX813" s="330"/>
      <c r="AY813" s="330"/>
      <c r="AZ813" s="330"/>
      <c r="BA813" s="330"/>
      <c r="BB813" s="330"/>
      <c r="BC813" s="330"/>
      <c r="BD813" s="330"/>
      <c r="BE813" s="330"/>
      <c r="BF813" s="330"/>
    </row>
    <row r="814" spans="1:60" s="58" customFormat="1" ht="18.75" customHeight="1">
      <c r="A814" s="331"/>
      <c r="B814" s="331"/>
      <c r="C814" s="331"/>
      <c r="D814" s="331"/>
      <c r="E814" s="330" t="s">
        <v>132</v>
      </c>
      <c r="F814" s="501" t="e">
        <f ca="1">AP808</f>
        <v>#N/A</v>
      </c>
      <c r="G814" s="501"/>
      <c r="H814" s="501"/>
      <c r="I814" s="331" t="s">
        <v>131</v>
      </c>
      <c r="J814" s="331"/>
      <c r="K814" s="498" t="s">
        <v>298</v>
      </c>
      <c r="L814" s="498"/>
      <c r="M814" s="502" t="e">
        <f ca="1">AU808</f>
        <v>#N/A</v>
      </c>
      <c r="N814" s="502"/>
      <c r="O814" s="502"/>
      <c r="P814" s="331" t="s">
        <v>188</v>
      </c>
      <c r="Q814" s="331"/>
      <c r="R814" s="330"/>
      <c r="S814" s="137"/>
      <c r="T814" s="331"/>
      <c r="U814" s="331"/>
      <c r="V814" s="331"/>
      <c r="W814" s="331"/>
      <c r="X814" s="331"/>
      <c r="Y814" s="331"/>
      <c r="Z814" s="331"/>
      <c r="AA814" s="331"/>
      <c r="AB814" s="331"/>
      <c r="AC814" s="331"/>
      <c r="AD814" s="331"/>
      <c r="AE814" s="331"/>
      <c r="AF814" s="331"/>
      <c r="AG814" s="330"/>
      <c r="AH814" s="331"/>
      <c r="AI814" s="331"/>
      <c r="AJ814" s="331"/>
      <c r="AK814" s="331"/>
      <c r="AL814" s="331"/>
      <c r="AM814" s="331"/>
      <c r="AN814" s="331"/>
      <c r="AO814" s="331"/>
      <c r="AP814" s="331"/>
      <c r="AQ814" s="331"/>
      <c r="AR814" s="331"/>
      <c r="AS814" s="331"/>
      <c r="AT814" s="331"/>
      <c r="AU814" s="331"/>
      <c r="AV814" s="331"/>
      <c r="AW814" s="331"/>
      <c r="AX814" s="331"/>
      <c r="AY814" s="331"/>
      <c r="AZ814" s="331"/>
      <c r="BA814" s="331"/>
      <c r="BB814" s="331"/>
      <c r="BC814" s="331"/>
      <c r="BD814" s="331"/>
      <c r="BE814" s="331"/>
      <c r="BF814" s="331"/>
      <c r="BG814" s="331"/>
      <c r="BH814" s="331"/>
    </row>
    <row r="815" spans="1:60" s="58" customFormat="1" ht="18.75" customHeight="1">
      <c r="A815" s="331"/>
      <c r="B815" s="331"/>
      <c r="C815" s="331"/>
      <c r="D815" s="332"/>
      <c r="E815" s="332"/>
      <c r="F815" s="332"/>
      <c r="G815" s="331"/>
      <c r="H815" s="331"/>
      <c r="I815" s="330"/>
      <c r="J815" s="330"/>
      <c r="K815" s="148"/>
      <c r="L815" s="148"/>
      <c r="M815" s="148"/>
      <c r="N815" s="148"/>
      <c r="O815" s="331"/>
      <c r="P815" s="331"/>
      <c r="Q815" s="331"/>
      <c r="R815" s="331"/>
      <c r="S815" s="331"/>
      <c r="T815" s="331"/>
      <c r="U815" s="331"/>
      <c r="V815" s="331"/>
      <c r="W815" s="331"/>
      <c r="X815" s="331"/>
      <c r="Y815" s="331"/>
      <c r="Z815" s="331"/>
      <c r="AA815" s="331"/>
      <c r="AB815" s="331"/>
      <c r="AC815" s="331"/>
      <c r="AD815" s="331"/>
      <c r="AE815" s="331"/>
      <c r="AF815" s="331"/>
      <c r="AG815" s="331"/>
      <c r="AH815" s="331"/>
      <c r="AI815" s="331"/>
      <c r="AJ815" s="331"/>
      <c r="AK815" s="331"/>
      <c r="AL815" s="331"/>
      <c r="AM815" s="331"/>
      <c r="AN815" s="331"/>
      <c r="AO815" s="331"/>
      <c r="AP815" s="331"/>
      <c r="AQ815" s="331"/>
      <c r="AR815" s="331"/>
      <c r="AS815" s="331"/>
      <c r="AT815" s="331"/>
      <c r="AU815" s="331"/>
      <c r="AV815" s="331"/>
      <c r="AW815" s="331"/>
      <c r="AX815" s="331"/>
      <c r="AY815" s="331"/>
      <c r="AZ815" s="331"/>
      <c r="BA815" s="331"/>
      <c r="BB815" s="331"/>
      <c r="BC815" s="331"/>
      <c r="BD815" s="331"/>
      <c r="BE815" s="331"/>
      <c r="BF815" s="331"/>
    </row>
    <row r="816" spans="1:60" s="137" customFormat="1" ht="18.75" customHeight="1">
      <c r="A816" s="330"/>
      <c r="B816" s="330"/>
      <c r="C816" s="330"/>
      <c r="D816" s="141" t="s">
        <v>300</v>
      </c>
      <c r="E816" s="330" t="s">
        <v>132</v>
      </c>
      <c r="F816" s="501" t="e">
        <f ca="1">F814</f>
        <v>#N/A</v>
      </c>
      <c r="G816" s="501"/>
      <c r="H816" s="501"/>
      <c r="I816" s="151"/>
      <c r="J816" s="333"/>
      <c r="K816" s="506" t="e">
        <f ca="1">M814</f>
        <v>#N/A</v>
      </c>
      <c r="L816" s="507"/>
      <c r="M816" s="507"/>
      <c r="N816" s="222"/>
      <c r="O816" s="222"/>
      <c r="P816" s="222"/>
      <c r="Q816" s="508" t="str">
        <f>BA808</f>
        <v>μm</v>
      </c>
      <c r="R816" s="508"/>
      <c r="T816" s="331"/>
      <c r="U816" s="331"/>
      <c r="V816" s="331"/>
      <c r="W816" s="331"/>
      <c r="X816" s="331"/>
      <c r="Y816" s="330"/>
      <c r="Z816" s="330"/>
      <c r="AA816" s="330"/>
      <c r="AB816" s="330"/>
      <c r="AC816" s="330"/>
      <c r="AD816" s="330"/>
      <c r="AE816" s="331"/>
      <c r="AF816" s="330"/>
      <c r="AG816" s="330"/>
      <c r="AH816" s="330"/>
      <c r="AI816" s="330"/>
      <c r="AJ816" s="330"/>
      <c r="AK816" s="330"/>
      <c r="AL816" s="330"/>
      <c r="AM816" s="330"/>
      <c r="AN816" s="330"/>
      <c r="AO816" s="330"/>
      <c r="AP816" s="330"/>
      <c r="AQ816" s="330"/>
      <c r="AR816" s="330"/>
      <c r="AS816" s="330"/>
      <c r="AT816" s="330"/>
      <c r="BA816" s="330"/>
      <c r="BB816" s="330"/>
      <c r="BC816" s="330"/>
      <c r="BD816" s="330"/>
      <c r="BE816" s="330"/>
      <c r="BF816" s="330"/>
    </row>
    <row r="817" spans="1:75" s="331" customFormat="1" ht="18.75" customHeight="1"/>
    <row r="818" spans="1:75" ht="18.75" customHeight="1">
      <c r="A818" s="57" t="s">
        <v>301</v>
      </c>
      <c r="B818" s="222"/>
      <c r="C818" s="222"/>
      <c r="D818" s="222"/>
      <c r="E818" s="222"/>
      <c r="F818" s="222"/>
      <c r="G818" s="222"/>
      <c r="H818" s="222"/>
      <c r="I818" s="222"/>
      <c r="J818" s="222"/>
      <c r="K818" s="222"/>
      <c r="L818" s="222"/>
      <c r="M818" s="222"/>
      <c r="N818" s="222"/>
      <c r="O818" s="222"/>
      <c r="P818" s="222"/>
      <c r="Q818" s="222"/>
      <c r="R818" s="222"/>
      <c r="S818" s="222"/>
      <c r="T818" s="222"/>
      <c r="U818" s="222"/>
      <c r="V818" s="222"/>
      <c r="W818" s="222"/>
      <c r="X818" s="222"/>
      <c r="Y818" s="222"/>
      <c r="Z818" s="222"/>
      <c r="AA818" s="222"/>
      <c r="AB818" s="222"/>
      <c r="AC818" s="222"/>
      <c r="AD818" s="222"/>
      <c r="AE818" s="222"/>
      <c r="AF818" s="222"/>
      <c r="AG818" s="222"/>
      <c r="AH818" s="222"/>
      <c r="AI818" s="222"/>
      <c r="AJ818" s="222"/>
      <c r="AK818" s="222"/>
      <c r="AL818" s="222"/>
      <c r="AM818" s="222"/>
      <c r="AN818" s="222"/>
      <c r="AO818" s="222"/>
      <c r="AP818" s="222"/>
      <c r="AQ818" s="222"/>
      <c r="AR818" s="222"/>
      <c r="AS818" s="222"/>
      <c r="AT818" s="222"/>
      <c r="AU818" s="222"/>
      <c r="AV818" s="222"/>
      <c r="AW818" s="222"/>
      <c r="AX818" s="222"/>
      <c r="AY818" s="222"/>
      <c r="AZ818" s="222"/>
      <c r="BA818" s="222"/>
      <c r="BB818" s="222"/>
      <c r="BC818" s="222"/>
      <c r="BD818" s="222"/>
      <c r="BE818" s="222"/>
      <c r="BF818" s="222"/>
    </row>
    <row r="819" spans="1:75" ht="18.75" customHeight="1">
      <c r="A819" s="222"/>
      <c r="B819" s="222"/>
      <c r="C819" s="222"/>
      <c r="D819" s="222"/>
      <c r="E819" s="222"/>
      <c r="F819" s="222"/>
      <c r="G819" s="222"/>
      <c r="H819" s="222"/>
      <c r="I819" s="222"/>
      <c r="J819" s="222"/>
      <c r="K819" s="222"/>
      <c r="L819" s="503" t="e">
        <f ca="1">Calcu_ADJ!W291</f>
        <v>#N/A</v>
      </c>
      <c r="M819" s="503"/>
      <c r="N819" s="503"/>
      <c r="O819" s="503"/>
      <c r="P819" s="503"/>
      <c r="Q819" s="503"/>
      <c r="R819" s="503"/>
      <c r="S819" s="503"/>
      <c r="T819" s="503"/>
      <c r="U819" s="503"/>
      <c r="V819" s="503"/>
      <c r="W819" s="503"/>
      <c r="X819" s="503"/>
      <c r="Y819" s="503"/>
      <c r="Z819" s="503"/>
      <c r="AA819" s="503"/>
      <c r="AB819" s="503"/>
      <c r="AC819" s="503"/>
      <c r="AD819" s="503"/>
      <c r="AE819" s="503"/>
      <c r="AF819" s="503"/>
      <c r="AG819" s="503"/>
      <c r="AH819" s="503"/>
      <c r="AI819" s="503"/>
      <c r="AJ819" s="503"/>
      <c r="AK819" s="503"/>
      <c r="AL819" s="503"/>
      <c r="AM819" s="503"/>
      <c r="AN819" s="503"/>
      <c r="AO819" s="503"/>
      <c r="AP819" s="503"/>
      <c r="AQ819" s="503"/>
      <c r="AR819" s="503"/>
      <c r="AS819" s="503"/>
      <c r="AT819" s="503"/>
      <c r="AU819" s="503"/>
      <c r="AV819" s="503"/>
      <c r="AW819" s="503"/>
      <c r="AX819" s="503"/>
      <c r="AY819" s="498" t="s">
        <v>205</v>
      </c>
      <c r="AZ819" s="504" t="e">
        <f ca="1">TRIM(BC808)</f>
        <v>#N/A</v>
      </c>
      <c r="BA819" s="504"/>
      <c r="BB819" s="504"/>
      <c r="BC819" s="504"/>
      <c r="BD819" s="504"/>
      <c r="BF819" s="149"/>
      <c r="BG819" s="149"/>
      <c r="BH819" s="149"/>
      <c r="BI819" s="149"/>
      <c r="BJ819" s="149"/>
      <c r="BK819" s="58"/>
      <c r="BL819" s="58"/>
      <c r="BM819" s="58"/>
      <c r="BN819" s="58"/>
      <c r="BO819" s="58"/>
      <c r="BP819" s="58"/>
      <c r="BQ819" s="58"/>
      <c r="BR819" s="58"/>
      <c r="BS819" s="58"/>
      <c r="BT819" s="58"/>
      <c r="BU819" s="58"/>
      <c r="BV819" s="58"/>
      <c r="BW819" s="58"/>
    </row>
    <row r="820" spans="1:75" ht="18.75" customHeight="1">
      <c r="A820" s="222"/>
      <c r="B820" s="222"/>
      <c r="C820" s="222"/>
      <c r="D820" s="222"/>
      <c r="E820" s="222"/>
      <c r="F820" s="222"/>
      <c r="G820" s="222"/>
      <c r="H820" s="222"/>
      <c r="I820" s="222"/>
      <c r="J820" s="222"/>
      <c r="K820" s="222"/>
      <c r="L820" s="505" t="e">
        <f ca="1">Calcu_ADJ!W283</f>
        <v>#N/A</v>
      </c>
      <c r="M820" s="505"/>
      <c r="N820" s="505"/>
      <c r="O820" s="505"/>
      <c r="P820" s="498" t="s">
        <v>298</v>
      </c>
      <c r="Q820" s="505">
        <f>Calcu_ADJ!W284</f>
        <v>0</v>
      </c>
      <c r="R820" s="505"/>
      <c r="S820" s="505"/>
      <c r="T820" s="505"/>
      <c r="U820" s="498" t="s">
        <v>299</v>
      </c>
      <c r="V820" s="503">
        <f>Calcu_ADJ!W285</f>
        <v>0</v>
      </c>
      <c r="W820" s="503"/>
      <c r="X820" s="503"/>
      <c r="Y820" s="503"/>
      <c r="Z820" s="498" t="s">
        <v>299</v>
      </c>
      <c r="AA820" s="505" t="e">
        <f ca="1">Calcu_ADJ!W286</f>
        <v>#N/A</v>
      </c>
      <c r="AB820" s="505"/>
      <c r="AC820" s="505"/>
      <c r="AD820" s="505"/>
      <c r="AE820" s="498" t="s">
        <v>299</v>
      </c>
      <c r="AF820" s="503">
        <f>Calcu_ADJ!W287</f>
        <v>0</v>
      </c>
      <c r="AG820" s="503"/>
      <c r="AH820" s="503"/>
      <c r="AI820" s="503"/>
      <c r="AJ820" s="498" t="s">
        <v>299</v>
      </c>
      <c r="AK820" s="503" t="e">
        <f ca="1">Calcu_ADJ!W288</f>
        <v>#N/A</v>
      </c>
      <c r="AL820" s="503"/>
      <c r="AM820" s="503"/>
      <c r="AN820" s="503"/>
      <c r="AO820" s="498" t="s">
        <v>299</v>
      </c>
      <c r="AP820" s="503">
        <f>Calcu_ADJ!W289</f>
        <v>0</v>
      </c>
      <c r="AQ820" s="503"/>
      <c r="AR820" s="503"/>
      <c r="AS820" s="503"/>
      <c r="AT820" s="498" t="s">
        <v>299</v>
      </c>
      <c r="AU820" s="503">
        <f>Calcu_ADJ!W290</f>
        <v>0</v>
      </c>
      <c r="AV820" s="503"/>
      <c r="AW820" s="503"/>
      <c r="AX820" s="503"/>
      <c r="AY820" s="498"/>
      <c r="AZ820" s="504"/>
      <c r="BA820" s="504"/>
      <c r="BB820" s="504"/>
      <c r="BC820" s="504"/>
      <c r="BD820" s="504"/>
      <c r="BF820" s="149"/>
      <c r="BG820" s="149"/>
      <c r="BH820" s="149"/>
      <c r="BI820" s="149"/>
      <c r="BJ820" s="149"/>
    </row>
    <row r="821" spans="1:75" ht="18.75" customHeight="1">
      <c r="A821" s="222"/>
      <c r="B821" s="222"/>
      <c r="C821" s="222"/>
      <c r="D821" s="222"/>
      <c r="E821" s="222"/>
      <c r="F821" s="222"/>
      <c r="G821" s="222"/>
      <c r="H821" s="222"/>
      <c r="I821" s="222"/>
      <c r="J821" s="222"/>
      <c r="K821" s="222"/>
      <c r="L821" s="498" t="str">
        <f>BC800</f>
        <v>∞</v>
      </c>
      <c r="M821" s="498"/>
      <c r="N821" s="498"/>
      <c r="O821" s="498"/>
      <c r="P821" s="498"/>
      <c r="Q821" s="498">
        <f>BC801</f>
        <v>4</v>
      </c>
      <c r="R821" s="498"/>
      <c r="S821" s="498"/>
      <c r="T821" s="498"/>
      <c r="U821" s="498"/>
      <c r="V821" s="498">
        <f>BC802</f>
        <v>100</v>
      </c>
      <c r="W821" s="498"/>
      <c r="X821" s="498"/>
      <c r="Y821" s="498"/>
      <c r="Z821" s="498"/>
      <c r="AA821" s="498">
        <f>BC803</f>
        <v>12</v>
      </c>
      <c r="AB821" s="498"/>
      <c r="AC821" s="498"/>
      <c r="AD821" s="498"/>
      <c r="AE821" s="498"/>
      <c r="AF821" s="477">
        <f>BC804</f>
        <v>100</v>
      </c>
      <c r="AG821" s="477"/>
      <c r="AH821" s="477"/>
      <c r="AI821" s="477"/>
      <c r="AJ821" s="498"/>
      <c r="AK821" s="498">
        <f>BC805</f>
        <v>12</v>
      </c>
      <c r="AL821" s="498"/>
      <c r="AM821" s="498"/>
      <c r="AN821" s="498"/>
      <c r="AO821" s="498"/>
      <c r="AP821" s="498" t="str">
        <f>BC806</f>
        <v>∞</v>
      </c>
      <c r="AQ821" s="498"/>
      <c r="AR821" s="498"/>
      <c r="AS821" s="498"/>
      <c r="AT821" s="498"/>
      <c r="AU821" s="498">
        <f>BC807</f>
        <v>12</v>
      </c>
      <c r="AV821" s="498"/>
      <c r="AW821" s="498"/>
      <c r="AX821" s="498"/>
      <c r="AY821" s="222"/>
      <c r="AZ821" s="222"/>
      <c r="BA821" s="222"/>
      <c r="BB821" s="222"/>
      <c r="BC821" s="222"/>
    </row>
    <row r="822" spans="1:75" ht="18.75" customHeight="1">
      <c r="A822" s="222"/>
      <c r="B822" s="222"/>
      <c r="C822" s="222"/>
      <c r="D822" s="222"/>
      <c r="E822" s="222"/>
      <c r="F822" s="222"/>
      <c r="G822" s="222"/>
      <c r="H822" s="222"/>
      <c r="I822" s="222"/>
      <c r="J822" s="222"/>
      <c r="K822" s="222"/>
      <c r="L822" s="222"/>
      <c r="M822" s="222"/>
      <c r="N822" s="222"/>
      <c r="O822" s="222"/>
      <c r="P822" s="222"/>
      <c r="Q822" s="222"/>
      <c r="R822" s="222"/>
      <c r="S822" s="222"/>
      <c r="T822" s="222"/>
      <c r="U822" s="222"/>
      <c r="V822" s="222"/>
      <c r="W822" s="222"/>
      <c r="X822" s="222"/>
      <c r="Y822" s="222"/>
      <c r="Z822" s="222"/>
      <c r="AA822" s="222"/>
      <c r="AB822" s="222"/>
      <c r="AC822" s="222"/>
      <c r="AD822" s="222"/>
      <c r="AE822" s="222"/>
      <c r="AF822" s="222"/>
      <c r="AG822" s="222"/>
      <c r="AH822" s="222"/>
      <c r="AI822" s="222"/>
      <c r="AJ822" s="222"/>
      <c r="AK822" s="222"/>
      <c r="AL822" s="222"/>
      <c r="AM822" s="222"/>
      <c r="AN822" s="222"/>
      <c r="AO822" s="222"/>
      <c r="AP822" s="222"/>
      <c r="AQ822" s="222"/>
      <c r="AR822" s="222"/>
      <c r="AS822" s="222"/>
      <c r="AT822" s="222"/>
      <c r="AU822" s="222"/>
      <c r="AV822" s="222"/>
      <c r="AW822" s="222"/>
      <c r="AX822" s="222"/>
      <c r="AY822" s="222"/>
      <c r="AZ822" s="222"/>
      <c r="BA822" s="222"/>
      <c r="BB822" s="222"/>
      <c r="BC822" s="222"/>
      <c r="BD822" s="222"/>
      <c r="BE822" s="222"/>
      <c r="BF822" s="222"/>
      <c r="BG822" s="222"/>
      <c r="BH822" s="222"/>
    </row>
    <row r="823" spans="1:75" ht="18.75" customHeight="1">
      <c r="A823" s="57" t="s">
        <v>302</v>
      </c>
      <c r="B823" s="222"/>
      <c r="C823" s="222"/>
      <c r="D823" s="222"/>
      <c r="E823" s="222"/>
      <c r="F823" s="222"/>
      <c r="G823" s="222"/>
      <c r="H823" s="222"/>
      <c r="I823" s="222"/>
      <c r="J823" s="222"/>
      <c r="K823" s="222"/>
      <c r="L823" s="222"/>
      <c r="M823" s="222"/>
      <c r="N823" s="222"/>
      <c r="O823" s="222"/>
      <c r="P823" s="222"/>
      <c r="Q823" s="222"/>
      <c r="R823" s="222"/>
      <c r="S823" s="222"/>
      <c r="T823" s="222"/>
      <c r="U823" s="222"/>
      <c r="V823" s="222"/>
      <c r="W823" s="222"/>
      <c r="X823" s="222"/>
      <c r="Y823" s="222"/>
      <c r="Z823" s="222"/>
      <c r="AA823" s="222"/>
      <c r="AB823" s="222"/>
      <c r="AC823" s="222"/>
      <c r="AD823" s="222"/>
      <c r="AE823" s="222"/>
      <c r="AF823" s="222"/>
      <c r="AG823" s="222"/>
      <c r="AH823" s="222"/>
      <c r="AI823" s="222"/>
      <c r="AJ823" s="222"/>
      <c r="AK823" s="222"/>
      <c r="AL823" s="222"/>
      <c r="AM823" s="222"/>
      <c r="AN823" s="222"/>
      <c r="AO823" s="222"/>
      <c r="AP823" s="222"/>
      <c r="AQ823" s="222"/>
      <c r="AR823" s="222"/>
      <c r="AS823" s="222"/>
      <c r="AT823" s="222"/>
      <c r="AU823" s="222"/>
      <c r="AV823" s="222"/>
      <c r="AW823" s="222"/>
      <c r="AX823" s="222"/>
      <c r="AY823" s="222"/>
      <c r="AZ823" s="222"/>
      <c r="BA823" s="222"/>
      <c r="BB823" s="222"/>
      <c r="BC823" s="222"/>
      <c r="BD823" s="222"/>
    </row>
    <row r="824" spans="1:75" ht="18.75" customHeight="1">
      <c r="A824" s="222"/>
      <c r="B824" s="222"/>
      <c r="C824" s="222"/>
      <c r="D824" s="222"/>
      <c r="E824" s="59"/>
      <c r="F824" s="222"/>
      <c r="G824" s="222"/>
      <c r="H824" s="200" t="s">
        <v>310</v>
      </c>
      <c r="I824" s="498" t="e">
        <f ca="1">Calcu_ADJ!E306</f>
        <v>#N/A</v>
      </c>
      <c r="J824" s="498"/>
      <c r="K824" s="498"/>
      <c r="L824" s="217" t="s">
        <v>80</v>
      </c>
      <c r="M824" s="501" t="e">
        <f ca="1">F816</f>
        <v>#N/A</v>
      </c>
      <c r="N824" s="501"/>
      <c r="O824" s="501"/>
      <c r="P824" s="151"/>
      <c r="Q824" s="333"/>
      <c r="R824" s="506" t="e">
        <f ca="1">K816</f>
        <v>#N/A</v>
      </c>
      <c r="S824" s="507"/>
      <c r="T824" s="507"/>
      <c r="U824" s="222"/>
      <c r="V824" s="222"/>
      <c r="W824" s="222"/>
      <c r="X824" s="508" t="str">
        <f>Q816</f>
        <v>μm</v>
      </c>
      <c r="Y824" s="508"/>
      <c r="Z824" s="217" t="s">
        <v>312</v>
      </c>
      <c r="AA824" s="501" t="e">
        <f ca="1">Calcu_ADJ!C295</f>
        <v>#N/A</v>
      </c>
      <c r="AB824" s="501"/>
      <c r="AC824" s="501"/>
      <c r="AD824" s="151"/>
      <c r="AE824" s="333"/>
      <c r="AF824" s="506" t="e">
        <f ca="1">Calcu_ADJ!D295</f>
        <v>#N/A</v>
      </c>
      <c r="AG824" s="507"/>
      <c r="AH824" s="507"/>
      <c r="AI824" s="222"/>
      <c r="AJ824" s="222"/>
      <c r="AK824" s="222"/>
      <c r="AL824" s="508" t="str">
        <f>X824</f>
        <v>μm</v>
      </c>
      <c r="AM824" s="508"/>
      <c r="AN824" s="330" t="s">
        <v>313</v>
      </c>
      <c r="AO824" s="509" t="e">
        <f ca="1">AA824</f>
        <v>#N/A</v>
      </c>
      <c r="AP824" s="509"/>
      <c r="AQ824" s="509"/>
      <c r="AR824" s="151"/>
      <c r="AS824" s="510" t="e">
        <f ca="1">AF824</f>
        <v>#N/A</v>
      </c>
      <c r="AT824" s="510"/>
      <c r="AU824" s="510"/>
      <c r="AV824" s="334"/>
      <c r="AW824" s="222"/>
      <c r="AX824" s="222"/>
      <c r="AY824" s="222"/>
      <c r="AZ824" s="508" t="str">
        <f>AL824</f>
        <v>μm</v>
      </c>
      <c r="BA824" s="508"/>
    </row>
    <row r="826" spans="1:75" s="68" customFormat="1" ht="18.75" customHeight="1"/>
    <row r="827" spans="1:75" s="68" customFormat="1" ht="18.75" customHeight="1">
      <c r="A827" s="69" t="s">
        <v>536</v>
      </c>
    </row>
    <row r="828" spans="1:75" s="68" customFormat="1" ht="18.75" customHeight="1">
      <c r="A828" s="69" t="s">
        <v>141</v>
      </c>
    </row>
    <row r="829" spans="1:75" s="68" customFormat="1" ht="18.75" customHeight="1">
      <c r="B829" s="452" t="s">
        <v>60</v>
      </c>
      <c r="C829" s="452"/>
      <c r="D829" s="452"/>
      <c r="E829" s="452"/>
      <c r="F829" s="452"/>
      <c r="G829" s="452"/>
      <c r="H829" s="453" t="s">
        <v>142</v>
      </c>
      <c r="I829" s="453"/>
      <c r="J829" s="453"/>
      <c r="K829" s="453"/>
      <c r="L829" s="453"/>
      <c r="M829" s="453"/>
      <c r="N829" s="452" t="s">
        <v>30</v>
      </c>
      <c r="O829" s="452"/>
      <c r="P829" s="452"/>
      <c r="Q829" s="452"/>
      <c r="R829" s="452"/>
      <c r="S829" s="452"/>
      <c r="T829" s="452" t="s">
        <v>144</v>
      </c>
      <c r="U829" s="452"/>
      <c r="V829" s="452"/>
      <c r="W829" s="452"/>
      <c r="X829" s="452"/>
      <c r="Y829" s="452"/>
    </row>
    <row r="830" spans="1:75" s="68" customFormat="1" ht="18.75" customHeight="1">
      <c r="B830" s="454">
        <f>Calcu_ADJ!H315</f>
        <v>0</v>
      </c>
      <c r="C830" s="454"/>
      <c r="D830" s="454"/>
      <c r="E830" s="454"/>
      <c r="F830" s="454"/>
      <c r="G830" s="454"/>
      <c r="H830" s="455">
        <f>Calcu_ADJ!I315</f>
        <v>1</v>
      </c>
      <c r="I830" s="455"/>
      <c r="J830" s="455"/>
      <c r="K830" s="455"/>
      <c r="L830" s="455"/>
      <c r="M830" s="455"/>
      <c r="N830" s="454" t="s">
        <v>333</v>
      </c>
      <c r="O830" s="454"/>
      <c r="P830" s="454"/>
      <c r="Q830" s="454"/>
      <c r="R830" s="454"/>
      <c r="S830" s="454"/>
      <c r="T830" s="454" t="s">
        <v>329</v>
      </c>
      <c r="U830" s="454"/>
      <c r="V830" s="454"/>
      <c r="W830" s="454"/>
      <c r="X830" s="454"/>
      <c r="Y830" s="454"/>
    </row>
    <row r="831" spans="1:75" s="68" customFormat="1" ht="18.75" customHeight="1"/>
    <row r="832" spans="1:75" ht="18.75" customHeight="1">
      <c r="A832" s="57" t="s">
        <v>145</v>
      </c>
      <c r="B832" s="330"/>
      <c r="C832" s="330"/>
      <c r="D832" s="330"/>
      <c r="E832" s="330"/>
      <c r="F832" s="330"/>
      <c r="G832" s="330"/>
      <c r="H832" s="330"/>
      <c r="I832" s="330"/>
      <c r="J832" s="330"/>
      <c r="K832" s="330"/>
      <c r="L832" s="330"/>
      <c r="M832" s="330"/>
      <c r="N832" s="330"/>
      <c r="O832" s="330"/>
      <c r="P832" s="330"/>
      <c r="Q832" s="330"/>
      <c r="R832" s="330"/>
      <c r="S832" s="330"/>
      <c r="T832" s="330"/>
      <c r="U832" s="330"/>
      <c r="V832" s="330"/>
      <c r="W832" s="330"/>
      <c r="X832" s="330"/>
      <c r="Y832" s="330"/>
      <c r="Z832" s="330"/>
      <c r="AA832" s="330"/>
      <c r="AB832" s="330"/>
      <c r="AC832" s="330"/>
      <c r="AD832" s="330"/>
      <c r="AE832" s="330"/>
      <c r="AF832" s="330"/>
      <c r="AG832" s="330"/>
      <c r="AH832" s="330"/>
      <c r="AI832" s="330"/>
      <c r="AJ832" s="330"/>
      <c r="AK832" s="330"/>
      <c r="AL832" s="330"/>
      <c r="AM832" s="330"/>
      <c r="AN832" s="330"/>
      <c r="AO832" s="330"/>
      <c r="AP832" s="330"/>
      <c r="AQ832" s="330"/>
      <c r="AR832" s="330"/>
    </row>
    <row r="833" spans="1:46" ht="18.75" customHeight="1">
      <c r="A833" s="57"/>
      <c r="B833" s="443" t="s">
        <v>367</v>
      </c>
      <c r="C833" s="444"/>
      <c r="D833" s="444"/>
      <c r="E833" s="444"/>
      <c r="F833" s="445"/>
      <c r="G833" s="443" t="s">
        <v>92</v>
      </c>
      <c r="H833" s="444"/>
      <c r="I833" s="444"/>
      <c r="J833" s="444"/>
      <c r="K833" s="445"/>
      <c r="L833" s="449" t="str">
        <f>N830&amp;" 지시값"</f>
        <v>측정현미경 지시값</v>
      </c>
      <c r="M833" s="450"/>
      <c r="N833" s="450"/>
      <c r="O833" s="450"/>
      <c r="P833" s="450"/>
      <c r="Q833" s="450"/>
      <c r="R833" s="450"/>
      <c r="S833" s="450"/>
      <c r="T833" s="450"/>
      <c r="U833" s="450"/>
      <c r="V833" s="450"/>
      <c r="W833" s="450"/>
      <c r="X833" s="450"/>
      <c r="Y833" s="450"/>
      <c r="Z833" s="450"/>
      <c r="AA833" s="450"/>
      <c r="AB833" s="450"/>
      <c r="AC833" s="450"/>
      <c r="AD833" s="450"/>
      <c r="AE833" s="450"/>
      <c r="AF833" s="450"/>
      <c r="AG833" s="450"/>
      <c r="AH833" s="450"/>
      <c r="AI833" s="450"/>
      <c r="AJ833" s="451"/>
      <c r="AK833" s="443" t="s">
        <v>147</v>
      </c>
      <c r="AL833" s="444"/>
      <c r="AM833" s="444"/>
      <c r="AN833" s="444"/>
      <c r="AO833" s="445"/>
      <c r="AP833" s="443" t="s">
        <v>140</v>
      </c>
      <c r="AQ833" s="444"/>
      <c r="AR833" s="444"/>
      <c r="AS833" s="444"/>
      <c r="AT833" s="445"/>
    </row>
    <row r="834" spans="1:46" ht="18.75" customHeight="1">
      <c r="A834" s="57"/>
      <c r="B834" s="446"/>
      <c r="C834" s="447"/>
      <c r="D834" s="447"/>
      <c r="E834" s="447"/>
      <c r="F834" s="448"/>
      <c r="G834" s="446"/>
      <c r="H834" s="447"/>
      <c r="I834" s="447"/>
      <c r="J834" s="447"/>
      <c r="K834" s="448"/>
      <c r="L834" s="449" t="s">
        <v>81</v>
      </c>
      <c r="M834" s="450"/>
      <c r="N834" s="450"/>
      <c r="O834" s="450"/>
      <c r="P834" s="451"/>
      <c r="Q834" s="449" t="s">
        <v>149</v>
      </c>
      <c r="R834" s="450"/>
      <c r="S834" s="450"/>
      <c r="T834" s="450"/>
      <c r="U834" s="451"/>
      <c r="V834" s="449" t="s">
        <v>150</v>
      </c>
      <c r="W834" s="450"/>
      <c r="X834" s="450"/>
      <c r="Y834" s="450"/>
      <c r="Z834" s="451"/>
      <c r="AA834" s="449" t="s">
        <v>151</v>
      </c>
      <c r="AB834" s="450"/>
      <c r="AC834" s="450"/>
      <c r="AD834" s="450"/>
      <c r="AE834" s="451"/>
      <c r="AF834" s="449" t="s">
        <v>152</v>
      </c>
      <c r="AG834" s="450"/>
      <c r="AH834" s="450"/>
      <c r="AI834" s="450"/>
      <c r="AJ834" s="451"/>
      <c r="AK834" s="446"/>
      <c r="AL834" s="447"/>
      <c r="AM834" s="447"/>
      <c r="AN834" s="447"/>
      <c r="AO834" s="448"/>
      <c r="AP834" s="446"/>
      <c r="AQ834" s="447"/>
      <c r="AR834" s="447"/>
      <c r="AS834" s="447"/>
      <c r="AT834" s="448"/>
    </row>
    <row r="835" spans="1:46" ht="18.75" customHeight="1">
      <c r="A835" s="57"/>
      <c r="B835" s="449"/>
      <c r="C835" s="450"/>
      <c r="D835" s="450"/>
      <c r="E835" s="450"/>
      <c r="F835" s="451"/>
      <c r="G835" s="449" t="s">
        <v>154</v>
      </c>
      <c r="H835" s="450"/>
      <c r="I835" s="450"/>
      <c r="J835" s="450"/>
      <c r="K835" s="451"/>
      <c r="L835" s="449" t="str">
        <f>G835</f>
        <v>mm</v>
      </c>
      <c r="M835" s="450"/>
      <c r="N835" s="450"/>
      <c r="O835" s="450"/>
      <c r="P835" s="451"/>
      <c r="Q835" s="449" t="str">
        <f>L835</f>
        <v>mm</v>
      </c>
      <c r="R835" s="450"/>
      <c r="S835" s="450"/>
      <c r="T835" s="450"/>
      <c r="U835" s="451"/>
      <c r="V835" s="449" t="str">
        <f>Q835</f>
        <v>mm</v>
      </c>
      <c r="W835" s="450"/>
      <c r="X835" s="450"/>
      <c r="Y835" s="450"/>
      <c r="Z835" s="451"/>
      <c r="AA835" s="449" t="str">
        <f>V835</f>
        <v>mm</v>
      </c>
      <c r="AB835" s="450"/>
      <c r="AC835" s="450"/>
      <c r="AD835" s="450"/>
      <c r="AE835" s="451"/>
      <c r="AF835" s="449" t="str">
        <f>AA835</f>
        <v>mm</v>
      </c>
      <c r="AG835" s="450"/>
      <c r="AH835" s="450"/>
      <c r="AI835" s="450"/>
      <c r="AJ835" s="451"/>
      <c r="AK835" s="449" t="s">
        <v>153</v>
      </c>
      <c r="AL835" s="450"/>
      <c r="AM835" s="450"/>
      <c r="AN835" s="450"/>
      <c r="AO835" s="451"/>
      <c r="AP835" s="449" t="s">
        <v>154</v>
      </c>
      <c r="AQ835" s="450"/>
      <c r="AR835" s="450"/>
      <c r="AS835" s="450"/>
      <c r="AT835" s="451"/>
    </row>
    <row r="836" spans="1:46" ht="18.75" customHeight="1">
      <c r="A836" s="57"/>
      <c r="B836" s="456" t="str">
        <f>Calcu_ADJ!E321</f>
        <v/>
      </c>
      <c r="C836" s="457"/>
      <c r="D836" s="457"/>
      <c r="E836" s="457"/>
      <c r="F836" s="458"/>
      <c r="G836" s="456" t="str">
        <f>Calcu_ADJ!U321</f>
        <v/>
      </c>
      <c r="H836" s="457"/>
      <c r="I836" s="457"/>
      <c r="J836" s="457"/>
      <c r="K836" s="458"/>
      <c r="L836" s="456" t="str">
        <f>IF(Calcu_ADJ!B321=TRUE,Calcu_ADJ!F321*$H$830,"")</f>
        <v/>
      </c>
      <c r="M836" s="457"/>
      <c r="N836" s="457"/>
      <c r="O836" s="457"/>
      <c r="P836" s="458"/>
      <c r="Q836" s="456" t="str">
        <f>IF(Calcu_ADJ!B321=TRUE,Calcu_ADJ!G321*H$830,"")</f>
        <v/>
      </c>
      <c r="R836" s="457"/>
      <c r="S836" s="457"/>
      <c r="T836" s="457"/>
      <c r="U836" s="458"/>
      <c r="V836" s="456" t="str">
        <f>IF(Calcu_ADJ!B321=TRUE,Calcu_ADJ!H321*H$830,"")</f>
        <v/>
      </c>
      <c r="W836" s="457"/>
      <c r="X836" s="457"/>
      <c r="Y836" s="457"/>
      <c r="Z836" s="458"/>
      <c r="AA836" s="456" t="str">
        <f>IF(Calcu_ADJ!B321=TRUE,Calcu_ADJ!I321*H$830,"")</f>
        <v/>
      </c>
      <c r="AB836" s="457"/>
      <c r="AC836" s="457"/>
      <c r="AD836" s="457"/>
      <c r="AE836" s="458"/>
      <c r="AF836" s="456" t="str">
        <f>IF(Calcu_ADJ!B321=TRUE,Calcu_ADJ!J321*H$830,"")</f>
        <v/>
      </c>
      <c r="AG836" s="457"/>
      <c r="AH836" s="457"/>
      <c r="AI836" s="457"/>
      <c r="AJ836" s="458"/>
      <c r="AK836" s="456" t="str">
        <f>Calcu_ADJ!N321</f>
        <v/>
      </c>
      <c r="AL836" s="457"/>
      <c r="AM836" s="457"/>
      <c r="AN836" s="457"/>
      <c r="AO836" s="458"/>
      <c r="AP836" s="456" t="str">
        <f>Calcu_ADJ!L321</f>
        <v/>
      </c>
      <c r="AQ836" s="457"/>
      <c r="AR836" s="457"/>
      <c r="AS836" s="457"/>
      <c r="AT836" s="458"/>
    </row>
    <row r="837" spans="1:46" ht="18.75" customHeight="1">
      <c r="A837" s="57"/>
      <c r="B837" s="456" t="str">
        <f>Calcu_ADJ!E322</f>
        <v/>
      </c>
      <c r="C837" s="457"/>
      <c r="D837" s="457"/>
      <c r="E837" s="457"/>
      <c r="F837" s="458"/>
      <c r="G837" s="456" t="str">
        <f>Calcu_ADJ!U322</f>
        <v/>
      </c>
      <c r="H837" s="457"/>
      <c r="I837" s="457"/>
      <c r="J837" s="457"/>
      <c r="K837" s="458"/>
      <c r="L837" s="456" t="str">
        <f>IF(Calcu_ADJ!B322=TRUE,Calcu_ADJ!F322*$H$830,"")</f>
        <v/>
      </c>
      <c r="M837" s="457"/>
      <c r="N837" s="457"/>
      <c r="O837" s="457"/>
      <c r="P837" s="458"/>
      <c r="Q837" s="456" t="str">
        <f>IF(Calcu_ADJ!B322=TRUE,Calcu_ADJ!G322*H$830,"")</f>
        <v/>
      </c>
      <c r="R837" s="457"/>
      <c r="S837" s="457"/>
      <c r="T837" s="457"/>
      <c r="U837" s="458"/>
      <c r="V837" s="456" t="str">
        <f>IF(Calcu_ADJ!B322=TRUE,Calcu_ADJ!H322*H$830,"")</f>
        <v/>
      </c>
      <c r="W837" s="457"/>
      <c r="X837" s="457"/>
      <c r="Y837" s="457"/>
      <c r="Z837" s="458"/>
      <c r="AA837" s="456" t="str">
        <f>IF(Calcu_ADJ!B322=TRUE,Calcu_ADJ!I322*H$830,"")</f>
        <v/>
      </c>
      <c r="AB837" s="457"/>
      <c r="AC837" s="457"/>
      <c r="AD837" s="457"/>
      <c r="AE837" s="458"/>
      <c r="AF837" s="456" t="str">
        <f>IF(Calcu_ADJ!B322=TRUE,Calcu_ADJ!J322*H$830,"")</f>
        <v/>
      </c>
      <c r="AG837" s="457"/>
      <c r="AH837" s="457"/>
      <c r="AI837" s="457"/>
      <c r="AJ837" s="458"/>
      <c r="AK837" s="456" t="str">
        <f>Calcu_ADJ!N322</f>
        <v/>
      </c>
      <c r="AL837" s="457"/>
      <c r="AM837" s="457"/>
      <c r="AN837" s="457"/>
      <c r="AO837" s="458"/>
      <c r="AP837" s="456" t="str">
        <f>Calcu_ADJ!L322</f>
        <v/>
      </c>
      <c r="AQ837" s="457"/>
      <c r="AR837" s="457"/>
      <c r="AS837" s="457"/>
      <c r="AT837" s="458"/>
    </row>
    <row r="838" spans="1:46" ht="18.75" customHeight="1">
      <c r="A838" s="57"/>
      <c r="B838" s="456" t="str">
        <f>Calcu_ADJ!E323</f>
        <v/>
      </c>
      <c r="C838" s="457"/>
      <c r="D838" s="457"/>
      <c r="E838" s="457"/>
      <c r="F838" s="458"/>
      <c r="G838" s="456" t="str">
        <f>Calcu_ADJ!U323</f>
        <v/>
      </c>
      <c r="H838" s="457"/>
      <c r="I838" s="457"/>
      <c r="J838" s="457"/>
      <c r="K838" s="458"/>
      <c r="L838" s="456" t="str">
        <f>IF(Calcu_ADJ!B323=TRUE,Calcu_ADJ!F323*$H$830,"")</f>
        <v/>
      </c>
      <c r="M838" s="457"/>
      <c r="N838" s="457"/>
      <c r="O838" s="457"/>
      <c r="P838" s="458"/>
      <c r="Q838" s="456" t="str">
        <f>IF(Calcu_ADJ!B323=TRUE,Calcu_ADJ!G323*H$830,"")</f>
        <v/>
      </c>
      <c r="R838" s="457"/>
      <c r="S838" s="457"/>
      <c r="T838" s="457"/>
      <c r="U838" s="458"/>
      <c r="V838" s="456" t="str">
        <f>IF(Calcu_ADJ!B323=TRUE,Calcu_ADJ!H323*H$830,"")</f>
        <v/>
      </c>
      <c r="W838" s="457"/>
      <c r="X838" s="457"/>
      <c r="Y838" s="457"/>
      <c r="Z838" s="458"/>
      <c r="AA838" s="456" t="str">
        <f>IF(Calcu_ADJ!B323=TRUE,Calcu_ADJ!I323*H$830,"")</f>
        <v/>
      </c>
      <c r="AB838" s="457"/>
      <c r="AC838" s="457"/>
      <c r="AD838" s="457"/>
      <c r="AE838" s="458"/>
      <c r="AF838" s="456" t="str">
        <f>IF(Calcu_ADJ!B323=TRUE,Calcu_ADJ!J323*H$830,"")</f>
        <v/>
      </c>
      <c r="AG838" s="457"/>
      <c r="AH838" s="457"/>
      <c r="AI838" s="457"/>
      <c r="AJ838" s="458"/>
      <c r="AK838" s="456" t="str">
        <f>Calcu_ADJ!N323</f>
        <v/>
      </c>
      <c r="AL838" s="457"/>
      <c r="AM838" s="457"/>
      <c r="AN838" s="457"/>
      <c r="AO838" s="458"/>
      <c r="AP838" s="456" t="str">
        <f>Calcu_ADJ!L323</f>
        <v/>
      </c>
      <c r="AQ838" s="457"/>
      <c r="AR838" s="457"/>
      <c r="AS838" s="457"/>
      <c r="AT838" s="458"/>
    </row>
    <row r="839" spans="1:46" ht="18.75" customHeight="1">
      <c r="A839" s="57"/>
      <c r="B839" s="456" t="str">
        <f>Calcu_ADJ!E324</f>
        <v/>
      </c>
      <c r="C839" s="457"/>
      <c r="D839" s="457"/>
      <c r="E839" s="457"/>
      <c r="F839" s="458"/>
      <c r="G839" s="456" t="str">
        <f>Calcu_ADJ!U324</f>
        <v/>
      </c>
      <c r="H839" s="457"/>
      <c r="I839" s="457"/>
      <c r="J839" s="457"/>
      <c r="K839" s="458"/>
      <c r="L839" s="456" t="str">
        <f>IF(Calcu_ADJ!B324=TRUE,Calcu_ADJ!F324*$H$830,"")</f>
        <v/>
      </c>
      <c r="M839" s="457"/>
      <c r="N839" s="457"/>
      <c r="O839" s="457"/>
      <c r="P839" s="458"/>
      <c r="Q839" s="456" t="str">
        <f>IF(Calcu_ADJ!B324=TRUE,Calcu_ADJ!G324*H$830,"")</f>
        <v/>
      </c>
      <c r="R839" s="457"/>
      <c r="S839" s="457"/>
      <c r="T839" s="457"/>
      <c r="U839" s="458"/>
      <c r="V839" s="456" t="str">
        <f>IF(Calcu_ADJ!B324=TRUE,Calcu_ADJ!H324*H$830,"")</f>
        <v/>
      </c>
      <c r="W839" s="457"/>
      <c r="X839" s="457"/>
      <c r="Y839" s="457"/>
      <c r="Z839" s="458"/>
      <c r="AA839" s="456" t="str">
        <f>IF(Calcu_ADJ!B324=TRUE,Calcu_ADJ!I324*H$830,"")</f>
        <v/>
      </c>
      <c r="AB839" s="457"/>
      <c r="AC839" s="457"/>
      <c r="AD839" s="457"/>
      <c r="AE839" s="458"/>
      <c r="AF839" s="456" t="str">
        <f>IF(Calcu_ADJ!B324=TRUE,Calcu_ADJ!J324*H$830,"")</f>
        <v/>
      </c>
      <c r="AG839" s="457"/>
      <c r="AH839" s="457"/>
      <c r="AI839" s="457"/>
      <c r="AJ839" s="458"/>
      <c r="AK839" s="456" t="str">
        <f>Calcu_ADJ!N324</f>
        <v/>
      </c>
      <c r="AL839" s="457"/>
      <c r="AM839" s="457"/>
      <c r="AN839" s="457"/>
      <c r="AO839" s="458"/>
      <c r="AP839" s="456" t="str">
        <f>Calcu_ADJ!L324</f>
        <v/>
      </c>
      <c r="AQ839" s="457"/>
      <c r="AR839" s="457"/>
      <c r="AS839" s="457"/>
      <c r="AT839" s="458"/>
    </row>
    <row r="840" spans="1:46" ht="18.75" customHeight="1">
      <c r="A840" s="57"/>
      <c r="B840" s="456" t="str">
        <f>Calcu_ADJ!E325</f>
        <v/>
      </c>
      <c r="C840" s="457"/>
      <c r="D840" s="457"/>
      <c r="E840" s="457"/>
      <c r="F840" s="458"/>
      <c r="G840" s="456" t="str">
        <f>Calcu_ADJ!U325</f>
        <v/>
      </c>
      <c r="H840" s="457"/>
      <c r="I840" s="457"/>
      <c r="J840" s="457"/>
      <c r="K840" s="458"/>
      <c r="L840" s="456" t="str">
        <f>IF(Calcu_ADJ!B325=TRUE,Calcu_ADJ!F325*$H$830,"")</f>
        <v/>
      </c>
      <c r="M840" s="457"/>
      <c r="N840" s="457"/>
      <c r="O840" s="457"/>
      <c r="P840" s="458"/>
      <c r="Q840" s="456" t="str">
        <f>IF(Calcu_ADJ!B325=TRUE,Calcu_ADJ!G325*H$830,"")</f>
        <v/>
      </c>
      <c r="R840" s="457"/>
      <c r="S840" s="457"/>
      <c r="T840" s="457"/>
      <c r="U840" s="458"/>
      <c r="V840" s="456" t="str">
        <f>IF(Calcu_ADJ!B325=TRUE,Calcu_ADJ!H325*H$830,"")</f>
        <v/>
      </c>
      <c r="W840" s="457"/>
      <c r="X840" s="457"/>
      <c r="Y840" s="457"/>
      <c r="Z840" s="458"/>
      <c r="AA840" s="456" t="str">
        <f>IF(Calcu_ADJ!B325=TRUE,Calcu_ADJ!I325*H$830,"")</f>
        <v/>
      </c>
      <c r="AB840" s="457"/>
      <c r="AC840" s="457"/>
      <c r="AD840" s="457"/>
      <c r="AE840" s="458"/>
      <c r="AF840" s="456" t="str">
        <f>IF(Calcu_ADJ!B325=TRUE,Calcu_ADJ!J325*H$830,"")</f>
        <v/>
      </c>
      <c r="AG840" s="457"/>
      <c r="AH840" s="457"/>
      <c r="AI840" s="457"/>
      <c r="AJ840" s="458"/>
      <c r="AK840" s="456" t="str">
        <f>Calcu_ADJ!N325</f>
        <v/>
      </c>
      <c r="AL840" s="457"/>
      <c r="AM840" s="457"/>
      <c r="AN840" s="457"/>
      <c r="AO840" s="458"/>
      <c r="AP840" s="456" t="str">
        <f>Calcu_ADJ!L325</f>
        <v/>
      </c>
      <c r="AQ840" s="457"/>
      <c r="AR840" s="457"/>
      <c r="AS840" s="457"/>
      <c r="AT840" s="458"/>
    </row>
    <row r="841" spans="1:46" ht="18.75" customHeight="1">
      <c r="A841" s="57"/>
      <c r="B841" s="456" t="str">
        <f>Calcu_ADJ!E326</f>
        <v/>
      </c>
      <c r="C841" s="457"/>
      <c r="D841" s="457"/>
      <c r="E841" s="457"/>
      <c r="F841" s="458"/>
      <c r="G841" s="456" t="str">
        <f>Calcu_ADJ!U326</f>
        <v/>
      </c>
      <c r="H841" s="457"/>
      <c r="I841" s="457"/>
      <c r="J841" s="457"/>
      <c r="K841" s="458"/>
      <c r="L841" s="456" t="str">
        <f>IF(Calcu_ADJ!B326=TRUE,Calcu_ADJ!F326*$H$830,"")</f>
        <v/>
      </c>
      <c r="M841" s="457"/>
      <c r="N841" s="457"/>
      <c r="O841" s="457"/>
      <c r="P841" s="458"/>
      <c r="Q841" s="456" t="str">
        <f>IF(Calcu_ADJ!B326=TRUE,Calcu_ADJ!G326*H$830,"")</f>
        <v/>
      </c>
      <c r="R841" s="457"/>
      <c r="S841" s="457"/>
      <c r="T841" s="457"/>
      <c r="U841" s="458"/>
      <c r="V841" s="456" t="str">
        <f>IF(Calcu_ADJ!B326=TRUE,Calcu_ADJ!H326*H$830,"")</f>
        <v/>
      </c>
      <c r="W841" s="457"/>
      <c r="X841" s="457"/>
      <c r="Y841" s="457"/>
      <c r="Z841" s="458"/>
      <c r="AA841" s="456" t="str">
        <f>IF(Calcu_ADJ!B326=TRUE,Calcu_ADJ!I326*H$830,"")</f>
        <v/>
      </c>
      <c r="AB841" s="457"/>
      <c r="AC841" s="457"/>
      <c r="AD841" s="457"/>
      <c r="AE841" s="458"/>
      <c r="AF841" s="456" t="str">
        <f>IF(Calcu_ADJ!B326=TRUE,Calcu_ADJ!J326*H$830,"")</f>
        <v/>
      </c>
      <c r="AG841" s="457"/>
      <c r="AH841" s="457"/>
      <c r="AI841" s="457"/>
      <c r="AJ841" s="458"/>
      <c r="AK841" s="456" t="str">
        <f>Calcu_ADJ!N326</f>
        <v/>
      </c>
      <c r="AL841" s="457"/>
      <c r="AM841" s="457"/>
      <c r="AN841" s="457"/>
      <c r="AO841" s="458"/>
      <c r="AP841" s="456" t="str">
        <f>Calcu_ADJ!L326</f>
        <v/>
      </c>
      <c r="AQ841" s="457"/>
      <c r="AR841" s="457"/>
      <c r="AS841" s="457"/>
      <c r="AT841" s="458"/>
    </row>
    <row r="842" spans="1:46" ht="18.75" customHeight="1">
      <c r="A842" s="57"/>
      <c r="B842" s="456" t="str">
        <f>Calcu_ADJ!E327</f>
        <v/>
      </c>
      <c r="C842" s="457"/>
      <c r="D842" s="457"/>
      <c r="E842" s="457"/>
      <c r="F842" s="458"/>
      <c r="G842" s="456" t="str">
        <f>Calcu_ADJ!U327</f>
        <v/>
      </c>
      <c r="H842" s="457"/>
      <c r="I842" s="457"/>
      <c r="J842" s="457"/>
      <c r="K842" s="458"/>
      <c r="L842" s="456" t="str">
        <f>IF(Calcu_ADJ!B327=TRUE,Calcu_ADJ!F327*$H$830,"")</f>
        <v/>
      </c>
      <c r="M842" s="457"/>
      <c r="N842" s="457"/>
      <c r="O842" s="457"/>
      <c r="P842" s="458"/>
      <c r="Q842" s="456" t="str">
        <f>IF(Calcu_ADJ!B327=TRUE,Calcu_ADJ!G327*H$830,"")</f>
        <v/>
      </c>
      <c r="R842" s="457"/>
      <c r="S842" s="457"/>
      <c r="T842" s="457"/>
      <c r="U842" s="458"/>
      <c r="V842" s="456" t="str">
        <f>IF(Calcu_ADJ!B327=TRUE,Calcu_ADJ!H327*H$830,"")</f>
        <v/>
      </c>
      <c r="W842" s="457"/>
      <c r="X842" s="457"/>
      <c r="Y842" s="457"/>
      <c r="Z842" s="458"/>
      <c r="AA842" s="456" t="str">
        <f>IF(Calcu_ADJ!B327=TRUE,Calcu_ADJ!I327*H$830,"")</f>
        <v/>
      </c>
      <c r="AB842" s="457"/>
      <c r="AC842" s="457"/>
      <c r="AD842" s="457"/>
      <c r="AE842" s="458"/>
      <c r="AF842" s="456" t="str">
        <f>IF(Calcu_ADJ!B327=TRUE,Calcu_ADJ!J327*H$830,"")</f>
        <v/>
      </c>
      <c r="AG842" s="457"/>
      <c r="AH842" s="457"/>
      <c r="AI842" s="457"/>
      <c r="AJ842" s="458"/>
      <c r="AK842" s="456" t="str">
        <f>Calcu_ADJ!N327</f>
        <v/>
      </c>
      <c r="AL842" s="457"/>
      <c r="AM842" s="457"/>
      <c r="AN842" s="457"/>
      <c r="AO842" s="458"/>
      <c r="AP842" s="456" t="str">
        <f>Calcu_ADJ!L327</f>
        <v/>
      </c>
      <c r="AQ842" s="457"/>
      <c r="AR842" s="457"/>
      <c r="AS842" s="457"/>
      <c r="AT842" s="458"/>
    </row>
    <row r="843" spans="1:46" ht="18.75" customHeight="1">
      <c r="A843" s="57"/>
      <c r="B843" s="456" t="str">
        <f>Calcu_ADJ!E328</f>
        <v/>
      </c>
      <c r="C843" s="457"/>
      <c r="D843" s="457"/>
      <c r="E843" s="457"/>
      <c r="F843" s="458"/>
      <c r="G843" s="456" t="str">
        <f>Calcu_ADJ!U328</f>
        <v/>
      </c>
      <c r="H843" s="457"/>
      <c r="I843" s="457"/>
      <c r="J843" s="457"/>
      <c r="K843" s="458"/>
      <c r="L843" s="456" t="str">
        <f>IF(Calcu_ADJ!B328=TRUE,Calcu_ADJ!F328*$H$830,"")</f>
        <v/>
      </c>
      <c r="M843" s="457"/>
      <c r="N843" s="457"/>
      <c r="O843" s="457"/>
      <c r="P843" s="458"/>
      <c r="Q843" s="456" t="str">
        <f>IF(Calcu_ADJ!B328=TRUE,Calcu_ADJ!G328*H$830,"")</f>
        <v/>
      </c>
      <c r="R843" s="457"/>
      <c r="S843" s="457"/>
      <c r="T843" s="457"/>
      <c r="U843" s="458"/>
      <c r="V843" s="456" t="str">
        <f>IF(Calcu_ADJ!B328=TRUE,Calcu_ADJ!H328*H$830,"")</f>
        <v/>
      </c>
      <c r="W843" s="457"/>
      <c r="X843" s="457"/>
      <c r="Y843" s="457"/>
      <c r="Z843" s="458"/>
      <c r="AA843" s="456" t="str">
        <f>IF(Calcu_ADJ!B328=TRUE,Calcu_ADJ!I328*H$830,"")</f>
        <v/>
      </c>
      <c r="AB843" s="457"/>
      <c r="AC843" s="457"/>
      <c r="AD843" s="457"/>
      <c r="AE843" s="458"/>
      <c r="AF843" s="456" t="str">
        <f>IF(Calcu_ADJ!B328=TRUE,Calcu_ADJ!J328*H$830,"")</f>
        <v/>
      </c>
      <c r="AG843" s="457"/>
      <c r="AH843" s="457"/>
      <c r="AI843" s="457"/>
      <c r="AJ843" s="458"/>
      <c r="AK843" s="456" t="str">
        <f>Calcu_ADJ!N328</f>
        <v/>
      </c>
      <c r="AL843" s="457"/>
      <c r="AM843" s="457"/>
      <c r="AN843" s="457"/>
      <c r="AO843" s="458"/>
      <c r="AP843" s="456" t="str">
        <f>Calcu_ADJ!L328</f>
        <v/>
      </c>
      <c r="AQ843" s="457"/>
      <c r="AR843" s="457"/>
      <c r="AS843" s="457"/>
      <c r="AT843" s="458"/>
    </row>
    <row r="844" spans="1:46" ht="18.75" customHeight="1">
      <c r="A844" s="57"/>
      <c r="B844" s="456" t="str">
        <f>Calcu_ADJ!E329</f>
        <v/>
      </c>
      <c r="C844" s="457"/>
      <c r="D844" s="457"/>
      <c r="E844" s="457"/>
      <c r="F844" s="458"/>
      <c r="G844" s="456" t="str">
        <f>Calcu_ADJ!U329</f>
        <v/>
      </c>
      <c r="H844" s="457"/>
      <c r="I844" s="457"/>
      <c r="J844" s="457"/>
      <c r="K844" s="458"/>
      <c r="L844" s="456" t="str">
        <f>IF(Calcu_ADJ!B329=TRUE,Calcu_ADJ!F329*$H$830,"")</f>
        <v/>
      </c>
      <c r="M844" s="457"/>
      <c r="N844" s="457"/>
      <c r="O844" s="457"/>
      <c r="P844" s="458"/>
      <c r="Q844" s="456" t="str">
        <f>IF(Calcu_ADJ!B329=TRUE,Calcu_ADJ!G329*H$830,"")</f>
        <v/>
      </c>
      <c r="R844" s="457"/>
      <c r="S844" s="457"/>
      <c r="T844" s="457"/>
      <c r="U844" s="458"/>
      <c r="V844" s="456" t="str">
        <f>IF(Calcu_ADJ!B329=TRUE,Calcu_ADJ!H329*H$830,"")</f>
        <v/>
      </c>
      <c r="W844" s="457"/>
      <c r="X844" s="457"/>
      <c r="Y844" s="457"/>
      <c r="Z844" s="458"/>
      <c r="AA844" s="456" t="str">
        <f>IF(Calcu_ADJ!B329=TRUE,Calcu_ADJ!I329*H$830,"")</f>
        <v/>
      </c>
      <c r="AB844" s="457"/>
      <c r="AC844" s="457"/>
      <c r="AD844" s="457"/>
      <c r="AE844" s="458"/>
      <c r="AF844" s="456" t="str">
        <f>IF(Calcu_ADJ!B329=TRUE,Calcu_ADJ!J329*H$830,"")</f>
        <v/>
      </c>
      <c r="AG844" s="457"/>
      <c r="AH844" s="457"/>
      <c r="AI844" s="457"/>
      <c r="AJ844" s="458"/>
      <c r="AK844" s="456" t="str">
        <f>Calcu_ADJ!N329</f>
        <v/>
      </c>
      <c r="AL844" s="457"/>
      <c r="AM844" s="457"/>
      <c r="AN844" s="457"/>
      <c r="AO844" s="458"/>
      <c r="AP844" s="456" t="str">
        <f>Calcu_ADJ!L329</f>
        <v/>
      </c>
      <c r="AQ844" s="457"/>
      <c r="AR844" s="457"/>
      <c r="AS844" s="457"/>
      <c r="AT844" s="458"/>
    </row>
    <row r="845" spans="1:46" ht="18.75" customHeight="1">
      <c r="A845" s="57"/>
      <c r="B845" s="456" t="str">
        <f>Calcu_ADJ!E330</f>
        <v/>
      </c>
      <c r="C845" s="457"/>
      <c r="D845" s="457"/>
      <c r="E845" s="457"/>
      <c r="F845" s="458"/>
      <c r="G845" s="456" t="str">
        <f>Calcu_ADJ!U330</f>
        <v/>
      </c>
      <c r="H845" s="457"/>
      <c r="I845" s="457"/>
      <c r="J845" s="457"/>
      <c r="K845" s="458"/>
      <c r="L845" s="456" t="str">
        <f>IF(Calcu_ADJ!B330=TRUE,Calcu_ADJ!F330*$H$830,"")</f>
        <v/>
      </c>
      <c r="M845" s="457"/>
      <c r="N845" s="457"/>
      <c r="O845" s="457"/>
      <c r="P845" s="458"/>
      <c r="Q845" s="456" t="str">
        <f>IF(Calcu_ADJ!B330=TRUE,Calcu_ADJ!G330*H$830,"")</f>
        <v/>
      </c>
      <c r="R845" s="457"/>
      <c r="S845" s="457"/>
      <c r="T845" s="457"/>
      <c r="U845" s="458"/>
      <c r="V845" s="456" t="str">
        <f>IF(Calcu_ADJ!B330=TRUE,Calcu_ADJ!H330*H$830,"")</f>
        <v/>
      </c>
      <c r="W845" s="457"/>
      <c r="X845" s="457"/>
      <c r="Y845" s="457"/>
      <c r="Z845" s="458"/>
      <c r="AA845" s="456" t="str">
        <f>IF(Calcu_ADJ!B330=TRUE,Calcu_ADJ!I330*H$830,"")</f>
        <v/>
      </c>
      <c r="AB845" s="457"/>
      <c r="AC845" s="457"/>
      <c r="AD845" s="457"/>
      <c r="AE845" s="458"/>
      <c r="AF845" s="456" t="str">
        <f>IF(Calcu_ADJ!B330=TRUE,Calcu_ADJ!J330*H$830,"")</f>
        <v/>
      </c>
      <c r="AG845" s="457"/>
      <c r="AH845" s="457"/>
      <c r="AI845" s="457"/>
      <c r="AJ845" s="458"/>
      <c r="AK845" s="456" t="str">
        <f>Calcu_ADJ!N330</f>
        <v/>
      </c>
      <c r="AL845" s="457"/>
      <c r="AM845" s="457"/>
      <c r="AN845" s="457"/>
      <c r="AO845" s="458"/>
      <c r="AP845" s="456" t="str">
        <f>Calcu_ADJ!L330</f>
        <v/>
      </c>
      <c r="AQ845" s="457"/>
      <c r="AR845" s="457"/>
      <c r="AS845" s="457"/>
      <c r="AT845" s="458"/>
    </row>
    <row r="846" spans="1:46" ht="18.75" customHeight="1">
      <c r="A846" s="57"/>
      <c r="B846" s="456" t="str">
        <f>Calcu_ADJ!E331</f>
        <v/>
      </c>
      <c r="C846" s="457"/>
      <c r="D846" s="457"/>
      <c r="E846" s="457"/>
      <c r="F846" s="458"/>
      <c r="G846" s="456" t="str">
        <f>Calcu_ADJ!U331</f>
        <v/>
      </c>
      <c r="H846" s="457"/>
      <c r="I846" s="457"/>
      <c r="J846" s="457"/>
      <c r="K846" s="458"/>
      <c r="L846" s="456" t="str">
        <f>IF(Calcu_ADJ!B331=TRUE,Calcu_ADJ!F331*$H$830,"")</f>
        <v/>
      </c>
      <c r="M846" s="457"/>
      <c r="N846" s="457"/>
      <c r="O846" s="457"/>
      <c r="P846" s="458"/>
      <c r="Q846" s="456" t="str">
        <f>IF(Calcu_ADJ!B331=TRUE,Calcu_ADJ!G331*H$830,"")</f>
        <v/>
      </c>
      <c r="R846" s="457"/>
      <c r="S846" s="457"/>
      <c r="T846" s="457"/>
      <c r="U846" s="458"/>
      <c r="V846" s="456" t="str">
        <f>IF(Calcu_ADJ!B331=TRUE,Calcu_ADJ!H331*H$830,"")</f>
        <v/>
      </c>
      <c r="W846" s="457"/>
      <c r="X846" s="457"/>
      <c r="Y846" s="457"/>
      <c r="Z846" s="458"/>
      <c r="AA846" s="456" t="str">
        <f>IF(Calcu_ADJ!B331=TRUE,Calcu_ADJ!I331*H$830,"")</f>
        <v/>
      </c>
      <c r="AB846" s="457"/>
      <c r="AC846" s="457"/>
      <c r="AD846" s="457"/>
      <c r="AE846" s="458"/>
      <c r="AF846" s="456" t="str">
        <f>IF(Calcu_ADJ!B331=TRUE,Calcu_ADJ!J331*H$830,"")</f>
        <v/>
      </c>
      <c r="AG846" s="457"/>
      <c r="AH846" s="457"/>
      <c r="AI846" s="457"/>
      <c r="AJ846" s="458"/>
      <c r="AK846" s="456" t="str">
        <f>Calcu_ADJ!N331</f>
        <v/>
      </c>
      <c r="AL846" s="457"/>
      <c r="AM846" s="457"/>
      <c r="AN846" s="457"/>
      <c r="AO846" s="458"/>
      <c r="AP846" s="456" t="str">
        <f>Calcu_ADJ!L331</f>
        <v/>
      </c>
      <c r="AQ846" s="457"/>
      <c r="AR846" s="457"/>
      <c r="AS846" s="457"/>
      <c r="AT846" s="458"/>
    </row>
    <row r="847" spans="1:46" ht="18.75" customHeight="1">
      <c r="A847" s="57"/>
      <c r="B847" s="456" t="str">
        <f>Calcu_ADJ!E332</f>
        <v/>
      </c>
      <c r="C847" s="457"/>
      <c r="D847" s="457"/>
      <c r="E847" s="457"/>
      <c r="F847" s="458"/>
      <c r="G847" s="456" t="str">
        <f>Calcu_ADJ!U332</f>
        <v/>
      </c>
      <c r="H847" s="457"/>
      <c r="I847" s="457"/>
      <c r="J847" s="457"/>
      <c r="K847" s="458"/>
      <c r="L847" s="456" t="str">
        <f>IF(Calcu_ADJ!B332=TRUE,Calcu_ADJ!F332*$H$830,"")</f>
        <v/>
      </c>
      <c r="M847" s="457"/>
      <c r="N847" s="457"/>
      <c r="O847" s="457"/>
      <c r="P847" s="458"/>
      <c r="Q847" s="456" t="str">
        <f>IF(Calcu_ADJ!B332=TRUE,Calcu_ADJ!G332*H$830,"")</f>
        <v/>
      </c>
      <c r="R847" s="457"/>
      <c r="S847" s="457"/>
      <c r="T847" s="457"/>
      <c r="U847" s="458"/>
      <c r="V847" s="456" t="str">
        <f>IF(Calcu_ADJ!B332=TRUE,Calcu_ADJ!H332*H$830,"")</f>
        <v/>
      </c>
      <c r="W847" s="457"/>
      <c r="X847" s="457"/>
      <c r="Y847" s="457"/>
      <c r="Z847" s="458"/>
      <c r="AA847" s="456" t="str">
        <f>IF(Calcu_ADJ!B332=TRUE,Calcu_ADJ!I332*H$830,"")</f>
        <v/>
      </c>
      <c r="AB847" s="457"/>
      <c r="AC847" s="457"/>
      <c r="AD847" s="457"/>
      <c r="AE847" s="458"/>
      <c r="AF847" s="456" t="str">
        <f>IF(Calcu_ADJ!B332=TRUE,Calcu_ADJ!J332*H$830,"")</f>
        <v/>
      </c>
      <c r="AG847" s="457"/>
      <c r="AH847" s="457"/>
      <c r="AI847" s="457"/>
      <c r="AJ847" s="458"/>
      <c r="AK847" s="456" t="str">
        <f>Calcu_ADJ!N332</f>
        <v/>
      </c>
      <c r="AL847" s="457"/>
      <c r="AM847" s="457"/>
      <c r="AN847" s="457"/>
      <c r="AO847" s="458"/>
      <c r="AP847" s="456" t="str">
        <f>Calcu_ADJ!L332</f>
        <v/>
      </c>
      <c r="AQ847" s="457"/>
      <c r="AR847" s="457"/>
      <c r="AS847" s="457"/>
      <c r="AT847" s="458"/>
    </row>
    <row r="848" spans="1:46" ht="18.75" customHeight="1">
      <c r="A848" s="57"/>
      <c r="B848" s="456" t="str">
        <f>Calcu_ADJ!E333</f>
        <v/>
      </c>
      <c r="C848" s="457"/>
      <c r="D848" s="457"/>
      <c r="E848" s="457"/>
      <c r="F848" s="458"/>
      <c r="G848" s="456" t="str">
        <f>Calcu_ADJ!U333</f>
        <v/>
      </c>
      <c r="H848" s="457"/>
      <c r="I848" s="457"/>
      <c r="J848" s="457"/>
      <c r="K848" s="458"/>
      <c r="L848" s="456" t="str">
        <f>IF(Calcu_ADJ!B333=TRUE,Calcu_ADJ!F333*$H$830,"")</f>
        <v/>
      </c>
      <c r="M848" s="457"/>
      <c r="N848" s="457"/>
      <c r="O848" s="457"/>
      <c r="P848" s="458"/>
      <c r="Q848" s="456" t="str">
        <f>IF(Calcu_ADJ!B333=TRUE,Calcu_ADJ!G333*H$830,"")</f>
        <v/>
      </c>
      <c r="R848" s="457"/>
      <c r="S848" s="457"/>
      <c r="T848" s="457"/>
      <c r="U848" s="458"/>
      <c r="V848" s="456" t="str">
        <f>IF(Calcu_ADJ!B333=TRUE,Calcu_ADJ!H333*H$830,"")</f>
        <v/>
      </c>
      <c r="W848" s="457"/>
      <c r="X848" s="457"/>
      <c r="Y848" s="457"/>
      <c r="Z848" s="458"/>
      <c r="AA848" s="456" t="str">
        <f>IF(Calcu_ADJ!B333=TRUE,Calcu_ADJ!I333*H$830,"")</f>
        <v/>
      </c>
      <c r="AB848" s="457"/>
      <c r="AC848" s="457"/>
      <c r="AD848" s="457"/>
      <c r="AE848" s="458"/>
      <c r="AF848" s="456" t="str">
        <f>IF(Calcu_ADJ!B333=TRUE,Calcu_ADJ!J333*H$830,"")</f>
        <v/>
      </c>
      <c r="AG848" s="457"/>
      <c r="AH848" s="457"/>
      <c r="AI848" s="457"/>
      <c r="AJ848" s="458"/>
      <c r="AK848" s="456" t="str">
        <f>Calcu_ADJ!N333</f>
        <v/>
      </c>
      <c r="AL848" s="457"/>
      <c r="AM848" s="457"/>
      <c r="AN848" s="457"/>
      <c r="AO848" s="458"/>
      <c r="AP848" s="456" t="str">
        <f>Calcu_ADJ!L333</f>
        <v/>
      </c>
      <c r="AQ848" s="457"/>
      <c r="AR848" s="457"/>
      <c r="AS848" s="457"/>
      <c r="AT848" s="458"/>
    </row>
    <row r="849" spans="1:58" ht="18.75" customHeight="1">
      <c r="A849" s="57"/>
      <c r="B849" s="456" t="str">
        <f>Calcu_ADJ!E334</f>
        <v/>
      </c>
      <c r="C849" s="457"/>
      <c r="D849" s="457"/>
      <c r="E849" s="457"/>
      <c r="F849" s="458"/>
      <c r="G849" s="456" t="str">
        <f>Calcu_ADJ!U334</f>
        <v/>
      </c>
      <c r="H849" s="457"/>
      <c r="I849" s="457"/>
      <c r="J849" s="457"/>
      <c r="K849" s="458"/>
      <c r="L849" s="456" t="str">
        <f>IF(Calcu_ADJ!B334=TRUE,Calcu_ADJ!F334*$H$830,"")</f>
        <v/>
      </c>
      <c r="M849" s="457"/>
      <c r="N849" s="457"/>
      <c r="O849" s="457"/>
      <c r="P849" s="458"/>
      <c r="Q849" s="456" t="str">
        <f>IF(Calcu_ADJ!B334=TRUE,Calcu_ADJ!G334*H$830,"")</f>
        <v/>
      </c>
      <c r="R849" s="457"/>
      <c r="S849" s="457"/>
      <c r="T849" s="457"/>
      <c r="U849" s="458"/>
      <c r="V849" s="456" t="str">
        <f>IF(Calcu_ADJ!B334=TRUE,Calcu_ADJ!H334*H$830,"")</f>
        <v/>
      </c>
      <c r="W849" s="457"/>
      <c r="X849" s="457"/>
      <c r="Y849" s="457"/>
      <c r="Z849" s="458"/>
      <c r="AA849" s="456" t="str">
        <f>IF(Calcu_ADJ!B334=TRUE,Calcu_ADJ!I334*H$830,"")</f>
        <v/>
      </c>
      <c r="AB849" s="457"/>
      <c r="AC849" s="457"/>
      <c r="AD849" s="457"/>
      <c r="AE849" s="458"/>
      <c r="AF849" s="456" t="str">
        <f>IF(Calcu_ADJ!B334=TRUE,Calcu_ADJ!J334*H$830,"")</f>
        <v/>
      </c>
      <c r="AG849" s="457"/>
      <c r="AH849" s="457"/>
      <c r="AI849" s="457"/>
      <c r="AJ849" s="458"/>
      <c r="AK849" s="456" t="str">
        <f>Calcu_ADJ!N334</f>
        <v/>
      </c>
      <c r="AL849" s="457"/>
      <c r="AM849" s="457"/>
      <c r="AN849" s="457"/>
      <c r="AO849" s="458"/>
      <c r="AP849" s="456" t="str">
        <f>Calcu_ADJ!L334</f>
        <v/>
      </c>
      <c r="AQ849" s="457"/>
      <c r="AR849" s="457"/>
      <c r="AS849" s="457"/>
      <c r="AT849" s="458"/>
    </row>
    <row r="850" spans="1:58" ht="18.75" customHeight="1">
      <c r="A850" s="57"/>
      <c r="B850" s="456" t="str">
        <f>Calcu_ADJ!E335</f>
        <v/>
      </c>
      <c r="C850" s="457"/>
      <c r="D850" s="457"/>
      <c r="E850" s="457"/>
      <c r="F850" s="458"/>
      <c r="G850" s="456" t="str">
        <f>Calcu_ADJ!U335</f>
        <v/>
      </c>
      <c r="H850" s="457"/>
      <c r="I850" s="457"/>
      <c r="J850" s="457"/>
      <c r="K850" s="458"/>
      <c r="L850" s="456" t="str">
        <f>IF(Calcu_ADJ!B335=TRUE,Calcu_ADJ!F335*$H$830,"")</f>
        <v/>
      </c>
      <c r="M850" s="457"/>
      <c r="N850" s="457"/>
      <c r="O850" s="457"/>
      <c r="P850" s="458"/>
      <c r="Q850" s="456" t="str">
        <f>IF(Calcu_ADJ!B335=TRUE,Calcu_ADJ!G335*H$830,"")</f>
        <v/>
      </c>
      <c r="R850" s="457"/>
      <c r="S850" s="457"/>
      <c r="T850" s="457"/>
      <c r="U850" s="458"/>
      <c r="V850" s="456" t="str">
        <f>IF(Calcu_ADJ!B335=TRUE,Calcu_ADJ!H335*H$830,"")</f>
        <v/>
      </c>
      <c r="W850" s="457"/>
      <c r="X850" s="457"/>
      <c r="Y850" s="457"/>
      <c r="Z850" s="458"/>
      <c r="AA850" s="456" t="str">
        <f>IF(Calcu_ADJ!B335=TRUE,Calcu_ADJ!I335*H$830,"")</f>
        <v/>
      </c>
      <c r="AB850" s="457"/>
      <c r="AC850" s="457"/>
      <c r="AD850" s="457"/>
      <c r="AE850" s="458"/>
      <c r="AF850" s="456" t="str">
        <f>IF(Calcu_ADJ!B335=TRUE,Calcu_ADJ!J335*H$830,"")</f>
        <v/>
      </c>
      <c r="AG850" s="457"/>
      <c r="AH850" s="457"/>
      <c r="AI850" s="457"/>
      <c r="AJ850" s="458"/>
      <c r="AK850" s="456" t="str">
        <f>Calcu_ADJ!N335</f>
        <v/>
      </c>
      <c r="AL850" s="457"/>
      <c r="AM850" s="457"/>
      <c r="AN850" s="457"/>
      <c r="AO850" s="458"/>
      <c r="AP850" s="456" t="str">
        <f>Calcu_ADJ!L335</f>
        <v/>
      </c>
      <c r="AQ850" s="457"/>
      <c r="AR850" s="457"/>
      <c r="AS850" s="457"/>
      <c r="AT850" s="458"/>
    </row>
    <row r="851" spans="1:58" ht="18.75" customHeight="1">
      <c r="A851" s="57"/>
      <c r="B851" s="456" t="str">
        <f>Calcu_ADJ!E336</f>
        <v/>
      </c>
      <c r="C851" s="457"/>
      <c r="D851" s="457"/>
      <c r="E851" s="457"/>
      <c r="F851" s="458"/>
      <c r="G851" s="456" t="str">
        <f>Calcu_ADJ!U336</f>
        <v/>
      </c>
      <c r="H851" s="457"/>
      <c r="I851" s="457"/>
      <c r="J851" s="457"/>
      <c r="K851" s="458"/>
      <c r="L851" s="456" t="str">
        <f>IF(Calcu_ADJ!B336=TRUE,Calcu_ADJ!F336*$H$830,"")</f>
        <v/>
      </c>
      <c r="M851" s="457"/>
      <c r="N851" s="457"/>
      <c r="O851" s="457"/>
      <c r="P851" s="458"/>
      <c r="Q851" s="456" t="str">
        <f>IF(Calcu_ADJ!B336=TRUE,Calcu_ADJ!G336*H$830,"")</f>
        <v/>
      </c>
      <c r="R851" s="457"/>
      <c r="S851" s="457"/>
      <c r="T851" s="457"/>
      <c r="U851" s="458"/>
      <c r="V851" s="456" t="str">
        <f>IF(Calcu_ADJ!B336=TRUE,Calcu_ADJ!H336*H$830,"")</f>
        <v/>
      </c>
      <c r="W851" s="457"/>
      <c r="X851" s="457"/>
      <c r="Y851" s="457"/>
      <c r="Z851" s="458"/>
      <c r="AA851" s="456" t="str">
        <f>IF(Calcu_ADJ!B336=TRUE,Calcu_ADJ!I336*H$830,"")</f>
        <v/>
      </c>
      <c r="AB851" s="457"/>
      <c r="AC851" s="457"/>
      <c r="AD851" s="457"/>
      <c r="AE851" s="458"/>
      <c r="AF851" s="456" t="str">
        <f>IF(Calcu_ADJ!B336=TRUE,Calcu_ADJ!J336*H$830,"")</f>
        <v/>
      </c>
      <c r="AG851" s="457"/>
      <c r="AH851" s="457"/>
      <c r="AI851" s="457"/>
      <c r="AJ851" s="458"/>
      <c r="AK851" s="456" t="str">
        <f>Calcu_ADJ!N336</f>
        <v/>
      </c>
      <c r="AL851" s="457"/>
      <c r="AM851" s="457"/>
      <c r="AN851" s="457"/>
      <c r="AO851" s="458"/>
      <c r="AP851" s="456" t="str">
        <f>Calcu_ADJ!L336</f>
        <v/>
      </c>
      <c r="AQ851" s="457"/>
      <c r="AR851" s="457"/>
      <c r="AS851" s="457"/>
      <c r="AT851" s="458"/>
    </row>
    <row r="852" spans="1:58" ht="18.75" customHeight="1">
      <c r="A852" s="57"/>
      <c r="B852" s="456" t="str">
        <f>Calcu_ADJ!E337</f>
        <v/>
      </c>
      <c r="C852" s="457"/>
      <c r="D852" s="457"/>
      <c r="E852" s="457"/>
      <c r="F852" s="458"/>
      <c r="G852" s="456" t="str">
        <f>Calcu_ADJ!U337</f>
        <v/>
      </c>
      <c r="H852" s="457"/>
      <c r="I852" s="457"/>
      <c r="J852" s="457"/>
      <c r="K852" s="458"/>
      <c r="L852" s="456" t="str">
        <f>IF(Calcu_ADJ!B337=TRUE,Calcu_ADJ!F337*$H$830,"")</f>
        <v/>
      </c>
      <c r="M852" s="457"/>
      <c r="N852" s="457"/>
      <c r="O852" s="457"/>
      <c r="P852" s="458"/>
      <c r="Q852" s="456" t="str">
        <f>IF(Calcu_ADJ!B337=TRUE,Calcu_ADJ!G337*H$830,"")</f>
        <v/>
      </c>
      <c r="R852" s="457"/>
      <c r="S852" s="457"/>
      <c r="T852" s="457"/>
      <c r="U852" s="458"/>
      <c r="V852" s="456" t="str">
        <f>IF(Calcu_ADJ!B337=TRUE,Calcu_ADJ!H337*H$830,"")</f>
        <v/>
      </c>
      <c r="W852" s="457"/>
      <c r="X852" s="457"/>
      <c r="Y852" s="457"/>
      <c r="Z852" s="458"/>
      <c r="AA852" s="456" t="str">
        <f>IF(Calcu_ADJ!B337=TRUE,Calcu_ADJ!I337*H$830,"")</f>
        <v/>
      </c>
      <c r="AB852" s="457"/>
      <c r="AC852" s="457"/>
      <c r="AD852" s="457"/>
      <c r="AE852" s="458"/>
      <c r="AF852" s="456" t="str">
        <f>IF(Calcu_ADJ!B337=TRUE,Calcu_ADJ!J337*H$830,"")</f>
        <v/>
      </c>
      <c r="AG852" s="457"/>
      <c r="AH852" s="457"/>
      <c r="AI852" s="457"/>
      <c r="AJ852" s="458"/>
      <c r="AK852" s="456" t="str">
        <f>Calcu_ADJ!N337</f>
        <v/>
      </c>
      <c r="AL852" s="457"/>
      <c r="AM852" s="457"/>
      <c r="AN852" s="457"/>
      <c r="AO852" s="458"/>
      <c r="AP852" s="456" t="str">
        <f>Calcu_ADJ!L337</f>
        <v/>
      </c>
      <c r="AQ852" s="457"/>
      <c r="AR852" s="457"/>
      <c r="AS852" s="457"/>
      <c r="AT852" s="458"/>
    </row>
    <row r="853" spans="1:58" ht="18.75" customHeight="1">
      <c r="A853" s="57"/>
      <c r="B853" s="456" t="str">
        <f>Calcu_ADJ!E338</f>
        <v/>
      </c>
      <c r="C853" s="457"/>
      <c r="D853" s="457"/>
      <c r="E853" s="457"/>
      <c r="F853" s="458"/>
      <c r="G853" s="456" t="str">
        <f>Calcu_ADJ!U338</f>
        <v/>
      </c>
      <c r="H853" s="457"/>
      <c r="I853" s="457"/>
      <c r="J853" s="457"/>
      <c r="K853" s="458"/>
      <c r="L853" s="456" t="str">
        <f>IF(Calcu_ADJ!B338=TRUE,Calcu_ADJ!F338*$H$830,"")</f>
        <v/>
      </c>
      <c r="M853" s="457"/>
      <c r="N853" s="457"/>
      <c r="O853" s="457"/>
      <c r="P853" s="458"/>
      <c r="Q853" s="456" t="str">
        <f>IF(Calcu_ADJ!B338=TRUE,Calcu_ADJ!G338*H$830,"")</f>
        <v/>
      </c>
      <c r="R853" s="457"/>
      <c r="S853" s="457"/>
      <c r="T853" s="457"/>
      <c r="U853" s="458"/>
      <c r="V853" s="456" t="str">
        <f>IF(Calcu_ADJ!B338=TRUE,Calcu_ADJ!H338*H$830,"")</f>
        <v/>
      </c>
      <c r="W853" s="457"/>
      <c r="X853" s="457"/>
      <c r="Y853" s="457"/>
      <c r="Z853" s="458"/>
      <c r="AA853" s="456" t="str">
        <f>IF(Calcu_ADJ!B338=TRUE,Calcu_ADJ!I338*H$830,"")</f>
        <v/>
      </c>
      <c r="AB853" s="457"/>
      <c r="AC853" s="457"/>
      <c r="AD853" s="457"/>
      <c r="AE853" s="458"/>
      <c r="AF853" s="456" t="str">
        <f>IF(Calcu_ADJ!B338=TRUE,Calcu_ADJ!J338*H$830,"")</f>
        <v/>
      </c>
      <c r="AG853" s="457"/>
      <c r="AH853" s="457"/>
      <c r="AI853" s="457"/>
      <c r="AJ853" s="458"/>
      <c r="AK853" s="456" t="str">
        <f>Calcu_ADJ!N338</f>
        <v/>
      </c>
      <c r="AL853" s="457"/>
      <c r="AM853" s="457"/>
      <c r="AN853" s="457"/>
      <c r="AO853" s="458"/>
      <c r="AP853" s="456" t="str">
        <f>Calcu_ADJ!L338</f>
        <v/>
      </c>
      <c r="AQ853" s="457"/>
      <c r="AR853" s="457"/>
      <c r="AS853" s="457"/>
      <c r="AT853" s="458"/>
    </row>
    <row r="854" spans="1:58" ht="18.75" customHeight="1">
      <c r="A854" s="57"/>
      <c r="B854" s="456" t="str">
        <f>Calcu_ADJ!E339</f>
        <v/>
      </c>
      <c r="C854" s="457"/>
      <c r="D854" s="457"/>
      <c r="E854" s="457"/>
      <c r="F854" s="458"/>
      <c r="G854" s="456" t="str">
        <f>Calcu_ADJ!U339</f>
        <v/>
      </c>
      <c r="H854" s="457"/>
      <c r="I854" s="457"/>
      <c r="J854" s="457"/>
      <c r="K854" s="458"/>
      <c r="L854" s="456" t="str">
        <f>IF(Calcu_ADJ!B339=TRUE,Calcu_ADJ!F339*$H$830,"")</f>
        <v/>
      </c>
      <c r="M854" s="457"/>
      <c r="N854" s="457"/>
      <c r="O854" s="457"/>
      <c r="P854" s="458"/>
      <c r="Q854" s="456" t="str">
        <f>IF(Calcu_ADJ!B339=TRUE,Calcu_ADJ!G339*H$830,"")</f>
        <v/>
      </c>
      <c r="R854" s="457"/>
      <c r="S854" s="457"/>
      <c r="T854" s="457"/>
      <c r="U854" s="458"/>
      <c r="V854" s="456" t="str">
        <f>IF(Calcu_ADJ!B339=TRUE,Calcu_ADJ!H339*H$830,"")</f>
        <v/>
      </c>
      <c r="W854" s="457"/>
      <c r="X854" s="457"/>
      <c r="Y854" s="457"/>
      <c r="Z854" s="458"/>
      <c r="AA854" s="456" t="str">
        <f>IF(Calcu_ADJ!B339=TRUE,Calcu_ADJ!I339*H$830,"")</f>
        <v/>
      </c>
      <c r="AB854" s="457"/>
      <c r="AC854" s="457"/>
      <c r="AD854" s="457"/>
      <c r="AE854" s="458"/>
      <c r="AF854" s="456" t="str">
        <f>IF(Calcu_ADJ!B339=TRUE,Calcu_ADJ!J339*H$830,"")</f>
        <v/>
      </c>
      <c r="AG854" s="457"/>
      <c r="AH854" s="457"/>
      <c r="AI854" s="457"/>
      <c r="AJ854" s="458"/>
      <c r="AK854" s="456" t="str">
        <f>Calcu_ADJ!N339</f>
        <v/>
      </c>
      <c r="AL854" s="457"/>
      <c r="AM854" s="457"/>
      <c r="AN854" s="457"/>
      <c r="AO854" s="458"/>
      <c r="AP854" s="456" t="str">
        <f>Calcu_ADJ!L339</f>
        <v/>
      </c>
      <c r="AQ854" s="457"/>
      <c r="AR854" s="457"/>
      <c r="AS854" s="457"/>
      <c r="AT854" s="458"/>
    </row>
    <row r="855" spans="1:58" ht="18.75" customHeight="1">
      <c r="A855" s="57"/>
      <c r="B855" s="456" t="str">
        <f>Calcu_ADJ!E340</f>
        <v/>
      </c>
      <c r="C855" s="457"/>
      <c r="D855" s="457"/>
      <c r="E855" s="457"/>
      <c r="F855" s="458"/>
      <c r="G855" s="456" t="str">
        <f>Calcu_ADJ!U340</f>
        <v/>
      </c>
      <c r="H855" s="457"/>
      <c r="I855" s="457"/>
      <c r="J855" s="457"/>
      <c r="K855" s="458"/>
      <c r="L855" s="456" t="str">
        <f>IF(Calcu_ADJ!B340=TRUE,Calcu_ADJ!F340*$H$830,"")</f>
        <v/>
      </c>
      <c r="M855" s="457"/>
      <c r="N855" s="457"/>
      <c r="O855" s="457"/>
      <c r="P855" s="458"/>
      <c r="Q855" s="456" t="str">
        <f>IF(Calcu_ADJ!B340=TRUE,Calcu_ADJ!G340*H$830,"")</f>
        <v/>
      </c>
      <c r="R855" s="457"/>
      <c r="S855" s="457"/>
      <c r="T855" s="457"/>
      <c r="U855" s="458"/>
      <c r="V855" s="456" t="str">
        <f>IF(Calcu_ADJ!B340=TRUE,Calcu_ADJ!H340*H$830,"")</f>
        <v/>
      </c>
      <c r="W855" s="457"/>
      <c r="X855" s="457"/>
      <c r="Y855" s="457"/>
      <c r="Z855" s="458"/>
      <c r="AA855" s="456" t="str">
        <f>IF(Calcu_ADJ!B340=TRUE,Calcu_ADJ!I340*H$830,"")</f>
        <v/>
      </c>
      <c r="AB855" s="457"/>
      <c r="AC855" s="457"/>
      <c r="AD855" s="457"/>
      <c r="AE855" s="458"/>
      <c r="AF855" s="456" t="str">
        <f>IF(Calcu_ADJ!B340=TRUE,Calcu_ADJ!J340*H$830,"")</f>
        <v/>
      </c>
      <c r="AG855" s="457"/>
      <c r="AH855" s="457"/>
      <c r="AI855" s="457"/>
      <c r="AJ855" s="458"/>
      <c r="AK855" s="456" t="str">
        <f>Calcu_ADJ!N340</f>
        <v/>
      </c>
      <c r="AL855" s="457"/>
      <c r="AM855" s="457"/>
      <c r="AN855" s="457"/>
      <c r="AO855" s="458"/>
      <c r="AP855" s="456" t="str">
        <f>Calcu_ADJ!L340</f>
        <v/>
      </c>
      <c r="AQ855" s="457"/>
      <c r="AR855" s="457"/>
      <c r="AS855" s="457"/>
      <c r="AT855" s="458"/>
    </row>
    <row r="856" spans="1:58" ht="18.75" customHeight="1">
      <c r="A856" s="57"/>
      <c r="B856" s="330"/>
      <c r="C856" s="330"/>
      <c r="D856" s="330"/>
      <c r="E856" s="330"/>
      <c r="F856" s="330"/>
      <c r="G856" s="330"/>
      <c r="H856" s="330"/>
      <c r="I856" s="330"/>
      <c r="J856" s="330"/>
      <c r="K856" s="330"/>
      <c r="L856" s="330"/>
      <c r="M856" s="330"/>
      <c r="N856" s="330"/>
      <c r="O856" s="330"/>
      <c r="P856" s="330"/>
      <c r="Q856" s="330"/>
      <c r="R856" s="330"/>
      <c r="S856" s="330"/>
      <c r="T856" s="330"/>
      <c r="U856" s="330"/>
      <c r="V856" s="330"/>
      <c r="W856" s="330"/>
      <c r="X856" s="330"/>
      <c r="Y856" s="330"/>
      <c r="Z856" s="330"/>
      <c r="AA856" s="330"/>
      <c r="AB856" s="330"/>
      <c r="AC856" s="330"/>
      <c r="AD856" s="330"/>
      <c r="AE856" s="330"/>
      <c r="AF856" s="330"/>
      <c r="AG856" s="330"/>
      <c r="AH856" s="330"/>
      <c r="AI856" s="330"/>
      <c r="AJ856" s="330"/>
      <c r="AK856" s="330"/>
      <c r="AL856" s="330"/>
      <c r="AM856" s="330"/>
      <c r="AN856" s="330"/>
      <c r="AO856" s="330"/>
      <c r="AP856" s="330"/>
      <c r="AQ856" s="330"/>
      <c r="AR856" s="330"/>
      <c r="AS856" s="330"/>
      <c r="AT856" s="330"/>
    </row>
    <row r="857" spans="1:58" ht="18.75" customHeight="1">
      <c r="A857" s="60" t="s">
        <v>169</v>
      </c>
      <c r="B857" s="222"/>
      <c r="C857" s="222"/>
      <c r="D857" s="222"/>
      <c r="E857" s="222"/>
      <c r="F857" s="222"/>
      <c r="G857" s="222"/>
      <c r="H857" s="222"/>
      <c r="I857" s="222"/>
      <c r="J857" s="222"/>
      <c r="K857" s="222"/>
      <c r="L857" s="222"/>
      <c r="M857" s="222"/>
      <c r="N857" s="222"/>
      <c r="O857" s="222"/>
      <c r="P857" s="222"/>
      <c r="Q857" s="222"/>
      <c r="R857" s="222"/>
      <c r="S857" s="222"/>
      <c r="T857" s="222"/>
      <c r="U857" s="222"/>
      <c r="V857" s="222"/>
      <c r="W857" s="222"/>
      <c r="X857" s="222"/>
      <c r="Y857" s="222"/>
      <c r="Z857" s="222"/>
      <c r="AA857" s="222"/>
      <c r="AB857" s="222"/>
      <c r="AC857" s="222"/>
      <c r="AD857" s="222"/>
      <c r="AE857" s="222"/>
      <c r="AF857" s="222"/>
      <c r="AG857" s="222"/>
      <c r="AH857" s="222"/>
      <c r="AI857" s="222"/>
      <c r="AJ857" s="222"/>
      <c r="AK857" s="222"/>
      <c r="AL857" s="222"/>
      <c r="AM857" s="222"/>
      <c r="AN857" s="222"/>
      <c r="AO857" s="222"/>
      <c r="AP857" s="222"/>
      <c r="AQ857" s="222"/>
      <c r="AR857" s="222"/>
      <c r="AS857" s="222"/>
      <c r="AT857" s="222"/>
    </row>
    <row r="858" spans="1:58" ht="18.75" customHeight="1">
      <c r="A858" s="222"/>
      <c r="B858" s="459"/>
      <c r="C858" s="460"/>
      <c r="D858" s="465"/>
      <c r="E858" s="466"/>
      <c r="F858" s="466"/>
      <c r="G858" s="467"/>
      <c r="H858" s="468">
        <v>1</v>
      </c>
      <c r="I858" s="468"/>
      <c r="J858" s="468"/>
      <c r="K858" s="468"/>
      <c r="L858" s="468"/>
      <c r="M858" s="468"/>
      <c r="N858" s="468"/>
      <c r="O858" s="465">
        <v>2</v>
      </c>
      <c r="P858" s="466"/>
      <c r="Q858" s="466"/>
      <c r="R858" s="466"/>
      <c r="S858" s="466"/>
      <c r="T858" s="466"/>
      <c r="U858" s="466"/>
      <c r="V858" s="466"/>
      <c r="W858" s="466"/>
      <c r="X858" s="466"/>
      <c r="Y858" s="466"/>
      <c r="Z858" s="466"/>
      <c r="AA858" s="467"/>
      <c r="AB858" s="468">
        <v>3</v>
      </c>
      <c r="AC858" s="468"/>
      <c r="AD858" s="468"/>
      <c r="AE858" s="468"/>
      <c r="AF858" s="468"/>
      <c r="AG858" s="465">
        <v>4</v>
      </c>
      <c r="AH858" s="466"/>
      <c r="AI858" s="466"/>
      <c r="AJ858" s="466"/>
      <c r="AK858" s="466"/>
      <c r="AL858" s="466"/>
      <c r="AM858" s="466"/>
      <c r="AN858" s="466"/>
      <c r="AO858" s="467"/>
      <c r="AP858" s="465">
        <v>5</v>
      </c>
      <c r="AQ858" s="466"/>
      <c r="AR858" s="466"/>
      <c r="AS858" s="466"/>
      <c r="AT858" s="466"/>
      <c r="AU858" s="466"/>
      <c r="AV858" s="466"/>
      <c r="AW858" s="466"/>
      <c r="AX858" s="466"/>
      <c r="AY858" s="466"/>
      <c r="AZ858" s="466"/>
      <c r="BA858" s="466"/>
      <c r="BB858" s="467"/>
      <c r="BC858" s="468">
        <v>6</v>
      </c>
      <c r="BD858" s="468"/>
      <c r="BE858" s="468"/>
      <c r="BF858" s="468"/>
    </row>
    <row r="859" spans="1:58" ht="18.75" customHeight="1">
      <c r="A859" s="222"/>
      <c r="B859" s="461"/>
      <c r="C859" s="462"/>
      <c r="D859" s="459" t="s">
        <v>170</v>
      </c>
      <c r="E859" s="477"/>
      <c r="F859" s="477"/>
      <c r="G859" s="460"/>
      <c r="H859" s="469" t="s">
        <v>171</v>
      </c>
      <c r="I859" s="469"/>
      <c r="J859" s="469"/>
      <c r="K859" s="469"/>
      <c r="L859" s="469"/>
      <c r="M859" s="469"/>
      <c r="N859" s="469"/>
      <c r="O859" s="459" t="s">
        <v>172</v>
      </c>
      <c r="P859" s="477"/>
      <c r="Q859" s="477"/>
      <c r="R859" s="477"/>
      <c r="S859" s="477"/>
      <c r="T859" s="477"/>
      <c r="U859" s="477"/>
      <c r="V859" s="477"/>
      <c r="W859" s="477"/>
      <c r="X859" s="477"/>
      <c r="Y859" s="477"/>
      <c r="Z859" s="477"/>
      <c r="AA859" s="460"/>
      <c r="AB859" s="469" t="s">
        <v>173</v>
      </c>
      <c r="AC859" s="469"/>
      <c r="AD859" s="469"/>
      <c r="AE859" s="469"/>
      <c r="AF859" s="469"/>
      <c r="AG859" s="459" t="s">
        <v>174</v>
      </c>
      <c r="AH859" s="477"/>
      <c r="AI859" s="477"/>
      <c r="AJ859" s="477"/>
      <c r="AK859" s="477"/>
      <c r="AL859" s="477"/>
      <c r="AM859" s="477"/>
      <c r="AN859" s="477"/>
      <c r="AO859" s="460"/>
      <c r="AP859" s="459" t="s">
        <v>175</v>
      </c>
      <c r="AQ859" s="477"/>
      <c r="AR859" s="477"/>
      <c r="AS859" s="477"/>
      <c r="AT859" s="477"/>
      <c r="AU859" s="477"/>
      <c r="AV859" s="477"/>
      <c r="AW859" s="477"/>
      <c r="AX859" s="477"/>
      <c r="AY859" s="477"/>
      <c r="AZ859" s="477"/>
      <c r="BA859" s="477"/>
      <c r="BB859" s="460"/>
      <c r="BC859" s="469" t="s">
        <v>176</v>
      </c>
      <c r="BD859" s="469"/>
      <c r="BE859" s="469"/>
      <c r="BF859" s="469"/>
    </row>
    <row r="860" spans="1:58" ht="18.75" customHeight="1">
      <c r="A860" s="222"/>
      <c r="B860" s="463"/>
      <c r="C860" s="464"/>
      <c r="D860" s="470" t="s">
        <v>177</v>
      </c>
      <c r="E860" s="471"/>
      <c r="F860" s="471"/>
      <c r="G860" s="472"/>
      <c r="H860" s="473" t="s">
        <v>178</v>
      </c>
      <c r="I860" s="473"/>
      <c r="J860" s="473"/>
      <c r="K860" s="473"/>
      <c r="L860" s="473"/>
      <c r="M860" s="473"/>
      <c r="N860" s="473"/>
      <c r="O860" s="474" t="s">
        <v>179</v>
      </c>
      <c r="P860" s="475"/>
      <c r="Q860" s="475"/>
      <c r="R860" s="475"/>
      <c r="S860" s="475"/>
      <c r="T860" s="475"/>
      <c r="U860" s="475"/>
      <c r="V860" s="475"/>
      <c r="W860" s="475"/>
      <c r="X860" s="475"/>
      <c r="Y860" s="475"/>
      <c r="Z860" s="475"/>
      <c r="AA860" s="476"/>
      <c r="AB860" s="473"/>
      <c r="AC860" s="473"/>
      <c r="AD860" s="473"/>
      <c r="AE860" s="473"/>
      <c r="AF860" s="473"/>
      <c r="AG860" s="474" t="s">
        <v>180</v>
      </c>
      <c r="AH860" s="475"/>
      <c r="AI860" s="475"/>
      <c r="AJ860" s="475"/>
      <c r="AK860" s="475"/>
      <c r="AL860" s="475"/>
      <c r="AM860" s="475"/>
      <c r="AN860" s="475"/>
      <c r="AO860" s="476"/>
      <c r="AP860" s="474" t="s">
        <v>181</v>
      </c>
      <c r="AQ860" s="475"/>
      <c r="AR860" s="475"/>
      <c r="AS860" s="475"/>
      <c r="AT860" s="475"/>
      <c r="AU860" s="475"/>
      <c r="AV860" s="475"/>
      <c r="AW860" s="475"/>
      <c r="AX860" s="475"/>
      <c r="AY860" s="475"/>
      <c r="AZ860" s="475"/>
      <c r="BA860" s="475"/>
      <c r="BB860" s="476"/>
      <c r="BC860" s="473"/>
      <c r="BD860" s="473"/>
      <c r="BE860" s="473"/>
      <c r="BF860" s="473"/>
    </row>
    <row r="861" spans="1:58" ht="18.75" customHeight="1">
      <c r="A861" s="222"/>
      <c r="B861" s="468" t="s">
        <v>182</v>
      </c>
      <c r="C861" s="468"/>
      <c r="D861" s="478" t="s">
        <v>158</v>
      </c>
      <c r="E861" s="479"/>
      <c r="F861" s="479"/>
      <c r="G861" s="480"/>
      <c r="H861" s="481" t="e">
        <f ca="1">Calcu_ADJ!E345</f>
        <v>#N/A</v>
      </c>
      <c r="I861" s="482"/>
      <c r="J861" s="482"/>
      <c r="K861" s="482"/>
      <c r="L861" s="482"/>
      <c r="M861" s="483" t="str">
        <f>Calcu_ADJ!F345</f>
        <v>mm</v>
      </c>
      <c r="N861" s="484"/>
      <c r="O861" s="491" t="e">
        <f ca="1">Calcu_ADJ!K345</f>
        <v>#N/A</v>
      </c>
      <c r="P861" s="492"/>
      <c r="Q861" s="492"/>
      <c r="R861" s="232"/>
      <c r="S861" s="328"/>
      <c r="T861" s="457" t="e">
        <f ca="1">Calcu_ADJ!L345</f>
        <v>#N/A</v>
      </c>
      <c r="U861" s="457"/>
      <c r="V861" s="457"/>
      <c r="W861" s="329"/>
      <c r="X861" s="329"/>
      <c r="Y861" s="329"/>
      <c r="Z861" s="489" t="str">
        <f>Calcu_ADJ!M345</f>
        <v>μm</v>
      </c>
      <c r="AA861" s="490"/>
      <c r="AB861" s="468" t="str">
        <f>Calcu_ADJ!N345</f>
        <v>정규</v>
      </c>
      <c r="AC861" s="468"/>
      <c r="AD861" s="468"/>
      <c r="AE861" s="468"/>
      <c r="AF861" s="468"/>
      <c r="AG861" s="465">
        <f>Calcu_ADJ!Q345</f>
        <v>1</v>
      </c>
      <c r="AH861" s="466"/>
      <c r="AI861" s="466"/>
      <c r="AJ861" s="466"/>
      <c r="AK861" s="466"/>
      <c r="AL861" s="466"/>
      <c r="AM861" s="466"/>
      <c r="AN861" s="466"/>
      <c r="AO861" s="467"/>
      <c r="AP861" s="491" t="e">
        <f ca="1">Calcu_ADJ!S345</f>
        <v>#N/A</v>
      </c>
      <c r="AQ861" s="492"/>
      <c r="AR861" s="492"/>
      <c r="AS861" s="232"/>
      <c r="AT861" s="328"/>
      <c r="AU861" s="457" t="e">
        <f ca="1">Calcu_ADJ!T345</f>
        <v>#N/A</v>
      </c>
      <c r="AV861" s="457"/>
      <c r="AW861" s="457"/>
      <c r="AX861" s="329"/>
      <c r="AY861" s="329"/>
      <c r="AZ861" s="329"/>
      <c r="BA861" s="489" t="str">
        <f>Calcu_ADJ!U345</f>
        <v>μm</v>
      </c>
      <c r="BB861" s="490"/>
      <c r="BC861" s="468" t="str">
        <f>Calcu_ADJ!V345</f>
        <v>∞</v>
      </c>
      <c r="BD861" s="468"/>
      <c r="BE861" s="468"/>
      <c r="BF861" s="468"/>
    </row>
    <row r="862" spans="1:58" ht="18.75" customHeight="1">
      <c r="A862" s="222"/>
      <c r="B862" s="468" t="s">
        <v>184</v>
      </c>
      <c r="C862" s="468"/>
      <c r="D862" s="478" t="s">
        <v>160</v>
      </c>
      <c r="E862" s="479"/>
      <c r="F862" s="479"/>
      <c r="G862" s="480"/>
      <c r="H862" s="481" t="e">
        <f ca="1">Calcu_ADJ!E346</f>
        <v>#N/A</v>
      </c>
      <c r="I862" s="482"/>
      <c r="J862" s="482"/>
      <c r="K862" s="482"/>
      <c r="L862" s="482"/>
      <c r="M862" s="483" t="str">
        <f>Calcu_ADJ!F346</f>
        <v>mm</v>
      </c>
      <c r="N862" s="484"/>
      <c r="O862" s="485">
        <f>Calcu_ADJ!K346</f>
        <v>0</v>
      </c>
      <c r="P862" s="486"/>
      <c r="Q862" s="486"/>
      <c r="R862" s="486"/>
      <c r="S862" s="486"/>
      <c r="T862" s="486"/>
      <c r="U862" s="486"/>
      <c r="V862" s="487" t="str">
        <f>Calcu_ADJ!M346</f>
        <v>μm</v>
      </c>
      <c r="W862" s="487"/>
      <c r="X862" s="487"/>
      <c r="Y862" s="487"/>
      <c r="Z862" s="487"/>
      <c r="AA862" s="488"/>
      <c r="AB862" s="468" t="str">
        <f>Calcu_ADJ!N346</f>
        <v>t</v>
      </c>
      <c r="AC862" s="468"/>
      <c r="AD862" s="468"/>
      <c r="AE862" s="468"/>
      <c r="AF862" s="468"/>
      <c r="AG862" s="465">
        <f>Calcu_ADJ!Q346</f>
        <v>-1</v>
      </c>
      <c r="AH862" s="466"/>
      <c r="AI862" s="466"/>
      <c r="AJ862" s="466"/>
      <c r="AK862" s="466"/>
      <c r="AL862" s="466"/>
      <c r="AM862" s="466"/>
      <c r="AN862" s="466"/>
      <c r="AO862" s="467"/>
      <c r="AP862" s="485">
        <f>Calcu_ADJ!S346</f>
        <v>0</v>
      </c>
      <c r="AQ862" s="486"/>
      <c r="AR862" s="486"/>
      <c r="AS862" s="486"/>
      <c r="AT862" s="486"/>
      <c r="AU862" s="486">
        <v>0</v>
      </c>
      <c r="AV862" s="486"/>
      <c r="AW862" s="487" t="str">
        <f>Calcu_ADJ!U346</f>
        <v>μm</v>
      </c>
      <c r="AX862" s="487"/>
      <c r="AY862" s="487"/>
      <c r="AZ862" s="487"/>
      <c r="BA862" s="487"/>
      <c r="BB862" s="488"/>
      <c r="BC862" s="468">
        <f>Calcu_ADJ!V346</f>
        <v>4</v>
      </c>
      <c r="BD862" s="468"/>
      <c r="BE862" s="468"/>
      <c r="BF862" s="468"/>
    </row>
    <row r="863" spans="1:58" ht="18.75" customHeight="1">
      <c r="A863" s="222"/>
      <c r="B863" s="468" t="s">
        <v>186</v>
      </c>
      <c r="C863" s="468"/>
      <c r="D863" s="478"/>
      <c r="E863" s="479"/>
      <c r="F863" s="479"/>
      <c r="G863" s="480"/>
      <c r="H863" s="481" t="e">
        <f ca="1">Calcu_ADJ!E347</f>
        <v>#N/A</v>
      </c>
      <c r="I863" s="482"/>
      <c r="J863" s="482"/>
      <c r="K863" s="482"/>
      <c r="L863" s="482"/>
      <c r="M863" s="483" t="str">
        <f>Calcu_ADJ!F347</f>
        <v>/℃</v>
      </c>
      <c r="N863" s="484"/>
      <c r="O863" s="496">
        <f>Calcu_ADJ!L347</f>
        <v>4.0824829046386305E-7</v>
      </c>
      <c r="P863" s="497"/>
      <c r="Q863" s="497"/>
      <c r="R863" s="497"/>
      <c r="S863" s="497"/>
      <c r="T863" s="497"/>
      <c r="U863" s="497"/>
      <c r="V863" s="497"/>
      <c r="W863" s="497"/>
      <c r="X863" s="489" t="str">
        <f>Calcu_ADJ!M347</f>
        <v>/℃</v>
      </c>
      <c r="Y863" s="489"/>
      <c r="Z863" s="489"/>
      <c r="AA863" s="490"/>
      <c r="AB863" s="468" t="str">
        <f>Calcu_ADJ!N347</f>
        <v>삼각형</v>
      </c>
      <c r="AC863" s="468"/>
      <c r="AD863" s="468"/>
      <c r="AE863" s="468"/>
      <c r="AF863" s="468"/>
      <c r="AG863" s="493">
        <f>Calcu_ADJ!Q347</f>
        <v>-200</v>
      </c>
      <c r="AH863" s="489"/>
      <c r="AI863" s="489"/>
      <c r="AJ863" s="489"/>
      <c r="AK863" s="489" t="s">
        <v>187</v>
      </c>
      <c r="AL863" s="489"/>
      <c r="AM863" s="489"/>
      <c r="AN863" s="489"/>
      <c r="AO863" s="490"/>
      <c r="AP863" s="494">
        <f>Calcu_ADJ!T347</f>
        <v>8.1649658092772609E-5</v>
      </c>
      <c r="AQ863" s="495"/>
      <c r="AR863" s="495"/>
      <c r="AS863" s="495"/>
      <c r="AT863" s="495"/>
      <c r="AU863" s="495" t="s">
        <v>314</v>
      </c>
      <c r="AV863" s="495"/>
      <c r="AW863" s="489" t="s">
        <v>188</v>
      </c>
      <c r="AX863" s="489"/>
      <c r="AY863" s="489"/>
      <c r="AZ863" s="489"/>
      <c r="BA863" s="489"/>
      <c r="BB863" s="490"/>
      <c r="BC863" s="468">
        <f>Calcu_ADJ!V347</f>
        <v>100</v>
      </c>
      <c r="BD863" s="468"/>
      <c r="BE863" s="468"/>
      <c r="BF863" s="468"/>
    </row>
    <row r="864" spans="1:58" ht="18.75" customHeight="1">
      <c r="A864" s="222"/>
      <c r="B864" s="468" t="s">
        <v>189</v>
      </c>
      <c r="C864" s="468"/>
      <c r="D864" s="478" t="s">
        <v>163</v>
      </c>
      <c r="E864" s="479"/>
      <c r="F864" s="479"/>
      <c r="G864" s="480"/>
      <c r="H864" s="481" t="str">
        <f>Calcu_ADJ!E348</f>
        <v/>
      </c>
      <c r="I864" s="482"/>
      <c r="J864" s="482"/>
      <c r="K864" s="482"/>
      <c r="L864" s="482"/>
      <c r="M864" s="483" t="str">
        <f>Calcu_ADJ!F348</f>
        <v>℃</v>
      </c>
      <c r="N864" s="484"/>
      <c r="O864" s="485">
        <f>Calcu_ADJ!L348</f>
        <v>0.11547005383792516</v>
      </c>
      <c r="P864" s="486"/>
      <c r="Q864" s="486"/>
      <c r="R864" s="486"/>
      <c r="S864" s="486"/>
      <c r="T864" s="486"/>
      <c r="U864" s="486"/>
      <c r="V864" s="487" t="str">
        <f>Calcu_ADJ!M348</f>
        <v>℃</v>
      </c>
      <c r="W864" s="487"/>
      <c r="X864" s="487"/>
      <c r="Y864" s="487"/>
      <c r="Z864" s="487"/>
      <c r="AA864" s="488"/>
      <c r="AB864" s="468" t="str">
        <f>Calcu_ADJ!N348</f>
        <v>직사각형</v>
      </c>
      <c r="AC864" s="468"/>
      <c r="AD864" s="468"/>
      <c r="AE864" s="468"/>
      <c r="AF864" s="468"/>
      <c r="AG864" s="493" t="e">
        <f ca="1">Calcu_ADJ!Q348</f>
        <v>#N/A</v>
      </c>
      <c r="AH864" s="489"/>
      <c r="AI864" s="489"/>
      <c r="AJ864" s="489"/>
      <c r="AK864" s="489" t="s">
        <v>191</v>
      </c>
      <c r="AL864" s="489"/>
      <c r="AM864" s="489"/>
      <c r="AN864" s="489"/>
      <c r="AO864" s="490"/>
      <c r="AP864" s="494" t="e">
        <f ca="1">Calcu_ADJ!T348</f>
        <v>#N/A</v>
      </c>
      <c r="AQ864" s="495"/>
      <c r="AR864" s="495"/>
      <c r="AS864" s="495"/>
      <c r="AT864" s="495"/>
      <c r="AU864" s="495" t="s">
        <v>315</v>
      </c>
      <c r="AV864" s="495"/>
      <c r="AW864" s="489" t="s">
        <v>188</v>
      </c>
      <c r="AX864" s="489"/>
      <c r="AY864" s="489"/>
      <c r="AZ864" s="489"/>
      <c r="BA864" s="489"/>
      <c r="BB864" s="490"/>
      <c r="BC864" s="468">
        <f>Calcu_ADJ!V348</f>
        <v>12</v>
      </c>
      <c r="BD864" s="468"/>
      <c r="BE864" s="468"/>
      <c r="BF864" s="468"/>
    </row>
    <row r="865" spans="1:75" ht="18.75" customHeight="1">
      <c r="A865" s="222"/>
      <c r="B865" s="468" t="s">
        <v>193</v>
      </c>
      <c r="C865" s="468"/>
      <c r="D865" s="478" t="s">
        <v>164</v>
      </c>
      <c r="E865" s="479"/>
      <c r="F865" s="479"/>
      <c r="G865" s="480"/>
      <c r="H865" s="481" t="e">
        <f ca="1">Calcu_ADJ!E349</f>
        <v>#N/A</v>
      </c>
      <c r="I865" s="482"/>
      <c r="J865" s="482"/>
      <c r="K865" s="482"/>
      <c r="L865" s="482"/>
      <c r="M865" s="483" t="str">
        <f>Calcu_ADJ!F349</f>
        <v>/℃</v>
      </c>
      <c r="N865" s="484"/>
      <c r="O865" s="496">
        <f>Calcu_ADJ!L349</f>
        <v>8.1649658092772609E-7</v>
      </c>
      <c r="P865" s="497"/>
      <c r="Q865" s="497"/>
      <c r="R865" s="497"/>
      <c r="S865" s="497"/>
      <c r="T865" s="497"/>
      <c r="U865" s="497"/>
      <c r="V865" s="497"/>
      <c r="W865" s="497"/>
      <c r="X865" s="489" t="str">
        <f>Calcu_ADJ!M349</f>
        <v>/℃</v>
      </c>
      <c r="Y865" s="489"/>
      <c r="Z865" s="489"/>
      <c r="AA865" s="490"/>
      <c r="AB865" s="468" t="str">
        <f>Calcu_ADJ!N349</f>
        <v>삼각형</v>
      </c>
      <c r="AC865" s="468"/>
      <c r="AD865" s="468"/>
      <c r="AE865" s="468"/>
      <c r="AF865" s="468"/>
      <c r="AG865" s="493">
        <f>Calcu_ADJ!Q349</f>
        <v>-100</v>
      </c>
      <c r="AH865" s="489"/>
      <c r="AI865" s="489"/>
      <c r="AJ865" s="489"/>
      <c r="AK865" s="489" t="s">
        <v>187</v>
      </c>
      <c r="AL865" s="489"/>
      <c r="AM865" s="489"/>
      <c r="AN865" s="489"/>
      <c r="AO865" s="490"/>
      <c r="AP865" s="494">
        <f>Calcu_ADJ!T349</f>
        <v>8.1649658092772609E-5</v>
      </c>
      <c r="AQ865" s="495"/>
      <c r="AR865" s="495"/>
      <c r="AS865" s="495"/>
      <c r="AT865" s="495"/>
      <c r="AU865" s="495" t="s">
        <v>314</v>
      </c>
      <c r="AV865" s="495"/>
      <c r="AW865" s="489" t="s">
        <v>188</v>
      </c>
      <c r="AX865" s="489"/>
      <c r="AY865" s="489"/>
      <c r="AZ865" s="489"/>
      <c r="BA865" s="489"/>
      <c r="BB865" s="490"/>
      <c r="BC865" s="468">
        <f>Calcu_ADJ!V349</f>
        <v>100</v>
      </c>
      <c r="BD865" s="468"/>
      <c r="BE865" s="468"/>
      <c r="BF865" s="468"/>
    </row>
    <row r="866" spans="1:75" ht="18.75" customHeight="1">
      <c r="A866" s="222"/>
      <c r="B866" s="468" t="s">
        <v>195</v>
      </c>
      <c r="C866" s="468"/>
      <c r="D866" s="478" t="s">
        <v>165</v>
      </c>
      <c r="E866" s="479"/>
      <c r="F866" s="479"/>
      <c r="G866" s="480"/>
      <c r="H866" s="481">
        <f>Calcu_ADJ!E350</f>
        <v>0.1</v>
      </c>
      <c r="I866" s="482"/>
      <c r="J866" s="482"/>
      <c r="K866" s="482"/>
      <c r="L866" s="482"/>
      <c r="M866" s="483" t="str">
        <f>Calcu_ADJ!F350</f>
        <v>℃</v>
      </c>
      <c r="N866" s="484"/>
      <c r="O866" s="485">
        <f>Calcu_ADJ!L350</f>
        <v>0.57735026918962584</v>
      </c>
      <c r="P866" s="486"/>
      <c r="Q866" s="486"/>
      <c r="R866" s="486"/>
      <c r="S866" s="486"/>
      <c r="T866" s="486"/>
      <c r="U866" s="486"/>
      <c r="V866" s="487" t="str">
        <f>Calcu_ADJ!M350</f>
        <v>℃</v>
      </c>
      <c r="W866" s="487"/>
      <c r="X866" s="487"/>
      <c r="Y866" s="487"/>
      <c r="Z866" s="487"/>
      <c r="AA866" s="488"/>
      <c r="AB866" s="468" t="str">
        <f>Calcu_ADJ!N350</f>
        <v>직사각형</v>
      </c>
      <c r="AC866" s="468"/>
      <c r="AD866" s="468"/>
      <c r="AE866" s="468"/>
      <c r="AF866" s="468"/>
      <c r="AG866" s="493" t="e">
        <f ca="1">Calcu_ADJ!Q350</f>
        <v>#N/A</v>
      </c>
      <c r="AH866" s="489"/>
      <c r="AI866" s="489"/>
      <c r="AJ866" s="489"/>
      <c r="AK866" s="489" t="s">
        <v>191</v>
      </c>
      <c r="AL866" s="489"/>
      <c r="AM866" s="489"/>
      <c r="AN866" s="489"/>
      <c r="AO866" s="490"/>
      <c r="AP866" s="494" t="e">
        <f ca="1">Calcu_ADJ!T350</f>
        <v>#N/A</v>
      </c>
      <c r="AQ866" s="495"/>
      <c r="AR866" s="495"/>
      <c r="AS866" s="495"/>
      <c r="AT866" s="495"/>
      <c r="AU866" s="495" t="s">
        <v>315</v>
      </c>
      <c r="AV866" s="495"/>
      <c r="AW866" s="489" t="s">
        <v>197</v>
      </c>
      <c r="AX866" s="489"/>
      <c r="AY866" s="489"/>
      <c r="AZ866" s="489"/>
      <c r="BA866" s="489"/>
      <c r="BB866" s="490"/>
      <c r="BC866" s="468">
        <f>Calcu_ADJ!V350</f>
        <v>12</v>
      </c>
      <c r="BD866" s="468"/>
      <c r="BE866" s="468"/>
      <c r="BF866" s="468"/>
    </row>
    <row r="867" spans="1:75" ht="18.75" customHeight="1">
      <c r="A867" s="222"/>
      <c r="B867" s="468" t="s">
        <v>198</v>
      </c>
      <c r="C867" s="468"/>
      <c r="D867" s="478" t="s">
        <v>581</v>
      </c>
      <c r="E867" s="479"/>
      <c r="F867" s="479"/>
      <c r="G867" s="480"/>
      <c r="H867" s="481">
        <f>Calcu_ADJ!E351</f>
        <v>0</v>
      </c>
      <c r="I867" s="482"/>
      <c r="J867" s="482"/>
      <c r="K867" s="482"/>
      <c r="L867" s="482"/>
      <c r="M867" s="483" t="str">
        <f>Calcu_ADJ!F351</f>
        <v>mm</v>
      </c>
      <c r="N867" s="484"/>
      <c r="O867" s="485">
        <f>Calcu_ADJ!K351</f>
        <v>0</v>
      </c>
      <c r="P867" s="486"/>
      <c r="Q867" s="486"/>
      <c r="R867" s="486"/>
      <c r="S867" s="486"/>
      <c r="T867" s="486"/>
      <c r="U867" s="486"/>
      <c r="V867" s="487" t="str">
        <f>Calcu_ADJ!M351</f>
        <v>μm</v>
      </c>
      <c r="W867" s="487"/>
      <c r="X867" s="487"/>
      <c r="Y867" s="487"/>
      <c r="Z867" s="487"/>
      <c r="AA867" s="488"/>
      <c r="AB867" s="468" t="str">
        <f>Calcu_ADJ!N351</f>
        <v>직사각형</v>
      </c>
      <c r="AC867" s="468"/>
      <c r="AD867" s="468"/>
      <c r="AE867" s="468"/>
      <c r="AF867" s="468"/>
      <c r="AG867" s="465">
        <f>Calcu_ADJ!Q351</f>
        <v>1</v>
      </c>
      <c r="AH867" s="466"/>
      <c r="AI867" s="466"/>
      <c r="AJ867" s="466"/>
      <c r="AK867" s="466"/>
      <c r="AL867" s="466"/>
      <c r="AM867" s="466"/>
      <c r="AN867" s="466"/>
      <c r="AO867" s="467"/>
      <c r="AP867" s="485">
        <f>Calcu_ADJ!S351</f>
        <v>0</v>
      </c>
      <c r="AQ867" s="486"/>
      <c r="AR867" s="486"/>
      <c r="AS867" s="486"/>
      <c r="AT867" s="486"/>
      <c r="AU867" s="486">
        <v>0</v>
      </c>
      <c r="AV867" s="486"/>
      <c r="AW867" s="487" t="str">
        <f>Calcu_ADJ!U351</f>
        <v>μm</v>
      </c>
      <c r="AX867" s="487"/>
      <c r="AY867" s="487"/>
      <c r="AZ867" s="487"/>
      <c r="BA867" s="487"/>
      <c r="BB867" s="488"/>
      <c r="BC867" s="468" t="str">
        <f>Calcu_ADJ!V351</f>
        <v>∞</v>
      </c>
      <c r="BD867" s="468"/>
      <c r="BE867" s="468"/>
      <c r="BF867" s="468"/>
    </row>
    <row r="868" spans="1:75" ht="18.75" customHeight="1">
      <c r="A868" s="222"/>
      <c r="B868" s="468" t="s">
        <v>335</v>
      </c>
      <c r="C868" s="468"/>
      <c r="D868" s="478" t="s">
        <v>352</v>
      </c>
      <c r="E868" s="479"/>
      <c r="F868" s="479"/>
      <c r="G868" s="480"/>
      <c r="H868" s="481">
        <f>Calcu_ADJ!E352</f>
        <v>0</v>
      </c>
      <c r="I868" s="482"/>
      <c r="J868" s="482"/>
      <c r="K868" s="482"/>
      <c r="L868" s="482"/>
      <c r="M868" s="483" t="str">
        <f>Calcu_ADJ!F352</f>
        <v>mm</v>
      </c>
      <c r="N868" s="484"/>
      <c r="O868" s="485">
        <f>Calcu_ADJ!K352</f>
        <v>0</v>
      </c>
      <c r="P868" s="486"/>
      <c r="Q868" s="486"/>
      <c r="R868" s="486"/>
      <c r="S868" s="486"/>
      <c r="T868" s="486"/>
      <c r="U868" s="486"/>
      <c r="V868" s="487" t="str">
        <f>Calcu_ADJ!M352</f>
        <v>μm</v>
      </c>
      <c r="W868" s="487"/>
      <c r="X868" s="487"/>
      <c r="Y868" s="487"/>
      <c r="Z868" s="487"/>
      <c r="AA868" s="488"/>
      <c r="AB868" s="468" t="str">
        <f>Calcu_ADJ!N352</f>
        <v>직사각형</v>
      </c>
      <c r="AC868" s="468"/>
      <c r="AD868" s="468"/>
      <c r="AE868" s="468"/>
      <c r="AF868" s="468"/>
      <c r="AG868" s="465">
        <f>Calcu_ADJ!Q352</f>
        <v>1</v>
      </c>
      <c r="AH868" s="466"/>
      <c r="AI868" s="466"/>
      <c r="AJ868" s="466"/>
      <c r="AK868" s="466"/>
      <c r="AL868" s="466"/>
      <c r="AM868" s="466"/>
      <c r="AN868" s="466"/>
      <c r="AO868" s="467"/>
      <c r="AP868" s="485">
        <f>Calcu_ADJ!S352</f>
        <v>0</v>
      </c>
      <c r="AQ868" s="486"/>
      <c r="AR868" s="486"/>
      <c r="AS868" s="486"/>
      <c r="AT868" s="486"/>
      <c r="AU868" s="486">
        <v>0</v>
      </c>
      <c r="AV868" s="486"/>
      <c r="AW868" s="487" t="str">
        <f>Calcu_ADJ!U352</f>
        <v>μm</v>
      </c>
      <c r="AX868" s="487"/>
      <c r="AY868" s="487"/>
      <c r="AZ868" s="487"/>
      <c r="BA868" s="487"/>
      <c r="BB868" s="488"/>
      <c r="BC868" s="468">
        <f>Calcu_ADJ!V352</f>
        <v>12</v>
      </c>
      <c r="BD868" s="468"/>
      <c r="BE868" s="468"/>
      <c r="BF868" s="468"/>
    </row>
    <row r="869" spans="1:75" ht="18.75" customHeight="1">
      <c r="A869" s="222"/>
      <c r="B869" s="468" t="s">
        <v>336</v>
      </c>
      <c r="C869" s="468"/>
      <c r="D869" s="478" t="s">
        <v>156</v>
      </c>
      <c r="E869" s="479"/>
      <c r="F869" s="479"/>
      <c r="G869" s="480"/>
      <c r="H869" s="481" t="e">
        <f ca="1">Calcu_ADJ!E353</f>
        <v>#N/A</v>
      </c>
      <c r="I869" s="482"/>
      <c r="J869" s="482"/>
      <c r="K869" s="482"/>
      <c r="L869" s="482"/>
      <c r="M869" s="483" t="str">
        <f>Calcu_ADJ!F353</f>
        <v>mm</v>
      </c>
      <c r="N869" s="484"/>
      <c r="O869" s="465"/>
      <c r="P869" s="466"/>
      <c r="Q869" s="466"/>
      <c r="R869" s="466"/>
      <c r="S869" s="466"/>
      <c r="T869" s="466"/>
      <c r="U869" s="466"/>
      <c r="V869" s="466"/>
      <c r="W869" s="466"/>
      <c r="X869" s="466"/>
      <c r="Y869" s="466"/>
      <c r="Z869" s="466"/>
      <c r="AA869" s="467"/>
      <c r="AB869" s="468"/>
      <c r="AC869" s="468"/>
      <c r="AD869" s="468"/>
      <c r="AE869" s="468"/>
      <c r="AF869" s="468"/>
      <c r="AG869" s="465"/>
      <c r="AH869" s="466"/>
      <c r="AI869" s="466"/>
      <c r="AJ869" s="466"/>
      <c r="AK869" s="466"/>
      <c r="AL869" s="466"/>
      <c r="AM869" s="466"/>
      <c r="AN869" s="466"/>
      <c r="AO869" s="467"/>
      <c r="AP869" s="491" t="e">
        <f ca="1">Calcu_ADJ!S353</f>
        <v>#N/A</v>
      </c>
      <c r="AQ869" s="492"/>
      <c r="AR869" s="492"/>
      <c r="AS869" s="232"/>
      <c r="AT869" s="328"/>
      <c r="AU869" s="457" t="e">
        <f ca="1">Calcu_ADJ!T353</f>
        <v>#N/A</v>
      </c>
      <c r="AV869" s="457"/>
      <c r="AW869" s="457"/>
      <c r="AX869" s="329"/>
      <c r="AY869" s="329"/>
      <c r="AZ869" s="329"/>
      <c r="BA869" s="489" t="str">
        <f>Calcu_ADJ!U353</f>
        <v>μm</v>
      </c>
      <c r="BB869" s="490"/>
      <c r="BC869" s="468" t="e">
        <f ca="1">Calcu_ADJ!V353</f>
        <v>#N/A</v>
      </c>
      <c r="BD869" s="468"/>
      <c r="BE869" s="468"/>
      <c r="BF869" s="468"/>
    </row>
    <row r="870" spans="1:75" ht="18.75" customHeight="1">
      <c r="A870" s="222"/>
      <c r="B870" s="222"/>
      <c r="C870" s="222"/>
      <c r="D870" s="222"/>
      <c r="E870" s="222"/>
      <c r="F870" s="222"/>
      <c r="G870" s="222"/>
      <c r="H870" s="222"/>
      <c r="I870" s="222"/>
      <c r="J870" s="222"/>
      <c r="K870" s="222"/>
      <c r="L870" s="222"/>
      <c r="M870" s="222"/>
      <c r="N870" s="222"/>
      <c r="O870" s="222"/>
      <c r="P870" s="222"/>
      <c r="Q870" s="222"/>
      <c r="R870" s="222"/>
      <c r="S870" s="222"/>
      <c r="T870" s="222"/>
      <c r="U870" s="222"/>
      <c r="V870" s="222"/>
      <c r="W870" s="222"/>
      <c r="X870" s="222"/>
      <c r="Y870" s="222"/>
      <c r="Z870" s="222"/>
      <c r="AA870" s="222"/>
      <c r="AB870" s="222"/>
      <c r="AC870" s="222"/>
      <c r="AD870" s="222"/>
      <c r="AE870" s="222"/>
      <c r="AF870" s="222"/>
      <c r="AG870" s="234" t="s">
        <v>345</v>
      </c>
      <c r="AH870" s="222"/>
      <c r="AI870" s="222"/>
      <c r="AJ870" s="222"/>
      <c r="AK870" s="222"/>
      <c r="AL870" s="222"/>
      <c r="AM870" s="222"/>
      <c r="AN870" s="222"/>
      <c r="AO870" s="222"/>
      <c r="AP870" s="222"/>
      <c r="AQ870" s="222"/>
      <c r="AR870" s="222"/>
      <c r="AS870" s="222"/>
      <c r="AT870" s="222"/>
    </row>
    <row r="871" spans="1:75" s="137" customFormat="1" ht="18.75" customHeight="1">
      <c r="A871" s="57" t="s">
        <v>297</v>
      </c>
      <c r="B871" s="330"/>
      <c r="C871" s="330"/>
      <c r="D871" s="330"/>
      <c r="E871" s="330"/>
      <c r="F871" s="330"/>
      <c r="G871" s="330"/>
      <c r="H871" s="330"/>
      <c r="I871" s="330"/>
      <c r="J871" s="330"/>
      <c r="K871" s="330"/>
      <c r="L871" s="330"/>
      <c r="M871" s="330"/>
      <c r="N871" s="330"/>
      <c r="O871" s="330"/>
      <c r="P871" s="330"/>
      <c r="Q871" s="330"/>
      <c r="R871" s="330"/>
      <c r="S871" s="330"/>
      <c r="T871" s="330"/>
      <c r="U871" s="330"/>
      <c r="V871" s="330"/>
      <c r="W871" s="330"/>
      <c r="X871" s="330"/>
      <c r="Y871" s="330"/>
      <c r="Z871" s="330"/>
      <c r="AA871" s="330"/>
      <c r="AB871" s="330"/>
      <c r="AC871" s="330"/>
      <c r="AD871" s="330"/>
      <c r="AE871" s="330"/>
      <c r="AF871" s="330"/>
      <c r="AG871" s="330"/>
      <c r="AH871" s="330"/>
      <c r="AI871" s="330"/>
      <c r="AJ871" s="330"/>
      <c r="AK871" s="330"/>
      <c r="AL871" s="330"/>
      <c r="AM871" s="330"/>
      <c r="AN871" s="330"/>
      <c r="AO871" s="330"/>
      <c r="AP871" s="330"/>
      <c r="AQ871" s="330"/>
      <c r="AR871" s="330"/>
      <c r="AS871" s="330"/>
      <c r="AT871" s="330"/>
      <c r="AU871" s="330"/>
      <c r="AV871" s="330"/>
      <c r="AW871" s="330"/>
      <c r="AX871" s="330"/>
      <c r="AY871" s="330"/>
      <c r="AZ871" s="330"/>
      <c r="BA871" s="330"/>
      <c r="BB871" s="330"/>
      <c r="BC871" s="330"/>
      <c r="BD871" s="330"/>
      <c r="BE871" s="330"/>
      <c r="BF871" s="330"/>
    </row>
    <row r="872" spans="1:75" s="137" customFormat="1" ht="18.75" customHeight="1">
      <c r="A872" s="330"/>
      <c r="B872" s="330"/>
      <c r="C872" s="330"/>
      <c r="D872" s="330"/>
      <c r="E872" s="330"/>
      <c r="F872" s="330"/>
      <c r="G872" s="330"/>
      <c r="H872" s="330"/>
      <c r="I872" s="330"/>
      <c r="J872" s="330"/>
      <c r="K872" s="330"/>
      <c r="L872" s="330"/>
      <c r="M872" s="330"/>
      <c r="N872" s="330"/>
      <c r="O872" s="330"/>
      <c r="P872" s="330"/>
      <c r="Q872" s="330"/>
      <c r="R872" s="330"/>
      <c r="S872" s="330"/>
      <c r="T872" s="330"/>
      <c r="U872" s="330"/>
      <c r="V872" s="330"/>
      <c r="W872" s="330"/>
      <c r="X872" s="330"/>
      <c r="Y872" s="330"/>
      <c r="Z872" s="330"/>
      <c r="AA872" s="330"/>
      <c r="AB872" s="330"/>
      <c r="AC872" s="330"/>
      <c r="AD872" s="330"/>
      <c r="AE872" s="331"/>
      <c r="AF872" s="330"/>
      <c r="AG872" s="330"/>
      <c r="AH872" s="330"/>
      <c r="AI872" s="330"/>
      <c r="AJ872" s="330"/>
      <c r="AK872" s="331"/>
      <c r="AL872" s="331"/>
      <c r="AM872" s="335"/>
      <c r="AN872" s="335"/>
      <c r="AO872" s="335"/>
      <c r="AP872" s="335"/>
      <c r="AQ872" s="331"/>
      <c r="AR872" s="330"/>
      <c r="AT872" s="242"/>
      <c r="AU872" s="242"/>
      <c r="AV872" s="242"/>
      <c r="AW872" s="331"/>
      <c r="AX872" s="331"/>
      <c r="AY872" s="330"/>
      <c r="BA872" s="330"/>
      <c r="BB872" s="330"/>
      <c r="BC872" s="330"/>
      <c r="BD872" s="330"/>
      <c r="BE872" s="330"/>
      <c r="BF872" s="330"/>
    </row>
    <row r="873" spans="1:75" s="137" customFormat="1" ht="18.75" customHeight="1">
      <c r="A873" s="330"/>
      <c r="B873" s="330"/>
      <c r="C873" s="330"/>
      <c r="D873" s="330"/>
      <c r="E873" s="330" t="s">
        <v>205</v>
      </c>
      <c r="F873" s="501" t="e">
        <f ca="1">AP861</f>
        <v>#N/A</v>
      </c>
      <c r="G873" s="501"/>
      <c r="H873" s="501"/>
      <c r="I873" s="331" t="s">
        <v>131</v>
      </c>
      <c r="J873" s="331"/>
      <c r="K873" s="498" t="s">
        <v>298</v>
      </c>
      <c r="L873" s="498"/>
      <c r="M873" s="502" t="e">
        <f ca="1">AU861</f>
        <v>#N/A</v>
      </c>
      <c r="N873" s="502"/>
      <c r="O873" s="502"/>
      <c r="P873" s="331" t="s">
        <v>188</v>
      </c>
      <c r="Q873" s="331"/>
      <c r="R873" s="330"/>
      <c r="T873" s="498" t="s">
        <v>299</v>
      </c>
      <c r="U873" s="498"/>
      <c r="V873" s="500">
        <f>AP862</f>
        <v>0</v>
      </c>
      <c r="W873" s="500"/>
      <c r="X873" s="500"/>
      <c r="Y873" s="331" t="s">
        <v>131</v>
      </c>
      <c r="Z873" s="331"/>
      <c r="AA873" s="498" t="s">
        <v>299</v>
      </c>
      <c r="AB873" s="498"/>
      <c r="AC873" s="499">
        <f>AP863</f>
        <v>8.1649658092772609E-5</v>
      </c>
      <c r="AD873" s="499"/>
      <c r="AE873" s="499"/>
      <c r="AF873" s="499"/>
      <c r="AG873" s="331" t="s">
        <v>188</v>
      </c>
      <c r="AH873" s="330"/>
      <c r="AK873" s="498" t="s">
        <v>299</v>
      </c>
      <c r="AL873" s="498"/>
      <c r="AM873" s="499" t="e">
        <f ca="1">AP864</f>
        <v>#N/A</v>
      </c>
      <c r="AN873" s="499"/>
      <c r="AO873" s="499"/>
      <c r="AP873" s="499"/>
      <c r="AQ873" s="331" t="s">
        <v>188</v>
      </c>
      <c r="AR873" s="330"/>
      <c r="AU873" s="330"/>
      <c r="AV873" s="330"/>
      <c r="AW873" s="330"/>
      <c r="AX873" s="330"/>
      <c r="AY873" s="330"/>
      <c r="AZ873" s="330"/>
      <c r="BA873" s="330"/>
      <c r="BB873" s="330"/>
      <c r="BC873" s="330"/>
      <c r="BD873" s="330"/>
      <c r="BE873" s="330"/>
      <c r="BF873" s="330"/>
    </row>
    <row r="874" spans="1:75" s="137" customFormat="1" ht="18.75" customHeight="1">
      <c r="A874" s="330"/>
      <c r="B874" s="330"/>
      <c r="C874" s="330"/>
      <c r="D874" s="330"/>
      <c r="E874" s="330"/>
      <c r="F874" s="498" t="s">
        <v>299</v>
      </c>
      <c r="G874" s="498"/>
      <c r="H874" s="499">
        <f>AP865</f>
        <v>8.1649658092772609E-5</v>
      </c>
      <c r="I874" s="499"/>
      <c r="J874" s="499"/>
      <c r="K874" s="499"/>
      <c r="L874" s="331" t="s">
        <v>188</v>
      </c>
      <c r="M874" s="330"/>
      <c r="P874" s="498" t="s">
        <v>299</v>
      </c>
      <c r="Q874" s="498"/>
      <c r="R874" s="499" t="e">
        <f ca="1">AP866</f>
        <v>#N/A</v>
      </c>
      <c r="S874" s="499"/>
      <c r="T874" s="499"/>
      <c r="U874" s="499"/>
      <c r="V874" s="331" t="s">
        <v>188</v>
      </c>
      <c r="W874" s="330"/>
      <c r="Z874" s="498" t="s">
        <v>298</v>
      </c>
      <c r="AA874" s="498"/>
      <c r="AB874" s="500">
        <f>AP867</f>
        <v>0</v>
      </c>
      <c r="AC874" s="500"/>
      <c r="AD874" s="500"/>
      <c r="AE874" s="331" t="s">
        <v>131</v>
      </c>
      <c r="AF874" s="331"/>
      <c r="AG874" s="334"/>
      <c r="AH874" s="498" t="s">
        <v>298</v>
      </c>
      <c r="AI874" s="498"/>
      <c r="AJ874" s="500">
        <f>AP868</f>
        <v>0</v>
      </c>
      <c r="AK874" s="500"/>
      <c r="AL874" s="500"/>
      <c r="AM874" s="331" t="s">
        <v>131</v>
      </c>
      <c r="AN874" s="331"/>
      <c r="AO874" s="334"/>
      <c r="AP874" s="331"/>
      <c r="AQ874" s="330"/>
      <c r="AS874" s="330"/>
      <c r="AT874" s="330"/>
      <c r="AU874" s="330"/>
      <c r="AV874" s="330"/>
      <c r="AW874" s="330"/>
      <c r="AX874" s="330"/>
      <c r="AY874" s="330"/>
      <c r="AZ874" s="330"/>
      <c r="BA874" s="330"/>
      <c r="BB874" s="330"/>
      <c r="BC874" s="330"/>
      <c r="BD874" s="330"/>
      <c r="BE874" s="330"/>
      <c r="BF874" s="330"/>
    </row>
    <row r="875" spans="1:75" s="58" customFormat="1" ht="18.75" customHeight="1">
      <c r="A875" s="331"/>
      <c r="B875" s="331"/>
      <c r="C875" s="331"/>
      <c r="D875" s="331"/>
      <c r="E875" s="330" t="s">
        <v>132</v>
      </c>
      <c r="F875" s="501" t="e">
        <f ca="1">AP869</f>
        <v>#N/A</v>
      </c>
      <c r="G875" s="501"/>
      <c r="H875" s="501"/>
      <c r="I875" s="331" t="s">
        <v>131</v>
      </c>
      <c r="J875" s="331"/>
      <c r="K875" s="498" t="s">
        <v>298</v>
      </c>
      <c r="L875" s="498"/>
      <c r="M875" s="502" t="e">
        <f ca="1">AU869</f>
        <v>#N/A</v>
      </c>
      <c r="N875" s="502"/>
      <c r="O875" s="502"/>
      <c r="P875" s="331" t="s">
        <v>188</v>
      </c>
      <c r="Q875" s="331"/>
      <c r="R875" s="330"/>
      <c r="S875" s="137"/>
      <c r="T875" s="331"/>
      <c r="U875" s="331"/>
      <c r="V875" s="331"/>
      <c r="W875" s="331"/>
      <c r="X875" s="331"/>
      <c r="Y875" s="331"/>
      <c r="Z875" s="331"/>
      <c r="AA875" s="331"/>
      <c r="AB875" s="331"/>
      <c r="AC875" s="331"/>
      <c r="AD875" s="331"/>
      <c r="AE875" s="331"/>
      <c r="AF875" s="331"/>
      <c r="AG875" s="330"/>
      <c r="AH875" s="331"/>
      <c r="AI875" s="331"/>
      <c r="AJ875" s="331"/>
      <c r="AK875" s="331"/>
      <c r="AL875" s="331"/>
      <c r="AM875" s="331"/>
      <c r="AN875" s="331"/>
      <c r="AO875" s="331"/>
      <c r="AP875" s="331"/>
      <c r="AQ875" s="331"/>
      <c r="AR875" s="331"/>
      <c r="AS875" s="331"/>
      <c r="AT875" s="331"/>
      <c r="AU875" s="331"/>
      <c r="AV875" s="331"/>
      <c r="AW875" s="331"/>
      <c r="AX875" s="331"/>
      <c r="AY875" s="331"/>
      <c r="AZ875" s="331"/>
      <c r="BA875" s="331"/>
      <c r="BB875" s="331"/>
      <c r="BC875" s="331"/>
      <c r="BD875" s="331"/>
      <c r="BE875" s="331"/>
      <c r="BF875" s="331"/>
      <c r="BG875" s="331"/>
      <c r="BH875" s="331"/>
    </row>
    <row r="876" spans="1:75" s="58" customFormat="1" ht="18.75" customHeight="1">
      <c r="A876" s="331"/>
      <c r="B876" s="331"/>
      <c r="C876" s="331"/>
      <c r="D876" s="332"/>
      <c r="E876" s="332"/>
      <c r="F876" s="332"/>
      <c r="G876" s="331"/>
      <c r="H876" s="331"/>
      <c r="I876" s="330"/>
      <c r="J876" s="330"/>
      <c r="K876" s="148"/>
      <c r="L876" s="148"/>
      <c r="M876" s="148"/>
      <c r="N876" s="148"/>
      <c r="O876" s="331"/>
      <c r="P876" s="331"/>
      <c r="Q876" s="331"/>
      <c r="R876" s="331"/>
      <c r="S876" s="331"/>
      <c r="T876" s="331"/>
      <c r="U876" s="331"/>
      <c r="V876" s="331"/>
      <c r="W876" s="331"/>
      <c r="X876" s="331"/>
      <c r="Y876" s="331"/>
      <c r="Z876" s="331"/>
      <c r="AA876" s="331"/>
      <c r="AB876" s="331"/>
      <c r="AC876" s="331"/>
      <c r="AD876" s="331"/>
      <c r="AE876" s="331"/>
      <c r="AF876" s="331"/>
      <c r="AG876" s="331"/>
      <c r="AH876" s="331"/>
      <c r="AI876" s="331"/>
      <c r="AJ876" s="331"/>
      <c r="AK876" s="331"/>
      <c r="AL876" s="331"/>
      <c r="AM876" s="331"/>
      <c r="AN876" s="331"/>
      <c r="AO876" s="331"/>
      <c r="AP876" s="331"/>
      <c r="AQ876" s="331"/>
      <c r="AR876" s="331"/>
      <c r="AS876" s="331"/>
      <c r="AT876" s="331"/>
      <c r="AU876" s="331"/>
      <c r="AV876" s="331"/>
      <c r="AW876" s="331"/>
      <c r="AX876" s="331"/>
      <c r="AY876" s="331"/>
      <c r="AZ876" s="331"/>
      <c r="BA876" s="331"/>
      <c r="BB876" s="331"/>
      <c r="BC876" s="331"/>
      <c r="BD876" s="331"/>
      <c r="BE876" s="331"/>
      <c r="BF876" s="331"/>
    </row>
    <row r="877" spans="1:75" s="137" customFormat="1" ht="18.75" customHeight="1">
      <c r="A877" s="330"/>
      <c r="B877" s="330"/>
      <c r="C877" s="330"/>
      <c r="D877" s="141" t="s">
        <v>300</v>
      </c>
      <c r="E877" s="330" t="s">
        <v>132</v>
      </c>
      <c r="F877" s="501" t="e">
        <f ca="1">F875</f>
        <v>#N/A</v>
      </c>
      <c r="G877" s="501"/>
      <c r="H877" s="501"/>
      <c r="I877" s="151"/>
      <c r="J877" s="333"/>
      <c r="K877" s="506" t="e">
        <f ca="1">M875</f>
        <v>#N/A</v>
      </c>
      <c r="L877" s="507"/>
      <c r="M877" s="507"/>
      <c r="N877" s="222"/>
      <c r="O877" s="222"/>
      <c r="P877" s="222"/>
      <c r="Q877" s="508" t="str">
        <f>BA869</f>
        <v>μm</v>
      </c>
      <c r="R877" s="508"/>
      <c r="T877" s="331"/>
      <c r="U877" s="331"/>
      <c r="V877" s="331"/>
      <c r="W877" s="331"/>
      <c r="X877" s="331"/>
      <c r="Y877" s="330"/>
      <c r="Z877" s="330"/>
      <c r="AA877" s="330"/>
      <c r="AB877" s="330"/>
      <c r="AC877" s="330"/>
      <c r="AD877" s="330"/>
      <c r="AE877" s="331"/>
      <c r="AF877" s="330"/>
      <c r="AG877" s="330"/>
      <c r="AH877" s="330"/>
      <c r="AI877" s="330"/>
      <c r="AJ877" s="330"/>
      <c r="AK877" s="330"/>
      <c r="AL877" s="330"/>
      <c r="AM877" s="330"/>
      <c r="AN877" s="330"/>
      <c r="AO877" s="330"/>
      <c r="AP877" s="330"/>
      <c r="AQ877" s="330"/>
      <c r="AR877" s="330"/>
      <c r="AS877" s="330"/>
      <c r="AT877" s="330"/>
      <c r="BA877" s="330"/>
      <c r="BB877" s="330"/>
      <c r="BC877" s="330"/>
      <c r="BD877" s="330"/>
      <c r="BE877" s="330"/>
      <c r="BF877" s="330"/>
    </row>
    <row r="878" spans="1:75" s="331" customFormat="1" ht="18.75" customHeight="1"/>
    <row r="879" spans="1:75" ht="18.75" customHeight="1">
      <c r="A879" s="57" t="s">
        <v>301</v>
      </c>
      <c r="B879" s="222"/>
      <c r="C879" s="222"/>
      <c r="D879" s="222"/>
      <c r="E879" s="222"/>
      <c r="F879" s="222"/>
      <c r="G879" s="222"/>
      <c r="H879" s="222"/>
      <c r="I879" s="222"/>
      <c r="J879" s="222"/>
      <c r="K879" s="222"/>
      <c r="L879" s="222"/>
      <c r="M879" s="222"/>
      <c r="N879" s="222"/>
      <c r="O879" s="222"/>
      <c r="P879" s="222"/>
      <c r="Q879" s="222"/>
      <c r="R879" s="222"/>
      <c r="S879" s="222"/>
      <c r="T879" s="222"/>
      <c r="U879" s="222"/>
      <c r="V879" s="222"/>
      <c r="W879" s="222"/>
      <c r="X879" s="222"/>
      <c r="Y879" s="222"/>
      <c r="Z879" s="222"/>
      <c r="AA879" s="222"/>
      <c r="AB879" s="222"/>
      <c r="AC879" s="222"/>
      <c r="AD879" s="222"/>
      <c r="AE879" s="222"/>
      <c r="AF879" s="222"/>
      <c r="AG879" s="222"/>
      <c r="AH879" s="222"/>
      <c r="AI879" s="222"/>
      <c r="AJ879" s="222"/>
      <c r="AK879" s="222"/>
      <c r="AL879" s="222"/>
      <c r="AM879" s="222"/>
      <c r="AN879" s="222"/>
      <c r="AO879" s="222"/>
      <c r="AP879" s="222"/>
      <c r="AQ879" s="222"/>
      <c r="AR879" s="222"/>
      <c r="AS879" s="222"/>
      <c r="AT879" s="222"/>
      <c r="AU879" s="222"/>
      <c r="AV879" s="222"/>
      <c r="AW879" s="222"/>
      <c r="AX879" s="222"/>
      <c r="AY879" s="222"/>
      <c r="AZ879" s="222"/>
      <c r="BA879" s="222"/>
      <c r="BB879" s="222"/>
      <c r="BC879" s="222"/>
      <c r="BD879" s="222"/>
      <c r="BE879" s="222"/>
      <c r="BF879" s="222"/>
    </row>
    <row r="880" spans="1:75" ht="18.75" customHeight="1">
      <c r="A880" s="222"/>
      <c r="B880" s="222"/>
      <c r="C880" s="222"/>
      <c r="D880" s="222"/>
      <c r="E880" s="222"/>
      <c r="F880" s="222"/>
      <c r="G880" s="222"/>
      <c r="H880" s="222"/>
      <c r="I880" s="222"/>
      <c r="J880" s="222"/>
      <c r="K880" s="222"/>
      <c r="L880" s="503" t="e">
        <f ca="1">Calcu_ADJ!W353</f>
        <v>#N/A</v>
      </c>
      <c r="M880" s="503"/>
      <c r="N880" s="503"/>
      <c r="O880" s="503"/>
      <c r="P880" s="503"/>
      <c r="Q880" s="503"/>
      <c r="R880" s="503"/>
      <c r="S880" s="503"/>
      <c r="T880" s="503"/>
      <c r="U880" s="503"/>
      <c r="V880" s="503"/>
      <c r="W880" s="503"/>
      <c r="X880" s="503"/>
      <c r="Y880" s="503"/>
      <c r="Z880" s="503"/>
      <c r="AA880" s="503"/>
      <c r="AB880" s="503"/>
      <c r="AC880" s="503"/>
      <c r="AD880" s="503"/>
      <c r="AE880" s="503"/>
      <c r="AF880" s="503"/>
      <c r="AG880" s="503"/>
      <c r="AH880" s="503"/>
      <c r="AI880" s="503"/>
      <c r="AJ880" s="503"/>
      <c r="AK880" s="503"/>
      <c r="AL880" s="503"/>
      <c r="AM880" s="503"/>
      <c r="AN880" s="503"/>
      <c r="AO880" s="503"/>
      <c r="AP880" s="503"/>
      <c r="AQ880" s="503"/>
      <c r="AR880" s="503"/>
      <c r="AS880" s="503"/>
      <c r="AT880" s="503"/>
      <c r="AU880" s="503"/>
      <c r="AV880" s="503"/>
      <c r="AW880" s="503"/>
      <c r="AX880" s="503"/>
      <c r="AY880" s="498" t="s">
        <v>205</v>
      </c>
      <c r="AZ880" s="504" t="e">
        <f ca="1">TRIM(BC869)</f>
        <v>#N/A</v>
      </c>
      <c r="BA880" s="504"/>
      <c r="BB880" s="504"/>
      <c r="BC880" s="504"/>
      <c r="BD880" s="504"/>
      <c r="BF880" s="149"/>
      <c r="BG880" s="149"/>
      <c r="BH880" s="149"/>
      <c r="BI880" s="149"/>
      <c r="BJ880" s="149"/>
      <c r="BK880" s="58"/>
      <c r="BL880" s="58"/>
      <c r="BM880" s="58"/>
      <c r="BN880" s="58"/>
      <c r="BO880" s="58"/>
      <c r="BP880" s="58"/>
      <c r="BQ880" s="58"/>
      <c r="BR880" s="58"/>
      <c r="BS880" s="58"/>
      <c r="BT880" s="58"/>
      <c r="BU880" s="58"/>
      <c r="BV880" s="58"/>
      <c r="BW880" s="58"/>
    </row>
    <row r="881" spans="1:62" ht="18.75" customHeight="1">
      <c r="A881" s="222"/>
      <c r="B881" s="222"/>
      <c r="C881" s="222"/>
      <c r="D881" s="222"/>
      <c r="E881" s="222"/>
      <c r="F881" s="222"/>
      <c r="G881" s="222"/>
      <c r="H881" s="222"/>
      <c r="I881" s="222"/>
      <c r="J881" s="222"/>
      <c r="K881" s="222"/>
      <c r="L881" s="505" t="e">
        <f ca="1">Calcu_ADJ!W345</f>
        <v>#N/A</v>
      </c>
      <c r="M881" s="505"/>
      <c r="N881" s="505"/>
      <c r="O881" s="505"/>
      <c r="P881" s="498" t="s">
        <v>298</v>
      </c>
      <c r="Q881" s="505">
        <f>Calcu_ADJ!W346</f>
        <v>0</v>
      </c>
      <c r="R881" s="505"/>
      <c r="S881" s="505"/>
      <c r="T881" s="505"/>
      <c r="U881" s="498" t="s">
        <v>299</v>
      </c>
      <c r="V881" s="503">
        <f>Calcu_ADJ!W347</f>
        <v>0</v>
      </c>
      <c r="W881" s="503"/>
      <c r="X881" s="503"/>
      <c r="Y881" s="503"/>
      <c r="Z881" s="498" t="s">
        <v>299</v>
      </c>
      <c r="AA881" s="505" t="e">
        <f ca="1">Calcu_ADJ!W348</f>
        <v>#N/A</v>
      </c>
      <c r="AB881" s="505"/>
      <c r="AC881" s="505"/>
      <c r="AD881" s="505"/>
      <c r="AE881" s="498" t="s">
        <v>299</v>
      </c>
      <c r="AF881" s="503">
        <f>Calcu_ADJ!W349</f>
        <v>0</v>
      </c>
      <c r="AG881" s="503"/>
      <c r="AH881" s="503"/>
      <c r="AI881" s="503"/>
      <c r="AJ881" s="498" t="s">
        <v>299</v>
      </c>
      <c r="AK881" s="503" t="e">
        <f ca="1">Calcu_ADJ!W350</f>
        <v>#N/A</v>
      </c>
      <c r="AL881" s="503"/>
      <c r="AM881" s="503"/>
      <c r="AN881" s="503"/>
      <c r="AO881" s="498" t="s">
        <v>299</v>
      </c>
      <c r="AP881" s="503">
        <f>Calcu_ADJ!W351</f>
        <v>0</v>
      </c>
      <c r="AQ881" s="503"/>
      <c r="AR881" s="503"/>
      <c r="AS881" s="503"/>
      <c r="AT881" s="498" t="s">
        <v>299</v>
      </c>
      <c r="AU881" s="503">
        <f>Calcu_ADJ!W352</f>
        <v>0</v>
      </c>
      <c r="AV881" s="503"/>
      <c r="AW881" s="503"/>
      <c r="AX881" s="503"/>
      <c r="AY881" s="498"/>
      <c r="AZ881" s="504"/>
      <c r="BA881" s="504"/>
      <c r="BB881" s="504"/>
      <c r="BC881" s="504"/>
      <c r="BD881" s="504"/>
      <c r="BF881" s="149"/>
      <c r="BG881" s="149"/>
      <c r="BH881" s="149"/>
      <c r="BI881" s="149"/>
      <c r="BJ881" s="149"/>
    </row>
    <row r="882" spans="1:62" ht="18.75" customHeight="1">
      <c r="A882" s="222"/>
      <c r="B882" s="222"/>
      <c r="C882" s="222"/>
      <c r="D882" s="222"/>
      <c r="E882" s="222"/>
      <c r="F882" s="222"/>
      <c r="G882" s="222"/>
      <c r="H882" s="222"/>
      <c r="I882" s="222"/>
      <c r="J882" s="222"/>
      <c r="K882" s="222"/>
      <c r="L882" s="498" t="str">
        <f>BC861</f>
        <v>∞</v>
      </c>
      <c r="M882" s="498"/>
      <c r="N882" s="498"/>
      <c r="O882" s="498"/>
      <c r="P882" s="498"/>
      <c r="Q882" s="498">
        <f>BC862</f>
        <v>4</v>
      </c>
      <c r="R882" s="498"/>
      <c r="S882" s="498"/>
      <c r="T882" s="498"/>
      <c r="U882" s="498"/>
      <c r="V882" s="498">
        <f>BC863</f>
        <v>100</v>
      </c>
      <c r="W882" s="498"/>
      <c r="X882" s="498"/>
      <c r="Y882" s="498"/>
      <c r="Z882" s="498"/>
      <c r="AA882" s="498">
        <f>BC864</f>
        <v>12</v>
      </c>
      <c r="AB882" s="498"/>
      <c r="AC882" s="498"/>
      <c r="AD882" s="498"/>
      <c r="AE882" s="498"/>
      <c r="AF882" s="477">
        <f>BC865</f>
        <v>100</v>
      </c>
      <c r="AG882" s="477"/>
      <c r="AH882" s="477"/>
      <c r="AI882" s="477"/>
      <c r="AJ882" s="498"/>
      <c r="AK882" s="498">
        <f>BC866</f>
        <v>12</v>
      </c>
      <c r="AL882" s="498"/>
      <c r="AM882" s="498"/>
      <c r="AN882" s="498"/>
      <c r="AO882" s="498"/>
      <c r="AP882" s="498" t="str">
        <f>BC867</f>
        <v>∞</v>
      </c>
      <c r="AQ882" s="498"/>
      <c r="AR882" s="498"/>
      <c r="AS882" s="498"/>
      <c r="AT882" s="498"/>
      <c r="AU882" s="498">
        <f>BC868</f>
        <v>12</v>
      </c>
      <c r="AV882" s="498"/>
      <c r="AW882" s="498"/>
      <c r="AX882" s="498"/>
      <c r="AY882" s="222"/>
      <c r="AZ882" s="222"/>
      <c r="BA882" s="222"/>
      <c r="BB882" s="222"/>
      <c r="BC882" s="222"/>
    </row>
    <row r="883" spans="1:62" ht="18.75" customHeight="1">
      <c r="A883" s="222"/>
      <c r="B883" s="222"/>
      <c r="C883" s="222"/>
      <c r="D883" s="222"/>
      <c r="E883" s="222"/>
      <c r="F883" s="222"/>
      <c r="G883" s="222"/>
      <c r="H883" s="222"/>
      <c r="I883" s="222"/>
      <c r="J883" s="222"/>
      <c r="K883" s="222"/>
      <c r="L883" s="222"/>
      <c r="M883" s="222"/>
      <c r="N883" s="222"/>
      <c r="O883" s="222"/>
      <c r="P883" s="222"/>
      <c r="Q883" s="222"/>
      <c r="R883" s="222"/>
      <c r="S883" s="222"/>
      <c r="T883" s="222"/>
      <c r="U883" s="222"/>
      <c r="V883" s="222"/>
      <c r="W883" s="222"/>
      <c r="X883" s="222"/>
      <c r="Y883" s="222"/>
      <c r="Z883" s="222"/>
      <c r="AA883" s="222"/>
      <c r="AB883" s="222"/>
      <c r="AC883" s="222"/>
      <c r="AD883" s="222"/>
      <c r="AE883" s="222"/>
      <c r="AF883" s="222"/>
      <c r="AG883" s="222"/>
      <c r="AH883" s="222"/>
      <c r="AI883" s="222"/>
      <c r="AJ883" s="222"/>
      <c r="AK883" s="222"/>
      <c r="AL883" s="222"/>
      <c r="AM883" s="222"/>
      <c r="AN883" s="222"/>
      <c r="AO883" s="222"/>
      <c r="AP883" s="222"/>
      <c r="AQ883" s="222"/>
      <c r="AR883" s="222"/>
      <c r="AS883" s="222"/>
      <c r="AT883" s="222"/>
      <c r="AU883" s="222"/>
      <c r="AV883" s="222"/>
      <c r="AW883" s="222"/>
      <c r="AX883" s="222"/>
      <c r="AY883" s="222"/>
      <c r="AZ883" s="222"/>
      <c r="BA883" s="222"/>
      <c r="BB883" s="222"/>
      <c r="BC883" s="222"/>
      <c r="BD883" s="222"/>
      <c r="BE883" s="222"/>
      <c r="BF883" s="222"/>
      <c r="BG883" s="222"/>
      <c r="BH883" s="222"/>
    </row>
    <row r="884" spans="1:62" ht="18.75" customHeight="1">
      <c r="A884" s="57" t="s">
        <v>302</v>
      </c>
      <c r="B884" s="222"/>
      <c r="C884" s="222"/>
      <c r="D884" s="222"/>
      <c r="E884" s="222"/>
      <c r="F884" s="222"/>
      <c r="G884" s="222"/>
      <c r="H884" s="222"/>
      <c r="I884" s="222"/>
      <c r="J884" s="222"/>
      <c r="K884" s="222"/>
      <c r="L884" s="222"/>
      <c r="M884" s="222"/>
      <c r="N884" s="222"/>
      <c r="O884" s="222"/>
      <c r="P884" s="222"/>
      <c r="Q884" s="222"/>
      <c r="R884" s="222"/>
      <c r="S884" s="222"/>
      <c r="T884" s="222"/>
      <c r="U884" s="222"/>
      <c r="V884" s="222"/>
      <c r="W884" s="222"/>
      <c r="X884" s="222"/>
      <c r="Y884" s="222"/>
      <c r="Z884" s="222"/>
      <c r="AA884" s="222"/>
      <c r="AB884" s="222"/>
      <c r="AC884" s="222"/>
      <c r="AD884" s="222"/>
      <c r="AE884" s="222"/>
      <c r="AF884" s="222"/>
      <c r="AG884" s="222"/>
      <c r="AH884" s="222"/>
      <c r="AI884" s="222"/>
      <c r="AJ884" s="222"/>
      <c r="AK884" s="222"/>
      <c r="AL884" s="222"/>
      <c r="AM884" s="222"/>
      <c r="AN884" s="222"/>
      <c r="AO884" s="222"/>
      <c r="AP884" s="222"/>
      <c r="AQ884" s="222"/>
      <c r="AR884" s="222"/>
      <c r="AS884" s="222"/>
      <c r="AT884" s="222"/>
      <c r="AU884" s="222"/>
      <c r="AV884" s="222"/>
      <c r="AW884" s="222"/>
      <c r="AX884" s="222"/>
      <c r="AY884" s="222"/>
      <c r="AZ884" s="222"/>
      <c r="BA884" s="222"/>
      <c r="BB884" s="222"/>
      <c r="BC884" s="222"/>
      <c r="BD884" s="222"/>
    </row>
    <row r="885" spans="1:62" ht="18.75" customHeight="1">
      <c r="A885" s="222"/>
      <c r="B885" s="222"/>
      <c r="C885" s="222"/>
      <c r="D885" s="222"/>
      <c r="E885" s="59"/>
      <c r="F885" s="222"/>
      <c r="G885" s="222"/>
      <c r="H885" s="200" t="s">
        <v>310</v>
      </c>
      <c r="I885" s="498" t="e">
        <f ca="1">Calcu_ADJ!E368</f>
        <v>#N/A</v>
      </c>
      <c r="J885" s="498"/>
      <c r="K885" s="498"/>
      <c r="L885" s="217" t="s">
        <v>80</v>
      </c>
      <c r="M885" s="501" t="e">
        <f ca="1">F877</f>
        <v>#N/A</v>
      </c>
      <c r="N885" s="501"/>
      <c r="O885" s="501"/>
      <c r="P885" s="151"/>
      <c r="Q885" s="333"/>
      <c r="R885" s="506" t="e">
        <f ca="1">K877</f>
        <v>#N/A</v>
      </c>
      <c r="S885" s="507"/>
      <c r="T885" s="507"/>
      <c r="U885" s="222"/>
      <c r="V885" s="222"/>
      <c r="W885" s="222"/>
      <c r="X885" s="508" t="str">
        <f>Q877</f>
        <v>μm</v>
      </c>
      <c r="Y885" s="508"/>
      <c r="Z885" s="217" t="s">
        <v>205</v>
      </c>
      <c r="AA885" s="501" t="e">
        <f ca="1">Calcu_ADJ!C357</f>
        <v>#N/A</v>
      </c>
      <c r="AB885" s="501"/>
      <c r="AC885" s="501"/>
      <c r="AD885" s="151"/>
      <c r="AE885" s="333"/>
      <c r="AF885" s="506" t="e">
        <f ca="1">Calcu_ADJ!D357</f>
        <v>#N/A</v>
      </c>
      <c r="AG885" s="507"/>
      <c r="AH885" s="507"/>
      <c r="AI885" s="222"/>
      <c r="AJ885" s="222"/>
      <c r="AK885" s="222"/>
      <c r="AL885" s="508" t="str">
        <f>X885</f>
        <v>μm</v>
      </c>
      <c r="AM885" s="508"/>
      <c r="AN885" s="330" t="s">
        <v>313</v>
      </c>
      <c r="AO885" s="509" t="e">
        <f ca="1">AA885</f>
        <v>#N/A</v>
      </c>
      <c r="AP885" s="509"/>
      <c r="AQ885" s="509"/>
      <c r="AR885" s="151"/>
      <c r="AS885" s="510" t="e">
        <f ca="1">AF885</f>
        <v>#N/A</v>
      </c>
      <c r="AT885" s="510"/>
      <c r="AU885" s="510"/>
      <c r="AV885" s="334"/>
      <c r="AW885" s="222"/>
      <c r="AX885" s="222"/>
      <c r="AY885" s="222"/>
      <c r="AZ885" s="508" t="str">
        <f>AL885</f>
        <v>μm</v>
      </c>
      <c r="BA885" s="508"/>
    </row>
  </sheetData>
  <mergeCells count="4885">
    <mergeCell ref="B234:F234"/>
    <mergeCell ref="B235:F235"/>
    <mergeCell ref="B236:F236"/>
    <mergeCell ref="B237:F237"/>
    <mergeCell ref="B238:F238"/>
    <mergeCell ref="B239:F239"/>
    <mergeCell ref="B240:F240"/>
    <mergeCell ref="B241:F241"/>
    <mergeCell ref="B225:F225"/>
    <mergeCell ref="B226:F226"/>
    <mergeCell ref="B227:F227"/>
    <mergeCell ref="B228:F228"/>
    <mergeCell ref="B229:F229"/>
    <mergeCell ref="B230:F230"/>
    <mergeCell ref="B231:F231"/>
    <mergeCell ref="B232:F232"/>
    <mergeCell ref="B233:F233"/>
    <mergeCell ref="B222:F222"/>
    <mergeCell ref="B223:F223"/>
    <mergeCell ref="B224:F224"/>
    <mergeCell ref="B215:G215"/>
    <mergeCell ref="G222:K222"/>
    <mergeCell ref="I210:K210"/>
    <mergeCell ref="K190:L190"/>
    <mergeCell ref="C89:H90"/>
    <mergeCell ref="C46:E46"/>
    <mergeCell ref="B55:C57"/>
    <mergeCell ref="L166:M166"/>
    <mergeCell ref="M63:N63"/>
    <mergeCell ref="M61:N61"/>
    <mergeCell ref="H66:L66"/>
    <mergeCell ref="F188:H188"/>
    <mergeCell ref="K188:L188"/>
    <mergeCell ref="M188:O188"/>
    <mergeCell ref="F189:G189"/>
    <mergeCell ref="G221:K221"/>
    <mergeCell ref="L221:P221"/>
    <mergeCell ref="L153:N153"/>
    <mergeCell ref="O153:S153"/>
    <mergeCell ref="L182:M182"/>
    <mergeCell ref="O182:Q182"/>
    <mergeCell ref="O177:Q177"/>
    <mergeCell ref="O178:S178"/>
    <mergeCell ref="C124:G125"/>
    <mergeCell ref="C105:H106"/>
    <mergeCell ref="B65:C65"/>
    <mergeCell ref="D65:G65"/>
    <mergeCell ref="J99:Z100"/>
    <mergeCell ref="L107:M107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219:F220"/>
    <mergeCell ref="F190:H190"/>
    <mergeCell ref="D56:G56"/>
    <mergeCell ref="C40:E40"/>
    <mergeCell ref="C41:E41"/>
    <mergeCell ref="C42:E42"/>
    <mergeCell ref="C43:E43"/>
    <mergeCell ref="C44:E44"/>
    <mergeCell ref="C45:E45"/>
    <mergeCell ref="C38:E38"/>
    <mergeCell ref="C37:E37"/>
    <mergeCell ref="C39:E39"/>
    <mergeCell ref="D60:G60"/>
    <mergeCell ref="H60:L60"/>
    <mergeCell ref="C76:H77"/>
    <mergeCell ref="C135:H136"/>
    <mergeCell ref="H61:L61"/>
    <mergeCell ref="B62:C62"/>
    <mergeCell ref="B63:C63"/>
    <mergeCell ref="G30:K30"/>
    <mergeCell ref="C36:E36"/>
    <mergeCell ref="Q221:U221"/>
    <mergeCell ref="V221:Z221"/>
    <mergeCell ref="AA221:AE221"/>
    <mergeCell ref="AF221:AJ221"/>
    <mergeCell ref="AK219:AO220"/>
    <mergeCell ref="AP219:AT220"/>
    <mergeCell ref="L220:P220"/>
    <mergeCell ref="Q220:U220"/>
    <mergeCell ref="V220:Z220"/>
    <mergeCell ref="AA220:AE220"/>
    <mergeCell ref="AF220:AJ220"/>
    <mergeCell ref="AK221:AO221"/>
    <mergeCell ref="AP221:AT221"/>
    <mergeCell ref="H215:M215"/>
    <mergeCell ref="N215:S215"/>
    <mergeCell ref="T215:Y215"/>
    <mergeCell ref="B216:G216"/>
    <mergeCell ref="H216:M216"/>
    <mergeCell ref="N216:S216"/>
    <mergeCell ref="T216:Y216"/>
    <mergeCell ref="G219:K220"/>
    <mergeCell ref="L219:AJ219"/>
    <mergeCell ref="B221:F221"/>
    <mergeCell ref="AK223:AO223"/>
    <mergeCell ref="AP223:AT223"/>
    <mergeCell ref="G224:K224"/>
    <mergeCell ref="L224:P224"/>
    <mergeCell ref="Q224:U224"/>
    <mergeCell ref="V224:Z224"/>
    <mergeCell ref="AA224:AE224"/>
    <mergeCell ref="AF224:AJ224"/>
    <mergeCell ref="AK224:AO224"/>
    <mergeCell ref="AP224:AT224"/>
    <mergeCell ref="G223:K223"/>
    <mergeCell ref="L223:P223"/>
    <mergeCell ref="Q223:U223"/>
    <mergeCell ref="V223:Z223"/>
    <mergeCell ref="AA223:AE223"/>
    <mergeCell ref="AF223:AJ223"/>
    <mergeCell ref="L222:P222"/>
    <mergeCell ref="Q222:U222"/>
    <mergeCell ref="V222:Z222"/>
    <mergeCell ref="AA222:AE222"/>
    <mergeCell ref="AF222:AJ222"/>
    <mergeCell ref="AK222:AO222"/>
    <mergeCell ref="AP222:AT222"/>
    <mergeCell ref="AK227:AO227"/>
    <mergeCell ref="AP227:AT227"/>
    <mergeCell ref="G228:K228"/>
    <mergeCell ref="L228:P228"/>
    <mergeCell ref="Q228:U228"/>
    <mergeCell ref="V228:Z228"/>
    <mergeCell ref="AA228:AE228"/>
    <mergeCell ref="AF228:AJ228"/>
    <mergeCell ref="AK228:AO228"/>
    <mergeCell ref="AP228:AT228"/>
    <mergeCell ref="G227:K227"/>
    <mergeCell ref="L227:P227"/>
    <mergeCell ref="Q227:U227"/>
    <mergeCell ref="V227:Z227"/>
    <mergeCell ref="AA227:AE227"/>
    <mergeCell ref="AF227:AJ227"/>
    <mergeCell ref="AK225:AO225"/>
    <mergeCell ref="AP225:AT225"/>
    <mergeCell ref="G226:K226"/>
    <mergeCell ref="L226:P226"/>
    <mergeCell ref="Q226:U226"/>
    <mergeCell ref="V226:Z226"/>
    <mergeCell ref="AA226:AE226"/>
    <mergeCell ref="AF226:AJ226"/>
    <mergeCell ref="AK226:AO226"/>
    <mergeCell ref="AP226:AT226"/>
    <mergeCell ref="G225:K225"/>
    <mergeCell ref="L225:P225"/>
    <mergeCell ref="Q225:U225"/>
    <mergeCell ref="V225:Z225"/>
    <mergeCell ref="AA225:AE225"/>
    <mergeCell ref="AF225:AJ225"/>
    <mergeCell ref="AK231:AO231"/>
    <mergeCell ref="AP231:AT231"/>
    <mergeCell ref="G232:K232"/>
    <mergeCell ref="L232:P232"/>
    <mergeCell ref="Q232:U232"/>
    <mergeCell ref="V232:Z232"/>
    <mergeCell ref="AA232:AE232"/>
    <mergeCell ref="AF232:AJ232"/>
    <mergeCell ref="AK232:AO232"/>
    <mergeCell ref="AP232:AT232"/>
    <mergeCell ref="G231:K231"/>
    <mergeCell ref="L231:P231"/>
    <mergeCell ref="Q231:U231"/>
    <mergeCell ref="V231:Z231"/>
    <mergeCell ref="AA231:AE231"/>
    <mergeCell ref="AF231:AJ231"/>
    <mergeCell ref="AK229:AO229"/>
    <mergeCell ref="AP229:AT229"/>
    <mergeCell ref="G230:K230"/>
    <mergeCell ref="L230:P230"/>
    <mergeCell ref="Q230:U230"/>
    <mergeCell ref="V230:Z230"/>
    <mergeCell ref="AA230:AE230"/>
    <mergeCell ref="AF230:AJ230"/>
    <mergeCell ref="AK230:AO230"/>
    <mergeCell ref="AP230:AT230"/>
    <mergeCell ref="G229:K229"/>
    <mergeCell ref="L229:P229"/>
    <mergeCell ref="Q229:U229"/>
    <mergeCell ref="V229:Z229"/>
    <mergeCell ref="AA229:AE229"/>
    <mergeCell ref="AF229:AJ229"/>
    <mergeCell ref="AK235:AO235"/>
    <mergeCell ref="AP235:AT235"/>
    <mergeCell ref="G236:K236"/>
    <mergeCell ref="L236:P236"/>
    <mergeCell ref="Q236:U236"/>
    <mergeCell ref="V236:Z236"/>
    <mergeCell ref="AA236:AE236"/>
    <mergeCell ref="AF236:AJ236"/>
    <mergeCell ref="AK236:AO236"/>
    <mergeCell ref="AP236:AT236"/>
    <mergeCell ref="G235:K235"/>
    <mergeCell ref="L235:P235"/>
    <mergeCell ref="Q235:U235"/>
    <mergeCell ref="V235:Z235"/>
    <mergeCell ref="AA235:AE235"/>
    <mergeCell ref="AF235:AJ235"/>
    <mergeCell ref="AK233:AO233"/>
    <mergeCell ref="AP233:AT233"/>
    <mergeCell ref="G234:K234"/>
    <mergeCell ref="L234:P234"/>
    <mergeCell ref="Q234:U234"/>
    <mergeCell ref="V234:Z234"/>
    <mergeCell ref="AA234:AE234"/>
    <mergeCell ref="AF234:AJ234"/>
    <mergeCell ref="AK234:AO234"/>
    <mergeCell ref="AP234:AT234"/>
    <mergeCell ref="G233:K233"/>
    <mergeCell ref="L233:P233"/>
    <mergeCell ref="Q233:U233"/>
    <mergeCell ref="V233:Z233"/>
    <mergeCell ref="AA233:AE233"/>
    <mergeCell ref="AF233:AJ233"/>
    <mergeCell ref="AK239:AO239"/>
    <mergeCell ref="AP239:AT239"/>
    <mergeCell ref="G240:K240"/>
    <mergeCell ref="L240:P240"/>
    <mergeCell ref="Q240:U240"/>
    <mergeCell ref="V240:Z240"/>
    <mergeCell ref="AA240:AE240"/>
    <mergeCell ref="AF240:AJ240"/>
    <mergeCell ref="AK240:AO240"/>
    <mergeCell ref="AP240:AT240"/>
    <mergeCell ref="G239:K239"/>
    <mergeCell ref="L239:P239"/>
    <mergeCell ref="Q239:U239"/>
    <mergeCell ref="V239:Z239"/>
    <mergeCell ref="AA239:AE239"/>
    <mergeCell ref="AF239:AJ239"/>
    <mergeCell ref="AK237:AO237"/>
    <mergeCell ref="AP237:AT237"/>
    <mergeCell ref="G238:K238"/>
    <mergeCell ref="L238:P238"/>
    <mergeCell ref="Q238:U238"/>
    <mergeCell ref="V238:Z238"/>
    <mergeCell ref="AA238:AE238"/>
    <mergeCell ref="AF238:AJ238"/>
    <mergeCell ref="AK238:AO238"/>
    <mergeCell ref="AP238:AT238"/>
    <mergeCell ref="G237:K237"/>
    <mergeCell ref="L237:P237"/>
    <mergeCell ref="Q237:U237"/>
    <mergeCell ref="V237:Z237"/>
    <mergeCell ref="AA237:AE237"/>
    <mergeCell ref="AF237:AJ237"/>
    <mergeCell ref="H245:N245"/>
    <mergeCell ref="O245:AA245"/>
    <mergeCell ref="AB245:AF245"/>
    <mergeCell ref="AG245:AO245"/>
    <mergeCell ref="AP245:BB245"/>
    <mergeCell ref="BC245:BF245"/>
    <mergeCell ref="D244:G244"/>
    <mergeCell ref="H244:N244"/>
    <mergeCell ref="O244:AA244"/>
    <mergeCell ref="AB244:AF244"/>
    <mergeCell ref="D246:G246"/>
    <mergeCell ref="H246:N246"/>
    <mergeCell ref="O246:AA246"/>
    <mergeCell ref="AB246:AF246"/>
    <mergeCell ref="AK241:AO241"/>
    <mergeCell ref="AP241:AT241"/>
    <mergeCell ref="G241:K241"/>
    <mergeCell ref="L241:P241"/>
    <mergeCell ref="Q241:U241"/>
    <mergeCell ref="V241:Z241"/>
    <mergeCell ref="AA241:AE241"/>
    <mergeCell ref="AF241:AJ241"/>
    <mergeCell ref="B248:C248"/>
    <mergeCell ref="D248:G248"/>
    <mergeCell ref="H248:L248"/>
    <mergeCell ref="M248:N248"/>
    <mergeCell ref="O248:U248"/>
    <mergeCell ref="V248:AA248"/>
    <mergeCell ref="BC247:BF247"/>
    <mergeCell ref="AG246:AO246"/>
    <mergeCell ref="AP246:BB246"/>
    <mergeCell ref="BC246:BF246"/>
    <mergeCell ref="AB248:AF248"/>
    <mergeCell ref="AG248:AO248"/>
    <mergeCell ref="AP248:AV248"/>
    <mergeCell ref="AW248:BB248"/>
    <mergeCell ref="BC248:BF248"/>
    <mergeCell ref="B247:C247"/>
    <mergeCell ref="D247:G247"/>
    <mergeCell ref="H247:L247"/>
    <mergeCell ref="M247:N247"/>
    <mergeCell ref="O247:Q247"/>
    <mergeCell ref="T247:V247"/>
    <mergeCell ref="Z247:AA247"/>
    <mergeCell ref="B244:C246"/>
    <mergeCell ref="AG244:AO244"/>
    <mergeCell ref="AP244:BB244"/>
    <mergeCell ref="AB247:AF247"/>
    <mergeCell ref="AG247:AO247"/>
    <mergeCell ref="AP247:AR247"/>
    <mergeCell ref="AU247:AW247"/>
    <mergeCell ref="BA247:BB247"/>
    <mergeCell ref="BC244:BF244"/>
    <mergeCell ref="D245:G245"/>
    <mergeCell ref="BC249:BF249"/>
    <mergeCell ref="B250:C250"/>
    <mergeCell ref="D250:G250"/>
    <mergeCell ref="H250:L250"/>
    <mergeCell ref="M250:N250"/>
    <mergeCell ref="O250:U250"/>
    <mergeCell ref="V250:AA250"/>
    <mergeCell ref="AB250:AF250"/>
    <mergeCell ref="AG250:AJ250"/>
    <mergeCell ref="AK250:AO250"/>
    <mergeCell ref="X249:AA249"/>
    <mergeCell ref="AB249:AF249"/>
    <mergeCell ref="AG249:AJ249"/>
    <mergeCell ref="AK249:AO249"/>
    <mergeCell ref="AP249:AV249"/>
    <mergeCell ref="AW249:BB249"/>
    <mergeCell ref="AP250:AV250"/>
    <mergeCell ref="AW250:BB250"/>
    <mergeCell ref="BC250:BF250"/>
    <mergeCell ref="B249:C249"/>
    <mergeCell ref="D249:G249"/>
    <mergeCell ref="H249:L249"/>
    <mergeCell ref="M249:N249"/>
    <mergeCell ref="O249:W249"/>
    <mergeCell ref="AP251:AV251"/>
    <mergeCell ref="AW251:BB251"/>
    <mergeCell ref="BC251:BF251"/>
    <mergeCell ref="B252:C252"/>
    <mergeCell ref="D252:G252"/>
    <mergeCell ref="H252:L252"/>
    <mergeCell ref="M252:N252"/>
    <mergeCell ref="O252:U252"/>
    <mergeCell ref="BC252:BF252"/>
    <mergeCell ref="V252:AA252"/>
    <mergeCell ref="AB252:AF252"/>
    <mergeCell ref="AG252:AJ252"/>
    <mergeCell ref="AK252:AO252"/>
    <mergeCell ref="AP252:AV252"/>
    <mergeCell ref="AW252:BB252"/>
    <mergeCell ref="B251:C251"/>
    <mergeCell ref="D251:G251"/>
    <mergeCell ref="H251:L251"/>
    <mergeCell ref="M251:N251"/>
    <mergeCell ref="O251:W251"/>
    <mergeCell ref="X251:AA251"/>
    <mergeCell ref="AB251:AF251"/>
    <mergeCell ref="AG251:AJ251"/>
    <mergeCell ref="AK251:AO251"/>
    <mergeCell ref="B255:C255"/>
    <mergeCell ref="D255:G255"/>
    <mergeCell ref="H255:L255"/>
    <mergeCell ref="M255:N255"/>
    <mergeCell ref="O255:AA255"/>
    <mergeCell ref="AB255:AF255"/>
    <mergeCell ref="AG255:AO255"/>
    <mergeCell ref="AW253:BB253"/>
    <mergeCell ref="BC253:BF253"/>
    <mergeCell ref="B254:C254"/>
    <mergeCell ref="D254:G254"/>
    <mergeCell ref="H254:L254"/>
    <mergeCell ref="M254:N254"/>
    <mergeCell ref="O254:U254"/>
    <mergeCell ref="V254:AA254"/>
    <mergeCell ref="AB254:AF254"/>
    <mergeCell ref="AG254:AO254"/>
    <mergeCell ref="B253:C253"/>
    <mergeCell ref="D253:G253"/>
    <mergeCell ref="H253:L253"/>
    <mergeCell ref="M253:N253"/>
    <mergeCell ref="O253:U253"/>
    <mergeCell ref="V253:AA253"/>
    <mergeCell ref="AB253:AF253"/>
    <mergeCell ref="AG253:AO253"/>
    <mergeCell ref="AP253:AV253"/>
    <mergeCell ref="AB260:AD260"/>
    <mergeCell ref="F259:H259"/>
    <mergeCell ref="K259:L259"/>
    <mergeCell ref="M259:O259"/>
    <mergeCell ref="T259:U259"/>
    <mergeCell ref="V259:X259"/>
    <mergeCell ref="AH260:AI260"/>
    <mergeCell ref="AJ260:AL260"/>
    <mergeCell ref="AO267:AO268"/>
    <mergeCell ref="AP267:AS267"/>
    <mergeCell ref="AP255:AR255"/>
    <mergeCell ref="AU255:AW255"/>
    <mergeCell ref="BA255:BB255"/>
    <mergeCell ref="BC255:BF255"/>
    <mergeCell ref="AP254:AV254"/>
    <mergeCell ref="AW254:BB254"/>
    <mergeCell ref="BC254:BF254"/>
    <mergeCell ref="AS271:AU271"/>
    <mergeCell ref="AZ271:BA271"/>
    <mergeCell ref="I271:K271"/>
    <mergeCell ref="M271:O271"/>
    <mergeCell ref="R271:T271"/>
    <mergeCell ref="X271:Y271"/>
    <mergeCell ref="AA271:AC271"/>
    <mergeCell ref="AF271:AH271"/>
    <mergeCell ref="L266:AX266"/>
    <mergeCell ref="AY266:AY267"/>
    <mergeCell ref="AZ266:BD267"/>
    <mergeCell ref="L267:O267"/>
    <mergeCell ref="P267:P268"/>
    <mergeCell ref="Q267:T267"/>
    <mergeCell ref="U267:U268"/>
    <mergeCell ref="V267:Y267"/>
    <mergeCell ref="Z267:Z268"/>
    <mergeCell ref="AA267:AD267"/>
    <mergeCell ref="AT267:AT268"/>
    <mergeCell ref="AU267:AX267"/>
    <mergeCell ref="L268:O268"/>
    <mergeCell ref="Q268:T268"/>
    <mergeCell ref="V268:Y268"/>
    <mergeCell ref="AA268:AD268"/>
    <mergeCell ref="AF268:AI268"/>
    <mergeCell ref="AK268:AN268"/>
    <mergeCell ref="AP268:AS268"/>
    <mergeCell ref="AU268:AX268"/>
    <mergeCell ref="AE267:AE268"/>
    <mergeCell ref="AF267:AI267"/>
    <mergeCell ref="AJ267:AJ268"/>
    <mergeCell ref="AK267:AN267"/>
    <mergeCell ref="Z189:AA189"/>
    <mergeCell ref="AB189:AD189"/>
    <mergeCell ref="K192:M192"/>
    <mergeCell ref="Q192:R192"/>
    <mergeCell ref="P189:Q189"/>
    <mergeCell ref="R189:U189"/>
    <mergeCell ref="R182:S182"/>
    <mergeCell ref="V182:X182"/>
    <mergeCell ref="U177:W178"/>
    <mergeCell ref="X177:Y178"/>
    <mergeCell ref="AM188:AP188"/>
    <mergeCell ref="F192:H192"/>
    <mergeCell ref="AA188:AB188"/>
    <mergeCell ref="AC188:AF188"/>
    <mergeCell ref="T188:U188"/>
    <mergeCell ref="AL271:AM271"/>
    <mergeCell ref="AO271:AQ271"/>
    <mergeCell ref="F261:H261"/>
    <mergeCell ref="K261:L261"/>
    <mergeCell ref="M261:O261"/>
    <mergeCell ref="F263:H263"/>
    <mergeCell ref="K263:M263"/>
    <mergeCell ref="Q263:R263"/>
    <mergeCell ref="AA259:AB259"/>
    <mergeCell ref="AC259:AF259"/>
    <mergeCell ref="AK259:AL259"/>
    <mergeCell ref="AM259:AP259"/>
    <mergeCell ref="F260:G260"/>
    <mergeCell ref="H260:K260"/>
    <mergeCell ref="P260:Q260"/>
    <mergeCell ref="R260:U260"/>
    <mergeCell ref="Z260:AA260"/>
    <mergeCell ref="AZ195:BD196"/>
    <mergeCell ref="L196:O196"/>
    <mergeCell ref="P196:P197"/>
    <mergeCell ref="Q196:T196"/>
    <mergeCell ref="U196:U197"/>
    <mergeCell ref="V196:Y196"/>
    <mergeCell ref="Z196:Z197"/>
    <mergeCell ref="AA196:AD196"/>
    <mergeCell ref="AE196:AE197"/>
    <mergeCell ref="AF196:AI196"/>
    <mergeCell ref="AJ196:AJ197"/>
    <mergeCell ref="AK196:AN196"/>
    <mergeCell ref="AO196:AO197"/>
    <mergeCell ref="AZ210:BA210"/>
    <mergeCell ref="L197:O197"/>
    <mergeCell ref="Q197:T197"/>
    <mergeCell ref="V197:Y197"/>
    <mergeCell ref="AA197:AD197"/>
    <mergeCell ref="AF197:AI197"/>
    <mergeCell ref="AK197:AN197"/>
    <mergeCell ref="AP197:AS197"/>
    <mergeCell ref="AT196:AT197"/>
    <mergeCell ref="M210:O210"/>
    <mergeCell ref="R210:T210"/>
    <mergeCell ref="X210:Y210"/>
    <mergeCell ref="AA210:AC210"/>
    <mergeCell ref="AF210:AH210"/>
    <mergeCell ref="AL210:AM210"/>
    <mergeCell ref="AO210:AQ210"/>
    <mergeCell ref="AP196:AS196"/>
    <mergeCell ref="AY195:AY196"/>
    <mergeCell ref="AS210:AU210"/>
    <mergeCell ref="AH189:AI189"/>
    <mergeCell ref="AJ189:AL189"/>
    <mergeCell ref="M190:O190"/>
    <mergeCell ref="AU197:AX197"/>
    <mergeCell ref="L195:AX195"/>
    <mergeCell ref="H175:O175"/>
    <mergeCell ref="R176:T176"/>
    <mergeCell ref="K177:M178"/>
    <mergeCell ref="N177:N178"/>
    <mergeCell ref="T177:T178"/>
    <mergeCell ref="AK188:AL188"/>
    <mergeCell ref="AH121:AN122"/>
    <mergeCell ref="P123:T123"/>
    <mergeCell ref="U123:X123"/>
    <mergeCell ref="AA123:AD123"/>
    <mergeCell ref="I134:P134"/>
    <mergeCell ref="S135:T136"/>
    <mergeCell ref="U135:Z136"/>
    <mergeCell ref="AA135:AA136"/>
    <mergeCell ref="AB135:AD136"/>
    <mergeCell ref="AE135:AI136"/>
    <mergeCell ref="T162:W162"/>
    <mergeCell ref="O162:R162"/>
    <mergeCell ref="S151:U152"/>
    <mergeCell ref="V151:AC152"/>
    <mergeCell ref="AD151:AD152"/>
    <mergeCell ref="AB161:AC162"/>
    <mergeCell ref="AU196:AX196"/>
    <mergeCell ref="Q173:T173"/>
    <mergeCell ref="I179:P179"/>
    <mergeCell ref="C180:H181"/>
    <mergeCell ref="N180:O181"/>
    <mergeCell ref="AI151:AO152"/>
    <mergeCell ref="M148:M149"/>
    <mergeCell ref="N148:O148"/>
    <mergeCell ref="R148:R149"/>
    <mergeCell ref="U86:V86"/>
    <mergeCell ref="W86:W87"/>
    <mergeCell ref="X86:Z87"/>
    <mergeCell ref="AA86:AB87"/>
    <mergeCell ref="O87:P87"/>
    <mergeCell ref="R87:V87"/>
    <mergeCell ref="AC121:AC122"/>
    <mergeCell ref="AD121:AG122"/>
    <mergeCell ref="I88:P88"/>
    <mergeCell ref="N89:O90"/>
    <mergeCell ref="L91:M91"/>
    <mergeCell ref="O91:Q91"/>
    <mergeCell ref="AB137:AE137"/>
    <mergeCell ref="L137:N137"/>
    <mergeCell ref="AC105:AG106"/>
    <mergeCell ref="AG102:AK103"/>
    <mergeCell ref="Z140:AA141"/>
    <mergeCell ref="H147:O147"/>
    <mergeCell ref="C148:I149"/>
    <mergeCell ref="J148:L149"/>
    <mergeCell ref="V148:W149"/>
    <mergeCell ref="C138:G139"/>
    <mergeCell ref="S148:U149"/>
    <mergeCell ref="AB110:AC111"/>
    <mergeCell ref="C151:H152"/>
    <mergeCell ref="K86:M87"/>
    <mergeCell ref="N86:N87"/>
    <mergeCell ref="H129:J129"/>
    <mergeCell ref="AC73:AD74"/>
    <mergeCell ref="AF73:AI74"/>
    <mergeCell ref="AM73:AN74"/>
    <mergeCell ref="P74:Z74"/>
    <mergeCell ref="AI78:AK78"/>
    <mergeCell ref="AO78:AP78"/>
    <mergeCell ref="I84:M84"/>
    <mergeCell ref="N84:O84"/>
    <mergeCell ref="T78:V78"/>
    <mergeCell ref="Z78:AA78"/>
    <mergeCell ref="AD78:AF78"/>
    <mergeCell ref="AA73:AA74"/>
    <mergeCell ref="AB66:AF66"/>
    <mergeCell ref="I75:M75"/>
    <mergeCell ref="AG66:AO66"/>
    <mergeCell ref="I70:M70"/>
    <mergeCell ref="N70:O70"/>
    <mergeCell ref="AB71:AD71"/>
    <mergeCell ref="Y71:Z71"/>
    <mergeCell ref="P73:Q73"/>
    <mergeCell ref="M66:N66"/>
    <mergeCell ref="N76:O77"/>
    <mergeCell ref="L78:M78"/>
    <mergeCell ref="O66:AA66"/>
    <mergeCell ref="AK60:AO60"/>
    <mergeCell ref="AP60:AV60"/>
    <mergeCell ref="AW60:BB60"/>
    <mergeCell ref="BC60:BF60"/>
    <mergeCell ref="AP61:AV61"/>
    <mergeCell ref="AW61:BB61"/>
    <mergeCell ref="BC61:BF61"/>
    <mergeCell ref="AU66:AW66"/>
    <mergeCell ref="AG62:AJ62"/>
    <mergeCell ref="AK62:AO62"/>
    <mergeCell ref="AP62:AV62"/>
    <mergeCell ref="AW62:BB62"/>
    <mergeCell ref="BC62:BF62"/>
    <mergeCell ref="AG63:AJ63"/>
    <mergeCell ref="AK63:AO63"/>
    <mergeCell ref="AP63:AV63"/>
    <mergeCell ref="AW63:BB63"/>
    <mergeCell ref="BC63:BF63"/>
    <mergeCell ref="AG64:AO64"/>
    <mergeCell ref="AP64:AV64"/>
    <mergeCell ref="AW64:BB64"/>
    <mergeCell ref="BC64:BF64"/>
    <mergeCell ref="BC65:BF65"/>
    <mergeCell ref="BA66:BB66"/>
    <mergeCell ref="AP65:AV65"/>
    <mergeCell ref="AW65:BB65"/>
    <mergeCell ref="AP66:AR66"/>
    <mergeCell ref="AG65:AO65"/>
    <mergeCell ref="BC66:BF66"/>
    <mergeCell ref="AP29:AT29"/>
    <mergeCell ref="AA27:AE27"/>
    <mergeCell ref="AF27:AJ27"/>
    <mergeCell ref="AK27:AO27"/>
    <mergeCell ref="AP27:AT27"/>
    <mergeCell ref="AA28:AE28"/>
    <mergeCell ref="AK28:AO28"/>
    <mergeCell ref="AP28:AT28"/>
    <mergeCell ref="AF28:AJ28"/>
    <mergeCell ref="AF29:AJ29"/>
    <mergeCell ref="AP58:AR58"/>
    <mergeCell ref="AU58:AW58"/>
    <mergeCell ref="BA58:BB58"/>
    <mergeCell ref="BC58:BF58"/>
    <mergeCell ref="AG59:AO59"/>
    <mergeCell ref="AP59:AV59"/>
    <mergeCell ref="AW59:BB59"/>
    <mergeCell ref="BC59:BF59"/>
    <mergeCell ref="AA31:AE31"/>
    <mergeCell ref="AP55:BB55"/>
    <mergeCell ref="BC55:BF55"/>
    <mergeCell ref="O56:AA56"/>
    <mergeCell ref="AB56:AF56"/>
    <mergeCell ref="AG56:AO56"/>
    <mergeCell ref="AP56:BB56"/>
    <mergeCell ref="BC56:BF56"/>
    <mergeCell ref="O57:AA57"/>
    <mergeCell ref="AB57:AF57"/>
    <mergeCell ref="AG57:AO57"/>
    <mergeCell ref="AP57:BB57"/>
    <mergeCell ref="BC57:BF57"/>
    <mergeCell ref="AG55:AO55"/>
    <mergeCell ref="O55:AA55"/>
    <mergeCell ref="AK29:AO29"/>
    <mergeCell ref="AF99:AF100"/>
    <mergeCell ref="C118:I119"/>
    <mergeCell ref="I104:P104"/>
    <mergeCell ref="AA99:AE99"/>
    <mergeCell ref="AA107:AD107"/>
    <mergeCell ref="AG58:AO58"/>
    <mergeCell ref="O58:Q58"/>
    <mergeCell ref="T58:V58"/>
    <mergeCell ref="Z58:AA58"/>
    <mergeCell ref="AB58:AF58"/>
    <mergeCell ref="O60:W60"/>
    <mergeCell ref="X60:AA60"/>
    <mergeCell ref="AB60:AF60"/>
    <mergeCell ref="O61:U61"/>
    <mergeCell ref="V61:AA61"/>
    <mergeCell ref="AB61:AF61"/>
    <mergeCell ref="AG61:AJ61"/>
    <mergeCell ref="AK61:AO61"/>
    <mergeCell ref="H117:O117"/>
    <mergeCell ref="AG99:AL100"/>
    <mergeCell ref="O78:Q78"/>
    <mergeCell ref="Y73:Z73"/>
    <mergeCell ref="D59:G59"/>
    <mergeCell ref="M59:N59"/>
    <mergeCell ref="H63:L63"/>
    <mergeCell ref="B61:C61"/>
    <mergeCell ref="B60:C60"/>
    <mergeCell ref="M60:N60"/>
    <mergeCell ref="AG60:AJ60"/>
    <mergeCell ref="D61:G61"/>
    <mergeCell ref="G31:K31"/>
    <mergeCell ref="L30:P30"/>
    <mergeCell ref="T6:Y6"/>
    <mergeCell ref="R91:S91"/>
    <mergeCell ref="V91:X91"/>
    <mergeCell ref="Y91:Z91"/>
    <mergeCell ref="M65:N65"/>
    <mergeCell ref="O65:U65"/>
    <mergeCell ref="V65:AA65"/>
    <mergeCell ref="K73:M74"/>
    <mergeCell ref="Q85:S85"/>
    <mergeCell ref="Q21:U21"/>
    <mergeCell ref="H56:N56"/>
    <mergeCell ref="L21:P21"/>
    <mergeCell ref="L28:P28"/>
    <mergeCell ref="G25:K25"/>
    <mergeCell ref="L25:P25"/>
    <mergeCell ref="Q25:U25"/>
    <mergeCell ref="D55:G55"/>
    <mergeCell ref="H55:N55"/>
    <mergeCell ref="D57:G57"/>
    <mergeCell ref="H57:N57"/>
    <mergeCell ref="G29:K29"/>
    <mergeCell ref="L29:P29"/>
    <mergeCell ref="Q29:U29"/>
    <mergeCell ref="G26:K26"/>
    <mergeCell ref="G28:K28"/>
    <mergeCell ref="V18:Z18"/>
    <mergeCell ref="AA18:AE18"/>
    <mergeCell ref="AA16:AE16"/>
    <mergeCell ref="V15:Z15"/>
    <mergeCell ref="AA15:AE15"/>
    <mergeCell ref="B5:G5"/>
    <mergeCell ref="H5:M5"/>
    <mergeCell ref="B6:G6"/>
    <mergeCell ref="H6:M6"/>
    <mergeCell ref="G15:K15"/>
    <mergeCell ref="L15:P15"/>
    <mergeCell ref="Q15:U15"/>
    <mergeCell ref="G16:K16"/>
    <mergeCell ref="G9:K10"/>
    <mergeCell ref="L9:AJ9"/>
    <mergeCell ref="V17:Z17"/>
    <mergeCell ref="V14:Z14"/>
    <mergeCell ref="AA14:AE14"/>
    <mergeCell ref="N5:S5"/>
    <mergeCell ref="G17:K17"/>
    <mergeCell ref="G18:K18"/>
    <mergeCell ref="L18:P18"/>
    <mergeCell ref="L16:P16"/>
    <mergeCell ref="AF14:AJ14"/>
    <mergeCell ref="B9:F10"/>
    <mergeCell ref="Q28:U28"/>
    <mergeCell ref="B16:F16"/>
    <mergeCell ref="B17:F17"/>
    <mergeCell ref="B18:F18"/>
    <mergeCell ref="B19:F19"/>
    <mergeCell ref="B20:F20"/>
    <mergeCell ref="B11:F11"/>
    <mergeCell ref="B12:F12"/>
    <mergeCell ref="B13:F13"/>
    <mergeCell ref="V27:Z27"/>
    <mergeCell ref="B14:F14"/>
    <mergeCell ref="B15:F15"/>
    <mergeCell ref="T5:Y5"/>
    <mergeCell ref="N6:S6"/>
    <mergeCell ref="L31:P31"/>
    <mergeCell ref="Q26:U26"/>
    <mergeCell ref="L11:P11"/>
    <mergeCell ref="Q11:U11"/>
    <mergeCell ref="G23:K23"/>
    <mergeCell ref="L23:P23"/>
    <mergeCell ref="Q23:U23"/>
    <mergeCell ref="G24:K24"/>
    <mergeCell ref="L24:P24"/>
    <mergeCell ref="Q24:U24"/>
    <mergeCell ref="G11:K11"/>
    <mergeCell ref="L12:P12"/>
    <mergeCell ref="L17:P17"/>
    <mergeCell ref="Q17:U17"/>
    <mergeCell ref="G13:K13"/>
    <mergeCell ref="G12:K12"/>
    <mergeCell ref="G14:K14"/>
    <mergeCell ref="G20:K20"/>
    <mergeCell ref="L20:P20"/>
    <mergeCell ref="Q20:U20"/>
    <mergeCell ref="G22:K22"/>
    <mergeCell ref="L22:P22"/>
    <mergeCell ref="Q22:U22"/>
    <mergeCell ref="G21:K21"/>
    <mergeCell ref="G27:K27"/>
    <mergeCell ref="Q18:U18"/>
    <mergeCell ref="L19:P19"/>
    <mergeCell ref="Q19:U19"/>
    <mergeCell ref="V20:Z20"/>
    <mergeCell ref="G19:K19"/>
    <mergeCell ref="Q12:U12"/>
    <mergeCell ref="AP26:AT26"/>
    <mergeCell ref="AF16:AJ16"/>
    <mergeCell ref="AK16:AO16"/>
    <mergeCell ref="AP16:AT16"/>
    <mergeCell ref="AP19:AT19"/>
    <mergeCell ref="AP20:AT20"/>
    <mergeCell ref="AP18:AT18"/>
    <mergeCell ref="AA17:AE17"/>
    <mergeCell ref="AF17:AJ17"/>
    <mergeCell ref="AK24:AO24"/>
    <mergeCell ref="AP24:AT24"/>
    <mergeCell ref="AA25:AE25"/>
    <mergeCell ref="AF25:AJ25"/>
    <mergeCell ref="AK25:AO25"/>
    <mergeCell ref="AP25:AT25"/>
    <mergeCell ref="AA26:AE26"/>
    <mergeCell ref="AF26:AJ26"/>
    <mergeCell ref="AK26:AO26"/>
    <mergeCell ref="AF18:AJ18"/>
    <mergeCell ref="AK14:AO14"/>
    <mergeCell ref="AK18:AO18"/>
    <mergeCell ref="AF20:AJ20"/>
    <mergeCell ref="AK20:AO20"/>
    <mergeCell ref="AK17:AO17"/>
    <mergeCell ref="AK19:AO19"/>
    <mergeCell ref="L10:P10"/>
    <mergeCell ref="Q10:U10"/>
    <mergeCell ref="V10:Z10"/>
    <mergeCell ref="L13:P13"/>
    <mergeCell ref="Q13:U13"/>
    <mergeCell ref="V13:Z13"/>
    <mergeCell ref="AA13:AE13"/>
    <mergeCell ref="AF13:AJ13"/>
    <mergeCell ref="AK13:AO13"/>
    <mergeCell ref="AP13:AT13"/>
    <mergeCell ref="AP11:AT11"/>
    <mergeCell ref="AF10:AJ10"/>
    <mergeCell ref="AK9:AO10"/>
    <mergeCell ref="L14:P14"/>
    <mergeCell ref="AF12:AJ12"/>
    <mergeCell ref="Q14:U14"/>
    <mergeCell ref="AK12:AO12"/>
    <mergeCell ref="AP12:AT12"/>
    <mergeCell ref="AK11:AO11"/>
    <mergeCell ref="AA11:AE11"/>
    <mergeCell ref="AF11:AJ11"/>
    <mergeCell ref="V11:Z11"/>
    <mergeCell ref="AA10:AE10"/>
    <mergeCell ref="V12:Z12"/>
    <mergeCell ref="AA12:AE12"/>
    <mergeCell ref="AP17:AT17"/>
    <mergeCell ref="V26:Z26"/>
    <mergeCell ref="AK21:AO21"/>
    <mergeCell ref="AP21:AT21"/>
    <mergeCell ref="AF23:AJ23"/>
    <mergeCell ref="AK23:AO23"/>
    <mergeCell ref="AP23:AT23"/>
    <mergeCell ref="V22:Z22"/>
    <mergeCell ref="AA22:AE22"/>
    <mergeCell ref="AF22:AJ22"/>
    <mergeCell ref="AK22:AO22"/>
    <mergeCell ref="AP22:AT22"/>
    <mergeCell ref="AA23:AE23"/>
    <mergeCell ref="AF21:AJ21"/>
    <mergeCell ref="V23:Z23"/>
    <mergeCell ref="AA21:AE21"/>
    <mergeCell ref="AA19:AE19"/>
    <mergeCell ref="AF19:AJ19"/>
    <mergeCell ref="V24:Z24"/>
    <mergeCell ref="AK15:AO15"/>
    <mergeCell ref="AP15:AT15"/>
    <mergeCell ref="V16:Z16"/>
    <mergeCell ref="AF15:AJ15"/>
    <mergeCell ref="AP9:AT10"/>
    <mergeCell ref="AA20:AE20"/>
    <mergeCell ref="V19:Z19"/>
    <mergeCell ref="V21:Z21"/>
    <mergeCell ref="R118:R119"/>
    <mergeCell ref="S118:U119"/>
    <mergeCell ref="V31:Z31"/>
    <mergeCell ref="AB65:AF65"/>
    <mergeCell ref="AB64:AF64"/>
    <mergeCell ref="T85:U85"/>
    <mergeCell ref="V64:AA64"/>
    <mergeCell ref="O59:U59"/>
    <mergeCell ref="V59:AA59"/>
    <mergeCell ref="AB59:AF59"/>
    <mergeCell ref="V28:Z28"/>
    <mergeCell ref="V29:Z29"/>
    <mergeCell ref="AA29:AE29"/>
    <mergeCell ref="AA24:AE24"/>
    <mergeCell ref="AF24:AJ24"/>
    <mergeCell ref="V25:Z25"/>
    <mergeCell ref="AP14:AT14"/>
    <mergeCell ref="AK31:AO31"/>
    <mergeCell ref="AP31:AT31"/>
    <mergeCell ref="AF30:AJ30"/>
    <mergeCell ref="AK30:AO30"/>
    <mergeCell ref="AP30:AT30"/>
    <mergeCell ref="AF31:AJ31"/>
    <mergeCell ref="Q30:U30"/>
    <mergeCell ref="V30:Z30"/>
    <mergeCell ref="AA30:AE30"/>
    <mergeCell ref="Q31:U31"/>
    <mergeCell ref="Q16:U16"/>
    <mergeCell ref="L26:P26"/>
    <mergeCell ref="L27:P27"/>
    <mergeCell ref="Q27:U27"/>
    <mergeCell ref="AB55:AF55"/>
    <mergeCell ref="AC173:AG173"/>
    <mergeCell ref="S174:W174"/>
    <mergeCell ref="T153:W153"/>
    <mergeCell ref="Z153:AC153"/>
    <mergeCell ref="C154:G155"/>
    <mergeCell ref="H159:O159"/>
    <mergeCell ref="B58:C58"/>
    <mergeCell ref="M58:N58"/>
    <mergeCell ref="D62:G62"/>
    <mergeCell ref="H62:L62"/>
    <mergeCell ref="M62:N62"/>
    <mergeCell ref="U121:AB122"/>
    <mergeCell ref="R121:T122"/>
    <mergeCell ref="Z105:Z106"/>
    <mergeCell ref="AA105:AB106"/>
    <mergeCell ref="C108:G109"/>
    <mergeCell ref="C121:H122"/>
    <mergeCell ref="D66:G66"/>
    <mergeCell ref="X62:AA62"/>
    <mergeCell ref="I120:P120"/>
    <mergeCell ref="D58:G58"/>
    <mergeCell ref="H58:L58"/>
    <mergeCell ref="AB62:AF62"/>
    <mergeCell ref="AB63:AF63"/>
    <mergeCell ref="O63:U63"/>
    <mergeCell ref="V63:AA63"/>
    <mergeCell ref="AE151:AH152"/>
    <mergeCell ref="V166:X166"/>
    <mergeCell ref="I150:P150"/>
    <mergeCell ref="Y161:AA162"/>
    <mergeCell ref="S161:S162"/>
    <mergeCell ref="B59:C59"/>
    <mergeCell ref="AL393:AM393"/>
    <mergeCell ref="AO393:AQ393"/>
    <mergeCell ref="AS393:AU393"/>
    <mergeCell ref="AZ393:BA393"/>
    <mergeCell ref="I393:K393"/>
    <mergeCell ref="M393:O393"/>
    <mergeCell ref="R393:T393"/>
    <mergeCell ref="X393:Y393"/>
    <mergeCell ref="AA393:AC393"/>
    <mergeCell ref="AF393:AH393"/>
    <mergeCell ref="J97:W98"/>
    <mergeCell ref="H64:L64"/>
    <mergeCell ref="B64:C64"/>
    <mergeCell ref="M64:N64"/>
    <mergeCell ref="O64:U64"/>
    <mergeCell ref="F385:H385"/>
    <mergeCell ref="K385:M385"/>
    <mergeCell ref="Q385:R385"/>
    <mergeCell ref="AC381:AF381"/>
    <mergeCell ref="AK381:AL381"/>
    <mergeCell ref="L388:AX388"/>
    <mergeCell ref="AY388:AY389"/>
    <mergeCell ref="AZ388:BD389"/>
    <mergeCell ref="L389:O389"/>
    <mergeCell ref="P389:P390"/>
    <mergeCell ref="Q389:T389"/>
    <mergeCell ref="U389:U390"/>
    <mergeCell ref="V389:Y389"/>
    <mergeCell ref="Z389:Z390"/>
    <mergeCell ref="J118:L119"/>
    <mergeCell ref="O166:Q166"/>
    <mergeCell ref="D64:G64"/>
    <mergeCell ref="D63:G63"/>
    <mergeCell ref="H59:L59"/>
    <mergeCell ref="B66:C66"/>
    <mergeCell ref="V188:X188"/>
    <mergeCell ref="H189:K189"/>
    <mergeCell ref="C183:G184"/>
    <mergeCell ref="R86:T86"/>
    <mergeCell ref="H96:J96"/>
    <mergeCell ref="C97:I98"/>
    <mergeCell ref="N73:N74"/>
    <mergeCell ref="S73:U73"/>
    <mergeCell ref="I163:P163"/>
    <mergeCell ref="T161:U161"/>
    <mergeCell ref="C167:G168"/>
    <mergeCell ref="N164:O165"/>
    <mergeCell ref="R166:S166"/>
    <mergeCell ref="C164:H165"/>
    <mergeCell ref="P160:R160"/>
    <mergeCell ref="K161:M162"/>
    <mergeCell ref="N161:N162"/>
    <mergeCell ref="O161:R161"/>
    <mergeCell ref="H65:L65"/>
    <mergeCell ref="X161:X162"/>
    <mergeCell ref="O86:P86"/>
    <mergeCell ref="Q86:Q87"/>
    <mergeCell ref="R105:S106"/>
    <mergeCell ref="T105:Y106"/>
    <mergeCell ref="V118:W119"/>
    <mergeCell ref="L123:O123"/>
    <mergeCell ref="O62:W62"/>
    <mergeCell ref="M118:M119"/>
    <mergeCell ref="N118:O118"/>
    <mergeCell ref="AA389:AD389"/>
    <mergeCell ref="AT389:AT390"/>
    <mergeCell ref="AU389:AX389"/>
    <mergeCell ref="L390:O390"/>
    <mergeCell ref="Q390:T390"/>
    <mergeCell ref="V390:Y390"/>
    <mergeCell ref="AA390:AD390"/>
    <mergeCell ref="AF390:AI390"/>
    <mergeCell ref="AK390:AN390"/>
    <mergeCell ref="AP390:AS390"/>
    <mergeCell ref="AU390:AX390"/>
    <mergeCell ref="AE389:AE390"/>
    <mergeCell ref="AF389:AI389"/>
    <mergeCell ref="AJ389:AJ390"/>
    <mergeCell ref="AK389:AN389"/>
    <mergeCell ref="AO389:AO390"/>
    <mergeCell ref="AP389:AS389"/>
    <mergeCell ref="X371:AA371"/>
    <mergeCell ref="AB371:AF371"/>
    <mergeCell ref="AG371:AJ371"/>
    <mergeCell ref="AK371:AO371"/>
    <mergeCell ref="AP371:AV371"/>
    <mergeCell ref="AW371:BB371"/>
    <mergeCell ref="AF363:AJ363"/>
    <mergeCell ref="F381:H381"/>
    <mergeCell ref="K381:L381"/>
    <mergeCell ref="M381:O381"/>
    <mergeCell ref="T381:U381"/>
    <mergeCell ref="V381:X381"/>
    <mergeCell ref="AA381:AB381"/>
    <mergeCell ref="AM381:AP381"/>
    <mergeCell ref="F382:G382"/>
    <mergeCell ref="H382:K382"/>
    <mergeCell ref="P382:Q382"/>
    <mergeCell ref="R382:U382"/>
    <mergeCell ref="Z382:AA382"/>
    <mergeCell ref="AB382:AD382"/>
    <mergeCell ref="AH382:AI382"/>
    <mergeCell ref="AP377:AR377"/>
    <mergeCell ref="AJ382:AL382"/>
    <mergeCell ref="F383:H383"/>
    <mergeCell ref="K383:L383"/>
    <mergeCell ref="M383:O383"/>
    <mergeCell ref="B376:C376"/>
    <mergeCell ref="D376:G376"/>
    <mergeCell ref="H376:L376"/>
    <mergeCell ref="M376:N376"/>
    <mergeCell ref="O376:U376"/>
    <mergeCell ref="V376:AA376"/>
    <mergeCell ref="AB376:AF376"/>
    <mergeCell ref="AG376:AO376"/>
    <mergeCell ref="AP376:AV376"/>
    <mergeCell ref="AW376:BB376"/>
    <mergeCell ref="BC376:BF376"/>
    <mergeCell ref="B377:C377"/>
    <mergeCell ref="D377:G377"/>
    <mergeCell ref="H377:L377"/>
    <mergeCell ref="M377:N377"/>
    <mergeCell ref="O377:AA377"/>
    <mergeCell ref="AB377:AF377"/>
    <mergeCell ref="AG377:AO377"/>
    <mergeCell ref="AU377:AW377"/>
    <mergeCell ref="BA377:BB377"/>
    <mergeCell ref="BC377:BF377"/>
    <mergeCell ref="B375:C375"/>
    <mergeCell ref="D375:G375"/>
    <mergeCell ref="H375:L375"/>
    <mergeCell ref="M375:N375"/>
    <mergeCell ref="O375:U375"/>
    <mergeCell ref="V375:AA375"/>
    <mergeCell ref="AB375:AF375"/>
    <mergeCell ref="AG375:AO375"/>
    <mergeCell ref="AP375:AV375"/>
    <mergeCell ref="V374:AA374"/>
    <mergeCell ref="AB374:AF374"/>
    <mergeCell ref="AG374:AJ374"/>
    <mergeCell ref="AK374:AO374"/>
    <mergeCell ref="AP374:AV374"/>
    <mergeCell ref="AW374:BB374"/>
    <mergeCell ref="AW375:BB375"/>
    <mergeCell ref="BC375:BF375"/>
    <mergeCell ref="BC372:BF372"/>
    <mergeCell ref="B373:C373"/>
    <mergeCell ref="D373:G373"/>
    <mergeCell ref="H373:L373"/>
    <mergeCell ref="M373:N373"/>
    <mergeCell ref="O373:W373"/>
    <mergeCell ref="X373:AA373"/>
    <mergeCell ref="AB373:AF373"/>
    <mergeCell ref="AG373:AJ373"/>
    <mergeCell ref="AK373:AO373"/>
    <mergeCell ref="AP373:AV373"/>
    <mergeCell ref="AW373:BB373"/>
    <mergeCell ref="BC373:BF373"/>
    <mergeCell ref="B374:C374"/>
    <mergeCell ref="D374:G374"/>
    <mergeCell ref="H374:L374"/>
    <mergeCell ref="M374:N374"/>
    <mergeCell ref="O374:U374"/>
    <mergeCell ref="BC374:BF374"/>
    <mergeCell ref="B372:C372"/>
    <mergeCell ref="D372:G372"/>
    <mergeCell ref="H372:L372"/>
    <mergeCell ref="M372:N372"/>
    <mergeCell ref="O372:U372"/>
    <mergeCell ref="V372:AA372"/>
    <mergeCell ref="AB372:AF372"/>
    <mergeCell ref="AG372:AJ372"/>
    <mergeCell ref="AK372:AO372"/>
    <mergeCell ref="AP372:AV372"/>
    <mergeCell ref="AW372:BB372"/>
    <mergeCell ref="B370:C370"/>
    <mergeCell ref="D370:G370"/>
    <mergeCell ref="H370:L370"/>
    <mergeCell ref="M370:N370"/>
    <mergeCell ref="O370:U370"/>
    <mergeCell ref="V370:AA370"/>
    <mergeCell ref="AB370:AF370"/>
    <mergeCell ref="AG370:AO370"/>
    <mergeCell ref="AP370:AV370"/>
    <mergeCell ref="AW370:BB370"/>
    <mergeCell ref="BC370:BF370"/>
    <mergeCell ref="B371:C371"/>
    <mergeCell ref="D371:G371"/>
    <mergeCell ref="H371:L371"/>
    <mergeCell ref="M371:N371"/>
    <mergeCell ref="O371:W371"/>
    <mergeCell ref="BC371:BF371"/>
    <mergeCell ref="BC368:BF368"/>
    <mergeCell ref="B369:C369"/>
    <mergeCell ref="D369:G369"/>
    <mergeCell ref="H369:L369"/>
    <mergeCell ref="M369:N369"/>
    <mergeCell ref="O369:Q369"/>
    <mergeCell ref="T369:V369"/>
    <mergeCell ref="Z369:AA369"/>
    <mergeCell ref="AB369:AF369"/>
    <mergeCell ref="AG369:AO369"/>
    <mergeCell ref="D368:G368"/>
    <mergeCell ref="H368:N368"/>
    <mergeCell ref="O368:AA368"/>
    <mergeCell ref="AB368:AF368"/>
    <mergeCell ref="AG368:AO368"/>
    <mergeCell ref="AP368:BB368"/>
    <mergeCell ref="B366:C368"/>
    <mergeCell ref="AP369:AR369"/>
    <mergeCell ref="AU369:AW369"/>
    <mergeCell ref="BA369:BB369"/>
    <mergeCell ref="BC369:BF369"/>
    <mergeCell ref="BC366:BF366"/>
    <mergeCell ref="D367:G367"/>
    <mergeCell ref="H367:N367"/>
    <mergeCell ref="O367:AA367"/>
    <mergeCell ref="AB367:AF367"/>
    <mergeCell ref="AG367:AO367"/>
    <mergeCell ref="AP367:BB367"/>
    <mergeCell ref="BC367:BF367"/>
    <mergeCell ref="AK363:AO363"/>
    <mergeCell ref="AP363:AT363"/>
    <mergeCell ref="D366:G366"/>
    <mergeCell ref="H366:N366"/>
    <mergeCell ref="O366:AA366"/>
    <mergeCell ref="AB366:AF366"/>
    <mergeCell ref="AG366:AO366"/>
    <mergeCell ref="AP366:BB366"/>
    <mergeCell ref="B363:F363"/>
    <mergeCell ref="G363:K363"/>
    <mergeCell ref="L363:P363"/>
    <mergeCell ref="Q363:U363"/>
    <mergeCell ref="V363:Z363"/>
    <mergeCell ref="AA363:AE363"/>
    <mergeCell ref="B361:F361"/>
    <mergeCell ref="G361:K361"/>
    <mergeCell ref="L361:P361"/>
    <mergeCell ref="Q361:U361"/>
    <mergeCell ref="V361:Z361"/>
    <mergeCell ref="AA361:AE361"/>
    <mergeCell ref="AF361:AJ361"/>
    <mergeCell ref="AK361:AO361"/>
    <mergeCell ref="AP361:AT361"/>
    <mergeCell ref="B362:F362"/>
    <mergeCell ref="G362:K362"/>
    <mergeCell ref="L362:P362"/>
    <mergeCell ref="Q362:U362"/>
    <mergeCell ref="V362:Z362"/>
    <mergeCell ref="AA362:AE362"/>
    <mergeCell ref="AF362:AJ362"/>
    <mergeCell ref="AK362:AO362"/>
    <mergeCell ref="AP362:AT362"/>
    <mergeCell ref="AF359:AJ359"/>
    <mergeCell ref="AK359:AO359"/>
    <mergeCell ref="AP359:AT359"/>
    <mergeCell ref="B360:F360"/>
    <mergeCell ref="G360:K360"/>
    <mergeCell ref="L360:P360"/>
    <mergeCell ref="Q360:U360"/>
    <mergeCell ref="V360:Z360"/>
    <mergeCell ref="AA360:AE360"/>
    <mergeCell ref="AF360:AJ360"/>
    <mergeCell ref="B359:F359"/>
    <mergeCell ref="G359:K359"/>
    <mergeCell ref="L359:P359"/>
    <mergeCell ref="Q359:U359"/>
    <mergeCell ref="V359:Z359"/>
    <mergeCell ref="AA359:AE359"/>
    <mergeCell ref="AK360:AO360"/>
    <mergeCell ref="AP360:AT360"/>
    <mergeCell ref="B357:F357"/>
    <mergeCell ref="G357:K357"/>
    <mergeCell ref="L357:P357"/>
    <mergeCell ref="Q357:U357"/>
    <mergeCell ref="V357:Z357"/>
    <mergeCell ref="AA357:AE357"/>
    <mergeCell ref="AF357:AJ357"/>
    <mergeCell ref="AK357:AO357"/>
    <mergeCell ref="AP357:AT357"/>
    <mergeCell ref="B358:F358"/>
    <mergeCell ref="G358:K358"/>
    <mergeCell ref="L358:P358"/>
    <mergeCell ref="Q358:U358"/>
    <mergeCell ref="V358:Z358"/>
    <mergeCell ref="AA358:AE358"/>
    <mergeCell ref="AF358:AJ358"/>
    <mergeCell ref="AK358:AO358"/>
    <mergeCell ref="AP358:AT358"/>
    <mergeCell ref="AF355:AJ355"/>
    <mergeCell ref="AK355:AO355"/>
    <mergeCell ref="AP355:AT355"/>
    <mergeCell ref="B356:F356"/>
    <mergeCell ref="G356:K356"/>
    <mergeCell ref="L356:P356"/>
    <mergeCell ref="Q356:U356"/>
    <mergeCell ref="V356:Z356"/>
    <mergeCell ref="AA356:AE356"/>
    <mergeCell ref="AF356:AJ356"/>
    <mergeCell ref="B355:F355"/>
    <mergeCell ref="G355:K355"/>
    <mergeCell ref="L355:P355"/>
    <mergeCell ref="Q355:U355"/>
    <mergeCell ref="V355:Z355"/>
    <mergeCell ref="AA355:AE355"/>
    <mergeCell ref="AK356:AO356"/>
    <mergeCell ref="AP356:AT356"/>
    <mergeCell ref="B353:F353"/>
    <mergeCell ref="G353:K353"/>
    <mergeCell ref="L353:P353"/>
    <mergeCell ref="Q353:U353"/>
    <mergeCell ref="V353:Z353"/>
    <mergeCell ref="AA353:AE353"/>
    <mergeCell ref="AF353:AJ353"/>
    <mergeCell ref="AK353:AO353"/>
    <mergeCell ref="AP353:AT353"/>
    <mergeCell ref="B354:F354"/>
    <mergeCell ref="G354:K354"/>
    <mergeCell ref="L354:P354"/>
    <mergeCell ref="Q354:U354"/>
    <mergeCell ref="V354:Z354"/>
    <mergeCell ref="AA354:AE354"/>
    <mergeCell ref="AF354:AJ354"/>
    <mergeCell ref="AK354:AO354"/>
    <mergeCell ref="AP354:AT354"/>
    <mergeCell ref="AF351:AJ351"/>
    <mergeCell ref="AK351:AO351"/>
    <mergeCell ref="AP351:AT351"/>
    <mergeCell ref="B352:F352"/>
    <mergeCell ref="G352:K352"/>
    <mergeCell ref="L352:P352"/>
    <mergeCell ref="Q352:U352"/>
    <mergeCell ref="V352:Z352"/>
    <mergeCell ref="AA352:AE352"/>
    <mergeCell ref="AF352:AJ352"/>
    <mergeCell ref="B351:F351"/>
    <mergeCell ref="G351:K351"/>
    <mergeCell ref="L351:P351"/>
    <mergeCell ref="Q351:U351"/>
    <mergeCell ref="V351:Z351"/>
    <mergeCell ref="AA351:AE351"/>
    <mergeCell ref="AK352:AO352"/>
    <mergeCell ref="AP352:AT352"/>
    <mergeCell ref="B349:F349"/>
    <mergeCell ref="G349:K349"/>
    <mergeCell ref="L349:P349"/>
    <mergeCell ref="Q349:U349"/>
    <mergeCell ref="V349:Z349"/>
    <mergeCell ref="AA349:AE349"/>
    <mergeCell ref="AF349:AJ349"/>
    <mergeCell ref="AK349:AO349"/>
    <mergeCell ref="AP349:AT349"/>
    <mergeCell ref="B350:F350"/>
    <mergeCell ref="G350:K350"/>
    <mergeCell ref="L350:P350"/>
    <mergeCell ref="Q350:U350"/>
    <mergeCell ref="V350:Z350"/>
    <mergeCell ref="AA350:AE350"/>
    <mergeCell ref="AF350:AJ350"/>
    <mergeCell ref="AK350:AO350"/>
    <mergeCell ref="AP350:AT350"/>
    <mergeCell ref="B346:F346"/>
    <mergeCell ref="G346:K346"/>
    <mergeCell ref="L346:P346"/>
    <mergeCell ref="Q346:U346"/>
    <mergeCell ref="V346:Z346"/>
    <mergeCell ref="AA346:AE346"/>
    <mergeCell ref="AF346:AJ346"/>
    <mergeCell ref="AK346:AO346"/>
    <mergeCell ref="AP346:AT346"/>
    <mergeCell ref="AF347:AJ347"/>
    <mergeCell ref="AK347:AO347"/>
    <mergeCell ref="AP347:AT347"/>
    <mergeCell ref="B348:F348"/>
    <mergeCell ref="G348:K348"/>
    <mergeCell ref="L348:P348"/>
    <mergeCell ref="Q348:U348"/>
    <mergeCell ref="V348:Z348"/>
    <mergeCell ref="AA348:AE348"/>
    <mergeCell ref="AF348:AJ348"/>
    <mergeCell ref="B347:F347"/>
    <mergeCell ref="G347:K347"/>
    <mergeCell ref="L347:P347"/>
    <mergeCell ref="Q347:U347"/>
    <mergeCell ref="V347:Z347"/>
    <mergeCell ref="AA347:AE347"/>
    <mergeCell ref="AK348:AO348"/>
    <mergeCell ref="AP348:AT348"/>
    <mergeCell ref="B344:F344"/>
    <mergeCell ref="G344:K344"/>
    <mergeCell ref="L344:P344"/>
    <mergeCell ref="Q344:U344"/>
    <mergeCell ref="V344:Z344"/>
    <mergeCell ref="AA344:AE344"/>
    <mergeCell ref="AF344:AJ344"/>
    <mergeCell ref="B343:F343"/>
    <mergeCell ref="G343:K343"/>
    <mergeCell ref="L343:P343"/>
    <mergeCell ref="Q343:U343"/>
    <mergeCell ref="V343:Z343"/>
    <mergeCell ref="AA343:AE343"/>
    <mergeCell ref="AK344:AO344"/>
    <mergeCell ref="AP344:AT344"/>
    <mergeCell ref="B345:F345"/>
    <mergeCell ref="G345:K345"/>
    <mergeCell ref="L345:P345"/>
    <mergeCell ref="Q345:U345"/>
    <mergeCell ref="V345:Z345"/>
    <mergeCell ref="AA345:AE345"/>
    <mergeCell ref="AF345:AJ345"/>
    <mergeCell ref="AK345:AO345"/>
    <mergeCell ref="AP345:AT345"/>
    <mergeCell ref="AK341:AO342"/>
    <mergeCell ref="AP341:AT342"/>
    <mergeCell ref="L342:P342"/>
    <mergeCell ref="Q342:U342"/>
    <mergeCell ref="V342:Z342"/>
    <mergeCell ref="AA342:AE342"/>
    <mergeCell ref="AF342:AJ342"/>
    <mergeCell ref="B338:G338"/>
    <mergeCell ref="H338:M338"/>
    <mergeCell ref="N338:S338"/>
    <mergeCell ref="T338:Y338"/>
    <mergeCell ref="B341:F342"/>
    <mergeCell ref="G341:K342"/>
    <mergeCell ref="L341:AJ341"/>
    <mergeCell ref="AF343:AJ343"/>
    <mergeCell ref="AK343:AO343"/>
    <mergeCell ref="AP343:AT343"/>
    <mergeCell ref="AK328:AN328"/>
    <mergeCell ref="AO328:AO329"/>
    <mergeCell ref="AP328:AS328"/>
    <mergeCell ref="AL332:AM332"/>
    <mergeCell ref="AO332:AQ332"/>
    <mergeCell ref="AS332:AU332"/>
    <mergeCell ref="AZ332:BA332"/>
    <mergeCell ref="B337:G337"/>
    <mergeCell ref="H337:M337"/>
    <mergeCell ref="N337:S337"/>
    <mergeCell ref="T337:Y337"/>
    <mergeCell ref="I332:K332"/>
    <mergeCell ref="M332:O332"/>
    <mergeCell ref="R332:T332"/>
    <mergeCell ref="X332:Y332"/>
    <mergeCell ref="AA332:AC332"/>
    <mergeCell ref="AF332:AH332"/>
    <mergeCell ref="F322:H322"/>
    <mergeCell ref="K322:L322"/>
    <mergeCell ref="M322:O322"/>
    <mergeCell ref="F324:H324"/>
    <mergeCell ref="K324:M324"/>
    <mergeCell ref="Q324:R324"/>
    <mergeCell ref="AA320:AB320"/>
    <mergeCell ref="AC320:AF320"/>
    <mergeCell ref="AK320:AL320"/>
    <mergeCell ref="L327:AX327"/>
    <mergeCell ref="AY327:AY328"/>
    <mergeCell ref="AZ327:BD328"/>
    <mergeCell ref="L328:O328"/>
    <mergeCell ref="P328:P329"/>
    <mergeCell ref="Q328:T328"/>
    <mergeCell ref="U328:U329"/>
    <mergeCell ref="V328:Y328"/>
    <mergeCell ref="Z328:Z329"/>
    <mergeCell ref="AA328:AD328"/>
    <mergeCell ref="AT328:AT329"/>
    <mergeCell ref="AU328:AX328"/>
    <mergeCell ref="L329:O329"/>
    <mergeCell ref="Q329:T329"/>
    <mergeCell ref="V329:Y329"/>
    <mergeCell ref="AA329:AD329"/>
    <mergeCell ref="AF329:AI329"/>
    <mergeCell ref="AK329:AN329"/>
    <mergeCell ref="AP329:AS329"/>
    <mergeCell ref="AU329:AX329"/>
    <mergeCell ref="AE328:AE329"/>
    <mergeCell ref="AF328:AI328"/>
    <mergeCell ref="AJ328:AJ329"/>
    <mergeCell ref="AG316:AO316"/>
    <mergeCell ref="AP316:AR316"/>
    <mergeCell ref="AU316:AW316"/>
    <mergeCell ref="BA316:BB316"/>
    <mergeCell ref="BC316:BF316"/>
    <mergeCell ref="B316:C316"/>
    <mergeCell ref="D316:G316"/>
    <mergeCell ref="H316:L316"/>
    <mergeCell ref="M316:N316"/>
    <mergeCell ref="O316:AA316"/>
    <mergeCell ref="AB316:AF316"/>
    <mergeCell ref="AM320:AP320"/>
    <mergeCell ref="F321:G321"/>
    <mergeCell ref="H321:K321"/>
    <mergeCell ref="P321:Q321"/>
    <mergeCell ref="R321:U321"/>
    <mergeCell ref="Z321:AA321"/>
    <mergeCell ref="AB321:AD321"/>
    <mergeCell ref="F320:H320"/>
    <mergeCell ref="K320:L320"/>
    <mergeCell ref="M320:O320"/>
    <mergeCell ref="T320:U320"/>
    <mergeCell ref="V320:X320"/>
    <mergeCell ref="AH321:AI321"/>
    <mergeCell ref="AJ321:AL321"/>
    <mergeCell ref="B315:C315"/>
    <mergeCell ref="D315:G315"/>
    <mergeCell ref="H315:L315"/>
    <mergeCell ref="M315:N315"/>
    <mergeCell ref="O315:U315"/>
    <mergeCell ref="B314:C314"/>
    <mergeCell ref="D314:G314"/>
    <mergeCell ref="H314:L314"/>
    <mergeCell ref="M314:N314"/>
    <mergeCell ref="O314:U314"/>
    <mergeCell ref="V315:AA315"/>
    <mergeCell ref="AB315:AF315"/>
    <mergeCell ref="AG315:AO315"/>
    <mergeCell ref="AP315:AV315"/>
    <mergeCell ref="AW315:BB315"/>
    <mergeCell ref="BC315:BF315"/>
    <mergeCell ref="AB314:AF314"/>
    <mergeCell ref="AG314:AO314"/>
    <mergeCell ref="AP314:AV314"/>
    <mergeCell ref="AW314:BB314"/>
    <mergeCell ref="BC314:BF314"/>
    <mergeCell ref="V314:AA314"/>
    <mergeCell ref="AB312:AF312"/>
    <mergeCell ref="AG312:AJ312"/>
    <mergeCell ref="AK312:AO312"/>
    <mergeCell ref="AP312:AV312"/>
    <mergeCell ref="AW312:BB312"/>
    <mergeCell ref="BC312:BF312"/>
    <mergeCell ref="B312:C312"/>
    <mergeCell ref="D312:G312"/>
    <mergeCell ref="H312:L312"/>
    <mergeCell ref="M312:N312"/>
    <mergeCell ref="O312:W312"/>
    <mergeCell ref="X312:AA312"/>
    <mergeCell ref="AB313:AF313"/>
    <mergeCell ref="AG313:AJ313"/>
    <mergeCell ref="AK313:AO313"/>
    <mergeCell ref="AP313:AV313"/>
    <mergeCell ref="AW313:BB313"/>
    <mergeCell ref="BC313:BF313"/>
    <mergeCell ref="B313:C313"/>
    <mergeCell ref="D313:G313"/>
    <mergeCell ref="H313:L313"/>
    <mergeCell ref="M313:N313"/>
    <mergeCell ref="O313:U313"/>
    <mergeCell ref="V313:AA313"/>
    <mergeCell ref="B311:C311"/>
    <mergeCell ref="D311:G311"/>
    <mergeCell ref="H311:L311"/>
    <mergeCell ref="M311:N311"/>
    <mergeCell ref="O311:U311"/>
    <mergeCell ref="V311:AA311"/>
    <mergeCell ref="AW309:BB309"/>
    <mergeCell ref="BC309:BF309"/>
    <mergeCell ref="B310:C310"/>
    <mergeCell ref="D310:G310"/>
    <mergeCell ref="H310:L310"/>
    <mergeCell ref="M310:N310"/>
    <mergeCell ref="O310:W310"/>
    <mergeCell ref="X310:AA310"/>
    <mergeCell ref="AB310:AF310"/>
    <mergeCell ref="AG310:AJ310"/>
    <mergeCell ref="AB311:AF311"/>
    <mergeCell ref="AG311:AJ311"/>
    <mergeCell ref="AK311:AO311"/>
    <mergeCell ref="AP311:AV311"/>
    <mergeCell ref="AW311:BB311"/>
    <mergeCell ref="BC311:BF311"/>
    <mergeCell ref="AK310:AO310"/>
    <mergeCell ref="AP310:AV310"/>
    <mergeCell ref="AW310:BB310"/>
    <mergeCell ref="BC310:BF310"/>
    <mergeCell ref="BC308:BF308"/>
    <mergeCell ref="B309:C309"/>
    <mergeCell ref="D309:G309"/>
    <mergeCell ref="H309:L309"/>
    <mergeCell ref="M309:N309"/>
    <mergeCell ref="O309:U309"/>
    <mergeCell ref="V309:AA309"/>
    <mergeCell ref="AB309:AF309"/>
    <mergeCell ref="AG309:AO309"/>
    <mergeCell ref="AP309:AV309"/>
    <mergeCell ref="Z308:AA308"/>
    <mergeCell ref="AB308:AF308"/>
    <mergeCell ref="AG308:AO308"/>
    <mergeCell ref="AP308:AR308"/>
    <mergeCell ref="AU308:AW308"/>
    <mergeCell ref="BA308:BB308"/>
    <mergeCell ref="B308:C308"/>
    <mergeCell ref="D308:G308"/>
    <mergeCell ref="H308:L308"/>
    <mergeCell ref="M308:N308"/>
    <mergeCell ref="O308:Q308"/>
    <mergeCell ref="T308:V308"/>
    <mergeCell ref="B305:C307"/>
    <mergeCell ref="D305:G305"/>
    <mergeCell ref="H305:N305"/>
    <mergeCell ref="O305:AA305"/>
    <mergeCell ref="AF302:AJ302"/>
    <mergeCell ref="AK302:AO302"/>
    <mergeCell ref="AP302:AT302"/>
    <mergeCell ref="B302:F302"/>
    <mergeCell ref="G302:K302"/>
    <mergeCell ref="L302:P302"/>
    <mergeCell ref="Q302:U302"/>
    <mergeCell ref="V302:Z302"/>
    <mergeCell ref="AA302:AE302"/>
    <mergeCell ref="BC306:BF306"/>
    <mergeCell ref="D307:G307"/>
    <mergeCell ref="H307:N307"/>
    <mergeCell ref="O307:AA307"/>
    <mergeCell ref="AB307:AF307"/>
    <mergeCell ref="AG307:AO307"/>
    <mergeCell ref="AP307:BB307"/>
    <mergeCell ref="BC307:BF307"/>
    <mergeCell ref="AB305:AF305"/>
    <mergeCell ref="AG305:AO305"/>
    <mergeCell ref="AP305:BB305"/>
    <mergeCell ref="BC305:BF305"/>
    <mergeCell ref="D306:G306"/>
    <mergeCell ref="H306:N306"/>
    <mergeCell ref="O306:AA306"/>
    <mergeCell ref="AB306:AF306"/>
    <mergeCell ref="AG306:AO306"/>
    <mergeCell ref="AP306:BB306"/>
    <mergeCell ref="B300:F300"/>
    <mergeCell ref="G300:K300"/>
    <mergeCell ref="L300:P300"/>
    <mergeCell ref="Q300:U300"/>
    <mergeCell ref="V300:Z300"/>
    <mergeCell ref="AA300:AE300"/>
    <mergeCell ref="AF300:AJ300"/>
    <mergeCell ref="AK300:AO300"/>
    <mergeCell ref="AP300:AT300"/>
    <mergeCell ref="B301:F301"/>
    <mergeCell ref="G301:K301"/>
    <mergeCell ref="L301:P301"/>
    <mergeCell ref="Q301:U301"/>
    <mergeCell ref="V301:Z301"/>
    <mergeCell ref="AA301:AE301"/>
    <mergeCell ref="AF301:AJ301"/>
    <mergeCell ref="AK301:AO301"/>
    <mergeCell ref="AP301:AT301"/>
    <mergeCell ref="AF298:AJ298"/>
    <mergeCell ref="AK298:AO298"/>
    <mergeCell ref="AP298:AT298"/>
    <mergeCell ref="B299:F299"/>
    <mergeCell ref="G299:K299"/>
    <mergeCell ref="L299:P299"/>
    <mergeCell ref="Q299:U299"/>
    <mergeCell ref="V299:Z299"/>
    <mergeCell ref="AA299:AE299"/>
    <mergeCell ref="AF299:AJ299"/>
    <mergeCell ref="B298:F298"/>
    <mergeCell ref="G298:K298"/>
    <mergeCell ref="L298:P298"/>
    <mergeCell ref="Q298:U298"/>
    <mergeCell ref="V298:Z298"/>
    <mergeCell ref="AA298:AE298"/>
    <mergeCell ref="AK299:AO299"/>
    <mergeCell ref="AP299:AT299"/>
    <mergeCell ref="B296:F296"/>
    <mergeCell ref="G296:K296"/>
    <mergeCell ref="L296:P296"/>
    <mergeCell ref="Q296:U296"/>
    <mergeCell ref="V296:Z296"/>
    <mergeCell ref="AA296:AE296"/>
    <mergeCell ref="AF296:AJ296"/>
    <mergeCell ref="AK296:AO296"/>
    <mergeCell ref="AP296:AT296"/>
    <mergeCell ref="B297:F297"/>
    <mergeCell ref="G297:K297"/>
    <mergeCell ref="L297:P297"/>
    <mergeCell ref="Q297:U297"/>
    <mergeCell ref="V297:Z297"/>
    <mergeCell ref="AA297:AE297"/>
    <mergeCell ref="AF297:AJ297"/>
    <mergeCell ref="AK297:AO297"/>
    <mergeCell ref="AP297:AT297"/>
    <mergeCell ref="AF294:AJ294"/>
    <mergeCell ref="AK294:AO294"/>
    <mergeCell ref="AP294:AT294"/>
    <mergeCell ref="B295:F295"/>
    <mergeCell ref="G295:K295"/>
    <mergeCell ref="L295:P295"/>
    <mergeCell ref="Q295:U295"/>
    <mergeCell ref="V295:Z295"/>
    <mergeCell ref="AA295:AE295"/>
    <mergeCell ref="AF295:AJ295"/>
    <mergeCell ref="B294:F294"/>
    <mergeCell ref="G294:K294"/>
    <mergeCell ref="L294:P294"/>
    <mergeCell ref="Q294:U294"/>
    <mergeCell ref="V294:Z294"/>
    <mergeCell ref="AA294:AE294"/>
    <mergeCell ref="AK295:AO295"/>
    <mergeCell ref="AP295:AT295"/>
    <mergeCell ref="B292:F292"/>
    <mergeCell ref="G292:K292"/>
    <mergeCell ref="L292:P292"/>
    <mergeCell ref="Q292:U292"/>
    <mergeCell ref="V292:Z292"/>
    <mergeCell ref="AA292:AE292"/>
    <mergeCell ref="AF292:AJ292"/>
    <mergeCell ref="AK292:AO292"/>
    <mergeCell ref="AP292:AT292"/>
    <mergeCell ref="B293:F293"/>
    <mergeCell ref="G293:K293"/>
    <mergeCell ref="L293:P293"/>
    <mergeCell ref="Q293:U293"/>
    <mergeCell ref="V293:Z293"/>
    <mergeCell ref="AA293:AE293"/>
    <mergeCell ref="AF293:AJ293"/>
    <mergeCell ref="AK293:AO293"/>
    <mergeCell ref="AP293:AT293"/>
    <mergeCell ref="AF290:AJ290"/>
    <mergeCell ref="AK290:AO290"/>
    <mergeCell ref="AP290:AT290"/>
    <mergeCell ref="B291:F291"/>
    <mergeCell ref="G291:K291"/>
    <mergeCell ref="L291:P291"/>
    <mergeCell ref="Q291:U291"/>
    <mergeCell ref="V291:Z291"/>
    <mergeCell ref="AA291:AE291"/>
    <mergeCell ref="AF291:AJ291"/>
    <mergeCell ref="B290:F290"/>
    <mergeCell ref="G290:K290"/>
    <mergeCell ref="L290:P290"/>
    <mergeCell ref="Q290:U290"/>
    <mergeCell ref="V290:Z290"/>
    <mergeCell ref="AA290:AE290"/>
    <mergeCell ref="AK291:AO291"/>
    <mergeCell ref="AP291:AT291"/>
    <mergeCell ref="B288:F288"/>
    <mergeCell ref="G288:K288"/>
    <mergeCell ref="L288:P288"/>
    <mergeCell ref="Q288:U288"/>
    <mergeCell ref="V288:Z288"/>
    <mergeCell ref="AA288:AE288"/>
    <mergeCell ref="AF288:AJ288"/>
    <mergeCell ref="AK288:AO288"/>
    <mergeCell ref="AP288:AT288"/>
    <mergeCell ref="B289:F289"/>
    <mergeCell ref="G289:K289"/>
    <mergeCell ref="L289:P289"/>
    <mergeCell ref="Q289:U289"/>
    <mergeCell ref="V289:Z289"/>
    <mergeCell ref="AA289:AE289"/>
    <mergeCell ref="AF289:AJ289"/>
    <mergeCell ref="AK289:AO289"/>
    <mergeCell ref="AP289:AT289"/>
    <mergeCell ref="AF286:AJ286"/>
    <mergeCell ref="AK286:AO286"/>
    <mergeCell ref="AP286:AT286"/>
    <mergeCell ref="B287:F287"/>
    <mergeCell ref="G287:K287"/>
    <mergeCell ref="L287:P287"/>
    <mergeCell ref="Q287:U287"/>
    <mergeCell ref="V287:Z287"/>
    <mergeCell ref="AA287:AE287"/>
    <mergeCell ref="AF287:AJ287"/>
    <mergeCell ref="B286:F286"/>
    <mergeCell ref="G286:K286"/>
    <mergeCell ref="L286:P286"/>
    <mergeCell ref="Q286:U286"/>
    <mergeCell ref="V286:Z286"/>
    <mergeCell ref="AA286:AE286"/>
    <mergeCell ref="AK287:AO287"/>
    <mergeCell ref="AP287:AT287"/>
    <mergeCell ref="AA282:AE282"/>
    <mergeCell ref="AK283:AO283"/>
    <mergeCell ref="AP283:AT283"/>
    <mergeCell ref="B284:F284"/>
    <mergeCell ref="G284:K284"/>
    <mergeCell ref="L284:P284"/>
    <mergeCell ref="Q284:U284"/>
    <mergeCell ref="V284:Z284"/>
    <mergeCell ref="AA284:AE284"/>
    <mergeCell ref="AF284:AJ284"/>
    <mergeCell ref="AK284:AO284"/>
    <mergeCell ref="AP284:AT284"/>
    <mergeCell ref="B285:F285"/>
    <mergeCell ref="G285:K285"/>
    <mergeCell ref="L285:P285"/>
    <mergeCell ref="Q285:U285"/>
    <mergeCell ref="V285:Z285"/>
    <mergeCell ref="AA285:AE285"/>
    <mergeCell ref="AF285:AJ285"/>
    <mergeCell ref="AK285:AO285"/>
    <mergeCell ref="AP285:AT285"/>
    <mergeCell ref="AC503:AF503"/>
    <mergeCell ref="AK503:AL503"/>
    <mergeCell ref="AM503:AP503"/>
    <mergeCell ref="F504:G504"/>
    <mergeCell ref="H504:K504"/>
    <mergeCell ref="P504:Q504"/>
    <mergeCell ref="R504:U504"/>
    <mergeCell ref="B280:F281"/>
    <mergeCell ref="G280:K281"/>
    <mergeCell ref="L280:AJ280"/>
    <mergeCell ref="AK280:AO281"/>
    <mergeCell ref="AP280:AT281"/>
    <mergeCell ref="L281:P281"/>
    <mergeCell ref="Q281:U281"/>
    <mergeCell ref="V281:Z281"/>
    <mergeCell ref="AA281:AE281"/>
    <mergeCell ref="AF281:AJ281"/>
    <mergeCell ref="AF282:AJ282"/>
    <mergeCell ref="AK282:AO282"/>
    <mergeCell ref="AP282:AT282"/>
    <mergeCell ref="B283:F283"/>
    <mergeCell ref="G283:K283"/>
    <mergeCell ref="L283:P283"/>
    <mergeCell ref="Q283:U283"/>
    <mergeCell ref="V283:Z283"/>
    <mergeCell ref="AA283:AE283"/>
    <mergeCell ref="AF283:AJ283"/>
    <mergeCell ref="B282:F282"/>
    <mergeCell ref="G282:K282"/>
    <mergeCell ref="L282:P282"/>
    <mergeCell ref="Q282:U282"/>
    <mergeCell ref="V282:Z282"/>
    <mergeCell ref="AE511:AE512"/>
    <mergeCell ref="AF511:AI511"/>
    <mergeCell ref="AJ511:AJ512"/>
    <mergeCell ref="AK511:AN511"/>
    <mergeCell ref="AO511:AO512"/>
    <mergeCell ref="AP511:AS511"/>
    <mergeCell ref="AO515:AQ515"/>
    <mergeCell ref="AS515:AU515"/>
    <mergeCell ref="AZ515:BA515"/>
    <mergeCell ref="I515:K515"/>
    <mergeCell ref="M515:O515"/>
    <mergeCell ref="R515:T515"/>
    <mergeCell ref="X515:Y515"/>
    <mergeCell ref="AA515:AC515"/>
    <mergeCell ref="AF515:AH515"/>
    <mergeCell ref="B276:G276"/>
    <mergeCell ref="H276:M276"/>
    <mergeCell ref="N276:S276"/>
    <mergeCell ref="T276:Y276"/>
    <mergeCell ref="B277:G277"/>
    <mergeCell ref="H277:M277"/>
    <mergeCell ref="N277:S277"/>
    <mergeCell ref="T277:Y277"/>
    <mergeCell ref="AL515:AM515"/>
    <mergeCell ref="L510:AX510"/>
    <mergeCell ref="AJ504:AL504"/>
    <mergeCell ref="F505:H505"/>
    <mergeCell ref="K505:L505"/>
    <mergeCell ref="M505:O505"/>
    <mergeCell ref="F507:H507"/>
    <mergeCell ref="K507:M507"/>
    <mergeCell ref="Q507:R507"/>
    <mergeCell ref="Z504:AA504"/>
    <mergeCell ref="AB504:AD504"/>
    <mergeCell ref="AH504:AI504"/>
    <mergeCell ref="AP499:AR499"/>
    <mergeCell ref="AU499:AW499"/>
    <mergeCell ref="BA499:BB499"/>
    <mergeCell ref="BC499:BF499"/>
    <mergeCell ref="F503:H503"/>
    <mergeCell ref="K503:L503"/>
    <mergeCell ref="M503:O503"/>
    <mergeCell ref="T503:U503"/>
    <mergeCell ref="V503:X503"/>
    <mergeCell ref="AA503:AB503"/>
    <mergeCell ref="AY510:AY511"/>
    <mergeCell ref="AZ510:BD511"/>
    <mergeCell ref="L511:O511"/>
    <mergeCell ref="P511:P512"/>
    <mergeCell ref="Q511:T511"/>
    <mergeCell ref="U511:U512"/>
    <mergeCell ref="V511:Y511"/>
    <mergeCell ref="Z511:Z512"/>
    <mergeCell ref="AA511:AD511"/>
    <mergeCell ref="AT511:AT512"/>
    <mergeCell ref="AU511:AX511"/>
    <mergeCell ref="L512:O512"/>
    <mergeCell ref="Q512:T512"/>
    <mergeCell ref="V512:Y512"/>
    <mergeCell ref="AA512:AD512"/>
    <mergeCell ref="AF512:AI512"/>
    <mergeCell ref="AK512:AN512"/>
    <mergeCell ref="AP512:AS512"/>
    <mergeCell ref="AU512:AX512"/>
    <mergeCell ref="B498:C498"/>
    <mergeCell ref="D498:G498"/>
    <mergeCell ref="H498:L498"/>
    <mergeCell ref="M498:N498"/>
    <mergeCell ref="O498:U498"/>
    <mergeCell ref="V498:AA498"/>
    <mergeCell ref="AB498:AF498"/>
    <mergeCell ref="AG498:AO498"/>
    <mergeCell ref="AP498:AV498"/>
    <mergeCell ref="AW498:BB498"/>
    <mergeCell ref="BC498:BF498"/>
    <mergeCell ref="B499:C499"/>
    <mergeCell ref="D499:G499"/>
    <mergeCell ref="H499:L499"/>
    <mergeCell ref="M499:N499"/>
    <mergeCell ref="O499:AA499"/>
    <mergeCell ref="AB499:AF499"/>
    <mergeCell ref="AG499:AO499"/>
    <mergeCell ref="B497:C497"/>
    <mergeCell ref="D497:G497"/>
    <mergeCell ref="H497:L497"/>
    <mergeCell ref="M497:N497"/>
    <mergeCell ref="O497:U497"/>
    <mergeCell ref="V497:AA497"/>
    <mergeCell ref="AB497:AF497"/>
    <mergeCell ref="AG497:AO497"/>
    <mergeCell ref="AP497:AV497"/>
    <mergeCell ref="V496:AA496"/>
    <mergeCell ref="AB496:AF496"/>
    <mergeCell ref="AG496:AJ496"/>
    <mergeCell ref="AK496:AO496"/>
    <mergeCell ref="AP496:AV496"/>
    <mergeCell ref="AW496:BB496"/>
    <mergeCell ref="AW497:BB497"/>
    <mergeCell ref="BC497:BF497"/>
    <mergeCell ref="BC494:BF494"/>
    <mergeCell ref="B495:C495"/>
    <mergeCell ref="D495:G495"/>
    <mergeCell ref="H495:L495"/>
    <mergeCell ref="M495:N495"/>
    <mergeCell ref="O495:W495"/>
    <mergeCell ref="X495:AA495"/>
    <mergeCell ref="AB495:AF495"/>
    <mergeCell ref="AG495:AJ495"/>
    <mergeCell ref="AK495:AO495"/>
    <mergeCell ref="AP495:AV495"/>
    <mergeCell ref="AW495:BB495"/>
    <mergeCell ref="BC495:BF495"/>
    <mergeCell ref="B496:C496"/>
    <mergeCell ref="D496:G496"/>
    <mergeCell ref="H496:L496"/>
    <mergeCell ref="M496:N496"/>
    <mergeCell ref="O496:U496"/>
    <mergeCell ref="BC496:BF496"/>
    <mergeCell ref="B494:C494"/>
    <mergeCell ref="D494:G494"/>
    <mergeCell ref="H494:L494"/>
    <mergeCell ref="M494:N494"/>
    <mergeCell ref="O494:U494"/>
    <mergeCell ref="V494:AA494"/>
    <mergeCell ref="AB494:AF494"/>
    <mergeCell ref="AG494:AJ494"/>
    <mergeCell ref="AK494:AO494"/>
    <mergeCell ref="X493:AA493"/>
    <mergeCell ref="AB493:AF493"/>
    <mergeCell ref="AG493:AJ493"/>
    <mergeCell ref="AK493:AO493"/>
    <mergeCell ref="AP493:AV493"/>
    <mergeCell ref="AW493:BB493"/>
    <mergeCell ref="AP494:AV494"/>
    <mergeCell ref="AW494:BB494"/>
    <mergeCell ref="B492:C492"/>
    <mergeCell ref="D492:G492"/>
    <mergeCell ref="H492:L492"/>
    <mergeCell ref="M492:N492"/>
    <mergeCell ref="O492:U492"/>
    <mergeCell ref="V492:AA492"/>
    <mergeCell ref="AB492:AF492"/>
    <mergeCell ref="AG492:AO492"/>
    <mergeCell ref="AP492:AV492"/>
    <mergeCell ref="AW492:BB492"/>
    <mergeCell ref="BC492:BF492"/>
    <mergeCell ref="B493:C493"/>
    <mergeCell ref="D493:G493"/>
    <mergeCell ref="H493:L493"/>
    <mergeCell ref="M493:N493"/>
    <mergeCell ref="O493:W493"/>
    <mergeCell ref="BC493:BF493"/>
    <mergeCell ref="BC490:BF490"/>
    <mergeCell ref="B491:C491"/>
    <mergeCell ref="D491:G491"/>
    <mergeCell ref="H491:L491"/>
    <mergeCell ref="M491:N491"/>
    <mergeCell ref="O491:Q491"/>
    <mergeCell ref="T491:V491"/>
    <mergeCell ref="Z491:AA491"/>
    <mergeCell ref="AB491:AF491"/>
    <mergeCell ref="AG491:AO491"/>
    <mergeCell ref="D490:G490"/>
    <mergeCell ref="H490:N490"/>
    <mergeCell ref="O490:AA490"/>
    <mergeCell ref="AB490:AF490"/>
    <mergeCell ref="AG490:AO490"/>
    <mergeCell ref="AP490:BB490"/>
    <mergeCell ref="B488:C490"/>
    <mergeCell ref="AP491:AR491"/>
    <mergeCell ref="AU491:AW491"/>
    <mergeCell ref="BA491:BB491"/>
    <mergeCell ref="BC491:BF491"/>
    <mergeCell ref="BC488:BF488"/>
    <mergeCell ref="D489:G489"/>
    <mergeCell ref="H489:N489"/>
    <mergeCell ref="O489:AA489"/>
    <mergeCell ref="AB489:AF489"/>
    <mergeCell ref="AG489:AO489"/>
    <mergeCell ref="AP489:BB489"/>
    <mergeCell ref="BC489:BF489"/>
    <mergeCell ref="AF485:AJ485"/>
    <mergeCell ref="AK485:AO485"/>
    <mergeCell ref="AP485:AT485"/>
    <mergeCell ref="D488:G488"/>
    <mergeCell ref="H488:N488"/>
    <mergeCell ref="O488:AA488"/>
    <mergeCell ref="AB488:AF488"/>
    <mergeCell ref="AG488:AO488"/>
    <mergeCell ref="AP488:BB488"/>
    <mergeCell ref="B485:F485"/>
    <mergeCell ref="G485:K485"/>
    <mergeCell ref="L485:P485"/>
    <mergeCell ref="Q485:U485"/>
    <mergeCell ref="V485:Z485"/>
    <mergeCell ref="AA485:AE485"/>
    <mergeCell ref="B483:F483"/>
    <mergeCell ref="G483:K483"/>
    <mergeCell ref="L483:P483"/>
    <mergeCell ref="Q483:U483"/>
    <mergeCell ref="V483:Z483"/>
    <mergeCell ref="AA483:AE483"/>
    <mergeCell ref="AF483:AJ483"/>
    <mergeCell ref="AK483:AO483"/>
    <mergeCell ref="AP483:AT483"/>
    <mergeCell ref="B484:F484"/>
    <mergeCell ref="G484:K484"/>
    <mergeCell ref="L484:P484"/>
    <mergeCell ref="Q484:U484"/>
    <mergeCell ref="V484:Z484"/>
    <mergeCell ref="AA484:AE484"/>
    <mergeCell ref="AF484:AJ484"/>
    <mergeCell ref="AK484:AO484"/>
    <mergeCell ref="AP484:AT484"/>
    <mergeCell ref="AF481:AJ481"/>
    <mergeCell ref="AK481:AO481"/>
    <mergeCell ref="AP481:AT481"/>
    <mergeCell ref="B482:F482"/>
    <mergeCell ref="G482:K482"/>
    <mergeCell ref="L482:P482"/>
    <mergeCell ref="Q482:U482"/>
    <mergeCell ref="V482:Z482"/>
    <mergeCell ref="AA482:AE482"/>
    <mergeCell ref="AF482:AJ482"/>
    <mergeCell ref="B481:F481"/>
    <mergeCell ref="G481:K481"/>
    <mergeCell ref="L481:P481"/>
    <mergeCell ref="Q481:U481"/>
    <mergeCell ref="V481:Z481"/>
    <mergeCell ref="AA481:AE481"/>
    <mergeCell ref="AK482:AO482"/>
    <mergeCell ref="AP482:AT482"/>
    <mergeCell ref="B479:F479"/>
    <mergeCell ref="G479:K479"/>
    <mergeCell ref="L479:P479"/>
    <mergeCell ref="Q479:U479"/>
    <mergeCell ref="V479:Z479"/>
    <mergeCell ref="AA479:AE479"/>
    <mergeCell ref="AF479:AJ479"/>
    <mergeCell ref="AK479:AO479"/>
    <mergeCell ref="AP479:AT479"/>
    <mergeCell ref="B480:F480"/>
    <mergeCell ref="G480:K480"/>
    <mergeCell ref="L480:P480"/>
    <mergeCell ref="Q480:U480"/>
    <mergeCell ref="V480:Z480"/>
    <mergeCell ref="AA480:AE480"/>
    <mergeCell ref="AF480:AJ480"/>
    <mergeCell ref="AK480:AO480"/>
    <mergeCell ref="AP480:AT480"/>
    <mergeCell ref="AF477:AJ477"/>
    <mergeCell ref="AK477:AO477"/>
    <mergeCell ref="AP477:AT477"/>
    <mergeCell ref="B478:F478"/>
    <mergeCell ref="G478:K478"/>
    <mergeCell ref="L478:P478"/>
    <mergeCell ref="Q478:U478"/>
    <mergeCell ref="V478:Z478"/>
    <mergeCell ref="AA478:AE478"/>
    <mergeCell ref="AF478:AJ478"/>
    <mergeCell ref="B477:F477"/>
    <mergeCell ref="G477:K477"/>
    <mergeCell ref="L477:P477"/>
    <mergeCell ref="Q477:U477"/>
    <mergeCell ref="V477:Z477"/>
    <mergeCell ref="AA477:AE477"/>
    <mergeCell ref="AK478:AO478"/>
    <mergeCell ref="AP478:AT478"/>
    <mergeCell ref="B475:F475"/>
    <mergeCell ref="G475:K475"/>
    <mergeCell ref="L475:P475"/>
    <mergeCell ref="Q475:U475"/>
    <mergeCell ref="V475:Z475"/>
    <mergeCell ref="AA475:AE475"/>
    <mergeCell ref="AF475:AJ475"/>
    <mergeCell ref="AK475:AO475"/>
    <mergeCell ref="AP475:AT475"/>
    <mergeCell ref="B476:F476"/>
    <mergeCell ref="G476:K476"/>
    <mergeCell ref="L476:P476"/>
    <mergeCell ref="Q476:U476"/>
    <mergeCell ref="V476:Z476"/>
    <mergeCell ref="AA476:AE476"/>
    <mergeCell ref="AF476:AJ476"/>
    <mergeCell ref="AK476:AO476"/>
    <mergeCell ref="AP476:AT476"/>
    <mergeCell ref="AF473:AJ473"/>
    <mergeCell ref="AK473:AO473"/>
    <mergeCell ref="AP473:AT473"/>
    <mergeCell ref="B474:F474"/>
    <mergeCell ref="G474:K474"/>
    <mergeCell ref="L474:P474"/>
    <mergeCell ref="Q474:U474"/>
    <mergeCell ref="V474:Z474"/>
    <mergeCell ref="AA474:AE474"/>
    <mergeCell ref="AF474:AJ474"/>
    <mergeCell ref="B473:F473"/>
    <mergeCell ref="G473:K473"/>
    <mergeCell ref="L473:P473"/>
    <mergeCell ref="Q473:U473"/>
    <mergeCell ref="V473:Z473"/>
    <mergeCell ref="AA473:AE473"/>
    <mergeCell ref="AK474:AO474"/>
    <mergeCell ref="AP474:AT474"/>
    <mergeCell ref="B471:F471"/>
    <mergeCell ref="G471:K471"/>
    <mergeCell ref="L471:P471"/>
    <mergeCell ref="Q471:U471"/>
    <mergeCell ref="V471:Z471"/>
    <mergeCell ref="AA471:AE471"/>
    <mergeCell ref="AF471:AJ471"/>
    <mergeCell ref="AK471:AO471"/>
    <mergeCell ref="AP471:AT471"/>
    <mergeCell ref="B472:F472"/>
    <mergeCell ref="G472:K472"/>
    <mergeCell ref="L472:P472"/>
    <mergeCell ref="Q472:U472"/>
    <mergeCell ref="V472:Z472"/>
    <mergeCell ref="AA472:AE472"/>
    <mergeCell ref="AF472:AJ472"/>
    <mergeCell ref="AK472:AO472"/>
    <mergeCell ref="AP472:AT472"/>
    <mergeCell ref="B468:F468"/>
    <mergeCell ref="G468:K468"/>
    <mergeCell ref="L468:P468"/>
    <mergeCell ref="Q468:U468"/>
    <mergeCell ref="V468:Z468"/>
    <mergeCell ref="AA468:AE468"/>
    <mergeCell ref="AF468:AJ468"/>
    <mergeCell ref="AK468:AO468"/>
    <mergeCell ref="AP468:AT468"/>
    <mergeCell ref="AF469:AJ469"/>
    <mergeCell ref="AK469:AO469"/>
    <mergeCell ref="AP469:AT469"/>
    <mergeCell ref="B470:F470"/>
    <mergeCell ref="G470:K470"/>
    <mergeCell ref="L470:P470"/>
    <mergeCell ref="Q470:U470"/>
    <mergeCell ref="V470:Z470"/>
    <mergeCell ref="AA470:AE470"/>
    <mergeCell ref="AF470:AJ470"/>
    <mergeCell ref="B469:F469"/>
    <mergeCell ref="G469:K469"/>
    <mergeCell ref="L469:P469"/>
    <mergeCell ref="Q469:U469"/>
    <mergeCell ref="V469:Z469"/>
    <mergeCell ref="AA469:AE469"/>
    <mergeCell ref="AK470:AO470"/>
    <mergeCell ref="AP470:AT470"/>
    <mergeCell ref="B466:F466"/>
    <mergeCell ref="G466:K466"/>
    <mergeCell ref="L466:P466"/>
    <mergeCell ref="Q466:U466"/>
    <mergeCell ref="V466:Z466"/>
    <mergeCell ref="AA466:AE466"/>
    <mergeCell ref="AF466:AJ466"/>
    <mergeCell ref="B465:F465"/>
    <mergeCell ref="G465:K465"/>
    <mergeCell ref="L465:P465"/>
    <mergeCell ref="Q465:U465"/>
    <mergeCell ref="V465:Z465"/>
    <mergeCell ref="AA465:AE465"/>
    <mergeCell ref="AK466:AO466"/>
    <mergeCell ref="AP466:AT466"/>
    <mergeCell ref="B467:F467"/>
    <mergeCell ref="G467:K467"/>
    <mergeCell ref="L467:P467"/>
    <mergeCell ref="Q467:U467"/>
    <mergeCell ref="V467:Z467"/>
    <mergeCell ref="AA467:AE467"/>
    <mergeCell ref="AF467:AJ467"/>
    <mergeCell ref="AK467:AO467"/>
    <mergeCell ref="AP467:AT467"/>
    <mergeCell ref="AK463:AO464"/>
    <mergeCell ref="AP463:AT464"/>
    <mergeCell ref="L464:P464"/>
    <mergeCell ref="Q464:U464"/>
    <mergeCell ref="V464:Z464"/>
    <mergeCell ref="AA464:AE464"/>
    <mergeCell ref="AF464:AJ464"/>
    <mergeCell ref="B460:G460"/>
    <mergeCell ref="H460:M460"/>
    <mergeCell ref="N460:S460"/>
    <mergeCell ref="T460:Y460"/>
    <mergeCell ref="B463:F464"/>
    <mergeCell ref="G463:K464"/>
    <mergeCell ref="L463:AJ463"/>
    <mergeCell ref="AF465:AJ465"/>
    <mergeCell ref="AK465:AO465"/>
    <mergeCell ref="AP465:AT465"/>
    <mergeCell ref="AK450:AN450"/>
    <mergeCell ref="AO450:AO451"/>
    <mergeCell ref="AP450:AS450"/>
    <mergeCell ref="AL454:AM454"/>
    <mergeCell ref="AO454:AQ454"/>
    <mergeCell ref="AS454:AU454"/>
    <mergeCell ref="AZ454:BA454"/>
    <mergeCell ref="B459:G459"/>
    <mergeCell ref="H459:M459"/>
    <mergeCell ref="N459:S459"/>
    <mergeCell ref="T459:Y459"/>
    <mergeCell ref="I454:K454"/>
    <mergeCell ref="M454:O454"/>
    <mergeCell ref="R454:T454"/>
    <mergeCell ref="X454:Y454"/>
    <mergeCell ref="AA454:AC454"/>
    <mergeCell ref="AF454:AH454"/>
    <mergeCell ref="F444:H444"/>
    <mergeCell ref="K444:L444"/>
    <mergeCell ref="M444:O444"/>
    <mergeCell ref="F446:H446"/>
    <mergeCell ref="K446:M446"/>
    <mergeCell ref="Q446:R446"/>
    <mergeCell ref="AA442:AB442"/>
    <mergeCell ref="AC442:AF442"/>
    <mergeCell ref="AK442:AL442"/>
    <mergeCell ref="L449:AX449"/>
    <mergeCell ref="AY449:AY450"/>
    <mergeCell ref="AZ449:BD450"/>
    <mergeCell ref="L450:O450"/>
    <mergeCell ref="P450:P451"/>
    <mergeCell ref="Q450:T450"/>
    <mergeCell ref="U450:U451"/>
    <mergeCell ref="V450:Y450"/>
    <mergeCell ref="Z450:Z451"/>
    <mergeCell ref="AA450:AD450"/>
    <mergeCell ref="AT450:AT451"/>
    <mergeCell ref="AU450:AX450"/>
    <mergeCell ref="L451:O451"/>
    <mergeCell ref="Q451:T451"/>
    <mergeCell ref="V451:Y451"/>
    <mergeCell ref="AA451:AD451"/>
    <mergeCell ref="AF451:AI451"/>
    <mergeCell ref="AK451:AN451"/>
    <mergeCell ref="AP451:AS451"/>
    <mergeCell ref="AU451:AX451"/>
    <mergeCell ref="AE450:AE451"/>
    <mergeCell ref="AF450:AI450"/>
    <mergeCell ref="AJ450:AJ451"/>
    <mergeCell ref="AG438:AO438"/>
    <mergeCell ref="AP438:AR438"/>
    <mergeCell ref="AU438:AW438"/>
    <mergeCell ref="BA438:BB438"/>
    <mergeCell ref="BC438:BF438"/>
    <mergeCell ref="B438:C438"/>
    <mergeCell ref="D438:G438"/>
    <mergeCell ref="H438:L438"/>
    <mergeCell ref="M438:N438"/>
    <mergeCell ref="O438:AA438"/>
    <mergeCell ref="AB438:AF438"/>
    <mergeCell ref="AM442:AP442"/>
    <mergeCell ref="F443:G443"/>
    <mergeCell ref="H443:K443"/>
    <mergeCell ref="P443:Q443"/>
    <mergeCell ref="R443:U443"/>
    <mergeCell ref="Z443:AA443"/>
    <mergeCell ref="AB443:AD443"/>
    <mergeCell ref="F442:H442"/>
    <mergeCell ref="K442:L442"/>
    <mergeCell ref="M442:O442"/>
    <mergeCell ref="T442:U442"/>
    <mergeCell ref="V442:X442"/>
    <mergeCell ref="AH443:AI443"/>
    <mergeCell ref="AJ443:AL443"/>
    <mergeCell ref="B437:C437"/>
    <mergeCell ref="D437:G437"/>
    <mergeCell ref="H437:L437"/>
    <mergeCell ref="M437:N437"/>
    <mergeCell ref="O437:U437"/>
    <mergeCell ref="B436:C436"/>
    <mergeCell ref="D436:G436"/>
    <mergeCell ref="H436:L436"/>
    <mergeCell ref="M436:N436"/>
    <mergeCell ref="O436:U436"/>
    <mergeCell ref="V437:AA437"/>
    <mergeCell ref="AB437:AF437"/>
    <mergeCell ref="AG437:AO437"/>
    <mergeCell ref="AP437:AV437"/>
    <mergeCell ref="AW437:BB437"/>
    <mergeCell ref="BC437:BF437"/>
    <mergeCell ref="AB436:AF436"/>
    <mergeCell ref="AG436:AO436"/>
    <mergeCell ref="AP436:AV436"/>
    <mergeCell ref="AW436:BB436"/>
    <mergeCell ref="BC436:BF436"/>
    <mergeCell ref="V436:AA436"/>
    <mergeCell ref="AB434:AF434"/>
    <mergeCell ref="AG434:AJ434"/>
    <mergeCell ref="AK434:AO434"/>
    <mergeCell ref="AP434:AV434"/>
    <mergeCell ref="AW434:BB434"/>
    <mergeCell ref="BC434:BF434"/>
    <mergeCell ref="B434:C434"/>
    <mergeCell ref="D434:G434"/>
    <mergeCell ref="H434:L434"/>
    <mergeCell ref="M434:N434"/>
    <mergeCell ref="O434:W434"/>
    <mergeCell ref="X434:AA434"/>
    <mergeCell ref="AB435:AF435"/>
    <mergeCell ref="AG435:AJ435"/>
    <mergeCell ref="AK435:AO435"/>
    <mergeCell ref="AP435:AV435"/>
    <mergeCell ref="AW435:BB435"/>
    <mergeCell ref="BC435:BF435"/>
    <mergeCell ref="B435:C435"/>
    <mergeCell ref="D435:G435"/>
    <mergeCell ref="H435:L435"/>
    <mergeCell ref="M435:N435"/>
    <mergeCell ref="O435:U435"/>
    <mergeCell ref="V435:AA435"/>
    <mergeCell ref="B433:C433"/>
    <mergeCell ref="D433:G433"/>
    <mergeCell ref="H433:L433"/>
    <mergeCell ref="M433:N433"/>
    <mergeCell ref="O433:U433"/>
    <mergeCell ref="V433:AA433"/>
    <mergeCell ref="AW431:BB431"/>
    <mergeCell ref="BC431:BF431"/>
    <mergeCell ref="B432:C432"/>
    <mergeCell ref="D432:G432"/>
    <mergeCell ref="H432:L432"/>
    <mergeCell ref="M432:N432"/>
    <mergeCell ref="O432:W432"/>
    <mergeCell ref="X432:AA432"/>
    <mergeCell ref="AB432:AF432"/>
    <mergeCell ref="AG432:AJ432"/>
    <mergeCell ref="AB433:AF433"/>
    <mergeCell ref="AG433:AJ433"/>
    <mergeCell ref="AK433:AO433"/>
    <mergeCell ref="AP433:AV433"/>
    <mergeCell ref="AW433:BB433"/>
    <mergeCell ref="BC433:BF433"/>
    <mergeCell ref="AK432:AO432"/>
    <mergeCell ref="AP432:AV432"/>
    <mergeCell ref="AW432:BB432"/>
    <mergeCell ref="BC432:BF432"/>
    <mergeCell ref="BC430:BF430"/>
    <mergeCell ref="B431:C431"/>
    <mergeCell ref="D431:G431"/>
    <mergeCell ref="H431:L431"/>
    <mergeCell ref="M431:N431"/>
    <mergeCell ref="O431:U431"/>
    <mergeCell ref="V431:AA431"/>
    <mergeCell ref="AB431:AF431"/>
    <mergeCell ref="AG431:AO431"/>
    <mergeCell ref="AP431:AV431"/>
    <mergeCell ref="Z430:AA430"/>
    <mergeCell ref="AB430:AF430"/>
    <mergeCell ref="AG430:AO430"/>
    <mergeCell ref="AP430:AR430"/>
    <mergeCell ref="AU430:AW430"/>
    <mergeCell ref="BA430:BB430"/>
    <mergeCell ref="B430:C430"/>
    <mergeCell ref="D430:G430"/>
    <mergeCell ref="H430:L430"/>
    <mergeCell ref="M430:N430"/>
    <mergeCell ref="O430:Q430"/>
    <mergeCell ref="T430:V430"/>
    <mergeCell ref="B427:C429"/>
    <mergeCell ref="D427:G427"/>
    <mergeCell ref="H427:N427"/>
    <mergeCell ref="O427:AA427"/>
    <mergeCell ref="AF424:AJ424"/>
    <mergeCell ref="AK424:AO424"/>
    <mergeCell ref="AP424:AT424"/>
    <mergeCell ref="B424:F424"/>
    <mergeCell ref="G424:K424"/>
    <mergeCell ref="L424:P424"/>
    <mergeCell ref="Q424:U424"/>
    <mergeCell ref="V424:Z424"/>
    <mergeCell ref="AA424:AE424"/>
    <mergeCell ref="BC428:BF428"/>
    <mergeCell ref="D429:G429"/>
    <mergeCell ref="H429:N429"/>
    <mergeCell ref="O429:AA429"/>
    <mergeCell ref="AB429:AF429"/>
    <mergeCell ref="AG429:AO429"/>
    <mergeCell ref="AP429:BB429"/>
    <mergeCell ref="BC429:BF429"/>
    <mergeCell ref="AB427:AF427"/>
    <mergeCell ref="AG427:AO427"/>
    <mergeCell ref="AP427:BB427"/>
    <mergeCell ref="BC427:BF427"/>
    <mergeCell ref="D428:G428"/>
    <mergeCell ref="H428:N428"/>
    <mergeCell ref="O428:AA428"/>
    <mergeCell ref="AB428:AF428"/>
    <mergeCell ref="AG428:AO428"/>
    <mergeCell ref="AP428:BB428"/>
    <mergeCell ref="B422:F422"/>
    <mergeCell ref="G422:K422"/>
    <mergeCell ref="L422:P422"/>
    <mergeCell ref="Q422:U422"/>
    <mergeCell ref="V422:Z422"/>
    <mergeCell ref="AA422:AE422"/>
    <mergeCell ref="AF422:AJ422"/>
    <mergeCell ref="AK422:AO422"/>
    <mergeCell ref="AP422:AT422"/>
    <mergeCell ref="B423:F423"/>
    <mergeCell ref="G423:K423"/>
    <mergeCell ref="L423:P423"/>
    <mergeCell ref="Q423:U423"/>
    <mergeCell ref="V423:Z423"/>
    <mergeCell ref="AA423:AE423"/>
    <mergeCell ref="AF423:AJ423"/>
    <mergeCell ref="AK423:AO423"/>
    <mergeCell ref="AP423:AT423"/>
    <mergeCell ref="AF420:AJ420"/>
    <mergeCell ref="AK420:AO420"/>
    <mergeCell ref="AP420:AT420"/>
    <mergeCell ref="B421:F421"/>
    <mergeCell ref="G421:K421"/>
    <mergeCell ref="L421:P421"/>
    <mergeCell ref="Q421:U421"/>
    <mergeCell ref="V421:Z421"/>
    <mergeCell ref="AA421:AE421"/>
    <mergeCell ref="AF421:AJ421"/>
    <mergeCell ref="B420:F420"/>
    <mergeCell ref="G420:K420"/>
    <mergeCell ref="L420:P420"/>
    <mergeCell ref="Q420:U420"/>
    <mergeCell ref="V420:Z420"/>
    <mergeCell ref="AA420:AE420"/>
    <mergeCell ref="AK421:AO421"/>
    <mergeCell ref="AP421:AT421"/>
    <mergeCell ref="B418:F418"/>
    <mergeCell ref="G418:K418"/>
    <mergeCell ref="L418:P418"/>
    <mergeCell ref="Q418:U418"/>
    <mergeCell ref="V418:Z418"/>
    <mergeCell ref="AA418:AE418"/>
    <mergeCell ref="AF418:AJ418"/>
    <mergeCell ref="AK418:AO418"/>
    <mergeCell ref="AP418:AT418"/>
    <mergeCell ref="B419:F419"/>
    <mergeCell ref="G419:K419"/>
    <mergeCell ref="L419:P419"/>
    <mergeCell ref="Q419:U419"/>
    <mergeCell ref="V419:Z419"/>
    <mergeCell ref="AA419:AE419"/>
    <mergeCell ref="AF419:AJ419"/>
    <mergeCell ref="AK419:AO419"/>
    <mergeCell ref="AP419:AT419"/>
    <mergeCell ref="AF416:AJ416"/>
    <mergeCell ref="AK416:AO416"/>
    <mergeCell ref="AP416:AT416"/>
    <mergeCell ref="B417:F417"/>
    <mergeCell ref="G417:K417"/>
    <mergeCell ref="L417:P417"/>
    <mergeCell ref="Q417:U417"/>
    <mergeCell ref="V417:Z417"/>
    <mergeCell ref="AA417:AE417"/>
    <mergeCell ref="AF417:AJ417"/>
    <mergeCell ref="B416:F416"/>
    <mergeCell ref="G416:K416"/>
    <mergeCell ref="L416:P416"/>
    <mergeCell ref="Q416:U416"/>
    <mergeCell ref="V416:Z416"/>
    <mergeCell ref="AA416:AE416"/>
    <mergeCell ref="AK417:AO417"/>
    <mergeCell ref="AP417:AT417"/>
    <mergeCell ref="B414:F414"/>
    <mergeCell ref="G414:K414"/>
    <mergeCell ref="L414:P414"/>
    <mergeCell ref="Q414:U414"/>
    <mergeCell ref="V414:Z414"/>
    <mergeCell ref="AA414:AE414"/>
    <mergeCell ref="AF414:AJ414"/>
    <mergeCell ref="AK414:AO414"/>
    <mergeCell ref="AP414:AT414"/>
    <mergeCell ref="B415:F415"/>
    <mergeCell ref="G415:K415"/>
    <mergeCell ref="L415:P415"/>
    <mergeCell ref="Q415:U415"/>
    <mergeCell ref="V415:Z415"/>
    <mergeCell ref="AA415:AE415"/>
    <mergeCell ref="AF415:AJ415"/>
    <mergeCell ref="AK415:AO415"/>
    <mergeCell ref="AP415:AT415"/>
    <mergeCell ref="AF412:AJ412"/>
    <mergeCell ref="AK412:AO412"/>
    <mergeCell ref="AP412:AT412"/>
    <mergeCell ref="B413:F413"/>
    <mergeCell ref="G413:K413"/>
    <mergeCell ref="L413:P413"/>
    <mergeCell ref="Q413:U413"/>
    <mergeCell ref="V413:Z413"/>
    <mergeCell ref="AA413:AE413"/>
    <mergeCell ref="AF413:AJ413"/>
    <mergeCell ref="B412:F412"/>
    <mergeCell ref="G412:K412"/>
    <mergeCell ref="L412:P412"/>
    <mergeCell ref="Q412:U412"/>
    <mergeCell ref="V412:Z412"/>
    <mergeCell ref="AA412:AE412"/>
    <mergeCell ref="AK413:AO413"/>
    <mergeCell ref="AP413:AT413"/>
    <mergeCell ref="B410:F410"/>
    <mergeCell ref="G410:K410"/>
    <mergeCell ref="L410:P410"/>
    <mergeCell ref="Q410:U410"/>
    <mergeCell ref="V410:Z410"/>
    <mergeCell ref="AA410:AE410"/>
    <mergeCell ref="AF410:AJ410"/>
    <mergeCell ref="AK410:AO410"/>
    <mergeCell ref="AP410:AT410"/>
    <mergeCell ref="B411:F411"/>
    <mergeCell ref="G411:K411"/>
    <mergeCell ref="L411:P411"/>
    <mergeCell ref="Q411:U411"/>
    <mergeCell ref="V411:Z411"/>
    <mergeCell ref="AA411:AE411"/>
    <mergeCell ref="AF411:AJ411"/>
    <mergeCell ref="AK411:AO411"/>
    <mergeCell ref="AP411:AT411"/>
    <mergeCell ref="AF408:AJ408"/>
    <mergeCell ref="AK408:AO408"/>
    <mergeCell ref="AP408:AT408"/>
    <mergeCell ref="B409:F409"/>
    <mergeCell ref="G409:K409"/>
    <mergeCell ref="L409:P409"/>
    <mergeCell ref="Q409:U409"/>
    <mergeCell ref="V409:Z409"/>
    <mergeCell ref="AA409:AE409"/>
    <mergeCell ref="AF409:AJ409"/>
    <mergeCell ref="B408:F408"/>
    <mergeCell ref="G408:K408"/>
    <mergeCell ref="L408:P408"/>
    <mergeCell ref="Q408:U408"/>
    <mergeCell ref="V408:Z408"/>
    <mergeCell ref="AA408:AE408"/>
    <mergeCell ref="AK409:AO409"/>
    <mergeCell ref="AP409:AT409"/>
    <mergeCell ref="B406:F406"/>
    <mergeCell ref="G406:K406"/>
    <mergeCell ref="L406:P406"/>
    <mergeCell ref="Q406:U406"/>
    <mergeCell ref="V406:Z406"/>
    <mergeCell ref="AA406:AE406"/>
    <mergeCell ref="AF406:AJ406"/>
    <mergeCell ref="AK406:AO406"/>
    <mergeCell ref="AP406:AT406"/>
    <mergeCell ref="B407:F407"/>
    <mergeCell ref="G407:K407"/>
    <mergeCell ref="L407:P407"/>
    <mergeCell ref="Q407:U407"/>
    <mergeCell ref="V407:Z407"/>
    <mergeCell ref="AA407:AE407"/>
    <mergeCell ref="AF407:AJ407"/>
    <mergeCell ref="AK407:AO407"/>
    <mergeCell ref="AP407:AT407"/>
    <mergeCell ref="AF404:AJ404"/>
    <mergeCell ref="AK404:AO404"/>
    <mergeCell ref="AP404:AT404"/>
    <mergeCell ref="B405:F405"/>
    <mergeCell ref="G405:K405"/>
    <mergeCell ref="L405:P405"/>
    <mergeCell ref="Q405:U405"/>
    <mergeCell ref="V405:Z405"/>
    <mergeCell ref="AA405:AE405"/>
    <mergeCell ref="AF405:AJ405"/>
    <mergeCell ref="B404:F404"/>
    <mergeCell ref="G404:K404"/>
    <mergeCell ref="L404:P404"/>
    <mergeCell ref="Q404:U404"/>
    <mergeCell ref="V404:Z404"/>
    <mergeCell ref="AA404:AE404"/>
    <mergeCell ref="AK405:AO405"/>
    <mergeCell ref="AP405:AT405"/>
    <mergeCell ref="B398:G398"/>
    <mergeCell ref="H398:M398"/>
    <mergeCell ref="N398:S398"/>
    <mergeCell ref="T398:Y398"/>
    <mergeCell ref="B399:G399"/>
    <mergeCell ref="H399:M399"/>
    <mergeCell ref="N399:S399"/>
    <mergeCell ref="T399:Y399"/>
    <mergeCell ref="B402:F403"/>
    <mergeCell ref="G402:K403"/>
    <mergeCell ref="L402:AJ402"/>
    <mergeCell ref="AK402:AO403"/>
    <mergeCell ref="AP402:AT403"/>
    <mergeCell ref="L403:P403"/>
    <mergeCell ref="Q403:U403"/>
    <mergeCell ref="V403:Z403"/>
    <mergeCell ref="AA403:AE403"/>
    <mergeCell ref="AF403:AJ403"/>
    <mergeCell ref="AL885:AM885"/>
    <mergeCell ref="AO885:AQ885"/>
    <mergeCell ref="AS885:AU885"/>
    <mergeCell ref="AZ885:BA885"/>
    <mergeCell ref="I885:K885"/>
    <mergeCell ref="M885:O885"/>
    <mergeCell ref="R885:T885"/>
    <mergeCell ref="X885:Y885"/>
    <mergeCell ref="AA885:AC885"/>
    <mergeCell ref="AF885:AH885"/>
    <mergeCell ref="AT881:AT882"/>
    <mergeCell ref="AU881:AX881"/>
    <mergeCell ref="L882:O882"/>
    <mergeCell ref="Q882:T882"/>
    <mergeCell ref="V882:Y882"/>
    <mergeCell ref="AA882:AD882"/>
    <mergeCell ref="AF882:AI882"/>
    <mergeCell ref="AK882:AN882"/>
    <mergeCell ref="AP882:AS882"/>
    <mergeCell ref="AU882:AX882"/>
    <mergeCell ref="AE881:AE882"/>
    <mergeCell ref="AF881:AI881"/>
    <mergeCell ref="AJ881:AJ882"/>
    <mergeCell ref="AK881:AN881"/>
    <mergeCell ref="AO881:AO882"/>
    <mergeCell ref="AP881:AS881"/>
    <mergeCell ref="L880:AX880"/>
    <mergeCell ref="AY880:AY881"/>
    <mergeCell ref="AZ880:BD881"/>
    <mergeCell ref="L881:O881"/>
    <mergeCell ref="P881:P882"/>
    <mergeCell ref="Q881:T881"/>
    <mergeCell ref="U881:U882"/>
    <mergeCell ref="V881:Y881"/>
    <mergeCell ref="Z881:Z882"/>
    <mergeCell ref="AA881:AD881"/>
    <mergeCell ref="AJ874:AL874"/>
    <mergeCell ref="F875:H875"/>
    <mergeCell ref="K875:L875"/>
    <mergeCell ref="M875:O875"/>
    <mergeCell ref="F877:H877"/>
    <mergeCell ref="K877:M877"/>
    <mergeCell ref="Q877:R877"/>
    <mergeCell ref="AC873:AF873"/>
    <mergeCell ref="AK873:AL873"/>
    <mergeCell ref="AM873:AP873"/>
    <mergeCell ref="F874:G874"/>
    <mergeCell ref="H874:K874"/>
    <mergeCell ref="P874:Q874"/>
    <mergeCell ref="R874:U874"/>
    <mergeCell ref="Z874:AA874"/>
    <mergeCell ref="AB874:AD874"/>
    <mergeCell ref="AH874:AI874"/>
    <mergeCell ref="AP869:AR869"/>
    <mergeCell ref="AU869:AW869"/>
    <mergeCell ref="BA869:BB869"/>
    <mergeCell ref="BC869:BF869"/>
    <mergeCell ref="F873:H873"/>
    <mergeCell ref="K873:L873"/>
    <mergeCell ref="M873:O873"/>
    <mergeCell ref="T873:U873"/>
    <mergeCell ref="V873:X873"/>
    <mergeCell ref="AA873:AB873"/>
    <mergeCell ref="AP868:AV868"/>
    <mergeCell ref="AW868:BB868"/>
    <mergeCell ref="BC868:BF868"/>
    <mergeCell ref="B869:C869"/>
    <mergeCell ref="D869:G869"/>
    <mergeCell ref="H869:L869"/>
    <mergeCell ref="M869:N869"/>
    <mergeCell ref="O869:AA869"/>
    <mergeCell ref="AB869:AF869"/>
    <mergeCell ref="AG869:AO869"/>
    <mergeCell ref="AW867:BB867"/>
    <mergeCell ref="BC867:BF867"/>
    <mergeCell ref="B868:C868"/>
    <mergeCell ref="D868:G868"/>
    <mergeCell ref="H868:L868"/>
    <mergeCell ref="M868:N868"/>
    <mergeCell ref="O868:U868"/>
    <mergeCell ref="V868:AA868"/>
    <mergeCell ref="AB868:AF868"/>
    <mergeCell ref="AG868:AO868"/>
    <mergeCell ref="BC866:BF866"/>
    <mergeCell ref="B867:C867"/>
    <mergeCell ref="D867:G867"/>
    <mergeCell ref="H867:L867"/>
    <mergeCell ref="M867:N867"/>
    <mergeCell ref="O867:U867"/>
    <mergeCell ref="V867:AA867"/>
    <mergeCell ref="AB867:AF867"/>
    <mergeCell ref="AG867:AO867"/>
    <mergeCell ref="AP867:AV867"/>
    <mergeCell ref="V866:AA866"/>
    <mergeCell ref="AB866:AF866"/>
    <mergeCell ref="AG866:AJ866"/>
    <mergeCell ref="AK866:AO866"/>
    <mergeCell ref="AP866:AV866"/>
    <mergeCell ref="AW866:BB866"/>
    <mergeCell ref="AG865:AJ865"/>
    <mergeCell ref="AK865:AO865"/>
    <mergeCell ref="AP865:AV865"/>
    <mergeCell ref="AW865:BB865"/>
    <mergeCell ref="BC865:BF865"/>
    <mergeCell ref="B866:C866"/>
    <mergeCell ref="D866:G866"/>
    <mergeCell ref="H866:L866"/>
    <mergeCell ref="M866:N866"/>
    <mergeCell ref="O866:U866"/>
    <mergeCell ref="AP864:AV864"/>
    <mergeCell ref="AW864:BB864"/>
    <mergeCell ref="BC864:BF864"/>
    <mergeCell ref="B865:C865"/>
    <mergeCell ref="D865:G865"/>
    <mergeCell ref="H865:L865"/>
    <mergeCell ref="M865:N865"/>
    <mergeCell ref="O865:W865"/>
    <mergeCell ref="X865:AA865"/>
    <mergeCell ref="AB865:AF865"/>
    <mergeCell ref="BC863:BF863"/>
    <mergeCell ref="B864:C864"/>
    <mergeCell ref="D864:G864"/>
    <mergeCell ref="H864:L864"/>
    <mergeCell ref="M864:N864"/>
    <mergeCell ref="O864:U864"/>
    <mergeCell ref="V864:AA864"/>
    <mergeCell ref="AB864:AF864"/>
    <mergeCell ref="AG864:AJ864"/>
    <mergeCell ref="AK864:AO864"/>
    <mergeCell ref="X863:AA863"/>
    <mergeCell ref="AB863:AF863"/>
    <mergeCell ref="AG863:AJ863"/>
    <mergeCell ref="AK863:AO863"/>
    <mergeCell ref="AP863:AV863"/>
    <mergeCell ref="AW863:BB863"/>
    <mergeCell ref="AB862:AF862"/>
    <mergeCell ref="AG862:AO862"/>
    <mergeCell ref="AP862:AV862"/>
    <mergeCell ref="AW862:BB862"/>
    <mergeCell ref="BC862:BF862"/>
    <mergeCell ref="B863:C863"/>
    <mergeCell ref="D863:G863"/>
    <mergeCell ref="H863:L863"/>
    <mergeCell ref="M863:N863"/>
    <mergeCell ref="O863:W863"/>
    <mergeCell ref="AP861:AR861"/>
    <mergeCell ref="AU861:AW861"/>
    <mergeCell ref="BA861:BB861"/>
    <mergeCell ref="BC861:BF861"/>
    <mergeCell ref="B862:C862"/>
    <mergeCell ref="D862:G862"/>
    <mergeCell ref="H862:L862"/>
    <mergeCell ref="M862:N862"/>
    <mergeCell ref="O862:U862"/>
    <mergeCell ref="V862:AA862"/>
    <mergeCell ref="BC860:BF860"/>
    <mergeCell ref="B861:C861"/>
    <mergeCell ref="D861:G861"/>
    <mergeCell ref="H861:L861"/>
    <mergeCell ref="M861:N861"/>
    <mergeCell ref="O861:Q861"/>
    <mergeCell ref="T861:V861"/>
    <mergeCell ref="Z861:AA861"/>
    <mergeCell ref="AB861:AF861"/>
    <mergeCell ref="AG861:AO861"/>
    <mergeCell ref="D860:G860"/>
    <mergeCell ref="H860:N860"/>
    <mergeCell ref="O860:AA860"/>
    <mergeCell ref="AB860:AF860"/>
    <mergeCell ref="AG860:AO860"/>
    <mergeCell ref="AP860:BB860"/>
    <mergeCell ref="BC858:BF858"/>
    <mergeCell ref="D859:G859"/>
    <mergeCell ref="H859:N859"/>
    <mergeCell ref="O859:AA859"/>
    <mergeCell ref="AB859:AF859"/>
    <mergeCell ref="AG859:AO859"/>
    <mergeCell ref="AP859:BB859"/>
    <mergeCell ref="BC859:BF859"/>
    <mergeCell ref="AF855:AJ855"/>
    <mergeCell ref="AK855:AO855"/>
    <mergeCell ref="AP855:AT855"/>
    <mergeCell ref="B858:C860"/>
    <mergeCell ref="D858:G858"/>
    <mergeCell ref="H858:N858"/>
    <mergeCell ref="O858:AA858"/>
    <mergeCell ref="AB858:AF858"/>
    <mergeCell ref="AG858:AO858"/>
    <mergeCell ref="AP858:BB858"/>
    <mergeCell ref="B855:F855"/>
    <mergeCell ref="G855:K855"/>
    <mergeCell ref="L855:P855"/>
    <mergeCell ref="Q855:U855"/>
    <mergeCell ref="V855:Z855"/>
    <mergeCell ref="AA855:AE855"/>
    <mergeCell ref="AP853:AT853"/>
    <mergeCell ref="B854:F854"/>
    <mergeCell ref="G854:K854"/>
    <mergeCell ref="L854:P854"/>
    <mergeCell ref="Q854:U854"/>
    <mergeCell ref="V854:Z854"/>
    <mergeCell ref="AA854:AE854"/>
    <mergeCell ref="AF854:AJ854"/>
    <mergeCell ref="AK854:AO854"/>
    <mergeCell ref="AP854:AT854"/>
    <mergeCell ref="AK852:AO852"/>
    <mergeCell ref="AP852:AT852"/>
    <mergeCell ref="B853:F853"/>
    <mergeCell ref="G853:K853"/>
    <mergeCell ref="L853:P853"/>
    <mergeCell ref="Q853:U853"/>
    <mergeCell ref="V853:Z853"/>
    <mergeCell ref="AA853:AE853"/>
    <mergeCell ref="AF853:AJ853"/>
    <mergeCell ref="AK853:AO853"/>
    <mergeCell ref="AF851:AJ851"/>
    <mergeCell ref="AK851:AO851"/>
    <mergeCell ref="AP851:AT851"/>
    <mergeCell ref="B852:F852"/>
    <mergeCell ref="G852:K852"/>
    <mergeCell ref="L852:P852"/>
    <mergeCell ref="Q852:U852"/>
    <mergeCell ref="V852:Z852"/>
    <mergeCell ref="AA852:AE852"/>
    <mergeCell ref="AF852:AJ852"/>
    <mergeCell ref="B851:F851"/>
    <mergeCell ref="G851:K851"/>
    <mergeCell ref="L851:P851"/>
    <mergeCell ref="Q851:U851"/>
    <mergeCell ref="V851:Z851"/>
    <mergeCell ref="AA851:AE851"/>
    <mergeCell ref="AP849:AT849"/>
    <mergeCell ref="B850:F850"/>
    <mergeCell ref="G850:K850"/>
    <mergeCell ref="L850:P850"/>
    <mergeCell ref="Q850:U850"/>
    <mergeCell ref="V850:Z850"/>
    <mergeCell ref="AA850:AE850"/>
    <mergeCell ref="AF850:AJ850"/>
    <mergeCell ref="AK850:AO850"/>
    <mergeCell ref="AP850:AT850"/>
    <mergeCell ref="AK848:AO848"/>
    <mergeCell ref="AP848:AT848"/>
    <mergeCell ref="B849:F849"/>
    <mergeCell ref="G849:K849"/>
    <mergeCell ref="L849:P849"/>
    <mergeCell ref="Q849:U849"/>
    <mergeCell ref="V849:Z849"/>
    <mergeCell ref="AA849:AE849"/>
    <mergeCell ref="AF849:AJ849"/>
    <mergeCell ref="AK849:AO849"/>
    <mergeCell ref="AF847:AJ847"/>
    <mergeCell ref="AK847:AO847"/>
    <mergeCell ref="AP847:AT847"/>
    <mergeCell ref="B848:F848"/>
    <mergeCell ref="G848:K848"/>
    <mergeCell ref="L848:P848"/>
    <mergeCell ref="Q848:U848"/>
    <mergeCell ref="V848:Z848"/>
    <mergeCell ref="AA848:AE848"/>
    <mergeCell ref="AF848:AJ848"/>
    <mergeCell ref="B847:F847"/>
    <mergeCell ref="G847:K847"/>
    <mergeCell ref="L847:P847"/>
    <mergeCell ref="Q847:U847"/>
    <mergeCell ref="V847:Z847"/>
    <mergeCell ref="AA847:AE847"/>
    <mergeCell ref="AP845:AT845"/>
    <mergeCell ref="B846:F846"/>
    <mergeCell ref="G846:K846"/>
    <mergeCell ref="L846:P846"/>
    <mergeCell ref="Q846:U846"/>
    <mergeCell ref="V846:Z846"/>
    <mergeCell ref="AA846:AE846"/>
    <mergeCell ref="AF846:AJ846"/>
    <mergeCell ref="AK846:AO846"/>
    <mergeCell ref="AP846:AT846"/>
    <mergeCell ref="AK844:AO844"/>
    <mergeCell ref="AP844:AT844"/>
    <mergeCell ref="B845:F845"/>
    <mergeCell ref="G845:K845"/>
    <mergeCell ref="L845:P845"/>
    <mergeCell ref="Q845:U845"/>
    <mergeCell ref="V845:Z845"/>
    <mergeCell ref="AA845:AE845"/>
    <mergeCell ref="AF845:AJ845"/>
    <mergeCell ref="AK845:AO845"/>
    <mergeCell ref="AF843:AJ843"/>
    <mergeCell ref="AK843:AO843"/>
    <mergeCell ref="AP843:AT843"/>
    <mergeCell ref="B844:F844"/>
    <mergeCell ref="G844:K844"/>
    <mergeCell ref="L844:P844"/>
    <mergeCell ref="Q844:U844"/>
    <mergeCell ref="V844:Z844"/>
    <mergeCell ref="AA844:AE844"/>
    <mergeCell ref="AF844:AJ844"/>
    <mergeCell ref="B843:F843"/>
    <mergeCell ref="G843:K843"/>
    <mergeCell ref="L843:P843"/>
    <mergeCell ref="Q843:U843"/>
    <mergeCell ref="V843:Z843"/>
    <mergeCell ref="AA843:AE843"/>
    <mergeCell ref="AP841:AT841"/>
    <mergeCell ref="B842:F842"/>
    <mergeCell ref="G842:K842"/>
    <mergeCell ref="L842:P842"/>
    <mergeCell ref="Q842:U842"/>
    <mergeCell ref="V842:Z842"/>
    <mergeCell ref="AA842:AE842"/>
    <mergeCell ref="AF842:AJ842"/>
    <mergeCell ref="AK842:AO842"/>
    <mergeCell ref="AP842:AT842"/>
    <mergeCell ref="AK840:AO840"/>
    <mergeCell ref="AP840:AT840"/>
    <mergeCell ref="B841:F841"/>
    <mergeCell ref="G841:K841"/>
    <mergeCell ref="L841:P841"/>
    <mergeCell ref="Q841:U841"/>
    <mergeCell ref="V841:Z841"/>
    <mergeCell ref="AA841:AE841"/>
    <mergeCell ref="AF841:AJ841"/>
    <mergeCell ref="AK841:AO841"/>
    <mergeCell ref="AF839:AJ839"/>
    <mergeCell ref="AK839:AO839"/>
    <mergeCell ref="AP839:AT839"/>
    <mergeCell ref="B840:F840"/>
    <mergeCell ref="G840:K840"/>
    <mergeCell ref="L840:P840"/>
    <mergeCell ref="Q840:U840"/>
    <mergeCell ref="V840:Z840"/>
    <mergeCell ref="AA840:AE840"/>
    <mergeCell ref="AF840:AJ840"/>
    <mergeCell ref="B839:F839"/>
    <mergeCell ref="G839:K839"/>
    <mergeCell ref="L839:P839"/>
    <mergeCell ref="Q839:U839"/>
    <mergeCell ref="V839:Z839"/>
    <mergeCell ref="AA839:AE839"/>
    <mergeCell ref="AP837:AT837"/>
    <mergeCell ref="B838:F838"/>
    <mergeCell ref="G838:K838"/>
    <mergeCell ref="L838:P838"/>
    <mergeCell ref="Q838:U838"/>
    <mergeCell ref="V838:Z838"/>
    <mergeCell ref="AA838:AE838"/>
    <mergeCell ref="AF838:AJ838"/>
    <mergeCell ref="AK838:AO838"/>
    <mergeCell ref="AP838:AT838"/>
    <mergeCell ref="AK836:AO836"/>
    <mergeCell ref="AP836:AT836"/>
    <mergeCell ref="B837:F837"/>
    <mergeCell ref="G837:K837"/>
    <mergeCell ref="L837:P837"/>
    <mergeCell ref="Q837:U837"/>
    <mergeCell ref="V837:Z837"/>
    <mergeCell ref="AA837:AE837"/>
    <mergeCell ref="AF837:AJ837"/>
    <mergeCell ref="AK837:AO837"/>
    <mergeCell ref="AF835:AJ835"/>
    <mergeCell ref="AK835:AO835"/>
    <mergeCell ref="AP835:AT835"/>
    <mergeCell ref="B836:F836"/>
    <mergeCell ref="G836:K836"/>
    <mergeCell ref="L836:P836"/>
    <mergeCell ref="Q836:U836"/>
    <mergeCell ref="V836:Z836"/>
    <mergeCell ref="AA836:AE836"/>
    <mergeCell ref="AF836:AJ836"/>
    <mergeCell ref="B835:F835"/>
    <mergeCell ref="G835:K835"/>
    <mergeCell ref="L835:P835"/>
    <mergeCell ref="Q835:U835"/>
    <mergeCell ref="V835:Z835"/>
    <mergeCell ref="AA835:AE835"/>
    <mergeCell ref="AK833:AO834"/>
    <mergeCell ref="AP833:AT834"/>
    <mergeCell ref="L834:P834"/>
    <mergeCell ref="Q834:U834"/>
    <mergeCell ref="V834:Z834"/>
    <mergeCell ref="AA834:AE834"/>
    <mergeCell ref="AF834:AJ834"/>
    <mergeCell ref="B830:G830"/>
    <mergeCell ref="H830:M830"/>
    <mergeCell ref="N830:S830"/>
    <mergeCell ref="T830:Y830"/>
    <mergeCell ref="B833:F834"/>
    <mergeCell ref="G833:K834"/>
    <mergeCell ref="L833:AJ833"/>
    <mergeCell ref="AL824:AM824"/>
    <mergeCell ref="AO824:AQ824"/>
    <mergeCell ref="AS824:AU824"/>
    <mergeCell ref="AZ824:BA824"/>
    <mergeCell ref="B829:G829"/>
    <mergeCell ref="H829:M829"/>
    <mergeCell ref="N829:S829"/>
    <mergeCell ref="T829:Y829"/>
    <mergeCell ref="I824:K824"/>
    <mergeCell ref="M824:O824"/>
    <mergeCell ref="R824:T824"/>
    <mergeCell ref="X824:Y824"/>
    <mergeCell ref="AA824:AC824"/>
    <mergeCell ref="AF824:AH824"/>
    <mergeCell ref="AT820:AT821"/>
    <mergeCell ref="AU820:AX820"/>
    <mergeCell ref="L821:O821"/>
    <mergeCell ref="Q821:T821"/>
    <mergeCell ref="V821:Y821"/>
    <mergeCell ref="AA821:AD821"/>
    <mergeCell ref="AF821:AI821"/>
    <mergeCell ref="AK821:AN821"/>
    <mergeCell ref="AP821:AS821"/>
    <mergeCell ref="AU821:AX821"/>
    <mergeCell ref="AE820:AE821"/>
    <mergeCell ref="AF820:AI820"/>
    <mergeCell ref="AJ820:AJ821"/>
    <mergeCell ref="AK820:AN820"/>
    <mergeCell ref="AO820:AO821"/>
    <mergeCell ref="AP820:AS820"/>
    <mergeCell ref="L819:AX819"/>
    <mergeCell ref="AY819:AY820"/>
    <mergeCell ref="AZ819:BD820"/>
    <mergeCell ref="L820:O820"/>
    <mergeCell ref="P820:P821"/>
    <mergeCell ref="Q820:T820"/>
    <mergeCell ref="U820:U821"/>
    <mergeCell ref="V820:Y820"/>
    <mergeCell ref="Z820:Z821"/>
    <mergeCell ref="AA820:AD820"/>
    <mergeCell ref="AJ813:AL813"/>
    <mergeCell ref="F814:H814"/>
    <mergeCell ref="K814:L814"/>
    <mergeCell ref="M814:O814"/>
    <mergeCell ref="F816:H816"/>
    <mergeCell ref="K816:M816"/>
    <mergeCell ref="Q816:R816"/>
    <mergeCell ref="AC812:AF812"/>
    <mergeCell ref="AK812:AL812"/>
    <mergeCell ref="AM812:AP812"/>
    <mergeCell ref="F813:G813"/>
    <mergeCell ref="H813:K813"/>
    <mergeCell ref="P813:Q813"/>
    <mergeCell ref="R813:U813"/>
    <mergeCell ref="Z813:AA813"/>
    <mergeCell ref="AB813:AD813"/>
    <mergeCell ref="AH813:AI813"/>
    <mergeCell ref="AP808:AR808"/>
    <mergeCell ref="AU808:AW808"/>
    <mergeCell ref="BA808:BB808"/>
    <mergeCell ref="BC808:BF808"/>
    <mergeCell ref="F812:H812"/>
    <mergeCell ref="K812:L812"/>
    <mergeCell ref="M812:O812"/>
    <mergeCell ref="T812:U812"/>
    <mergeCell ref="V812:X812"/>
    <mergeCell ref="AA812:AB812"/>
    <mergeCell ref="AP807:AV807"/>
    <mergeCell ref="AW807:BB807"/>
    <mergeCell ref="BC807:BF807"/>
    <mergeCell ref="B808:C808"/>
    <mergeCell ref="D808:G808"/>
    <mergeCell ref="H808:L808"/>
    <mergeCell ref="M808:N808"/>
    <mergeCell ref="O808:AA808"/>
    <mergeCell ref="AB808:AF808"/>
    <mergeCell ref="AG808:AO808"/>
    <mergeCell ref="AW806:BB806"/>
    <mergeCell ref="BC806:BF806"/>
    <mergeCell ref="B807:C807"/>
    <mergeCell ref="D807:G807"/>
    <mergeCell ref="H807:L807"/>
    <mergeCell ref="M807:N807"/>
    <mergeCell ref="O807:U807"/>
    <mergeCell ref="V807:AA807"/>
    <mergeCell ref="AB807:AF807"/>
    <mergeCell ref="AG807:AO807"/>
    <mergeCell ref="BC805:BF805"/>
    <mergeCell ref="B806:C806"/>
    <mergeCell ref="D806:G806"/>
    <mergeCell ref="H806:L806"/>
    <mergeCell ref="M806:N806"/>
    <mergeCell ref="O806:U806"/>
    <mergeCell ref="V806:AA806"/>
    <mergeCell ref="AB806:AF806"/>
    <mergeCell ref="AG806:AO806"/>
    <mergeCell ref="AP806:AV806"/>
    <mergeCell ref="V805:AA805"/>
    <mergeCell ref="AB805:AF805"/>
    <mergeCell ref="AG805:AJ805"/>
    <mergeCell ref="AK805:AO805"/>
    <mergeCell ref="AP805:AV805"/>
    <mergeCell ref="AW805:BB805"/>
    <mergeCell ref="AG804:AJ804"/>
    <mergeCell ref="AK804:AO804"/>
    <mergeCell ref="AP804:AV804"/>
    <mergeCell ref="AW804:BB804"/>
    <mergeCell ref="BC804:BF804"/>
    <mergeCell ref="B805:C805"/>
    <mergeCell ref="D805:G805"/>
    <mergeCell ref="H805:L805"/>
    <mergeCell ref="M805:N805"/>
    <mergeCell ref="O805:U805"/>
    <mergeCell ref="AP803:AV803"/>
    <mergeCell ref="AW803:BB803"/>
    <mergeCell ref="BC803:BF803"/>
    <mergeCell ref="B804:C804"/>
    <mergeCell ref="D804:G804"/>
    <mergeCell ref="H804:L804"/>
    <mergeCell ref="M804:N804"/>
    <mergeCell ref="O804:W804"/>
    <mergeCell ref="X804:AA804"/>
    <mergeCell ref="AB804:AF804"/>
    <mergeCell ref="BC802:BF802"/>
    <mergeCell ref="B803:C803"/>
    <mergeCell ref="D803:G803"/>
    <mergeCell ref="H803:L803"/>
    <mergeCell ref="M803:N803"/>
    <mergeCell ref="O803:U803"/>
    <mergeCell ref="V803:AA803"/>
    <mergeCell ref="AB803:AF803"/>
    <mergeCell ref="AG803:AJ803"/>
    <mergeCell ref="AK803:AO803"/>
    <mergeCell ref="X802:AA802"/>
    <mergeCell ref="AB802:AF802"/>
    <mergeCell ref="AG802:AJ802"/>
    <mergeCell ref="AK802:AO802"/>
    <mergeCell ref="AP802:AV802"/>
    <mergeCell ref="AW802:BB802"/>
    <mergeCell ref="AB801:AF801"/>
    <mergeCell ref="AG801:AO801"/>
    <mergeCell ref="AP801:AV801"/>
    <mergeCell ref="AW801:BB801"/>
    <mergeCell ref="BC801:BF801"/>
    <mergeCell ref="B802:C802"/>
    <mergeCell ref="D802:G802"/>
    <mergeCell ref="H802:L802"/>
    <mergeCell ref="M802:N802"/>
    <mergeCell ref="O802:W802"/>
    <mergeCell ref="AP800:AR800"/>
    <mergeCell ref="AU800:AW800"/>
    <mergeCell ref="BA800:BB800"/>
    <mergeCell ref="BC800:BF800"/>
    <mergeCell ref="B801:C801"/>
    <mergeCell ref="D801:G801"/>
    <mergeCell ref="H801:L801"/>
    <mergeCell ref="M801:N801"/>
    <mergeCell ref="O801:U801"/>
    <mergeCell ref="V801:AA801"/>
    <mergeCell ref="BC799:BF799"/>
    <mergeCell ref="B800:C800"/>
    <mergeCell ref="D800:G800"/>
    <mergeCell ref="H800:L800"/>
    <mergeCell ref="M800:N800"/>
    <mergeCell ref="O800:Q800"/>
    <mergeCell ref="T800:V800"/>
    <mergeCell ref="Z800:AA800"/>
    <mergeCell ref="AB800:AF800"/>
    <mergeCell ref="AG800:AO800"/>
    <mergeCell ref="D799:G799"/>
    <mergeCell ref="H799:N799"/>
    <mergeCell ref="O799:AA799"/>
    <mergeCell ref="AB799:AF799"/>
    <mergeCell ref="AG799:AO799"/>
    <mergeCell ref="AP799:BB799"/>
    <mergeCell ref="BC797:BF797"/>
    <mergeCell ref="D798:G798"/>
    <mergeCell ref="H798:N798"/>
    <mergeCell ref="O798:AA798"/>
    <mergeCell ref="AB798:AF798"/>
    <mergeCell ref="AG798:AO798"/>
    <mergeCell ref="AP798:BB798"/>
    <mergeCell ref="BC798:BF798"/>
    <mergeCell ref="AF794:AJ794"/>
    <mergeCell ref="AK794:AO794"/>
    <mergeCell ref="AP794:AT794"/>
    <mergeCell ref="B797:C799"/>
    <mergeCell ref="D797:G797"/>
    <mergeCell ref="H797:N797"/>
    <mergeCell ref="O797:AA797"/>
    <mergeCell ref="AB797:AF797"/>
    <mergeCell ref="AG797:AO797"/>
    <mergeCell ref="AP797:BB797"/>
    <mergeCell ref="B794:F794"/>
    <mergeCell ref="G794:K794"/>
    <mergeCell ref="L794:P794"/>
    <mergeCell ref="Q794:U794"/>
    <mergeCell ref="V794:Z794"/>
    <mergeCell ref="AA794:AE794"/>
    <mergeCell ref="AP792:AT792"/>
    <mergeCell ref="B793:F793"/>
    <mergeCell ref="G793:K793"/>
    <mergeCell ref="L793:P793"/>
    <mergeCell ref="Q793:U793"/>
    <mergeCell ref="V793:Z793"/>
    <mergeCell ref="AA793:AE793"/>
    <mergeCell ref="AF793:AJ793"/>
    <mergeCell ref="AK793:AO793"/>
    <mergeCell ref="AP793:AT793"/>
    <mergeCell ref="AK791:AO791"/>
    <mergeCell ref="AP791:AT791"/>
    <mergeCell ref="B792:F792"/>
    <mergeCell ref="G792:K792"/>
    <mergeCell ref="L792:P792"/>
    <mergeCell ref="Q792:U792"/>
    <mergeCell ref="V792:Z792"/>
    <mergeCell ref="AA792:AE792"/>
    <mergeCell ref="AF792:AJ792"/>
    <mergeCell ref="AK792:AO792"/>
    <mergeCell ref="AF790:AJ790"/>
    <mergeCell ref="AK790:AO790"/>
    <mergeCell ref="AP790:AT790"/>
    <mergeCell ref="B791:F791"/>
    <mergeCell ref="G791:K791"/>
    <mergeCell ref="L791:P791"/>
    <mergeCell ref="Q791:U791"/>
    <mergeCell ref="V791:Z791"/>
    <mergeCell ref="AA791:AE791"/>
    <mergeCell ref="AF791:AJ791"/>
    <mergeCell ref="B790:F790"/>
    <mergeCell ref="G790:K790"/>
    <mergeCell ref="L790:P790"/>
    <mergeCell ref="Q790:U790"/>
    <mergeCell ref="V790:Z790"/>
    <mergeCell ref="AA790:AE790"/>
    <mergeCell ref="AP788:AT788"/>
    <mergeCell ref="B789:F789"/>
    <mergeCell ref="G789:K789"/>
    <mergeCell ref="L789:P789"/>
    <mergeCell ref="Q789:U789"/>
    <mergeCell ref="V789:Z789"/>
    <mergeCell ref="AA789:AE789"/>
    <mergeCell ref="AF789:AJ789"/>
    <mergeCell ref="AK789:AO789"/>
    <mergeCell ref="AP789:AT789"/>
    <mergeCell ref="AK787:AO787"/>
    <mergeCell ref="AP787:AT787"/>
    <mergeCell ref="B788:F788"/>
    <mergeCell ref="G788:K788"/>
    <mergeCell ref="L788:P788"/>
    <mergeCell ref="Q788:U788"/>
    <mergeCell ref="V788:Z788"/>
    <mergeCell ref="AA788:AE788"/>
    <mergeCell ref="AF788:AJ788"/>
    <mergeCell ref="AK788:AO788"/>
    <mergeCell ref="AF786:AJ786"/>
    <mergeCell ref="AK786:AO786"/>
    <mergeCell ref="AP786:AT786"/>
    <mergeCell ref="B787:F787"/>
    <mergeCell ref="G787:K787"/>
    <mergeCell ref="L787:P787"/>
    <mergeCell ref="Q787:U787"/>
    <mergeCell ref="V787:Z787"/>
    <mergeCell ref="AA787:AE787"/>
    <mergeCell ref="AF787:AJ787"/>
    <mergeCell ref="B786:F786"/>
    <mergeCell ref="G786:K786"/>
    <mergeCell ref="L786:P786"/>
    <mergeCell ref="Q786:U786"/>
    <mergeCell ref="V786:Z786"/>
    <mergeCell ref="AA786:AE786"/>
    <mergeCell ref="AP784:AT784"/>
    <mergeCell ref="B785:F785"/>
    <mergeCell ref="G785:K785"/>
    <mergeCell ref="L785:P785"/>
    <mergeCell ref="Q785:U785"/>
    <mergeCell ref="V785:Z785"/>
    <mergeCell ref="AA785:AE785"/>
    <mergeCell ref="AF785:AJ785"/>
    <mergeCell ref="AK785:AO785"/>
    <mergeCell ref="AP785:AT785"/>
    <mergeCell ref="AK783:AO783"/>
    <mergeCell ref="AP783:AT783"/>
    <mergeCell ref="B784:F784"/>
    <mergeCell ref="G784:K784"/>
    <mergeCell ref="L784:P784"/>
    <mergeCell ref="Q784:U784"/>
    <mergeCell ref="V784:Z784"/>
    <mergeCell ref="AA784:AE784"/>
    <mergeCell ref="AF784:AJ784"/>
    <mergeCell ref="AK784:AO784"/>
    <mergeCell ref="AF782:AJ782"/>
    <mergeCell ref="AK782:AO782"/>
    <mergeCell ref="AP782:AT782"/>
    <mergeCell ref="B783:F783"/>
    <mergeCell ref="G783:K783"/>
    <mergeCell ref="L783:P783"/>
    <mergeCell ref="Q783:U783"/>
    <mergeCell ref="V783:Z783"/>
    <mergeCell ref="AA783:AE783"/>
    <mergeCell ref="AF783:AJ783"/>
    <mergeCell ref="B782:F782"/>
    <mergeCell ref="G782:K782"/>
    <mergeCell ref="L782:P782"/>
    <mergeCell ref="Q782:U782"/>
    <mergeCell ref="V782:Z782"/>
    <mergeCell ref="AA782:AE782"/>
    <mergeCell ref="AP780:AT780"/>
    <mergeCell ref="B781:F781"/>
    <mergeCell ref="G781:K781"/>
    <mergeCell ref="L781:P781"/>
    <mergeCell ref="Q781:U781"/>
    <mergeCell ref="V781:Z781"/>
    <mergeCell ref="AA781:AE781"/>
    <mergeCell ref="AF781:AJ781"/>
    <mergeCell ref="AK781:AO781"/>
    <mergeCell ref="AP781:AT781"/>
    <mergeCell ref="AK779:AO779"/>
    <mergeCell ref="AP779:AT779"/>
    <mergeCell ref="B780:F780"/>
    <mergeCell ref="G780:K780"/>
    <mergeCell ref="L780:P780"/>
    <mergeCell ref="Q780:U780"/>
    <mergeCell ref="V780:Z780"/>
    <mergeCell ref="AA780:AE780"/>
    <mergeCell ref="AF780:AJ780"/>
    <mergeCell ref="AK780:AO780"/>
    <mergeCell ref="AF778:AJ778"/>
    <mergeCell ref="AK778:AO778"/>
    <mergeCell ref="AP778:AT778"/>
    <mergeCell ref="B779:F779"/>
    <mergeCell ref="G779:K779"/>
    <mergeCell ref="L779:P779"/>
    <mergeCell ref="Q779:U779"/>
    <mergeCell ref="V779:Z779"/>
    <mergeCell ref="AA779:AE779"/>
    <mergeCell ref="AF779:AJ779"/>
    <mergeCell ref="B778:F778"/>
    <mergeCell ref="G778:K778"/>
    <mergeCell ref="L778:P778"/>
    <mergeCell ref="Q778:U778"/>
    <mergeCell ref="V778:Z778"/>
    <mergeCell ref="AA778:AE778"/>
    <mergeCell ref="AP776:AT776"/>
    <mergeCell ref="B777:F777"/>
    <mergeCell ref="G777:K777"/>
    <mergeCell ref="L777:P777"/>
    <mergeCell ref="Q777:U777"/>
    <mergeCell ref="V777:Z777"/>
    <mergeCell ref="AA777:AE777"/>
    <mergeCell ref="AF777:AJ777"/>
    <mergeCell ref="AK777:AO777"/>
    <mergeCell ref="AP777:AT777"/>
    <mergeCell ref="AK775:AO775"/>
    <mergeCell ref="AP775:AT775"/>
    <mergeCell ref="B776:F776"/>
    <mergeCell ref="G776:K776"/>
    <mergeCell ref="L776:P776"/>
    <mergeCell ref="Q776:U776"/>
    <mergeCell ref="V776:Z776"/>
    <mergeCell ref="AA776:AE776"/>
    <mergeCell ref="AF776:AJ776"/>
    <mergeCell ref="AK776:AO776"/>
    <mergeCell ref="AF774:AJ774"/>
    <mergeCell ref="AK774:AO774"/>
    <mergeCell ref="AP774:AT774"/>
    <mergeCell ref="B775:F775"/>
    <mergeCell ref="G775:K775"/>
    <mergeCell ref="L775:P775"/>
    <mergeCell ref="Q775:U775"/>
    <mergeCell ref="V775:Z775"/>
    <mergeCell ref="AA775:AE775"/>
    <mergeCell ref="AF775:AJ775"/>
    <mergeCell ref="B774:F774"/>
    <mergeCell ref="G774:K774"/>
    <mergeCell ref="L774:P774"/>
    <mergeCell ref="Q774:U774"/>
    <mergeCell ref="V774:Z774"/>
    <mergeCell ref="AA774:AE774"/>
    <mergeCell ref="AK772:AO773"/>
    <mergeCell ref="AP772:AT773"/>
    <mergeCell ref="L773:P773"/>
    <mergeCell ref="Q773:U773"/>
    <mergeCell ref="V773:Z773"/>
    <mergeCell ref="AA773:AE773"/>
    <mergeCell ref="AF773:AJ773"/>
    <mergeCell ref="B769:G769"/>
    <mergeCell ref="H769:M769"/>
    <mergeCell ref="N769:S769"/>
    <mergeCell ref="T769:Y769"/>
    <mergeCell ref="B772:F773"/>
    <mergeCell ref="G772:K773"/>
    <mergeCell ref="L772:AJ772"/>
    <mergeCell ref="AL763:AM763"/>
    <mergeCell ref="AO763:AQ763"/>
    <mergeCell ref="AS763:AU763"/>
    <mergeCell ref="AZ763:BA763"/>
    <mergeCell ref="B768:G768"/>
    <mergeCell ref="H768:M768"/>
    <mergeCell ref="N768:S768"/>
    <mergeCell ref="T768:Y768"/>
    <mergeCell ref="I763:K763"/>
    <mergeCell ref="M763:O763"/>
    <mergeCell ref="R763:T763"/>
    <mergeCell ref="X763:Y763"/>
    <mergeCell ref="AA763:AC763"/>
    <mergeCell ref="AF763:AH763"/>
    <mergeCell ref="AT759:AT760"/>
    <mergeCell ref="AU759:AX759"/>
    <mergeCell ref="L760:O760"/>
    <mergeCell ref="Q760:T760"/>
    <mergeCell ref="V760:Y760"/>
    <mergeCell ref="AA760:AD760"/>
    <mergeCell ref="AF760:AI760"/>
    <mergeCell ref="AK760:AN760"/>
    <mergeCell ref="AP760:AS760"/>
    <mergeCell ref="AU760:AX760"/>
    <mergeCell ref="AE759:AE760"/>
    <mergeCell ref="AF759:AI759"/>
    <mergeCell ref="AJ759:AJ760"/>
    <mergeCell ref="AK759:AN759"/>
    <mergeCell ref="AO759:AO760"/>
    <mergeCell ref="AP759:AS759"/>
    <mergeCell ref="L758:AX758"/>
    <mergeCell ref="AY758:AY759"/>
    <mergeCell ref="AZ758:BD759"/>
    <mergeCell ref="L759:O759"/>
    <mergeCell ref="P759:P760"/>
    <mergeCell ref="Q759:T759"/>
    <mergeCell ref="U759:U760"/>
    <mergeCell ref="V759:Y759"/>
    <mergeCell ref="Z759:Z760"/>
    <mergeCell ref="AA759:AD759"/>
    <mergeCell ref="AJ752:AL752"/>
    <mergeCell ref="F753:H753"/>
    <mergeCell ref="K753:L753"/>
    <mergeCell ref="M753:O753"/>
    <mergeCell ref="F755:H755"/>
    <mergeCell ref="K755:M755"/>
    <mergeCell ref="Q755:R755"/>
    <mergeCell ref="AC751:AF751"/>
    <mergeCell ref="AK751:AL751"/>
    <mergeCell ref="AM751:AP751"/>
    <mergeCell ref="F752:G752"/>
    <mergeCell ref="H752:K752"/>
    <mergeCell ref="P752:Q752"/>
    <mergeCell ref="R752:U752"/>
    <mergeCell ref="Z752:AA752"/>
    <mergeCell ref="AB752:AD752"/>
    <mergeCell ref="AH752:AI752"/>
    <mergeCell ref="AP747:AR747"/>
    <mergeCell ref="AU747:AW747"/>
    <mergeCell ref="BA747:BB747"/>
    <mergeCell ref="BC747:BF747"/>
    <mergeCell ref="F751:H751"/>
    <mergeCell ref="K751:L751"/>
    <mergeCell ref="M751:O751"/>
    <mergeCell ref="T751:U751"/>
    <mergeCell ref="V751:X751"/>
    <mergeCell ref="AA751:AB751"/>
    <mergeCell ref="AP746:AV746"/>
    <mergeCell ref="AW746:BB746"/>
    <mergeCell ref="BC746:BF746"/>
    <mergeCell ref="B747:C747"/>
    <mergeCell ref="D747:G747"/>
    <mergeCell ref="H747:L747"/>
    <mergeCell ref="M747:N747"/>
    <mergeCell ref="O747:AA747"/>
    <mergeCell ref="AB747:AF747"/>
    <mergeCell ref="AG747:AO747"/>
    <mergeCell ref="AW745:BB745"/>
    <mergeCell ref="BC745:BF745"/>
    <mergeCell ref="B746:C746"/>
    <mergeCell ref="D746:G746"/>
    <mergeCell ref="H746:L746"/>
    <mergeCell ref="M746:N746"/>
    <mergeCell ref="O746:U746"/>
    <mergeCell ref="V746:AA746"/>
    <mergeCell ref="AB746:AF746"/>
    <mergeCell ref="AG746:AO746"/>
    <mergeCell ref="BC744:BF744"/>
    <mergeCell ref="B745:C745"/>
    <mergeCell ref="D745:G745"/>
    <mergeCell ref="H745:L745"/>
    <mergeCell ref="M745:N745"/>
    <mergeCell ref="O745:U745"/>
    <mergeCell ref="V745:AA745"/>
    <mergeCell ref="AB745:AF745"/>
    <mergeCell ref="AG745:AO745"/>
    <mergeCell ref="AP745:AV745"/>
    <mergeCell ref="V744:AA744"/>
    <mergeCell ref="AB744:AF744"/>
    <mergeCell ref="AG744:AJ744"/>
    <mergeCell ref="AK744:AO744"/>
    <mergeCell ref="AP744:AV744"/>
    <mergeCell ref="AW744:BB744"/>
    <mergeCell ref="AG743:AJ743"/>
    <mergeCell ref="AK743:AO743"/>
    <mergeCell ref="AP743:AV743"/>
    <mergeCell ref="AW743:BB743"/>
    <mergeCell ref="BC743:BF743"/>
    <mergeCell ref="B744:C744"/>
    <mergeCell ref="D744:G744"/>
    <mergeCell ref="H744:L744"/>
    <mergeCell ref="M744:N744"/>
    <mergeCell ref="O744:U744"/>
    <mergeCell ref="AP742:AV742"/>
    <mergeCell ref="AW742:BB742"/>
    <mergeCell ref="BC742:BF742"/>
    <mergeCell ref="B743:C743"/>
    <mergeCell ref="D743:G743"/>
    <mergeCell ref="H743:L743"/>
    <mergeCell ref="M743:N743"/>
    <mergeCell ref="O743:W743"/>
    <mergeCell ref="X743:AA743"/>
    <mergeCell ref="AB743:AF743"/>
    <mergeCell ref="BC741:BF741"/>
    <mergeCell ref="B742:C742"/>
    <mergeCell ref="D742:G742"/>
    <mergeCell ref="H742:L742"/>
    <mergeCell ref="M742:N742"/>
    <mergeCell ref="O742:U742"/>
    <mergeCell ref="V742:AA742"/>
    <mergeCell ref="AB742:AF742"/>
    <mergeCell ref="AG742:AJ742"/>
    <mergeCell ref="AK742:AO742"/>
    <mergeCell ref="X741:AA741"/>
    <mergeCell ref="AB741:AF741"/>
    <mergeCell ref="AG741:AJ741"/>
    <mergeCell ref="AK741:AO741"/>
    <mergeCell ref="AP741:AV741"/>
    <mergeCell ref="AW741:BB741"/>
    <mergeCell ref="AB740:AF740"/>
    <mergeCell ref="AG740:AO740"/>
    <mergeCell ref="AP740:AV740"/>
    <mergeCell ref="AW740:BB740"/>
    <mergeCell ref="BC740:BF740"/>
    <mergeCell ref="B741:C741"/>
    <mergeCell ref="D741:G741"/>
    <mergeCell ref="H741:L741"/>
    <mergeCell ref="M741:N741"/>
    <mergeCell ref="O741:W741"/>
    <mergeCell ref="AP739:AR739"/>
    <mergeCell ref="AU739:AW739"/>
    <mergeCell ref="BA739:BB739"/>
    <mergeCell ref="BC739:BF739"/>
    <mergeCell ref="B740:C740"/>
    <mergeCell ref="D740:G740"/>
    <mergeCell ref="H740:L740"/>
    <mergeCell ref="M740:N740"/>
    <mergeCell ref="O740:U740"/>
    <mergeCell ref="V740:AA740"/>
    <mergeCell ref="BC738:BF738"/>
    <mergeCell ref="B739:C739"/>
    <mergeCell ref="D739:G739"/>
    <mergeCell ref="H739:L739"/>
    <mergeCell ref="M739:N739"/>
    <mergeCell ref="O739:Q739"/>
    <mergeCell ref="T739:V739"/>
    <mergeCell ref="Z739:AA739"/>
    <mergeCell ref="AB739:AF739"/>
    <mergeCell ref="AG739:AO739"/>
    <mergeCell ref="D738:G738"/>
    <mergeCell ref="H738:N738"/>
    <mergeCell ref="O738:AA738"/>
    <mergeCell ref="AB738:AF738"/>
    <mergeCell ref="AG738:AO738"/>
    <mergeCell ref="AP738:BB738"/>
    <mergeCell ref="BC736:BF736"/>
    <mergeCell ref="D737:G737"/>
    <mergeCell ref="H737:N737"/>
    <mergeCell ref="O737:AA737"/>
    <mergeCell ref="AB737:AF737"/>
    <mergeCell ref="AG737:AO737"/>
    <mergeCell ref="AP737:BB737"/>
    <mergeCell ref="BC737:BF737"/>
    <mergeCell ref="AF733:AJ733"/>
    <mergeCell ref="AK733:AO733"/>
    <mergeCell ref="AP733:AT733"/>
    <mergeCell ref="B736:C738"/>
    <mergeCell ref="D736:G736"/>
    <mergeCell ref="H736:N736"/>
    <mergeCell ref="O736:AA736"/>
    <mergeCell ref="AB736:AF736"/>
    <mergeCell ref="AG736:AO736"/>
    <mergeCell ref="AP736:BB736"/>
    <mergeCell ref="B733:F733"/>
    <mergeCell ref="G733:K733"/>
    <mergeCell ref="L733:P733"/>
    <mergeCell ref="Q733:U733"/>
    <mergeCell ref="V733:Z733"/>
    <mergeCell ref="AA733:AE733"/>
    <mergeCell ref="AP731:AT731"/>
    <mergeCell ref="B732:F732"/>
    <mergeCell ref="G732:K732"/>
    <mergeCell ref="L732:P732"/>
    <mergeCell ref="Q732:U732"/>
    <mergeCell ref="V732:Z732"/>
    <mergeCell ref="AA732:AE732"/>
    <mergeCell ref="AF732:AJ732"/>
    <mergeCell ref="AK732:AO732"/>
    <mergeCell ref="AP732:AT732"/>
    <mergeCell ref="AK730:AO730"/>
    <mergeCell ref="AP730:AT730"/>
    <mergeCell ref="B731:F731"/>
    <mergeCell ref="G731:K731"/>
    <mergeCell ref="L731:P731"/>
    <mergeCell ref="Q731:U731"/>
    <mergeCell ref="V731:Z731"/>
    <mergeCell ref="AA731:AE731"/>
    <mergeCell ref="AF731:AJ731"/>
    <mergeCell ref="AK731:AO731"/>
    <mergeCell ref="AF729:AJ729"/>
    <mergeCell ref="AK729:AO729"/>
    <mergeCell ref="AP729:AT729"/>
    <mergeCell ref="B730:F730"/>
    <mergeCell ref="G730:K730"/>
    <mergeCell ref="L730:P730"/>
    <mergeCell ref="Q730:U730"/>
    <mergeCell ref="V730:Z730"/>
    <mergeCell ref="AA730:AE730"/>
    <mergeCell ref="AF730:AJ730"/>
    <mergeCell ref="B729:F729"/>
    <mergeCell ref="G729:K729"/>
    <mergeCell ref="L729:P729"/>
    <mergeCell ref="Q729:U729"/>
    <mergeCell ref="V729:Z729"/>
    <mergeCell ref="AA729:AE729"/>
    <mergeCell ref="AP727:AT727"/>
    <mergeCell ref="B728:F728"/>
    <mergeCell ref="G728:K728"/>
    <mergeCell ref="L728:P728"/>
    <mergeCell ref="Q728:U728"/>
    <mergeCell ref="V728:Z728"/>
    <mergeCell ref="AA728:AE728"/>
    <mergeCell ref="AF728:AJ728"/>
    <mergeCell ref="AK728:AO728"/>
    <mergeCell ref="AP728:AT728"/>
    <mergeCell ref="AK726:AO726"/>
    <mergeCell ref="AP726:AT726"/>
    <mergeCell ref="B727:F727"/>
    <mergeCell ref="G727:K727"/>
    <mergeCell ref="L727:P727"/>
    <mergeCell ref="Q727:U727"/>
    <mergeCell ref="V727:Z727"/>
    <mergeCell ref="AA727:AE727"/>
    <mergeCell ref="AF727:AJ727"/>
    <mergeCell ref="AK727:AO727"/>
    <mergeCell ref="AF725:AJ725"/>
    <mergeCell ref="AK725:AO725"/>
    <mergeCell ref="AP725:AT725"/>
    <mergeCell ref="B726:F726"/>
    <mergeCell ref="G726:K726"/>
    <mergeCell ref="L726:P726"/>
    <mergeCell ref="Q726:U726"/>
    <mergeCell ref="V726:Z726"/>
    <mergeCell ref="AA726:AE726"/>
    <mergeCell ref="AF726:AJ726"/>
    <mergeCell ref="B725:F725"/>
    <mergeCell ref="G725:K725"/>
    <mergeCell ref="L725:P725"/>
    <mergeCell ref="Q725:U725"/>
    <mergeCell ref="V725:Z725"/>
    <mergeCell ref="AA725:AE725"/>
    <mergeCell ref="AP723:AT723"/>
    <mergeCell ref="B724:F724"/>
    <mergeCell ref="G724:K724"/>
    <mergeCell ref="L724:P724"/>
    <mergeCell ref="Q724:U724"/>
    <mergeCell ref="V724:Z724"/>
    <mergeCell ref="AA724:AE724"/>
    <mergeCell ref="AF724:AJ724"/>
    <mergeCell ref="AK724:AO724"/>
    <mergeCell ref="AP724:AT724"/>
    <mergeCell ref="AK722:AO722"/>
    <mergeCell ref="AP722:AT722"/>
    <mergeCell ref="B723:F723"/>
    <mergeCell ref="G723:K723"/>
    <mergeCell ref="L723:P723"/>
    <mergeCell ref="Q723:U723"/>
    <mergeCell ref="V723:Z723"/>
    <mergeCell ref="AA723:AE723"/>
    <mergeCell ref="AF723:AJ723"/>
    <mergeCell ref="AK723:AO723"/>
    <mergeCell ref="AF721:AJ721"/>
    <mergeCell ref="AK721:AO721"/>
    <mergeCell ref="AP721:AT721"/>
    <mergeCell ref="B722:F722"/>
    <mergeCell ref="G722:K722"/>
    <mergeCell ref="L722:P722"/>
    <mergeCell ref="Q722:U722"/>
    <mergeCell ref="V722:Z722"/>
    <mergeCell ref="AA722:AE722"/>
    <mergeCell ref="AF722:AJ722"/>
    <mergeCell ref="B721:F721"/>
    <mergeCell ref="G721:K721"/>
    <mergeCell ref="L721:P721"/>
    <mergeCell ref="Q721:U721"/>
    <mergeCell ref="V721:Z721"/>
    <mergeCell ref="AA721:AE721"/>
    <mergeCell ref="AP719:AT719"/>
    <mergeCell ref="B720:F720"/>
    <mergeCell ref="G720:K720"/>
    <mergeCell ref="L720:P720"/>
    <mergeCell ref="Q720:U720"/>
    <mergeCell ref="V720:Z720"/>
    <mergeCell ref="AA720:AE720"/>
    <mergeCell ref="AF720:AJ720"/>
    <mergeCell ref="AK720:AO720"/>
    <mergeCell ref="AP720:AT720"/>
    <mergeCell ref="AK718:AO718"/>
    <mergeCell ref="AP718:AT718"/>
    <mergeCell ref="B719:F719"/>
    <mergeCell ref="G719:K719"/>
    <mergeCell ref="L719:P719"/>
    <mergeCell ref="Q719:U719"/>
    <mergeCell ref="V719:Z719"/>
    <mergeCell ref="AA719:AE719"/>
    <mergeCell ref="AF719:AJ719"/>
    <mergeCell ref="AK719:AO719"/>
    <mergeCell ref="AF717:AJ717"/>
    <mergeCell ref="AK717:AO717"/>
    <mergeCell ref="AP717:AT717"/>
    <mergeCell ref="B718:F718"/>
    <mergeCell ref="G718:K718"/>
    <mergeCell ref="L718:P718"/>
    <mergeCell ref="Q718:U718"/>
    <mergeCell ref="V718:Z718"/>
    <mergeCell ref="AA718:AE718"/>
    <mergeCell ref="AF718:AJ718"/>
    <mergeCell ref="B717:F717"/>
    <mergeCell ref="G717:K717"/>
    <mergeCell ref="L717:P717"/>
    <mergeCell ref="Q717:U717"/>
    <mergeCell ref="V717:Z717"/>
    <mergeCell ref="AA717:AE717"/>
    <mergeCell ref="AP715:AT715"/>
    <mergeCell ref="B716:F716"/>
    <mergeCell ref="G716:K716"/>
    <mergeCell ref="L716:P716"/>
    <mergeCell ref="Q716:U716"/>
    <mergeCell ref="V716:Z716"/>
    <mergeCell ref="AA716:AE716"/>
    <mergeCell ref="AF716:AJ716"/>
    <mergeCell ref="AK716:AO716"/>
    <mergeCell ref="AP716:AT716"/>
    <mergeCell ref="AK714:AO714"/>
    <mergeCell ref="AP714:AT714"/>
    <mergeCell ref="B715:F715"/>
    <mergeCell ref="G715:K715"/>
    <mergeCell ref="L715:P715"/>
    <mergeCell ref="Q715:U715"/>
    <mergeCell ref="V715:Z715"/>
    <mergeCell ref="AA715:AE715"/>
    <mergeCell ref="AF715:AJ715"/>
    <mergeCell ref="AK715:AO715"/>
    <mergeCell ref="AF713:AJ713"/>
    <mergeCell ref="AK713:AO713"/>
    <mergeCell ref="AP713:AT713"/>
    <mergeCell ref="B714:F714"/>
    <mergeCell ref="G714:K714"/>
    <mergeCell ref="L714:P714"/>
    <mergeCell ref="Q714:U714"/>
    <mergeCell ref="V714:Z714"/>
    <mergeCell ref="AA714:AE714"/>
    <mergeCell ref="AF714:AJ714"/>
    <mergeCell ref="B713:F713"/>
    <mergeCell ref="G713:K713"/>
    <mergeCell ref="L713:P713"/>
    <mergeCell ref="Q713:U713"/>
    <mergeCell ref="V713:Z713"/>
    <mergeCell ref="AA713:AE713"/>
    <mergeCell ref="AK711:AO712"/>
    <mergeCell ref="AP711:AT712"/>
    <mergeCell ref="L712:P712"/>
    <mergeCell ref="Q712:U712"/>
    <mergeCell ref="V712:Z712"/>
    <mergeCell ref="AA712:AE712"/>
    <mergeCell ref="AF712:AJ712"/>
    <mergeCell ref="B708:G708"/>
    <mergeCell ref="H708:M708"/>
    <mergeCell ref="N708:S708"/>
    <mergeCell ref="T708:Y708"/>
    <mergeCell ref="B711:F712"/>
    <mergeCell ref="G711:K712"/>
    <mergeCell ref="L711:AJ711"/>
    <mergeCell ref="AL702:AM702"/>
    <mergeCell ref="AO702:AQ702"/>
    <mergeCell ref="AS702:AU702"/>
    <mergeCell ref="AZ702:BA702"/>
    <mergeCell ref="B707:G707"/>
    <mergeCell ref="H707:M707"/>
    <mergeCell ref="N707:S707"/>
    <mergeCell ref="T707:Y707"/>
    <mergeCell ref="I702:K702"/>
    <mergeCell ref="M702:O702"/>
    <mergeCell ref="R702:T702"/>
    <mergeCell ref="X702:Y702"/>
    <mergeCell ref="AA702:AC702"/>
    <mergeCell ref="AF702:AH702"/>
    <mergeCell ref="AT698:AT699"/>
    <mergeCell ref="AU698:AX698"/>
    <mergeCell ref="L699:O699"/>
    <mergeCell ref="Q699:T699"/>
    <mergeCell ref="V699:Y699"/>
    <mergeCell ref="AA699:AD699"/>
    <mergeCell ref="AF699:AI699"/>
    <mergeCell ref="AK699:AN699"/>
    <mergeCell ref="AP699:AS699"/>
    <mergeCell ref="AU699:AX699"/>
    <mergeCell ref="AE698:AE699"/>
    <mergeCell ref="AF698:AI698"/>
    <mergeCell ref="AJ698:AJ699"/>
    <mergeCell ref="AK698:AN698"/>
    <mergeCell ref="AO698:AO699"/>
    <mergeCell ref="AP698:AS698"/>
    <mergeCell ref="L697:AX697"/>
    <mergeCell ref="AY697:AY698"/>
    <mergeCell ref="AZ697:BD698"/>
    <mergeCell ref="L698:O698"/>
    <mergeCell ref="P698:P699"/>
    <mergeCell ref="Q698:T698"/>
    <mergeCell ref="U698:U699"/>
    <mergeCell ref="V698:Y698"/>
    <mergeCell ref="Z698:Z699"/>
    <mergeCell ref="AA698:AD698"/>
    <mergeCell ref="AJ691:AL691"/>
    <mergeCell ref="F692:H692"/>
    <mergeCell ref="K692:L692"/>
    <mergeCell ref="M692:O692"/>
    <mergeCell ref="F694:H694"/>
    <mergeCell ref="K694:M694"/>
    <mergeCell ref="Q694:R694"/>
    <mergeCell ref="AC690:AF690"/>
    <mergeCell ref="AK690:AL690"/>
    <mergeCell ref="AM690:AP690"/>
    <mergeCell ref="F691:G691"/>
    <mergeCell ref="H691:K691"/>
    <mergeCell ref="P691:Q691"/>
    <mergeCell ref="R691:U691"/>
    <mergeCell ref="Z691:AA691"/>
    <mergeCell ref="AB691:AD691"/>
    <mergeCell ref="AH691:AI691"/>
    <mergeCell ref="AP686:AR686"/>
    <mergeCell ref="AU686:AW686"/>
    <mergeCell ref="BA686:BB686"/>
    <mergeCell ref="BC686:BF686"/>
    <mergeCell ref="F690:H690"/>
    <mergeCell ref="K690:L690"/>
    <mergeCell ref="M690:O690"/>
    <mergeCell ref="T690:U690"/>
    <mergeCell ref="V690:X690"/>
    <mergeCell ref="AA690:AB690"/>
    <mergeCell ref="AP685:AV685"/>
    <mergeCell ref="AW685:BB685"/>
    <mergeCell ref="BC685:BF685"/>
    <mergeCell ref="B686:C686"/>
    <mergeCell ref="D686:G686"/>
    <mergeCell ref="H686:L686"/>
    <mergeCell ref="M686:N686"/>
    <mergeCell ref="O686:AA686"/>
    <mergeCell ref="AB686:AF686"/>
    <mergeCell ref="AG686:AO686"/>
    <mergeCell ref="AW684:BB684"/>
    <mergeCell ref="BC684:BF684"/>
    <mergeCell ref="B685:C685"/>
    <mergeCell ref="D685:G685"/>
    <mergeCell ref="H685:L685"/>
    <mergeCell ref="M685:N685"/>
    <mergeCell ref="O685:U685"/>
    <mergeCell ref="V685:AA685"/>
    <mergeCell ref="AB685:AF685"/>
    <mergeCell ref="AG685:AO685"/>
    <mergeCell ref="BC683:BF683"/>
    <mergeCell ref="B684:C684"/>
    <mergeCell ref="D684:G684"/>
    <mergeCell ref="H684:L684"/>
    <mergeCell ref="M684:N684"/>
    <mergeCell ref="O684:U684"/>
    <mergeCell ref="V684:AA684"/>
    <mergeCell ref="AB684:AF684"/>
    <mergeCell ref="AG684:AO684"/>
    <mergeCell ref="AP684:AV684"/>
    <mergeCell ref="V683:AA683"/>
    <mergeCell ref="AB683:AF683"/>
    <mergeCell ref="AG683:AJ683"/>
    <mergeCell ref="AK683:AO683"/>
    <mergeCell ref="AP683:AV683"/>
    <mergeCell ref="AW683:BB683"/>
    <mergeCell ref="AG682:AJ682"/>
    <mergeCell ref="AK682:AO682"/>
    <mergeCell ref="AP682:AV682"/>
    <mergeCell ref="AW682:BB682"/>
    <mergeCell ref="BC682:BF682"/>
    <mergeCell ref="B683:C683"/>
    <mergeCell ref="D683:G683"/>
    <mergeCell ref="H683:L683"/>
    <mergeCell ref="M683:N683"/>
    <mergeCell ref="O683:U683"/>
    <mergeCell ref="AP681:AV681"/>
    <mergeCell ref="AW681:BB681"/>
    <mergeCell ref="BC681:BF681"/>
    <mergeCell ref="B682:C682"/>
    <mergeCell ref="D682:G682"/>
    <mergeCell ref="H682:L682"/>
    <mergeCell ref="M682:N682"/>
    <mergeCell ref="O682:W682"/>
    <mergeCell ref="X682:AA682"/>
    <mergeCell ref="AB682:AF682"/>
    <mergeCell ref="BC680:BF680"/>
    <mergeCell ref="B681:C681"/>
    <mergeCell ref="D681:G681"/>
    <mergeCell ref="H681:L681"/>
    <mergeCell ref="M681:N681"/>
    <mergeCell ref="O681:U681"/>
    <mergeCell ref="V681:AA681"/>
    <mergeCell ref="AB681:AF681"/>
    <mergeCell ref="AG681:AJ681"/>
    <mergeCell ref="AK681:AO681"/>
    <mergeCell ref="X680:AA680"/>
    <mergeCell ref="AB680:AF680"/>
    <mergeCell ref="AG680:AJ680"/>
    <mergeCell ref="AK680:AO680"/>
    <mergeCell ref="AP680:AV680"/>
    <mergeCell ref="AW680:BB680"/>
    <mergeCell ref="AB679:AF679"/>
    <mergeCell ref="AG679:AO679"/>
    <mergeCell ref="AP679:AV679"/>
    <mergeCell ref="AW679:BB679"/>
    <mergeCell ref="BC679:BF679"/>
    <mergeCell ref="B680:C680"/>
    <mergeCell ref="D680:G680"/>
    <mergeCell ref="H680:L680"/>
    <mergeCell ref="M680:N680"/>
    <mergeCell ref="O680:W680"/>
    <mergeCell ref="AP678:AR678"/>
    <mergeCell ref="AU678:AW678"/>
    <mergeCell ref="BA678:BB678"/>
    <mergeCell ref="BC678:BF678"/>
    <mergeCell ref="B679:C679"/>
    <mergeCell ref="D679:G679"/>
    <mergeCell ref="H679:L679"/>
    <mergeCell ref="M679:N679"/>
    <mergeCell ref="O679:U679"/>
    <mergeCell ref="V679:AA679"/>
    <mergeCell ref="BC677:BF677"/>
    <mergeCell ref="B678:C678"/>
    <mergeCell ref="D678:G678"/>
    <mergeCell ref="H678:L678"/>
    <mergeCell ref="M678:N678"/>
    <mergeCell ref="O678:Q678"/>
    <mergeCell ref="T678:V678"/>
    <mergeCell ref="Z678:AA678"/>
    <mergeCell ref="AB678:AF678"/>
    <mergeCell ref="AG678:AO678"/>
    <mergeCell ref="D677:G677"/>
    <mergeCell ref="H677:N677"/>
    <mergeCell ref="O677:AA677"/>
    <mergeCell ref="AB677:AF677"/>
    <mergeCell ref="AG677:AO677"/>
    <mergeCell ref="AP677:BB677"/>
    <mergeCell ref="BC675:BF675"/>
    <mergeCell ref="D676:G676"/>
    <mergeCell ref="H676:N676"/>
    <mergeCell ref="O676:AA676"/>
    <mergeCell ref="AB676:AF676"/>
    <mergeCell ref="AG676:AO676"/>
    <mergeCell ref="AP676:BB676"/>
    <mergeCell ref="BC676:BF676"/>
    <mergeCell ref="AF672:AJ672"/>
    <mergeCell ref="AK672:AO672"/>
    <mergeCell ref="AP672:AT672"/>
    <mergeCell ref="B675:C677"/>
    <mergeCell ref="D675:G675"/>
    <mergeCell ref="H675:N675"/>
    <mergeCell ref="O675:AA675"/>
    <mergeCell ref="AB675:AF675"/>
    <mergeCell ref="AG675:AO675"/>
    <mergeCell ref="AP675:BB675"/>
    <mergeCell ref="B672:F672"/>
    <mergeCell ref="G672:K672"/>
    <mergeCell ref="L672:P672"/>
    <mergeCell ref="Q672:U672"/>
    <mergeCell ref="V672:Z672"/>
    <mergeCell ref="AA672:AE672"/>
    <mergeCell ref="AP670:AT670"/>
    <mergeCell ref="B671:F671"/>
    <mergeCell ref="G671:K671"/>
    <mergeCell ref="L671:P671"/>
    <mergeCell ref="Q671:U671"/>
    <mergeCell ref="V671:Z671"/>
    <mergeCell ref="AA671:AE671"/>
    <mergeCell ref="AF671:AJ671"/>
    <mergeCell ref="AK671:AO671"/>
    <mergeCell ref="AP671:AT671"/>
    <mergeCell ref="AK669:AO669"/>
    <mergeCell ref="AP669:AT669"/>
    <mergeCell ref="B670:F670"/>
    <mergeCell ref="G670:K670"/>
    <mergeCell ref="L670:P670"/>
    <mergeCell ref="Q670:U670"/>
    <mergeCell ref="V670:Z670"/>
    <mergeCell ref="AA670:AE670"/>
    <mergeCell ref="AF670:AJ670"/>
    <mergeCell ref="AK670:AO670"/>
    <mergeCell ref="AF668:AJ668"/>
    <mergeCell ref="AK668:AO668"/>
    <mergeCell ref="AP668:AT668"/>
    <mergeCell ref="B669:F669"/>
    <mergeCell ref="G669:K669"/>
    <mergeCell ref="L669:P669"/>
    <mergeCell ref="Q669:U669"/>
    <mergeCell ref="V669:Z669"/>
    <mergeCell ref="AA669:AE669"/>
    <mergeCell ref="AF669:AJ669"/>
    <mergeCell ref="B668:F668"/>
    <mergeCell ref="G668:K668"/>
    <mergeCell ref="L668:P668"/>
    <mergeCell ref="Q668:U668"/>
    <mergeCell ref="V668:Z668"/>
    <mergeCell ref="AA668:AE668"/>
    <mergeCell ref="AP666:AT666"/>
    <mergeCell ref="B667:F667"/>
    <mergeCell ref="G667:K667"/>
    <mergeCell ref="L667:P667"/>
    <mergeCell ref="Q667:U667"/>
    <mergeCell ref="V667:Z667"/>
    <mergeCell ref="AA667:AE667"/>
    <mergeCell ref="AF667:AJ667"/>
    <mergeCell ref="AK667:AO667"/>
    <mergeCell ref="AP667:AT667"/>
    <mergeCell ref="AK665:AO665"/>
    <mergeCell ref="AP665:AT665"/>
    <mergeCell ref="B666:F666"/>
    <mergeCell ref="G666:K666"/>
    <mergeCell ref="L666:P666"/>
    <mergeCell ref="Q666:U666"/>
    <mergeCell ref="V666:Z666"/>
    <mergeCell ref="AA666:AE666"/>
    <mergeCell ref="AF666:AJ666"/>
    <mergeCell ref="AK666:AO666"/>
    <mergeCell ref="AF664:AJ664"/>
    <mergeCell ref="AK664:AO664"/>
    <mergeCell ref="AP664:AT664"/>
    <mergeCell ref="B665:F665"/>
    <mergeCell ref="G665:K665"/>
    <mergeCell ref="L665:P665"/>
    <mergeCell ref="Q665:U665"/>
    <mergeCell ref="V665:Z665"/>
    <mergeCell ref="AA665:AE665"/>
    <mergeCell ref="AF665:AJ665"/>
    <mergeCell ref="B664:F664"/>
    <mergeCell ref="G664:K664"/>
    <mergeCell ref="L664:P664"/>
    <mergeCell ref="Q664:U664"/>
    <mergeCell ref="V664:Z664"/>
    <mergeCell ref="AA664:AE664"/>
    <mergeCell ref="AP662:AT662"/>
    <mergeCell ref="B663:F663"/>
    <mergeCell ref="G663:K663"/>
    <mergeCell ref="L663:P663"/>
    <mergeCell ref="Q663:U663"/>
    <mergeCell ref="V663:Z663"/>
    <mergeCell ref="AA663:AE663"/>
    <mergeCell ref="AF663:AJ663"/>
    <mergeCell ref="AK663:AO663"/>
    <mergeCell ref="AP663:AT663"/>
    <mergeCell ref="AK661:AO661"/>
    <mergeCell ref="AP661:AT661"/>
    <mergeCell ref="B662:F662"/>
    <mergeCell ref="G662:K662"/>
    <mergeCell ref="L662:P662"/>
    <mergeCell ref="Q662:U662"/>
    <mergeCell ref="V662:Z662"/>
    <mergeCell ref="AA662:AE662"/>
    <mergeCell ref="AF662:AJ662"/>
    <mergeCell ref="AK662:AO662"/>
    <mergeCell ref="AF660:AJ660"/>
    <mergeCell ref="AK660:AO660"/>
    <mergeCell ref="AP660:AT660"/>
    <mergeCell ref="B661:F661"/>
    <mergeCell ref="G661:K661"/>
    <mergeCell ref="L661:P661"/>
    <mergeCell ref="Q661:U661"/>
    <mergeCell ref="V661:Z661"/>
    <mergeCell ref="AA661:AE661"/>
    <mergeCell ref="AF661:AJ661"/>
    <mergeCell ref="B660:F660"/>
    <mergeCell ref="G660:K660"/>
    <mergeCell ref="L660:P660"/>
    <mergeCell ref="Q660:U660"/>
    <mergeCell ref="V660:Z660"/>
    <mergeCell ref="AA660:AE660"/>
    <mergeCell ref="AP658:AT658"/>
    <mergeCell ref="B659:F659"/>
    <mergeCell ref="G659:K659"/>
    <mergeCell ref="L659:P659"/>
    <mergeCell ref="Q659:U659"/>
    <mergeCell ref="V659:Z659"/>
    <mergeCell ref="AA659:AE659"/>
    <mergeCell ref="AF659:AJ659"/>
    <mergeCell ref="AK659:AO659"/>
    <mergeCell ref="AP659:AT659"/>
    <mergeCell ref="AK657:AO657"/>
    <mergeCell ref="AP657:AT657"/>
    <mergeCell ref="B658:F658"/>
    <mergeCell ref="G658:K658"/>
    <mergeCell ref="L658:P658"/>
    <mergeCell ref="Q658:U658"/>
    <mergeCell ref="V658:Z658"/>
    <mergeCell ref="AA658:AE658"/>
    <mergeCell ref="AF658:AJ658"/>
    <mergeCell ref="AK658:AO658"/>
    <mergeCell ref="AF656:AJ656"/>
    <mergeCell ref="AK656:AO656"/>
    <mergeCell ref="AP656:AT656"/>
    <mergeCell ref="B657:F657"/>
    <mergeCell ref="G657:K657"/>
    <mergeCell ref="L657:P657"/>
    <mergeCell ref="Q657:U657"/>
    <mergeCell ref="V657:Z657"/>
    <mergeCell ref="AA657:AE657"/>
    <mergeCell ref="AF657:AJ657"/>
    <mergeCell ref="B656:F656"/>
    <mergeCell ref="G656:K656"/>
    <mergeCell ref="L656:P656"/>
    <mergeCell ref="Q656:U656"/>
    <mergeCell ref="V656:Z656"/>
    <mergeCell ref="AA656:AE656"/>
    <mergeCell ref="AP654:AT654"/>
    <mergeCell ref="B655:F655"/>
    <mergeCell ref="G655:K655"/>
    <mergeCell ref="L655:P655"/>
    <mergeCell ref="Q655:U655"/>
    <mergeCell ref="V655:Z655"/>
    <mergeCell ref="AA655:AE655"/>
    <mergeCell ref="AF655:AJ655"/>
    <mergeCell ref="AK655:AO655"/>
    <mergeCell ref="AP655:AT655"/>
    <mergeCell ref="AK653:AO653"/>
    <mergeCell ref="AP653:AT653"/>
    <mergeCell ref="B654:F654"/>
    <mergeCell ref="G654:K654"/>
    <mergeCell ref="L654:P654"/>
    <mergeCell ref="Q654:U654"/>
    <mergeCell ref="V654:Z654"/>
    <mergeCell ref="AA654:AE654"/>
    <mergeCell ref="AF654:AJ654"/>
    <mergeCell ref="AK654:AO654"/>
    <mergeCell ref="AF652:AJ652"/>
    <mergeCell ref="AK652:AO652"/>
    <mergeCell ref="AP652:AT652"/>
    <mergeCell ref="B653:F653"/>
    <mergeCell ref="G653:K653"/>
    <mergeCell ref="L653:P653"/>
    <mergeCell ref="Q653:U653"/>
    <mergeCell ref="V653:Z653"/>
    <mergeCell ref="AA653:AE653"/>
    <mergeCell ref="AF653:AJ653"/>
    <mergeCell ref="B652:F652"/>
    <mergeCell ref="G652:K652"/>
    <mergeCell ref="L652:P652"/>
    <mergeCell ref="Q652:U652"/>
    <mergeCell ref="V652:Z652"/>
    <mergeCell ref="AA652:AE652"/>
    <mergeCell ref="AK650:AO651"/>
    <mergeCell ref="AP650:AT651"/>
    <mergeCell ref="L651:P651"/>
    <mergeCell ref="Q651:U651"/>
    <mergeCell ref="V651:Z651"/>
    <mergeCell ref="AA651:AE651"/>
    <mergeCell ref="AF651:AJ651"/>
    <mergeCell ref="B647:G647"/>
    <mergeCell ref="H647:M647"/>
    <mergeCell ref="N647:S647"/>
    <mergeCell ref="T647:Y647"/>
    <mergeCell ref="B650:F651"/>
    <mergeCell ref="G650:K651"/>
    <mergeCell ref="L650:AJ650"/>
    <mergeCell ref="AL641:AM641"/>
    <mergeCell ref="AO641:AQ641"/>
    <mergeCell ref="AS641:AU641"/>
    <mergeCell ref="AZ641:BA641"/>
    <mergeCell ref="B646:G646"/>
    <mergeCell ref="H646:M646"/>
    <mergeCell ref="N646:S646"/>
    <mergeCell ref="T646:Y646"/>
    <mergeCell ref="I641:K641"/>
    <mergeCell ref="M641:O641"/>
    <mergeCell ref="R641:T641"/>
    <mergeCell ref="X641:Y641"/>
    <mergeCell ref="AA641:AC641"/>
    <mergeCell ref="AF641:AH641"/>
    <mergeCell ref="AT637:AT638"/>
    <mergeCell ref="AU637:AX637"/>
    <mergeCell ref="L638:O638"/>
    <mergeCell ref="Q638:T638"/>
    <mergeCell ref="V638:Y638"/>
    <mergeCell ref="AA638:AD638"/>
    <mergeCell ref="AF638:AI638"/>
    <mergeCell ref="AK638:AN638"/>
    <mergeCell ref="AP638:AS638"/>
    <mergeCell ref="AU638:AX638"/>
    <mergeCell ref="AE637:AE638"/>
    <mergeCell ref="AF637:AI637"/>
    <mergeCell ref="AJ637:AJ638"/>
    <mergeCell ref="AK637:AN637"/>
    <mergeCell ref="AO637:AO638"/>
    <mergeCell ref="AP637:AS637"/>
    <mergeCell ref="L636:AX636"/>
    <mergeCell ref="AY636:AY637"/>
    <mergeCell ref="AZ636:BD637"/>
    <mergeCell ref="L637:O637"/>
    <mergeCell ref="P637:P638"/>
    <mergeCell ref="Q637:T637"/>
    <mergeCell ref="U637:U638"/>
    <mergeCell ref="V637:Y637"/>
    <mergeCell ref="Z637:Z638"/>
    <mergeCell ref="AA637:AD637"/>
    <mergeCell ref="AJ630:AL630"/>
    <mergeCell ref="F631:H631"/>
    <mergeCell ref="K631:L631"/>
    <mergeCell ref="M631:O631"/>
    <mergeCell ref="F633:H633"/>
    <mergeCell ref="K633:M633"/>
    <mergeCell ref="Q633:R633"/>
    <mergeCell ref="AC629:AF629"/>
    <mergeCell ref="AK629:AL629"/>
    <mergeCell ref="AM629:AP629"/>
    <mergeCell ref="F630:G630"/>
    <mergeCell ref="H630:K630"/>
    <mergeCell ref="P630:Q630"/>
    <mergeCell ref="R630:U630"/>
    <mergeCell ref="Z630:AA630"/>
    <mergeCell ref="AB630:AD630"/>
    <mergeCell ref="AH630:AI630"/>
    <mergeCell ref="AP625:AR625"/>
    <mergeCell ref="AU625:AW625"/>
    <mergeCell ref="BA625:BB625"/>
    <mergeCell ref="BC625:BF625"/>
    <mergeCell ref="F629:H629"/>
    <mergeCell ref="K629:L629"/>
    <mergeCell ref="M629:O629"/>
    <mergeCell ref="T629:U629"/>
    <mergeCell ref="V629:X629"/>
    <mergeCell ref="AA629:AB629"/>
    <mergeCell ref="AP624:AV624"/>
    <mergeCell ref="AW624:BB624"/>
    <mergeCell ref="BC624:BF624"/>
    <mergeCell ref="B625:C625"/>
    <mergeCell ref="D625:G625"/>
    <mergeCell ref="H625:L625"/>
    <mergeCell ref="M625:N625"/>
    <mergeCell ref="O625:AA625"/>
    <mergeCell ref="AB625:AF625"/>
    <mergeCell ref="AG625:AO625"/>
    <mergeCell ref="AW623:BB623"/>
    <mergeCell ref="BC623:BF623"/>
    <mergeCell ref="B624:C624"/>
    <mergeCell ref="D624:G624"/>
    <mergeCell ref="H624:L624"/>
    <mergeCell ref="M624:N624"/>
    <mergeCell ref="O624:U624"/>
    <mergeCell ref="V624:AA624"/>
    <mergeCell ref="AB624:AF624"/>
    <mergeCell ref="AG624:AO624"/>
    <mergeCell ref="BC622:BF622"/>
    <mergeCell ref="B623:C623"/>
    <mergeCell ref="D623:G623"/>
    <mergeCell ref="H623:L623"/>
    <mergeCell ref="M623:N623"/>
    <mergeCell ref="O623:U623"/>
    <mergeCell ref="V623:AA623"/>
    <mergeCell ref="AB623:AF623"/>
    <mergeCell ref="AG623:AO623"/>
    <mergeCell ref="AP623:AV623"/>
    <mergeCell ref="V622:AA622"/>
    <mergeCell ref="AB622:AF622"/>
    <mergeCell ref="AG622:AJ622"/>
    <mergeCell ref="AK622:AO622"/>
    <mergeCell ref="AP622:AV622"/>
    <mergeCell ref="AW622:BB622"/>
    <mergeCell ref="AG621:AJ621"/>
    <mergeCell ref="AK621:AO621"/>
    <mergeCell ref="AP621:AV621"/>
    <mergeCell ref="AW621:BB621"/>
    <mergeCell ref="BC621:BF621"/>
    <mergeCell ref="B622:C622"/>
    <mergeCell ref="D622:G622"/>
    <mergeCell ref="H622:L622"/>
    <mergeCell ref="M622:N622"/>
    <mergeCell ref="O622:U622"/>
    <mergeCell ref="AP620:AV620"/>
    <mergeCell ref="AW620:BB620"/>
    <mergeCell ref="BC620:BF620"/>
    <mergeCell ref="B621:C621"/>
    <mergeCell ref="D621:G621"/>
    <mergeCell ref="H621:L621"/>
    <mergeCell ref="M621:N621"/>
    <mergeCell ref="O621:W621"/>
    <mergeCell ref="X621:AA621"/>
    <mergeCell ref="AB621:AF621"/>
    <mergeCell ref="BC619:BF619"/>
    <mergeCell ref="B620:C620"/>
    <mergeCell ref="D620:G620"/>
    <mergeCell ref="H620:L620"/>
    <mergeCell ref="M620:N620"/>
    <mergeCell ref="O620:U620"/>
    <mergeCell ref="V620:AA620"/>
    <mergeCell ref="AB620:AF620"/>
    <mergeCell ref="AG620:AJ620"/>
    <mergeCell ref="AK620:AO620"/>
    <mergeCell ref="X619:AA619"/>
    <mergeCell ref="AB619:AF619"/>
    <mergeCell ref="AG619:AJ619"/>
    <mergeCell ref="AK619:AO619"/>
    <mergeCell ref="AP619:AV619"/>
    <mergeCell ref="AW619:BB619"/>
    <mergeCell ref="AB618:AF618"/>
    <mergeCell ref="AG618:AO618"/>
    <mergeCell ref="AP618:AV618"/>
    <mergeCell ref="AW618:BB618"/>
    <mergeCell ref="BC618:BF618"/>
    <mergeCell ref="B619:C619"/>
    <mergeCell ref="D619:G619"/>
    <mergeCell ref="H619:L619"/>
    <mergeCell ref="M619:N619"/>
    <mergeCell ref="O619:W619"/>
    <mergeCell ref="AP617:AR617"/>
    <mergeCell ref="AU617:AW617"/>
    <mergeCell ref="BA617:BB617"/>
    <mergeCell ref="BC617:BF617"/>
    <mergeCell ref="B618:C618"/>
    <mergeCell ref="D618:G618"/>
    <mergeCell ref="H618:L618"/>
    <mergeCell ref="M618:N618"/>
    <mergeCell ref="O618:U618"/>
    <mergeCell ref="V618:AA618"/>
    <mergeCell ref="BC616:BF616"/>
    <mergeCell ref="B617:C617"/>
    <mergeCell ref="D617:G617"/>
    <mergeCell ref="H617:L617"/>
    <mergeCell ref="M617:N617"/>
    <mergeCell ref="O617:Q617"/>
    <mergeCell ref="T617:V617"/>
    <mergeCell ref="Z617:AA617"/>
    <mergeCell ref="AB617:AF617"/>
    <mergeCell ref="AG617:AO617"/>
    <mergeCell ref="D616:G616"/>
    <mergeCell ref="H616:N616"/>
    <mergeCell ref="O616:AA616"/>
    <mergeCell ref="AB616:AF616"/>
    <mergeCell ref="AG616:AO616"/>
    <mergeCell ref="AP616:BB616"/>
    <mergeCell ref="BC614:BF614"/>
    <mergeCell ref="D615:G615"/>
    <mergeCell ref="H615:N615"/>
    <mergeCell ref="O615:AA615"/>
    <mergeCell ref="AB615:AF615"/>
    <mergeCell ref="AG615:AO615"/>
    <mergeCell ref="AP615:BB615"/>
    <mergeCell ref="BC615:BF615"/>
    <mergeCell ref="AF611:AJ611"/>
    <mergeCell ref="AK611:AO611"/>
    <mergeCell ref="AP611:AT611"/>
    <mergeCell ref="B614:C616"/>
    <mergeCell ref="D614:G614"/>
    <mergeCell ref="H614:N614"/>
    <mergeCell ref="O614:AA614"/>
    <mergeCell ref="AB614:AF614"/>
    <mergeCell ref="AG614:AO614"/>
    <mergeCell ref="AP614:BB614"/>
    <mergeCell ref="B611:F611"/>
    <mergeCell ref="G611:K611"/>
    <mergeCell ref="L611:P611"/>
    <mergeCell ref="Q611:U611"/>
    <mergeCell ref="V611:Z611"/>
    <mergeCell ref="AA611:AE611"/>
    <mergeCell ref="AP609:AT609"/>
    <mergeCell ref="B610:F610"/>
    <mergeCell ref="G610:K610"/>
    <mergeCell ref="L610:P610"/>
    <mergeCell ref="Q610:U610"/>
    <mergeCell ref="V610:Z610"/>
    <mergeCell ref="AA610:AE610"/>
    <mergeCell ref="AF610:AJ610"/>
    <mergeCell ref="AK610:AO610"/>
    <mergeCell ref="AP610:AT610"/>
    <mergeCell ref="AK608:AO608"/>
    <mergeCell ref="AP608:AT608"/>
    <mergeCell ref="B609:F609"/>
    <mergeCell ref="G609:K609"/>
    <mergeCell ref="L609:P609"/>
    <mergeCell ref="Q609:U609"/>
    <mergeCell ref="V609:Z609"/>
    <mergeCell ref="AA609:AE609"/>
    <mergeCell ref="AF609:AJ609"/>
    <mergeCell ref="AK609:AO609"/>
    <mergeCell ref="AF607:AJ607"/>
    <mergeCell ref="AK607:AO607"/>
    <mergeCell ref="AP607:AT607"/>
    <mergeCell ref="B608:F608"/>
    <mergeCell ref="G608:K608"/>
    <mergeCell ref="L608:P608"/>
    <mergeCell ref="Q608:U608"/>
    <mergeCell ref="V608:Z608"/>
    <mergeCell ref="AA608:AE608"/>
    <mergeCell ref="AF608:AJ608"/>
    <mergeCell ref="B607:F607"/>
    <mergeCell ref="G607:K607"/>
    <mergeCell ref="L607:P607"/>
    <mergeCell ref="Q607:U607"/>
    <mergeCell ref="V607:Z607"/>
    <mergeCell ref="AA607:AE607"/>
    <mergeCell ref="AP605:AT605"/>
    <mergeCell ref="B606:F606"/>
    <mergeCell ref="G606:K606"/>
    <mergeCell ref="L606:P606"/>
    <mergeCell ref="Q606:U606"/>
    <mergeCell ref="V606:Z606"/>
    <mergeCell ref="AA606:AE606"/>
    <mergeCell ref="AF606:AJ606"/>
    <mergeCell ref="AK606:AO606"/>
    <mergeCell ref="AP606:AT606"/>
    <mergeCell ref="AK604:AO604"/>
    <mergeCell ref="AP604:AT604"/>
    <mergeCell ref="B605:F605"/>
    <mergeCell ref="G605:K605"/>
    <mergeCell ref="L605:P605"/>
    <mergeCell ref="Q605:U605"/>
    <mergeCell ref="V605:Z605"/>
    <mergeCell ref="AA605:AE605"/>
    <mergeCell ref="AF605:AJ605"/>
    <mergeCell ref="AK605:AO605"/>
    <mergeCell ref="AF603:AJ603"/>
    <mergeCell ref="AK603:AO603"/>
    <mergeCell ref="AP603:AT603"/>
    <mergeCell ref="B604:F604"/>
    <mergeCell ref="G604:K604"/>
    <mergeCell ref="L604:P604"/>
    <mergeCell ref="Q604:U604"/>
    <mergeCell ref="V604:Z604"/>
    <mergeCell ref="AA604:AE604"/>
    <mergeCell ref="AF604:AJ604"/>
    <mergeCell ref="B603:F603"/>
    <mergeCell ref="G603:K603"/>
    <mergeCell ref="L603:P603"/>
    <mergeCell ref="Q603:U603"/>
    <mergeCell ref="V603:Z603"/>
    <mergeCell ref="AA603:AE603"/>
    <mergeCell ref="AP601:AT601"/>
    <mergeCell ref="B602:F602"/>
    <mergeCell ref="G602:K602"/>
    <mergeCell ref="L602:P602"/>
    <mergeCell ref="Q602:U602"/>
    <mergeCell ref="V602:Z602"/>
    <mergeCell ref="AA602:AE602"/>
    <mergeCell ref="AF602:AJ602"/>
    <mergeCell ref="AK602:AO602"/>
    <mergeCell ref="AP602:AT602"/>
    <mergeCell ref="AK600:AO600"/>
    <mergeCell ref="AP600:AT600"/>
    <mergeCell ref="B601:F601"/>
    <mergeCell ref="G601:K601"/>
    <mergeCell ref="L601:P601"/>
    <mergeCell ref="Q601:U601"/>
    <mergeCell ref="V601:Z601"/>
    <mergeCell ref="AA601:AE601"/>
    <mergeCell ref="AF601:AJ601"/>
    <mergeCell ref="AK601:AO601"/>
    <mergeCell ref="AF599:AJ599"/>
    <mergeCell ref="AK599:AO599"/>
    <mergeCell ref="AP599:AT599"/>
    <mergeCell ref="B600:F600"/>
    <mergeCell ref="G600:K600"/>
    <mergeCell ref="L600:P600"/>
    <mergeCell ref="Q600:U600"/>
    <mergeCell ref="V600:Z600"/>
    <mergeCell ref="AA600:AE600"/>
    <mergeCell ref="AF600:AJ600"/>
    <mergeCell ref="B599:F599"/>
    <mergeCell ref="G599:K599"/>
    <mergeCell ref="L599:P599"/>
    <mergeCell ref="Q599:U599"/>
    <mergeCell ref="V599:Z599"/>
    <mergeCell ref="AA599:AE599"/>
    <mergeCell ref="AP597:AT597"/>
    <mergeCell ref="B598:F598"/>
    <mergeCell ref="G598:K598"/>
    <mergeCell ref="L598:P598"/>
    <mergeCell ref="Q598:U598"/>
    <mergeCell ref="V598:Z598"/>
    <mergeCell ref="AA598:AE598"/>
    <mergeCell ref="AF598:AJ598"/>
    <mergeCell ref="AK598:AO598"/>
    <mergeCell ref="AP598:AT598"/>
    <mergeCell ref="AK596:AO596"/>
    <mergeCell ref="AP596:AT596"/>
    <mergeCell ref="B597:F597"/>
    <mergeCell ref="G597:K597"/>
    <mergeCell ref="L597:P597"/>
    <mergeCell ref="Q597:U597"/>
    <mergeCell ref="V597:Z597"/>
    <mergeCell ref="AA597:AE597"/>
    <mergeCell ref="AF597:AJ597"/>
    <mergeCell ref="AK597:AO597"/>
    <mergeCell ref="AF595:AJ595"/>
    <mergeCell ref="AK595:AO595"/>
    <mergeCell ref="AP595:AT595"/>
    <mergeCell ref="B596:F596"/>
    <mergeCell ref="G596:K596"/>
    <mergeCell ref="L596:P596"/>
    <mergeCell ref="Q596:U596"/>
    <mergeCell ref="V596:Z596"/>
    <mergeCell ref="AA596:AE596"/>
    <mergeCell ref="AF596:AJ596"/>
    <mergeCell ref="B595:F595"/>
    <mergeCell ref="G595:K595"/>
    <mergeCell ref="L595:P595"/>
    <mergeCell ref="Q595:U595"/>
    <mergeCell ref="V595:Z595"/>
    <mergeCell ref="AA595:AE595"/>
    <mergeCell ref="AP593:AT593"/>
    <mergeCell ref="B594:F594"/>
    <mergeCell ref="G594:K594"/>
    <mergeCell ref="L594:P594"/>
    <mergeCell ref="Q594:U594"/>
    <mergeCell ref="V594:Z594"/>
    <mergeCell ref="AA594:AE594"/>
    <mergeCell ref="AF594:AJ594"/>
    <mergeCell ref="AK594:AO594"/>
    <mergeCell ref="AP594:AT594"/>
    <mergeCell ref="AK592:AO592"/>
    <mergeCell ref="AP592:AT592"/>
    <mergeCell ref="B593:F593"/>
    <mergeCell ref="G593:K593"/>
    <mergeCell ref="L593:P593"/>
    <mergeCell ref="Q593:U593"/>
    <mergeCell ref="V593:Z593"/>
    <mergeCell ref="AA593:AE593"/>
    <mergeCell ref="AF593:AJ593"/>
    <mergeCell ref="AK593:AO593"/>
    <mergeCell ref="AF591:AJ591"/>
    <mergeCell ref="AK591:AO591"/>
    <mergeCell ref="AP591:AT591"/>
    <mergeCell ref="B592:F592"/>
    <mergeCell ref="G592:K592"/>
    <mergeCell ref="L592:P592"/>
    <mergeCell ref="Q592:U592"/>
    <mergeCell ref="V592:Z592"/>
    <mergeCell ref="AA592:AE592"/>
    <mergeCell ref="AF592:AJ592"/>
    <mergeCell ref="B591:F591"/>
    <mergeCell ref="G591:K591"/>
    <mergeCell ref="L591:P591"/>
    <mergeCell ref="Q591:U591"/>
    <mergeCell ref="V591:Z591"/>
    <mergeCell ref="AA591:AE591"/>
    <mergeCell ref="AK589:AO590"/>
    <mergeCell ref="AP589:AT590"/>
    <mergeCell ref="L590:P590"/>
    <mergeCell ref="Q590:U590"/>
    <mergeCell ref="V590:Z590"/>
    <mergeCell ref="AA590:AE590"/>
    <mergeCell ref="AF590:AJ590"/>
    <mergeCell ref="B586:G586"/>
    <mergeCell ref="H586:M586"/>
    <mergeCell ref="N586:S586"/>
    <mergeCell ref="T586:Y586"/>
    <mergeCell ref="B589:F590"/>
    <mergeCell ref="G589:K590"/>
    <mergeCell ref="L589:AJ589"/>
    <mergeCell ref="AL580:AM580"/>
    <mergeCell ref="AO580:AQ580"/>
    <mergeCell ref="AS580:AU580"/>
    <mergeCell ref="AZ580:BA580"/>
    <mergeCell ref="B585:G585"/>
    <mergeCell ref="H585:M585"/>
    <mergeCell ref="N585:S585"/>
    <mergeCell ref="T585:Y585"/>
    <mergeCell ref="I580:K580"/>
    <mergeCell ref="M580:O580"/>
    <mergeCell ref="R580:T580"/>
    <mergeCell ref="X580:Y580"/>
    <mergeCell ref="AA580:AC580"/>
    <mergeCell ref="AF580:AH580"/>
    <mergeCell ref="AT576:AT577"/>
    <mergeCell ref="AU576:AX576"/>
    <mergeCell ref="L577:O577"/>
    <mergeCell ref="Q577:T577"/>
    <mergeCell ref="V577:Y577"/>
    <mergeCell ref="AA577:AD577"/>
    <mergeCell ref="AF577:AI577"/>
    <mergeCell ref="AK577:AN577"/>
    <mergeCell ref="AP577:AS577"/>
    <mergeCell ref="AU577:AX577"/>
    <mergeCell ref="AE576:AE577"/>
    <mergeCell ref="AF576:AI576"/>
    <mergeCell ref="AJ576:AJ577"/>
    <mergeCell ref="AK576:AN576"/>
    <mergeCell ref="AO576:AO577"/>
    <mergeCell ref="AP576:AS576"/>
    <mergeCell ref="L575:AX575"/>
    <mergeCell ref="AY575:AY576"/>
    <mergeCell ref="AZ575:BD576"/>
    <mergeCell ref="L576:O576"/>
    <mergeCell ref="P576:P577"/>
    <mergeCell ref="Q576:T576"/>
    <mergeCell ref="U576:U577"/>
    <mergeCell ref="V576:Y576"/>
    <mergeCell ref="Z576:Z577"/>
    <mergeCell ref="AA576:AD576"/>
    <mergeCell ref="AH569:AI569"/>
    <mergeCell ref="AJ569:AL569"/>
    <mergeCell ref="F570:H570"/>
    <mergeCell ref="K570:L570"/>
    <mergeCell ref="M570:O570"/>
    <mergeCell ref="F572:H572"/>
    <mergeCell ref="K572:M572"/>
    <mergeCell ref="Q572:R572"/>
    <mergeCell ref="AA568:AB568"/>
    <mergeCell ref="AC568:AF568"/>
    <mergeCell ref="AK568:AL568"/>
    <mergeCell ref="AM568:AP568"/>
    <mergeCell ref="F569:G569"/>
    <mergeCell ref="H569:K569"/>
    <mergeCell ref="P569:Q569"/>
    <mergeCell ref="R569:U569"/>
    <mergeCell ref="Z569:AA569"/>
    <mergeCell ref="AB569:AD569"/>
    <mergeCell ref="F568:H568"/>
    <mergeCell ref="K568:L568"/>
    <mergeCell ref="M568:O568"/>
    <mergeCell ref="T568:U568"/>
    <mergeCell ref="V568:X568"/>
    <mergeCell ref="AG564:AO564"/>
    <mergeCell ref="AP564:AR564"/>
    <mergeCell ref="AU564:AW564"/>
    <mergeCell ref="BA564:BB564"/>
    <mergeCell ref="BC564:BF564"/>
    <mergeCell ref="B564:C564"/>
    <mergeCell ref="D564:G564"/>
    <mergeCell ref="H564:L564"/>
    <mergeCell ref="M564:N564"/>
    <mergeCell ref="O564:AA564"/>
    <mergeCell ref="AB564:AF564"/>
    <mergeCell ref="V563:AA563"/>
    <mergeCell ref="AB563:AF563"/>
    <mergeCell ref="AG563:AO563"/>
    <mergeCell ref="AP563:AV563"/>
    <mergeCell ref="AW563:BB563"/>
    <mergeCell ref="BC563:BF563"/>
    <mergeCell ref="AB562:AF562"/>
    <mergeCell ref="AG562:AO562"/>
    <mergeCell ref="AP562:AV562"/>
    <mergeCell ref="AW562:BB562"/>
    <mergeCell ref="BC562:BF562"/>
    <mergeCell ref="B563:C563"/>
    <mergeCell ref="D563:G563"/>
    <mergeCell ref="H563:L563"/>
    <mergeCell ref="M563:N563"/>
    <mergeCell ref="O563:U563"/>
    <mergeCell ref="B562:C562"/>
    <mergeCell ref="D562:G562"/>
    <mergeCell ref="H562:L562"/>
    <mergeCell ref="M562:N562"/>
    <mergeCell ref="O562:U562"/>
    <mergeCell ref="V562:AA562"/>
    <mergeCell ref="AB561:AF561"/>
    <mergeCell ref="AG561:AJ561"/>
    <mergeCell ref="AK561:AO561"/>
    <mergeCell ref="AP561:AV561"/>
    <mergeCell ref="AW561:BB561"/>
    <mergeCell ref="BC561:BF561"/>
    <mergeCell ref="B561:C561"/>
    <mergeCell ref="D561:G561"/>
    <mergeCell ref="H561:L561"/>
    <mergeCell ref="M561:N561"/>
    <mergeCell ref="O561:U561"/>
    <mergeCell ref="V561:AA561"/>
    <mergeCell ref="AB560:AF560"/>
    <mergeCell ref="AG560:AJ560"/>
    <mergeCell ref="AK560:AO560"/>
    <mergeCell ref="AP560:AV560"/>
    <mergeCell ref="AW560:BB560"/>
    <mergeCell ref="BC560:BF560"/>
    <mergeCell ref="B560:C560"/>
    <mergeCell ref="D560:G560"/>
    <mergeCell ref="H560:L560"/>
    <mergeCell ref="M560:N560"/>
    <mergeCell ref="O560:W560"/>
    <mergeCell ref="X560:AA560"/>
    <mergeCell ref="AB559:AF559"/>
    <mergeCell ref="AG559:AJ559"/>
    <mergeCell ref="AK559:AO559"/>
    <mergeCell ref="AP559:AV559"/>
    <mergeCell ref="AW559:BB559"/>
    <mergeCell ref="BC559:BF559"/>
    <mergeCell ref="AK558:AO558"/>
    <mergeCell ref="AP558:AV558"/>
    <mergeCell ref="AW558:BB558"/>
    <mergeCell ref="BC558:BF558"/>
    <mergeCell ref="B559:C559"/>
    <mergeCell ref="D559:G559"/>
    <mergeCell ref="H559:L559"/>
    <mergeCell ref="M559:N559"/>
    <mergeCell ref="O559:U559"/>
    <mergeCell ref="V559:AA559"/>
    <mergeCell ref="AW557:BB557"/>
    <mergeCell ref="BC557:BF557"/>
    <mergeCell ref="B558:C558"/>
    <mergeCell ref="D558:G558"/>
    <mergeCell ref="H558:L558"/>
    <mergeCell ref="M558:N558"/>
    <mergeCell ref="O558:W558"/>
    <mergeCell ref="X558:AA558"/>
    <mergeCell ref="AB558:AF558"/>
    <mergeCell ref="AG558:AJ558"/>
    <mergeCell ref="BC556:BF556"/>
    <mergeCell ref="B557:C557"/>
    <mergeCell ref="D557:G557"/>
    <mergeCell ref="H557:L557"/>
    <mergeCell ref="M557:N557"/>
    <mergeCell ref="O557:U557"/>
    <mergeCell ref="V557:AA557"/>
    <mergeCell ref="AB557:AF557"/>
    <mergeCell ref="AG557:AO557"/>
    <mergeCell ref="AP557:AV557"/>
    <mergeCell ref="Z556:AA556"/>
    <mergeCell ref="AB556:AF556"/>
    <mergeCell ref="AG556:AO556"/>
    <mergeCell ref="AP556:AR556"/>
    <mergeCell ref="AU556:AW556"/>
    <mergeCell ref="BA556:BB556"/>
    <mergeCell ref="B556:C556"/>
    <mergeCell ref="D556:G556"/>
    <mergeCell ref="H556:L556"/>
    <mergeCell ref="M556:N556"/>
    <mergeCell ref="O556:Q556"/>
    <mergeCell ref="T556:V556"/>
    <mergeCell ref="BC554:BF554"/>
    <mergeCell ref="D555:G555"/>
    <mergeCell ref="H555:N555"/>
    <mergeCell ref="O555:AA555"/>
    <mergeCell ref="AB555:AF555"/>
    <mergeCell ref="AG555:AO555"/>
    <mergeCell ref="AP555:BB555"/>
    <mergeCell ref="BC555:BF555"/>
    <mergeCell ref="AB553:AF553"/>
    <mergeCell ref="AG553:AO553"/>
    <mergeCell ref="AP553:BB553"/>
    <mergeCell ref="BC553:BF553"/>
    <mergeCell ref="D554:G554"/>
    <mergeCell ref="H554:N554"/>
    <mergeCell ref="O554:AA554"/>
    <mergeCell ref="AB554:AF554"/>
    <mergeCell ref="AG554:AO554"/>
    <mergeCell ref="AP554:BB554"/>
    <mergeCell ref="B553:C555"/>
    <mergeCell ref="D553:G553"/>
    <mergeCell ref="H553:N553"/>
    <mergeCell ref="O553:AA553"/>
    <mergeCell ref="AF550:AJ550"/>
    <mergeCell ref="AK550:AO550"/>
    <mergeCell ref="AP550:AT550"/>
    <mergeCell ref="B550:F550"/>
    <mergeCell ref="G550:K550"/>
    <mergeCell ref="L550:P550"/>
    <mergeCell ref="Q550:U550"/>
    <mergeCell ref="V550:Z550"/>
    <mergeCell ref="AA550:AE550"/>
    <mergeCell ref="AP548:AT548"/>
    <mergeCell ref="B549:F549"/>
    <mergeCell ref="G549:K549"/>
    <mergeCell ref="L549:P549"/>
    <mergeCell ref="Q549:U549"/>
    <mergeCell ref="V549:Z549"/>
    <mergeCell ref="AA549:AE549"/>
    <mergeCell ref="AF549:AJ549"/>
    <mergeCell ref="AK549:AO549"/>
    <mergeCell ref="AP549:AT549"/>
    <mergeCell ref="AK547:AO547"/>
    <mergeCell ref="AP547:AT547"/>
    <mergeCell ref="B548:F548"/>
    <mergeCell ref="G548:K548"/>
    <mergeCell ref="L548:P548"/>
    <mergeCell ref="Q548:U548"/>
    <mergeCell ref="V548:Z548"/>
    <mergeCell ref="AA548:AE548"/>
    <mergeCell ref="AF548:AJ548"/>
    <mergeCell ref="AK548:AO548"/>
    <mergeCell ref="AF546:AJ546"/>
    <mergeCell ref="AK546:AO546"/>
    <mergeCell ref="AP546:AT546"/>
    <mergeCell ref="B547:F547"/>
    <mergeCell ref="G547:K547"/>
    <mergeCell ref="L547:P547"/>
    <mergeCell ref="Q547:U547"/>
    <mergeCell ref="V547:Z547"/>
    <mergeCell ref="AA547:AE547"/>
    <mergeCell ref="AF547:AJ547"/>
    <mergeCell ref="B546:F546"/>
    <mergeCell ref="G546:K546"/>
    <mergeCell ref="L546:P546"/>
    <mergeCell ref="Q546:U546"/>
    <mergeCell ref="V546:Z546"/>
    <mergeCell ref="AA546:AE546"/>
    <mergeCell ref="AP544:AT544"/>
    <mergeCell ref="B545:F545"/>
    <mergeCell ref="G545:K545"/>
    <mergeCell ref="L545:P545"/>
    <mergeCell ref="Q545:U545"/>
    <mergeCell ref="V545:Z545"/>
    <mergeCell ref="AA545:AE545"/>
    <mergeCell ref="AF545:AJ545"/>
    <mergeCell ref="AK545:AO545"/>
    <mergeCell ref="AP545:AT545"/>
    <mergeCell ref="AK543:AO543"/>
    <mergeCell ref="AP543:AT543"/>
    <mergeCell ref="B544:F544"/>
    <mergeCell ref="G544:K544"/>
    <mergeCell ref="L544:P544"/>
    <mergeCell ref="Q544:U544"/>
    <mergeCell ref="V544:Z544"/>
    <mergeCell ref="AA544:AE544"/>
    <mergeCell ref="AF544:AJ544"/>
    <mergeCell ref="AK544:AO544"/>
    <mergeCell ref="AF542:AJ542"/>
    <mergeCell ref="AK542:AO542"/>
    <mergeCell ref="AP542:AT542"/>
    <mergeCell ref="B543:F543"/>
    <mergeCell ref="G543:K543"/>
    <mergeCell ref="L543:P543"/>
    <mergeCell ref="Q543:U543"/>
    <mergeCell ref="V543:Z543"/>
    <mergeCell ref="AA543:AE543"/>
    <mergeCell ref="AF543:AJ543"/>
    <mergeCell ref="B542:F542"/>
    <mergeCell ref="G542:K542"/>
    <mergeCell ref="L542:P542"/>
    <mergeCell ref="Q542:U542"/>
    <mergeCell ref="V542:Z542"/>
    <mergeCell ref="AA542:AE542"/>
    <mergeCell ref="AP540:AT540"/>
    <mergeCell ref="B541:F541"/>
    <mergeCell ref="G541:K541"/>
    <mergeCell ref="L541:P541"/>
    <mergeCell ref="Q541:U541"/>
    <mergeCell ref="V541:Z541"/>
    <mergeCell ref="AA541:AE541"/>
    <mergeCell ref="AF541:AJ541"/>
    <mergeCell ref="AK541:AO541"/>
    <mergeCell ref="AP541:AT541"/>
    <mergeCell ref="AK539:AO539"/>
    <mergeCell ref="AP539:AT539"/>
    <mergeCell ref="B540:F540"/>
    <mergeCell ref="G540:K540"/>
    <mergeCell ref="L540:P540"/>
    <mergeCell ref="Q540:U540"/>
    <mergeCell ref="V540:Z540"/>
    <mergeCell ref="AA540:AE540"/>
    <mergeCell ref="AF540:AJ540"/>
    <mergeCell ref="AK540:AO540"/>
    <mergeCell ref="AF538:AJ538"/>
    <mergeCell ref="AK538:AO538"/>
    <mergeCell ref="AP538:AT538"/>
    <mergeCell ref="B539:F539"/>
    <mergeCell ref="G539:K539"/>
    <mergeCell ref="L539:P539"/>
    <mergeCell ref="Q539:U539"/>
    <mergeCell ref="V539:Z539"/>
    <mergeCell ref="AA539:AE539"/>
    <mergeCell ref="AF539:AJ539"/>
    <mergeCell ref="B538:F538"/>
    <mergeCell ref="G538:K538"/>
    <mergeCell ref="L538:P538"/>
    <mergeCell ref="Q538:U538"/>
    <mergeCell ref="V538:Z538"/>
    <mergeCell ref="AA538:AE538"/>
    <mergeCell ref="AP536:AT536"/>
    <mergeCell ref="B537:F537"/>
    <mergeCell ref="G537:K537"/>
    <mergeCell ref="L537:P537"/>
    <mergeCell ref="Q537:U537"/>
    <mergeCell ref="V537:Z537"/>
    <mergeCell ref="AA537:AE537"/>
    <mergeCell ref="AF537:AJ537"/>
    <mergeCell ref="AK537:AO537"/>
    <mergeCell ref="AP537:AT537"/>
    <mergeCell ref="AK535:AO535"/>
    <mergeCell ref="AP535:AT535"/>
    <mergeCell ref="B536:F536"/>
    <mergeCell ref="G536:K536"/>
    <mergeCell ref="L536:P536"/>
    <mergeCell ref="Q536:U536"/>
    <mergeCell ref="V536:Z536"/>
    <mergeCell ref="AA536:AE536"/>
    <mergeCell ref="AF536:AJ536"/>
    <mergeCell ref="AK536:AO536"/>
    <mergeCell ref="AF534:AJ534"/>
    <mergeCell ref="AK534:AO534"/>
    <mergeCell ref="AP534:AT534"/>
    <mergeCell ref="B535:F535"/>
    <mergeCell ref="G535:K535"/>
    <mergeCell ref="L535:P535"/>
    <mergeCell ref="Q535:U535"/>
    <mergeCell ref="V535:Z535"/>
    <mergeCell ref="AA535:AE535"/>
    <mergeCell ref="AF535:AJ535"/>
    <mergeCell ref="B534:F534"/>
    <mergeCell ref="G534:K534"/>
    <mergeCell ref="L534:P534"/>
    <mergeCell ref="Q534:U534"/>
    <mergeCell ref="V534:Z534"/>
    <mergeCell ref="AA534:AE534"/>
    <mergeCell ref="AP532:AT532"/>
    <mergeCell ref="B533:F533"/>
    <mergeCell ref="G533:K533"/>
    <mergeCell ref="L533:P533"/>
    <mergeCell ref="Q533:U533"/>
    <mergeCell ref="V533:Z533"/>
    <mergeCell ref="AA533:AE533"/>
    <mergeCell ref="AF533:AJ533"/>
    <mergeCell ref="AK533:AO533"/>
    <mergeCell ref="AP533:AT533"/>
    <mergeCell ref="AK531:AO531"/>
    <mergeCell ref="AP531:AT531"/>
    <mergeCell ref="B532:F532"/>
    <mergeCell ref="G532:K532"/>
    <mergeCell ref="L532:P532"/>
    <mergeCell ref="Q532:U532"/>
    <mergeCell ref="V532:Z532"/>
    <mergeCell ref="AA532:AE532"/>
    <mergeCell ref="AF532:AJ532"/>
    <mergeCell ref="AK532:AO532"/>
    <mergeCell ref="AF530:AJ530"/>
    <mergeCell ref="AK530:AO530"/>
    <mergeCell ref="AP530:AT530"/>
    <mergeCell ref="B531:F531"/>
    <mergeCell ref="G531:K531"/>
    <mergeCell ref="L531:P531"/>
    <mergeCell ref="Q531:U531"/>
    <mergeCell ref="V531:Z531"/>
    <mergeCell ref="AA531:AE531"/>
    <mergeCell ref="AF531:AJ531"/>
    <mergeCell ref="B530:F530"/>
    <mergeCell ref="G530:K530"/>
    <mergeCell ref="L530:P530"/>
    <mergeCell ref="Q530:U530"/>
    <mergeCell ref="V530:Z530"/>
    <mergeCell ref="AA530:AE530"/>
    <mergeCell ref="B528:F529"/>
    <mergeCell ref="G528:K529"/>
    <mergeCell ref="L528:AJ528"/>
    <mergeCell ref="AK528:AO529"/>
    <mergeCell ref="AP528:AT529"/>
    <mergeCell ref="L529:P529"/>
    <mergeCell ref="Q529:U529"/>
    <mergeCell ref="V529:Z529"/>
    <mergeCell ref="AA529:AE529"/>
    <mergeCell ref="AF529:AJ529"/>
    <mergeCell ref="B524:G524"/>
    <mergeCell ref="H524:M524"/>
    <mergeCell ref="N524:S524"/>
    <mergeCell ref="T524:Y524"/>
    <mergeCell ref="B525:G525"/>
    <mergeCell ref="H525:M525"/>
    <mergeCell ref="N525:S525"/>
    <mergeCell ref="T525:Y525"/>
  </mergeCells>
  <phoneticPr fontId="4" type="noConversion"/>
  <pageMargins left="0.39370078740157483" right="0.39370078740157483" top="0.39370078740157483" bottom="0.39370078740157483" header="0.19685039370078741" footer="0.19685039370078741"/>
  <pageSetup paperSize="9" fitToHeight="10" orientation="portrait" r:id="rId1"/>
  <headerFooter alignWithMargins="0">
    <oddFooter>&amp;L&amp;10F-02P-04-001 (Rev.00)&amp;C&amp;10&amp;P of &amp;N&amp;R&amp;"돋움,굵게"&amp;9(주)에이치시티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H402"/>
  <sheetViews>
    <sheetView showGridLines="0" zoomScaleNormal="100" workbookViewId="0"/>
  </sheetViews>
  <sheetFormatPr defaultColWidth="8.77734375" defaultRowHeight="18" customHeight="1"/>
  <cols>
    <col min="1" max="1" width="2.77734375" style="121" customWidth="1"/>
    <col min="2" max="2" width="8.77734375" style="123"/>
    <col min="3" max="3" width="10.77734375" style="123" bestFit="1" customWidth="1"/>
    <col min="4" max="4" width="8.77734375" style="123"/>
    <col min="5" max="21" width="8.77734375" style="122"/>
    <col min="22" max="16384" width="8.77734375" style="121"/>
  </cols>
  <sheetData>
    <row r="1" spans="1:34" ht="18" customHeight="1">
      <c r="A1" s="252" t="s">
        <v>537</v>
      </c>
    </row>
    <row r="2" spans="1:34" ht="18" customHeight="1">
      <c r="A2" s="252" t="s">
        <v>538</v>
      </c>
    </row>
    <row r="3" spans="1:34" ht="15" customHeight="1">
      <c r="A3" s="118" t="s">
        <v>369</v>
      </c>
      <c r="B3" s="119"/>
      <c r="C3" s="119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</row>
    <row r="4" spans="1:34" ht="24">
      <c r="B4" s="283" t="s">
        <v>370</v>
      </c>
      <c r="C4" s="283" t="s">
        <v>371</v>
      </c>
      <c r="D4" s="283" t="s">
        <v>372</v>
      </c>
      <c r="E4" s="283" t="s">
        <v>373</v>
      </c>
      <c r="F4" s="283" t="s">
        <v>62</v>
      </c>
      <c r="G4" s="358" t="s">
        <v>642</v>
      </c>
      <c r="H4" s="283" t="s">
        <v>374</v>
      </c>
      <c r="I4" s="283" t="s">
        <v>60</v>
      </c>
      <c r="J4" s="283" t="s">
        <v>375</v>
      </c>
      <c r="K4" s="283" t="s">
        <v>376</v>
      </c>
      <c r="L4" s="283" t="s">
        <v>377</v>
      </c>
      <c r="M4" s="283" t="s">
        <v>378</v>
      </c>
      <c r="N4" s="283" t="s">
        <v>379</v>
      </c>
      <c r="O4" s="283" t="s">
        <v>380</v>
      </c>
      <c r="P4" s="120"/>
      <c r="Q4" s="176" t="s">
        <v>117</v>
      </c>
      <c r="R4" s="176" t="s">
        <v>118</v>
      </c>
      <c r="U4" s="121"/>
    </row>
    <row r="5" spans="1:34" ht="15" customHeight="1">
      <c r="B5" s="169" t="e">
        <f>C5</f>
        <v>#DIV/0!</v>
      </c>
      <c r="C5" s="169" t="e">
        <f>AVERAGE(기본정보!B12:B13)</f>
        <v>#DIV/0!</v>
      </c>
      <c r="D5" s="169">
        <f>MIN(C11:C30)</f>
        <v>0</v>
      </c>
      <c r="E5" s="169">
        <f>MAX(C11:C30)</f>
        <v>0</v>
      </c>
      <c r="F5" s="169">
        <f>Length_5_R1!H4</f>
        <v>0</v>
      </c>
      <c r="G5" s="169" t="str">
        <f ca="1">TEXT(F5,OFFSET(P51,MATCH(IFERROR(LEN(F5)-FIND(".",F5),0),O52:O61,0),0))</f>
        <v>0</v>
      </c>
      <c r="H5" s="169">
        <f>Length_5_R1!I4</f>
        <v>0</v>
      </c>
      <c r="I5" s="169">
        <f>Length_5_R1!J4</f>
        <v>0</v>
      </c>
      <c r="J5" s="169">
        <f>IF(I5="inch",25.4,IF(I5="μm",0.001,1))</f>
        <v>1</v>
      </c>
      <c r="K5" s="169">
        <f>MAX(U11:U30)</f>
        <v>0</v>
      </c>
      <c r="L5" s="169">
        <f>H5*J5</f>
        <v>0</v>
      </c>
      <c r="M5" s="169" t="e">
        <f ca="1">OFFSET(Length_5_R1!D3,MATCH($K5,$U11:$U30,0),0)</f>
        <v>#N/A</v>
      </c>
      <c r="N5" s="169" t="e">
        <f ca="1">OFFSET(Length_5_R1!E3,MATCH($K5,$U11:$U30,0),0)</f>
        <v>#N/A</v>
      </c>
      <c r="O5" s="169" t="e">
        <f ca="1">OFFSET(Length_5_R1!F3,MATCH($K5,$U11:$U30,0),0)</f>
        <v>#N/A</v>
      </c>
      <c r="Q5" s="253" t="str">
        <f ca="1">IF(SUM(R47,R109,R171,R233,R295,R357)=0,"","초과")</f>
        <v/>
      </c>
      <c r="R5" s="253" t="str">
        <f>IF(SUM(AG10,AG72,AG134,AG196,AG258,AG320)=0,"","FAIL")</f>
        <v/>
      </c>
      <c r="U5" s="121"/>
    </row>
    <row r="6" spans="1:34" ht="15" customHeight="1">
      <c r="B6" s="119"/>
      <c r="C6" s="119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</row>
    <row r="7" spans="1:34" ht="15" customHeight="1">
      <c r="A7" s="118" t="s">
        <v>381</v>
      </c>
      <c r="D7" s="119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AA7" s="131" t="s">
        <v>382</v>
      </c>
    </row>
    <row r="8" spans="1:34" ht="15" customHeight="1">
      <c r="B8" s="565" t="s">
        <v>383</v>
      </c>
      <c r="C8" s="561" t="s">
        <v>384</v>
      </c>
      <c r="D8" s="561" t="s">
        <v>60</v>
      </c>
      <c r="E8" s="561" t="s">
        <v>385</v>
      </c>
      <c r="F8" s="567" t="s">
        <v>332</v>
      </c>
      <c r="G8" s="567"/>
      <c r="H8" s="567"/>
      <c r="I8" s="567"/>
      <c r="J8" s="567"/>
      <c r="K8" s="567"/>
      <c r="L8" s="568" t="s">
        <v>386</v>
      </c>
      <c r="M8" s="283" t="s">
        <v>387</v>
      </c>
      <c r="N8" s="283" t="s">
        <v>388</v>
      </c>
      <c r="O8" s="548" t="s">
        <v>389</v>
      </c>
      <c r="P8" s="551"/>
      <c r="Q8" s="549"/>
      <c r="R8" s="283" t="s">
        <v>390</v>
      </c>
      <c r="S8" s="177" t="s">
        <v>391</v>
      </c>
      <c r="T8" s="283" t="s">
        <v>392</v>
      </c>
      <c r="U8" s="283" t="s">
        <v>384</v>
      </c>
      <c r="V8" s="283" t="s">
        <v>393</v>
      </c>
      <c r="W8" s="548" t="s">
        <v>640</v>
      </c>
      <c r="X8" s="551"/>
      <c r="Y8" s="549"/>
      <c r="Z8" s="124"/>
      <c r="AA8" s="570" t="s">
        <v>394</v>
      </c>
      <c r="AB8" s="571"/>
      <c r="AC8" s="572" t="s">
        <v>395</v>
      </c>
      <c r="AD8" s="573"/>
      <c r="AE8" s="573"/>
      <c r="AF8" s="573"/>
      <c r="AG8" s="573"/>
      <c r="AH8" s="573"/>
    </row>
    <row r="9" spans="1:34" ht="15" customHeight="1">
      <c r="B9" s="565"/>
      <c r="C9" s="566"/>
      <c r="D9" s="566"/>
      <c r="E9" s="566"/>
      <c r="F9" s="178" t="s">
        <v>396</v>
      </c>
      <c r="G9" s="284" t="s">
        <v>397</v>
      </c>
      <c r="H9" s="178" t="s">
        <v>109</v>
      </c>
      <c r="I9" s="284" t="s">
        <v>110</v>
      </c>
      <c r="J9" s="178" t="s">
        <v>111</v>
      </c>
      <c r="K9" s="284" t="s">
        <v>398</v>
      </c>
      <c r="L9" s="569"/>
      <c r="M9" s="283" t="s">
        <v>399</v>
      </c>
      <c r="N9" s="283" t="s">
        <v>400</v>
      </c>
      <c r="O9" s="283" t="s">
        <v>401</v>
      </c>
      <c r="P9" s="283" t="s">
        <v>402</v>
      </c>
      <c r="Q9" s="283" t="s">
        <v>403</v>
      </c>
      <c r="R9" s="283" t="s">
        <v>404</v>
      </c>
      <c r="S9" s="283" t="s">
        <v>405</v>
      </c>
      <c r="T9" s="283" t="s">
        <v>406</v>
      </c>
      <c r="U9" s="283" t="s">
        <v>407</v>
      </c>
      <c r="V9" s="283" t="s">
        <v>408</v>
      </c>
      <c r="W9" s="283" t="s">
        <v>409</v>
      </c>
      <c r="X9" s="283" t="s">
        <v>410</v>
      </c>
      <c r="Y9" s="283" t="s">
        <v>411</v>
      </c>
      <c r="Z9" s="124"/>
      <c r="AA9" s="209" t="s">
        <v>413</v>
      </c>
      <c r="AB9" s="209" t="s">
        <v>414</v>
      </c>
      <c r="AC9" s="283" t="s">
        <v>415</v>
      </c>
      <c r="AD9" s="278" t="s">
        <v>416</v>
      </c>
      <c r="AE9" s="283" t="s">
        <v>417</v>
      </c>
      <c r="AF9" s="208" t="s">
        <v>418</v>
      </c>
      <c r="AG9" s="208" t="s">
        <v>419</v>
      </c>
      <c r="AH9" s="208" t="s">
        <v>420</v>
      </c>
    </row>
    <row r="10" spans="1:34" ht="15" customHeight="1">
      <c r="B10" s="565"/>
      <c r="C10" s="562"/>
      <c r="D10" s="562"/>
      <c r="E10" s="562"/>
      <c r="F10" s="284">
        <f>I5</f>
        <v>0</v>
      </c>
      <c r="G10" s="284">
        <f t="shared" ref="G10:K10" si="0">F10</f>
        <v>0</v>
      </c>
      <c r="H10" s="284">
        <f t="shared" si="0"/>
        <v>0</v>
      </c>
      <c r="I10" s="284">
        <f t="shared" si="0"/>
        <v>0</v>
      </c>
      <c r="J10" s="284">
        <f t="shared" si="0"/>
        <v>0</v>
      </c>
      <c r="K10" s="284">
        <f t="shared" si="0"/>
        <v>0</v>
      </c>
      <c r="L10" s="283" t="s">
        <v>421</v>
      </c>
      <c r="M10" s="283" t="s">
        <v>422</v>
      </c>
      <c r="N10" s="283" t="s">
        <v>423</v>
      </c>
      <c r="O10" s="210" t="s">
        <v>424</v>
      </c>
      <c r="P10" s="210" t="s">
        <v>425</v>
      </c>
      <c r="Q10" s="210" t="s">
        <v>424</v>
      </c>
      <c r="R10" s="210" t="s">
        <v>426</v>
      </c>
      <c r="S10" s="210" t="s">
        <v>427</v>
      </c>
      <c r="T10" s="210" t="s">
        <v>428</v>
      </c>
      <c r="U10" s="283" t="s">
        <v>429</v>
      </c>
      <c r="V10" s="283" t="s">
        <v>421</v>
      </c>
      <c r="W10" s="283">
        <f>I5</f>
        <v>0</v>
      </c>
      <c r="X10" s="283">
        <f>W10</f>
        <v>0</v>
      </c>
      <c r="Y10" s="283">
        <f>X10</f>
        <v>0</v>
      </c>
      <c r="Z10" s="124"/>
      <c r="AA10" s="291">
        <f>I5</f>
        <v>0</v>
      </c>
      <c r="AB10" s="291">
        <f>AA10</f>
        <v>0</v>
      </c>
      <c r="AC10" s="290">
        <f>AB10</f>
        <v>0</v>
      </c>
      <c r="AD10" s="290">
        <f>AC10</f>
        <v>0</v>
      </c>
      <c r="AE10" s="290">
        <f>AD10</f>
        <v>0</v>
      </c>
      <c r="AF10" s="290">
        <f>AE10</f>
        <v>0</v>
      </c>
      <c r="AG10" s="231">
        <f>IF(TYPE(MATCH("FAIL",AG11:AG30,0))=16,0,1)</f>
        <v>0</v>
      </c>
      <c r="AH10" s="290">
        <f>AF10</f>
        <v>0</v>
      </c>
    </row>
    <row r="11" spans="1:34" ht="15" customHeight="1">
      <c r="B11" s="175" t="b">
        <f>IF(TRIM(Length_5_R1!A4)="",FALSE,TRUE)</f>
        <v>0</v>
      </c>
      <c r="C11" s="169" t="str">
        <f>IF($B11=FALSE,"",VALUE(Length_5_R1!A4))</f>
        <v/>
      </c>
      <c r="D11" s="169" t="str">
        <f>IF($B11=FALSE,"",Length_5_R1!B4)</f>
        <v/>
      </c>
      <c r="E11" s="169" t="str">
        <f>IF($B11=FALSE,"",Length_5_R1!C4)</f>
        <v/>
      </c>
      <c r="F11" s="175" t="str">
        <f>IF(B11=FALSE,"",Length_5_R1!T4)</f>
        <v/>
      </c>
      <c r="G11" s="175" t="str">
        <f>IF(B11=FALSE,"",Length_5_R1!O4)</f>
        <v/>
      </c>
      <c r="H11" s="175" t="str">
        <f>IF(B11=FALSE,"",Length_5_R1!P4)</f>
        <v/>
      </c>
      <c r="I11" s="175" t="str">
        <f>IF(B11=FALSE,"",Length_5_R1!Q4)</f>
        <v/>
      </c>
      <c r="J11" s="175" t="str">
        <f>IF(B11=FALSE,"",Length_5_R1!R4)</f>
        <v/>
      </c>
      <c r="K11" s="169" t="str">
        <f t="shared" ref="K11:K30" si="1">IF(B11=FALSE,"",AVERAGE(F11:J11))</f>
        <v/>
      </c>
      <c r="L11" s="179" t="str">
        <f t="shared" ref="L11:L30" si="2">IF(B11=FALSE,"",STDEV(F11:J11)*J$5)</f>
        <v/>
      </c>
      <c r="M11" s="180" t="str">
        <f>IF(B11=FALSE,"",Length_5_R1!D27)</f>
        <v/>
      </c>
      <c r="N11" s="181" t="str">
        <f>IF(B11=FALSE,"",Calcu!K11*J$5)</f>
        <v/>
      </c>
      <c r="O11" s="182" t="str">
        <f t="shared" ref="O11:O30" si="3">IF(B11=FALSE,"",8*10^-6)</f>
        <v/>
      </c>
      <c r="P11" s="182" t="str">
        <f>IF(B11=FALSE,"",Length_5_R1!K27)</f>
        <v/>
      </c>
      <c r="Q11" s="182" t="str">
        <f t="shared" ref="Q11:Q30" si="4">IF(B11=FALSE,"",AVERAGE(O11:P11))</f>
        <v/>
      </c>
      <c r="R11" s="169" t="str">
        <f t="shared" ref="R11:R30" si="5">IF(B11=FALSE,"",B$5-C$5)</f>
        <v/>
      </c>
      <c r="S11" s="169" t="str">
        <f t="shared" ref="S11:S30" si="6">IF(B11=FALSE,"",O11-P11)</f>
        <v/>
      </c>
      <c r="T11" s="246" t="str">
        <f t="shared" ref="T11:T30" si="7">IF(B11=FALSE,"",AVERAGE(B$5:C$5)-20)</f>
        <v/>
      </c>
      <c r="U11" s="183" t="str">
        <f t="shared" ref="U11:U30" si="8">IF(B11=FALSE,"",C11*J$5)</f>
        <v/>
      </c>
      <c r="V11" s="285" t="str">
        <f t="shared" ref="V11:V30" si="9">IF(B11=FALSE,"",M11-N11-(Q11*R11+S11*T11)*U11)</f>
        <v/>
      </c>
      <c r="W11" s="169" t="str">
        <f t="shared" ref="W11:W30" si="10">IF(B11=FALSE,"",ROUND(U11/J$5,M$47))</f>
        <v/>
      </c>
      <c r="X11" s="169" t="str">
        <f t="shared" ref="X11:X30" si="11">IF(B11=FALSE,"",ROUND(V11/J$5,M$47))</f>
        <v/>
      </c>
      <c r="Y11" s="169" t="str">
        <f>IF(B11=FALSE,"",ROUND((W11+X11),M$47))</f>
        <v/>
      </c>
      <c r="Z11" s="124"/>
      <c r="AA11" s="169" t="e">
        <f ca="1">IF(Length_5_R1!K4&lt;0,ROUNDUP(Length_5_R1!K4,$M$47),ROUNDDOWN(Length_5_R1!K4,$M$47))</f>
        <v>#N/A</v>
      </c>
      <c r="AB11" s="169" t="e">
        <f ca="1">IF(Length_5_R1!L4&lt;0,ROUNDDOWN(Length_5_R1!L4,$M$47),ROUNDUP(Length_5_R1!L4,$M$47))</f>
        <v>#N/A</v>
      </c>
      <c r="AC11" s="169" t="e">
        <f t="shared" ref="AC11:AC30" ca="1" si="12">TEXT(W11,IF(W11&gt;=1000,"# ##","")&amp;$P$47)</f>
        <v>#N/A</v>
      </c>
      <c r="AD11" s="172" t="e">
        <f t="shared" ref="AD11:AD30" ca="1" si="13">TEXT(X11,$P$47)</f>
        <v>#N/A</v>
      </c>
      <c r="AE11" s="169" t="e">
        <f t="shared" ref="AE11:AE30" ca="1" si="14">TEXT(Y11,IF(Y11&gt;=1000,"# ##","")&amp;$P$47)</f>
        <v>#N/A</v>
      </c>
      <c r="AF11" s="169" t="e">
        <f t="shared" ref="AF11:AF30" ca="1" si="15">"± "&amp;TEXT(AB11-W11,P$47)</f>
        <v>#N/A</v>
      </c>
      <c r="AG11" s="169" t="str">
        <f t="shared" ref="AG11:AG30" si="16">IF(B11=FALSE,"",IF(AND(AA11&lt;=Y11,Y11&lt;=AB11),"PASS","FAIL"))</f>
        <v/>
      </c>
      <c r="AH11" s="169" t="e">
        <f ca="1">S47</f>
        <v>#N/A</v>
      </c>
    </row>
    <row r="12" spans="1:34" ht="15" customHeight="1">
      <c r="B12" s="175" t="b">
        <f>IF(TRIM(Length_5_R1!A5)="",FALSE,TRUE)</f>
        <v>0</v>
      </c>
      <c r="C12" s="169" t="str">
        <f>IF($B12=FALSE,"",VALUE(Length_5_R1!A5))</f>
        <v/>
      </c>
      <c r="D12" s="169" t="str">
        <f>IF($B12=FALSE,"",Length_5_R1!B5)</f>
        <v/>
      </c>
      <c r="E12" s="169" t="str">
        <f>IF($B12=FALSE,"",Length_5_R1!C5)</f>
        <v/>
      </c>
      <c r="F12" s="175" t="str">
        <f>IF(B12=FALSE,"",Length_5_R1!N5)</f>
        <v/>
      </c>
      <c r="G12" s="175" t="str">
        <f>IF(B12=FALSE,"",Length_5_R1!O5)</f>
        <v/>
      </c>
      <c r="H12" s="175" t="str">
        <f>IF(B12=FALSE,"",Length_5_R1!P5)</f>
        <v/>
      </c>
      <c r="I12" s="175" t="str">
        <f>IF(B12=FALSE,"",Length_5_R1!Q5)</f>
        <v/>
      </c>
      <c r="J12" s="175" t="str">
        <f>IF(B12=FALSE,"",Length_5_R1!R5)</f>
        <v/>
      </c>
      <c r="K12" s="169" t="str">
        <f t="shared" si="1"/>
        <v/>
      </c>
      <c r="L12" s="179" t="str">
        <f t="shared" si="2"/>
        <v/>
      </c>
      <c r="M12" s="180" t="str">
        <f>IF(B12=FALSE,"",Length_5_R1!D28)</f>
        <v/>
      </c>
      <c r="N12" s="181" t="str">
        <f>IF(B12=FALSE,"",Calcu!K12*J$5)</f>
        <v/>
      </c>
      <c r="O12" s="182" t="str">
        <f t="shared" si="3"/>
        <v/>
      </c>
      <c r="P12" s="182" t="str">
        <f>IF(B12=FALSE,"",Length_5_R1!K28)</f>
        <v/>
      </c>
      <c r="Q12" s="182" t="str">
        <f t="shared" si="4"/>
        <v/>
      </c>
      <c r="R12" s="169" t="str">
        <f t="shared" si="5"/>
        <v/>
      </c>
      <c r="S12" s="169" t="str">
        <f t="shared" si="6"/>
        <v/>
      </c>
      <c r="T12" s="246" t="str">
        <f t="shared" si="7"/>
        <v/>
      </c>
      <c r="U12" s="183" t="str">
        <f t="shared" si="8"/>
        <v/>
      </c>
      <c r="V12" s="285" t="str">
        <f t="shared" si="9"/>
        <v/>
      </c>
      <c r="W12" s="169" t="str">
        <f t="shared" si="10"/>
        <v/>
      </c>
      <c r="X12" s="169" t="str">
        <f t="shared" si="11"/>
        <v/>
      </c>
      <c r="Y12" s="169" t="str">
        <f t="shared" ref="Y12:Y30" si="17">IF(B12=FALSE,"",ROUND((W12+X12),M$47))</f>
        <v/>
      </c>
      <c r="Z12" s="124"/>
      <c r="AA12" s="169" t="e">
        <f ca="1">IF(Length_5_R1!K5&lt;0,ROUNDUP(Length_5_R1!K5,$M$47),ROUNDDOWN(Length_5_R1!K5,$M$47))</f>
        <v>#N/A</v>
      </c>
      <c r="AB12" s="169" t="e">
        <f ca="1">IF(Length_5_R1!L5&lt;0,ROUNDDOWN(Length_5_R1!L5,$M$47),ROUNDUP(Length_5_R1!L5,$M$47))</f>
        <v>#N/A</v>
      </c>
      <c r="AC12" s="169" t="e">
        <f t="shared" ca="1" si="12"/>
        <v>#N/A</v>
      </c>
      <c r="AD12" s="172" t="e">
        <f t="shared" ca="1" si="13"/>
        <v>#N/A</v>
      </c>
      <c r="AE12" s="169" t="e">
        <f t="shared" ca="1" si="14"/>
        <v>#N/A</v>
      </c>
      <c r="AF12" s="169" t="e">
        <f t="shared" ca="1" si="15"/>
        <v>#N/A</v>
      </c>
      <c r="AG12" s="169" t="str">
        <f t="shared" si="16"/>
        <v/>
      </c>
      <c r="AH12" s="169" t="e">
        <f ca="1">S47</f>
        <v>#N/A</v>
      </c>
    </row>
    <row r="13" spans="1:34" ht="15" customHeight="1">
      <c r="B13" s="175" t="b">
        <f>IF(TRIM(Length_5_R1!A6)="",FALSE,TRUE)</f>
        <v>0</v>
      </c>
      <c r="C13" s="169" t="str">
        <f>IF($B13=FALSE,"",VALUE(Length_5_R1!A6))</f>
        <v/>
      </c>
      <c r="D13" s="169" t="str">
        <f>IF($B13=FALSE,"",Length_5_R1!B6)</f>
        <v/>
      </c>
      <c r="E13" s="169" t="str">
        <f>IF($B13=FALSE,"",Length_5_R1!C6)</f>
        <v/>
      </c>
      <c r="F13" s="175" t="str">
        <f>IF(B13=FALSE,"",Length_5_R1!N6)</f>
        <v/>
      </c>
      <c r="G13" s="175" t="str">
        <f>IF(B13=FALSE,"",Length_5_R1!O6)</f>
        <v/>
      </c>
      <c r="H13" s="175" t="str">
        <f>IF(B13=FALSE,"",Length_5_R1!P6)</f>
        <v/>
      </c>
      <c r="I13" s="175" t="str">
        <f>IF(B13=FALSE,"",Length_5_R1!Q6)</f>
        <v/>
      </c>
      <c r="J13" s="175" t="str">
        <f>IF(B13=FALSE,"",Length_5_R1!R6)</f>
        <v/>
      </c>
      <c r="K13" s="169" t="str">
        <f t="shared" si="1"/>
        <v/>
      </c>
      <c r="L13" s="179" t="str">
        <f t="shared" si="2"/>
        <v/>
      </c>
      <c r="M13" s="180" t="str">
        <f>IF(B13=FALSE,"",Length_5_R1!D29)</f>
        <v/>
      </c>
      <c r="N13" s="181" t="str">
        <f>IF(B13=FALSE,"",Calcu!K13*J$5)</f>
        <v/>
      </c>
      <c r="O13" s="182" t="str">
        <f t="shared" si="3"/>
        <v/>
      </c>
      <c r="P13" s="182" t="str">
        <f>IF(B13=FALSE,"",Length_5_R1!K29)</f>
        <v/>
      </c>
      <c r="Q13" s="182" t="str">
        <f t="shared" si="4"/>
        <v/>
      </c>
      <c r="R13" s="169" t="str">
        <f t="shared" si="5"/>
        <v/>
      </c>
      <c r="S13" s="169" t="str">
        <f t="shared" si="6"/>
        <v/>
      </c>
      <c r="T13" s="246" t="str">
        <f t="shared" si="7"/>
        <v/>
      </c>
      <c r="U13" s="183" t="str">
        <f t="shared" si="8"/>
        <v/>
      </c>
      <c r="V13" s="285" t="str">
        <f t="shared" si="9"/>
        <v/>
      </c>
      <c r="W13" s="169" t="str">
        <f t="shared" si="10"/>
        <v/>
      </c>
      <c r="X13" s="169" t="str">
        <f t="shared" si="11"/>
        <v/>
      </c>
      <c r="Y13" s="169" t="str">
        <f t="shared" si="17"/>
        <v/>
      </c>
      <c r="Z13" s="124"/>
      <c r="AA13" s="169" t="e">
        <f ca="1">IF(Length_5_R1!K6&lt;0,ROUNDUP(Length_5_R1!K6,$M$47),ROUNDDOWN(Length_5_R1!K6,$M$47))</f>
        <v>#N/A</v>
      </c>
      <c r="AB13" s="169" t="e">
        <f ca="1">IF(Length_5_R1!L6&lt;0,ROUNDDOWN(Length_5_R1!L6,$M$47),ROUNDUP(Length_5_R1!L6,$M$47))</f>
        <v>#N/A</v>
      </c>
      <c r="AC13" s="169" t="e">
        <f t="shared" ca="1" si="12"/>
        <v>#N/A</v>
      </c>
      <c r="AD13" s="172" t="e">
        <f t="shared" ca="1" si="13"/>
        <v>#N/A</v>
      </c>
      <c r="AE13" s="169" t="e">
        <f t="shared" ca="1" si="14"/>
        <v>#N/A</v>
      </c>
      <c r="AF13" s="169" t="e">
        <f t="shared" ca="1" si="15"/>
        <v>#N/A</v>
      </c>
      <c r="AG13" s="169" t="str">
        <f t="shared" si="16"/>
        <v/>
      </c>
      <c r="AH13" s="169" t="e">
        <f ca="1">S47</f>
        <v>#N/A</v>
      </c>
    </row>
    <row r="14" spans="1:34" ht="15" customHeight="1">
      <c r="B14" s="175" t="b">
        <f>IF(TRIM(Length_5_R1!A7)="",FALSE,TRUE)</f>
        <v>0</v>
      </c>
      <c r="C14" s="169" t="str">
        <f>IF($B14=FALSE,"",VALUE(Length_5_R1!A7))</f>
        <v/>
      </c>
      <c r="D14" s="169" t="str">
        <f>IF($B14=FALSE,"",Length_5_R1!B7)</f>
        <v/>
      </c>
      <c r="E14" s="169" t="str">
        <f>IF($B14=FALSE,"",Length_5_R1!C7)</f>
        <v/>
      </c>
      <c r="F14" s="175" t="str">
        <f>IF(B14=FALSE,"",Length_5_R1!N7)</f>
        <v/>
      </c>
      <c r="G14" s="175" t="str">
        <f>IF(B14=FALSE,"",Length_5_R1!O7)</f>
        <v/>
      </c>
      <c r="H14" s="175" t="str">
        <f>IF(B14=FALSE,"",Length_5_R1!P7)</f>
        <v/>
      </c>
      <c r="I14" s="175" t="str">
        <f>IF(B14=FALSE,"",Length_5_R1!Q7)</f>
        <v/>
      </c>
      <c r="J14" s="175" t="str">
        <f>IF(B14=FALSE,"",Length_5_R1!R7)</f>
        <v/>
      </c>
      <c r="K14" s="169" t="str">
        <f t="shared" si="1"/>
        <v/>
      </c>
      <c r="L14" s="179" t="str">
        <f t="shared" si="2"/>
        <v/>
      </c>
      <c r="M14" s="180" t="str">
        <f>IF(B14=FALSE,"",Length_5_R1!D30)</f>
        <v/>
      </c>
      <c r="N14" s="181" t="str">
        <f>IF(B14=FALSE,"",Calcu!K14*J$5)</f>
        <v/>
      </c>
      <c r="O14" s="182" t="str">
        <f t="shared" si="3"/>
        <v/>
      </c>
      <c r="P14" s="182" t="str">
        <f>IF(B14=FALSE,"",Length_5_R1!K30)</f>
        <v/>
      </c>
      <c r="Q14" s="182" t="str">
        <f t="shared" si="4"/>
        <v/>
      </c>
      <c r="R14" s="169" t="str">
        <f t="shared" si="5"/>
        <v/>
      </c>
      <c r="S14" s="169" t="str">
        <f t="shared" si="6"/>
        <v/>
      </c>
      <c r="T14" s="246" t="str">
        <f t="shared" si="7"/>
        <v/>
      </c>
      <c r="U14" s="183" t="str">
        <f t="shared" si="8"/>
        <v/>
      </c>
      <c r="V14" s="285" t="str">
        <f t="shared" si="9"/>
        <v/>
      </c>
      <c r="W14" s="169" t="str">
        <f t="shared" si="10"/>
        <v/>
      </c>
      <c r="X14" s="169" t="str">
        <f t="shared" si="11"/>
        <v/>
      </c>
      <c r="Y14" s="169" t="str">
        <f t="shared" si="17"/>
        <v/>
      </c>
      <c r="Z14" s="124"/>
      <c r="AA14" s="169" t="e">
        <f ca="1">IF(Length_5_R1!K7&lt;0,ROUNDUP(Length_5_R1!K7,$M$47),ROUNDDOWN(Length_5_R1!K7,$M$47))</f>
        <v>#N/A</v>
      </c>
      <c r="AB14" s="169" t="e">
        <f ca="1">IF(Length_5_R1!L7&lt;0,ROUNDDOWN(Length_5_R1!L7,$M$47),ROUNDUP(Length_5_R1!L7,$M$47))</f>
        <v>#N/A</v>
      </c>
      <c r="AC14" s="169" t="e">
        <f t="shared" ca="1" si="12"/>
        <v>#N/A</v>
      </c>
      <c r="AD14" s="172" t="e">
        <f t="shared" ca="1" si="13"/>
        <v>#N/A</v>
      </c>
      <c r="AE14" s="169" t="e">
        <f t="shared" ca="1" si="14"/>
        <v>#N/A</v>
      </c>
      <c r="AF14" s="169" t="e">
        <f t="shared" ca="1" si="15"/>
        <v>#N/A</v>
      </c>
      <c r="AG14" s="169" t="str">
        <f t="shared" si="16"/>
        <v/>
      </c>
      <c r="AH14" s="169" t="e">
        <f ca="1">S47</f>
        <v>#N/A</v>
      </c>
    </row>
    <row r="15" spans="1:34" ht="15" customHeight="1">
      <c r="B15" s="175" t="b">
        <f>IF(TRIM(Length_5_R1!A8)="",FALSE,TRUE)</f>
        <v>0</v>
      </c>
      <c r="C15" s="169" t="str">
        <f>IF($B15=FALSE,"",VALUE(Length_5_R1!A8))</f>
        <v/>
      </c>
      <c r="D15" s="169" t="str">
        <f>IF($B15=FALSE,"",Length_5_R1!B8)</f>
        <v/>
      </c>
      <c r="E15" s="169" t="str">
        <f>IF($B15=FALSE,"",Length_5_R1!C8)</f>
        <v/>
      </c>
      <c r="F15" s="175" t="str">
        <f>IF(B15=FALSE,"",Length_5_R1!N8)</f>
        <v/>
      </c>
      <c r="G15" s="175" t="str">
        <f>IF(B15=FALSE,"",Length_5_R1!O8)</f>
        <v/>
      </c>
      <c r="H15" s="175" t="str">
        <f>IF(B15=FALSE,"",Length_5_R1!P8)</f>
        <v/>
      </c>
      <c r="I15" s="175" t="str">
        <f>IF(B15=FALSE,"",Length_5_R1!Q8)</f>
        <v/>
      </c>
      <c r="J15" s="175" t="str">
        <f>IF(B15=FALSE,"",Length_5_R1!R8)</f>
        <v/>
      </c>
      <c r="K15" s="169" t="str">
        <f t="shared" si="1"/>
        <v/>
      </c>
      <c r="L15" s="179" t="str">
        <f t="shared" si="2"/>
        <v/>
      </c>
      <c r="M15" s="180" t="str">
        <f>IF(B15=FALSE,"",Length_5_R1!D31)</f>
        <v/>
      </c>
      <c r="N15" s="181" t="str">
        <f>IF(B15=FALSE,"",Calcu!K15*J$5)</f>
        <v/>
      </c>
      <c r="O15" s="182" t="str">
        <f t="shared" si="3"/>
        <v/>
      </c>
      <c r="P15" s="182" t="str">
        <f>IF(B15=FALSE,"",Length_5_R1!K31)</f>
        <v/>
      </c>
      <c r="Q15" s="182" t="str">
        <f t="shared" si="4"/>
        <v/>
      </c>
      <c r="R15" s="169" t="str">
        <f t="shared" si="5"/>
        <v/>
      </c>
      <c r="S15" s="169" t="str">
        <f t="shared" si="6"/>
        <v/>
      </c>
      <c r="T15" s="246" t="str">
        <f t="shared" si="7"/>
        <v/>
      </c>
      <c r="U15" s="183" t="str">
        <f t="shared" si="8"/>
        <v/>
      </c>
      <c r="V15" s="285" t="str">
        <f t="shared" si="9"/>
        <v/>
      </c>
      <c r="W15" s="169" t="str">
        <f t="shared" si="10"/>
        <v/>
      </c>
      <c r="X15" s="169" t="str">
        <f t="shared" si="11"/>
        <v/>
      </c>
      <c r="Y15" s="169" t="str">
        <f t="shared" si="17"/>
        <v/>
      </c>
      <c r="Z15" s="124"/>
      <c r="AA15" s="169" t="e">
        <f ca="1">IF(Length_5_R1!K8&lt;0,ROUNDUP(Length_5_R1!K8,$M$47),ROUNDDOWN(Length_5_R1!K8,$M$47))</f>
        <v>#N/A</v>
      </c>
      <c r="AB15" s="169" t="e">
        <f ca="1">IF(Length_5_R1!L8&lt;0,ROUNDDOWN(Length_5_R1!L8,$M$47),ROUNDUP(Length_5_R1!L8,$M$47))</f>
        <v>#N/A</v>
      </c>
      <c r="AC15" s="169" t="e">
        <f t="shared" ca="1" si="12"/>
        <v>#N/A</v>
      </c>
      <c r="AD15" s="172" t="e">
        <f t="shared" ca="1" si="13"/>
        <v>#N/A</v>
      </c>
      <c r="AE15" s="169" t="e">
        <f t="shared" ca="1" si="14"/>
        <v>#N/A</v>
      </c>
      <c r="AF15" s="169" t="e">
        <f t="shared" ca="1" si="15"/>
        <v>#N/A</v>
      </c>
      <c r="AG15" s="169" t="str">
        <f t="shared" si="16"/>
        <v/>
      </c>
      <c r="AH15" s="169" t="e">
        <f ca="1">S47</f>
        <v>#N/A</v>
      </c>
    </row>
    <row r="16" spans="1:34" ht="15" customHeight="1">
      <c r="B16" s="175" t="b">
        <f>IF(TRIM(Length_5_R1!A9)="",FALSE,TRUE)</f>
        <v>0</v>
      </c>
      <c r="C16" s="169" t="str">
        <f>IF($B16=FALSE,"",VALUE(Length_5_R1!A9))</f>
        <v/>
      </c>
      <c r="D16" s="169" t="str">
        <f>IF($B16=FALSE,"",Length_5_R1!B9)</f>
        <v/>
      </c>
      <c r="E16" s="169" t="str">
        <f>IF($B16=FALSE,"",Length_5_R1!C9)</f>
        <v/>
      </c>
      <c r="F16" s="175" t="str">
        <f>IF(B16=FALSE,"",Length_5_R1!N9)</f>
        <v/>
      </c>
      <c r="G16" s="175" t="str">
        <f>IF(B16=FALSE,"",Length_5_R1!O9)</f>
        <v/>
      </c>
      <c r="H16" s="175" t="str">
        <f>IF(B16=FALSE,"",Length_5_R1!P9)</f>
        <v/>
      </c>
      <c r="I16" s="175" t="str">
        <f>IF(B16=FALSE,"",Length_5_R1!Q9)</f>
        <v/>
      </c>
      <c r="J16" s="175" t="str">
        <f>IF(B16=FALSE,"",Length_5_R1!R9)</f>
        <v/>
      </c>
      <c r="K16" s="169" t="str">
        <f t="shared" si="1"/>
        <v/>
      </c>
      <c r="L16" s="179" t="str">
        <f t="shared" si="2"/>
        <v/>
      </c>
      <c r="M16" s="180" t="str">
        <f>IF(B16=FALSE,"",Length_5_R1!D32)</f>
        <v/>
      </c>
      <c r="N16" s="181" t="str">
        <f>IF(B16=FALSE,"",Calcu!K16*J$5)</f>
        <v/>
      </c>
      <c r="O16" s="182" t="str">
        <f t="shared" si="3"/>
        <v/>
      </c>
      <c r="P16" s="182" t="str">
        <f>IF(B16=FALSE,"",Length_5_R1!K32)</f>
        <v/>
      </c>
      <c r="Q16" s="182" t="str">
        <f t="shared" si="4"/>
        <v/>
      </c>
      <c r="R16" s="169" t="str">
        <f t="shared" si="5"/>
        <v/>
      </c>
      <c r="S16" s="169" t="str">
        <f t="shared" si="6"/>
        <v/>
      </c>
      <c r="T16" s="246" t="str">
        <f t="shared" si="7"/>
        <v/>
      </c>
      <c r="U16" s="183" t="str">
        <f t="shared" si="8"/>
        <v/>
      </c>
      <c r="V16" s="285" t="str">
        <f t="shared" si="9"/>
        <v/>
      </c>
      <c r="W16" s="169" t="str">
        <f t="shared" si="10"/>
        <v/>
      </c>
      <c r="X16" s="169" t="str">
        <f t="shared" si="11"/>
        <v/>
      </c>
      <c r="Y16" s="169" t="str">
        <f t="shared" si="17"/>
        <v/>
      </c>
      <c r="Z16" s="124"/>
      <c r="AA16" s="169" t="e">
        <f ca="1">IF(Length_5_R1!K9&lt;0,ROUNDUP(Length_5_R1!K9,$M$47),ROUNDDOWN(Length_5_R1!K9,$M$47))</f>
        <v>#N/A</v>
      </c>
      <c r="AB16" s="169" t="e">
        <f ca="1">IF(Length_5_R1!L9&lt;0,ROUNDDOWN(Length_5_R1!L9,$M$47),ROUNDUP(Length_5_R1!L9,$M$47))</f>
        <v>#N/A</v>
      </c>
      <c r="AC16" s="169" t="e">
        <f t="shared" ca="1" si="12"/>
        <v>#N/A</v>
      </c>
      <c r="AD16" s="172" t="e">
        <f t="shared" ca="1" si="13"/>
        <v>#N/A</v>
      </c>
      <c r="AE16" s="169" t="e">
        <f t="shared" ca="1" si="14"/>
        <v>#N/A</v>
      </c>
      <c r="AF16" s="169" t="e">
        <f t="shared" ca="1" si="15"/>
        <v>#N/A</v>
      </c>
      <c r="AG16" s="169" t="str">
        <f t="shared" si="16"/>
        <v/>
      </c>
      <c r="AH16" s="169" t="e">
        <f ca="1">S47</f>
        <v>#N/A</v>
      </c>
    </row>
    <row r="17" spans="1:34" ht="15" customHeight="1">
      <c r="B17" s="175" t="b">
        <f>IF(TRIM(Length_5_R1!A10)="",FALSE,TRUE)</f>
        <v>0</v>
      </c>
      <c r="C17" s="169" t="str">
        <f>IF($B17=FALSE,"",VALUE(Length_5_R1!A10))</f>
        <v/>
      </c>
      <c r="D17" s="169" t="str">
        <f>IF($B17=FALSE,"",Length_5_R1!B10)</f>
        <v/>
      </c>
      <c r="E17" s="169" t="str">
        <f>IF($B17=FALSE,"",Length_5_R1!C10)</f>
        <v/>
      </c>
      <c r="F17" s="175" t="str">
        <f>IF(B17=FALSE,"",Length_5_R1!N10)</f>
        <v/>
      </c>
      <c r="G17" s="175" t="str">
        <f>IF(B17=FALSE,"",Length_5_R1!O10)</f>
        <v/>
      </c>
      <c r="H17" s="175" t="str">
        <f>IF(B17=FALSE,"",Length_5_R1!P10)</f>
        <v/>
      </c>
      <c r="I17" s="175" t="str">
        <f>IF(B17=FALSE,"",Length_5_R1!Q10)</f>
        <v/>
      </c>
      <c r="J17" s="175" t="str">
        <f>IF(B17=FALSE,"",Length_5_R1!R10)</f>
        <v/>
      </c>
      <c r="K17" s="169" t="str">
        <f t="shared" si="1"/>
        <v/>
      </c>
      <c r="L17" s="179" t="str">
        <f t="shared" si="2"/>
        <v/>
      </c>
      <c r="M17" s="180" t="str">
        <f>IF(B17=FALSE,"",Length_5_R1!D33)</f>
        <v/>
      </c>
      <c r="N17" s="181" t="str">
        <f>IF(B17=FALSE,"",Calcu!K17*J$5)</f>
        <v/>
      </c>
      <c r="O17" s="182" t="str">
        <f t="shared" si="3"/>
        <v/>
      </c>
      <c r="P17" s="182" t="str">
        <f>IF(B17=FALSE,"",Length_5_R1!K33)</f>
        <v/>
      </c>
      <c r="Q17" s="182" t="str">
        <f t="shared" si="4"/>
        <v/>
      </c>
      <c r="R17" s="169" t="str">
        <f t="shared" si="5"/>
        <v/>
      </c>
      <c r="S17" s="169" t="str">
        <f t="shared" si="6"/>
        <v/>
      </c>
      <c r="T17" s="246" t="str">
        <f t="shared" si="7"/>
        <v/>
      </c>
      <c r="U17" s="183" t="str">
        <f t="shared" si="8"/>
        <v/>
      </c>
      <c r="V17" s="285" t="str">
        <f t="shared" si="9"/>
        <v/>
      </c>
      <c r="W17" s="169" t="str">
        <f t="shared" si="10"/>
        <v/>
      </c>
      <c r="X17" s="169" t="str">
        <f t="shared" si="11"/>
        <v/>
      </c>
      <c r="Y17" s="169" t="str">
        <f t="shared" si="17"/>
        <v/>
      </c>
      <c r="Z17" s="124"/>
      <c r="AA17" s="169" t="e">
        <f ca="1">IF(Length_5_R1!K10&lt;0,ROUNDUP(Length_5_R1!K10,$M$47),ROUNDDOWN(Length_5_R1!K10,$M$47))</f>
        <v>#N/A</v>
      </c>
      <c r="AB17" s="169" t="e">
        <f ca="1">IF(Length_5_R1!L10&lt;0,ROUNDDOWN(Length_5_R1!L10,$M$47),ROUNDUP(Length_5_R1!L10,$M$47))</f>
        <v>#N/A</v>
      </c>
      <c r="AC17" s="169" t="e">
        <f t="shared" ca="1" si="12"/>
        <v>#N/A</v>
      </c>
      <c r="AD17" s="172" t="e">
        <f t="shared" ca="1" si="13"/>
        <v>#N/A</v>
      </c>
      <c r="AE17" s="169" t="e">
        <f t="shared" ca="1" si="14"/>
        <v>#N/A</v>
      </c>
      <c r="AF17" s="169" t="e">
        <f t="shared" ca="1" si="15"/>
        <v>#N/A</v>
      </c>
      <c r="AG17" s="169" t="str">
        <f t="shared" si="16"/>
        <v/>
      </c>
      <c r="AH17" s="169" t="e">
        <f ca="1">S47</f>
        <v>#N/A</v>
      </c>
    </row>
    <row r="18" spans="1:34" ht="15" customHeight="1">
      <c r="B18" s="175" t="b">
        <f>IF(TRIM(Length_5_R1!A11)="",FALSE,TRUE)</f>
        <v>0</v>
      </c>
      <c r="C18" s="169" t="str">
        <f>IF($B18=FALSE,"",VALUE(Length_5_R1!A11))</f>
        <v/>
      </c>
      <c r="D18" s="169" t="str">
        <f>IF($B18=FALSE,"",Length_5_R1!B11)</f>
        <v/>
      </c>
      <c r="E18" s="169" t="str">
        <f>IF($B18=FALSE,"",Length_5_R1!C11)</f>
        <v/>
      </c>
      <c r="F18" s="175" t="str">
        <f>IF(B18=FALSE,"",Length_5_R1!N11)</f>
        <v/>
      </c>
      <c r="G18" s="175" t="str">
        <f>IF(B18=FALSE,"",Length_5_R1!O11)</f>
        <v/>
      </c>
      <c r="H18" s="175" t="str">
        <f>IF(B18=FALSE,"",Length_5_R1!P11)</f>
        <v/>
      </c>
      <c r="I18" s="175" t="str">
        <f>IF(B18=FALSE,"",Length_5_R1!Q11)</f>
        <v/>
      </c>
      <c r="J18" s="175" t="str">
        <f>IF(B18=FALSE,"",Length_5_R1!R11)</f>
        <v/>
      </c>
      <c r="K18" s="169" t="str">
        <f t="shared" si="1"/>
        <v/>
      </c>
      <c r="L18" s="179" t="str">
        <f t="shared" si="2"/>
        <v/>
      </c>
      <c r="M18" s="180" t="str">
        <f>IF(B18=FALSE,"",Length_5_R1!D34)</f>
        <v/>
      </c>
      <c r="N18" s="181" t="str">
        <f>IF(B18=FALSE,"",Calcu!K18*J$5)</f>
        <v/>
      </c>
      <c r="O18" s="182" t="str">
        <f t="shared" si="3"/>
        <v/>
      </c>
      <c r="P18" s="182" t="str">
        <f>IF(B18=FALSE,"",Length_5_R1!K34)</f>
        <v/>
      </c>
      <c r="Q18" s="182" t="str">
        <f t="shared" si="4"/>
        <v/>
      </c>
      <c r="R18" s="169" t="str">
        <f t="shared" si="5"/>
        <v/>
      </c>
      <c r="S18" s="169" t="str">
        <f t="shared" si="6"/>
        <v/>
      </c>
      <c r="T18" s="246" t="str">
        <f t="shared" si="7"/>
        <v/>
      </c>
      <c r="U18" s="183" t="str">
        <f t="shared" si="8"/>
        <v/>
      </c>
      <c r="V18" s="285" t="str">
        <f t="shared" si="9"/>
        <v/>
      </c>
      <c r="W18" s="169" t="str">
        <f t="shared" si="10"/>
        <v/>
      </c>
      <c r="X18" s="169" t="str">
        <f t="shared" si="11"/>
        <v/>
      </c>
      <c r="Y18" s="169" t="str">
        <f t="shared" si="17"/>
        <v/>
      </c>
      <c r="Z18" s="124"/>
      <c r="AA18" s="169" t="e">
        <f ca="1">IF(Length_5_R1!K11&lt;0,ROUNDUP(Length_5_R1!K11,$M$47),ROUNDDOWN(Length_5_R1!K11,$M$47))</f>
        <v>#N/A</v>
      </c>
      <c r="AB18" s="169" t="e">
        <f ca="1">IF(Length_5_R1!L11&lt;0,ROUNDDOWN(Length_5_R1!L11,$M$47),ROUNDUP(Length_5_R1!L11,$M$47))</f>
        <v>#N/A</v>
      </c>
      <c r="AC18" s="169" t="e">
        <f t="shared" ca="1" si="12"/>
        <v>#N/A</v>
      </c>
      <c r="AD18" s="172" t="e">
        <f t="shared" ca="1" si="13"/>
        <v>#N/A</v>
      </c>
      <c r="AE18" s="169" t="e">
        <f t="shared" ca="1" si="14"/>
        <v>#N/A</v>
      </c>
      <c r="AF18" s="169" t="e">
        <f t="shared" ca="1" si="15"/>
        <v>#N/A</v>
      </c>
      <c r="AG18" s="169" t="str">
        <f t="shared" si="16"/>
        <v/>
      </c>
      <c r="AH18" s="169" t="e">
        <f ca="1">S47</f>
        <v>#N/A</v>
      </c>
    </row>
    <row r="19" spans="1:34" ht="15" customHeight="1">
      <c r="B19" s="175" t="b">
        <f>IF(TRIM(Length_5_R1!A12)="",FALSE,TRUE)</f>
        <v>0</v>
      </c>
      <c r="C19" s="169" t="str">
        <f>IF($B19=FALSE,"",VALUE(Length_5_R1!A12))</f>
        <v/>
      </c>
      <c r="D19" s="169" t="str">
        <f>IF($B19=FALSE,"",Length_5_R1!B12)</f>
        <v/>
      </c>
      <c r="E19" s="169" t="str">
        <f>IF($B19=FALSE,"",Length_5_R1!C12)</f>
        <v/>
      </c>
      <c r="F19" s="175" t="str">
        <f>IF(B19=FALSE,"",Length_5_R1!N12)</f>
        <v/>
      </c>
      <c r="G19" s="175" t="str">
        <f>IF(B19=FALSE,"",Length_5_R1!O12)</f>
        <v/>
      </c>
      <c r="H19" s="175" t="str">
        <f>IF(B19=FALSE,"",Length_5_R1!P12)</f>
        <v/>
      </c>
      <c r="I19" s="175" t="str">
        <f>IF(B19=FALSE,"",Length_5_R1!Q12)</f>
        <v/>
      </c>
      <c r="J19" s="175" t="str">
        <f>IF(B19=FALSE,"",Length_5_R1!R12)</f>
        <v/>
      </c>
      <c r="K19" s="169" t="str">
        <f t="shared" si="1"/>
        <v/>
      </c>
      <c r="L19" s="179" t="str">
        <f t="shared" si="2"/>
        <v/>
      </c>
      <c r="M19" s="180" t="str">
        <f>IF(B19=FALSE,"",Length_5_R1!D35)</f>
        <v/>
      </c>
      <c r="N19" s="181" t="str">
        <f>IF(B19=FALSE,"",Calcu!K19*J$5)</f>
        <v/>
      </c>
      <c r="O19" s="182" t="str">
        <f t="shared" si="3"/>
        <v/>
      </c>
      <c r="P19" s="182" t="str">
        <f>IF(B19=FALSE,"",Length_5_R1!K35)</f>
        <v/>
      </c>
      <c r="Q19" s="182" t="str">
        <f t="shared" si="4"/>
        <v/>
      </c>
      <c r="R19" s="169" t="str">
        <f t="shared" si="5"/>
        <v/>
      </c>
      <c r="S19" s="169" t="str">
        <f t="shared" si="6"/>
        <v/>
      </c>
      <c r="T19" s="246" t="str">
        <f t="shared" si="7"/>
        <v/>
      </c>
      <c r="U19" s="183" t="str">
        <f t="shared" si="8"/>
        <v/>
      </c>
      <c r="V19" s="285" t="str">
        <f t="shared" si="9"/>
        <v/>
      </c>
      <c r="W19" s="169" t="str">
        <f t="shared" si="10"/>
        <v/>
      </c>
      <c r="X19" s="169" t="str">
        <f t="shared" si="11"/>
        <v/>
      </c>
      <c r="Y19" s="169" t="str">
        <f t="shared" si="17"/>
        <v/>
      </c>
      <c r="Z19" s="124"/>
      <c r="AA19" s="169" t="e">
        <f ca="1">IF(Length_5_R1!K12&lt;0,ROUNDUP(Length_5_R1!K12,$M$47),ROUNDDOWN(Length_5_R1!K12,$M$47))</f>
        <v>#N/A</v>
      </c>
      <c r="AB19" s="169" t="e">
        <f ca="1">IF(Length_5_R1!L12&lt;0,ROUNDDOWN(Length_5_R1!L12,$M$47),ROUNDUP(Length_5_R1!L12,$M$47))</f>
        <v>#N/A</v>
      </c>
      <c r="AC19" s="169" t="e">
        <f t="shared" ca="1" si="12"/>
        <v>#N/A</v>
      </c>
      <c r="AD19" s="172" t="e">
        <f t="shared" ca="1" si="13"/>
        <v>#N/A</v>
      </c>
      <c r="AE19" s="169" t="e">
        <f t="shared" ca="1" si="14"/>
        <v>#N/A</v>
      </c>
      <c r="AF19" s="169" t="e">
        <f t="shared" ca="1" si="15"/>
        <v>#N/A</v>
      </c>
      <c r="AG19" s="169" t="str">
        <f t="shared" si="16"/>
        <v/>
      </c>
      <c r="AH19" s="169" t="e">
        <f ca="1">S47</f>
        <v>#N/A</v>
      </c>
    </row>
    <row r="20" spans="1:34" ht="15" customHeight="1">
      <c r="B20" s="175" t="b">
        <f>IF(TRIM(Length_5_R1!A13)="",FALSE,TRUE)</f>
        <v>0</v>
      </c>
      <c r="C20" s="169" t="str">
        <f>IF($B20=FALSE,"",VALUE(Length_5_R1!A13))</f>
        <v/>
      </c>
      <c r="D20" s="169" t="str">
        <f>IF($B20=FALSE,"",Length_5_R1!B13)</f>
        <v/>
      </c>
      <c r="E20" s="169" t="str">
        <f>IF($B20=FALSE,"",Length_5_R1!C13)</f>
        <v/>
      </c>
      <c r="F20" s="175" t="str">
        <f>IF(B20=FALSE,"",Length_5_R1!N13)</f>
        <v/>
      </c>
      <c r="G20" s="175" t="str">
        <f>IF(B20=FALSE,"",Length_5_R1!O13)</f>
        <v/>
      </c>
      <c r="H20" s="175" t="str">
        <f>IF(B20=FALSE,"",Length_5_R1!P13)</f>
        <v/>
      </c>
      <c r="I20" s="175" t="str">
        <f>IF(B20=FALSE,"",Length_5_R1!Q13)</f>
        <v/>
      </c>
      <c r="J20" s="175" t="str">
        <f>IF(B20=FALSE,"",Length_5_R1!R13)</f>
        <v/>
      </c>
      <c r="K20" s="169" t="str">
        <f t="shared" si="1"/>
        <v/>
      </c>
      <c r="L20" s="179" t="str">
        <f t="shared" si="2"/>
        <v/>
      </c>
      <c r="M20" s="180" t="str">
        <f>IF(B20=FALSE,"",Length_5_R1!D36)</f>
        <v/>
      </c>
      <c r="N20" s="181" t="str">
        <f>IF(B20=FALSE,"",Calcu!K20*J$5)</f>
        <v/>
      </c>
      <c r="O20" s="182" t="str">
        <f t="shared" si="3"/>
        <v/>
      </c>
      <c r="P20" s="182" t="str">
        <f>IF(B20=FALSE,"",Length_5_R1!K36)</f>
        <v/>
      </c>
      <c r="Q20" s="182" t="str">
        <f t="shared" si="4"/>
        <v/>
      </c>
      <c r="R20" s="169" t="str">
        <f t="shared" si="5"/>
        <v/>
      </c>
      <c r="S20" s="169" t="str">
        <f t="shared" si="6"/>
        <v/>
      </c>
      <c r="T20" s="246" t="str">
        <f t="shared" si="7"/>
        <v/>
      </c>
      <c r="U20" s="183" t="str">
        <f t="shared" si="8"/>
        <v/>
      </c>
      <c r="V20" s="285" t="str">
        <f t="shared" si="9"/>
        <v/>
      </c>
      <c r="W20" s="169" t="str">
        <f t="shared" si="10"/>
        <v/>
      </c>
      <c r="X20" s="169" t="str">
        <f t="shared" si="11"/>
        <v/>
      </c>
      <c r="Y20" s="169" t="str">
        <f t="shared" si="17"/>
        <v/>
      </c>
      <c r="Z20" s="124"/>
      <c r="AA20" s="169" t="e">
        <f ca="1">IF(Length_5_R1!K13&lt;0,ROUNDUP(Length_5_R1!K13,$M$47),ROUNDDOWN(Length_5_R1!K13,$M$47))</f>
        <v>#N/A</v>
      </c>
      <c r="AB20" s="169" t="e">
        <f ca="1">IF(Length_5_R1!L13&lt;0,ROUNDDOWN(Length_5_R1!L13,$M$47),ROUNDUP(Length_5_R1!L13,$M$47))</f>
        <v>#N/A</v>
      </c>
      <c r="AC20" s="169" t="e">
        <f t="shared" ca="1" si="12"/>
        <v>#N/A</v>
      </c>
      <c r="AD20" s="172" t="e">
        <f t="shared" ca="1" si="13"/>
        <v>#N/A</v>
      </c>
      <c r="AE20" s="169" t="e">
        <f t="shared" ca="1" si="14"/>
        <v>#N/A</v>
      </c>
      <c r="AF20" s="169" t="e">
        <f t="shared" ca="1" si="15"/>
        <v>#N/A</v>
      </c>
      <c r="AG20" s="169" t="str">
        <f t="shared" si="16"/>
        <v/>
      </c>
      <c r="AH20" s="169" t="e">
        <f ca="1">S47</f>
        <v>#N/A</v>
      </c>
    </row>
    <row r="21" spans="1:34" ht="15" customHeight="1">
      <c r="B21" s="175" t="b">
        <f>IF(TRIM(Length_5_R1!A14)="",FALSE,TRUE)</f>
        <v>0</v>
      </c>
      <c r="C21" s="169" t="str">
        <f>IF($B21=FALSE,"",VALUE(Length_5_R1!A14))</f>
        <v/>
      </c>
      <c r="D21" s="169" t="str">
        <f>IF($B21=FALSE,"",Length_5_R1!B14)</f>
        <v/>
      </c>
      <c r="E21" s="169" t="str">
        <f>IF($B21=FALSE,"",Length_5_R1!C14)</f>
        <v/>
      </c>
      <c r="F21" s="175" t="str">
        <f>IF(B21=FALSE,"",Length_5_R1!N14)</f>
        <v/>
      </c>
      <c r="G21" s="175" t="str">
        <f>IF(B21=FALSE,"",Length_5_R1!O14)</f>
        <v/>
      </c>
      <c r="H21" s="175" t="str">
        <f>IF(B21=FALSE,"",Length_5_R1!P14)</f>
        <v/>
      </c>
      <c r="I21" s="175" t="str">
        <f>IF(B21=FALSE,"",Length_5_R1!Q14)</f>
        <v/>
      </c>
      <c r="J21" s="175" t="str">
        <f>IF(B21=FALSE,"",Length_5_R1!R14)</f>
        <v/>
      </c>
      <c r="K21" s="169" t="str">
        <f t="shared" si="1"/>
        <v/>
      </c>
      <c r="L21" s="179" t="str">
        <f t="shared" si="2"/>
        <v/>
      </c>
      <c r="M21" s="180" t="str">
        <f>IF(B21=FALSE,"",Length_5_R1!D37)</f>
        <v/>
      </c>
      <c r="N21" s="181" t="str">
        <f>IF(B21=FALSE,"",Calcu!K21*J$5)</f>
        <v/>
      </c>
      <c r="O21" s="182" t="str">
        <f t="shared" si="3"/>
        <v/>
      </c>
      <c r="P21" s="182" t="str">
        <f>IF(B21=FALSE,"",Length_5_R1!K37)</f>
        <v/>
      </c>
      <c r="Q21" s="182" t="str">
        <f t="shared" si="4"/>
        <v/>
      </c>
      <c r="R21" s="169" t="str">
        <f t="shared" si="5"/>
        <v/>
      </c>
      <c r="S21" s="169" t="str">
        <f t="shared" si="6"/>
        <v/>
      </c>
      <c r="T21" s="246" t="str">
        <f t="shared" si="7"/>
        <v/>
      </c>
      <c r="U21" s="183" t="str">
        <f t="shared" si="8"/>
        <v/>
      </c>
      <c r="V21" s="285" t="str">
        <f t="shared" si="9"/>
        <v/>
      </c>
      <c r="W21" s="169" t="str">
        <f t="shared" si="10"/>
        <v/>
      </c>
      <c r="X21" s="169" t="str">
        <f t="shared" si="11"/>
        <v/>
      </c>
      <c r="Y21" s="169" t="str">
        <f t="shared" si="17"/>
        <v/>
      </c>
      <c r="Z21" s="124"/>
      <c r="AA21" s="169" t="e">
        <f ca="1">IF(Length_5_R1!K14&lt;0,ROUNDUP(Length_5_R1!K14,$M$47),ROUNDDOWN(Length_5_R1!K14,$M$47))</f>
        <v>#N/A</v>
      </c>
      <c r="AB21" s="169" t="e">
        <f ca="1">IF(Length_5_R1!L14&lt;0,ROUNDDOWN(Length_5_R1!L14,$M$47),ROUNDUP(Length_5_R1!L14,$M$47))</f>
        <v>#N/A</v>
      </c>
      <c r="AC21" s="169" t="e">
        <f t="shared" ca="1" si="12"/>
        <v>#N/A</v>
      </c>
      <c r="AD21" s="172" t="e">
        <f t="shared" ca="1" si="13"/>
        <v>#N/A</v>
      </c>
      <c r="AE21" s="169" t="e">
        <f t="shared" ca="1" si="14"/>
        <v>#N/A</v>
      </c>
      <c r="AF21" s="169" t="e">
        <f t="shared" ca="1" si="15"/>
        <v>#N/A</v>
      </c>
      <c r="AG21" s="169" t="str">
        <f t="shared" si="16"/>
        <v/>
      </c>
      <c r="AH21" s="169" t="e">
        <f ca="1">S47</f>
        <v>#N/A</v>
      </c>
    </row>
    <row r="22" spans="1:34" ht="15" customHeight="1">
      <c r="B22" s="175" t="b">
        <f>IF(TRIM(Length_5_R1!A15)="",FALSE,TRUE)</f>
        <v>0</v>
      </c>
      <c r="C22" s="169" t="str">
        <f>IF($B22=FALSE,"",VALUE(Length_5_R1!A15))</f>
        <v/>
      </c>
      <c r="D22" s="169" t="str">
        <f>IF($B22=FALSE,"",Length_5_R1!B15)</f>
        <v/>
      </c>
      <c r="E22" s="169" t="str">
        <f>IF($B22=FALSE,"",Length_5_R1!C15)</f>
        <v/>
      </c>
      <c r="F22" s="175" t="str">
        <f>IF(B22=FALSE,"",Length_5_R1!N15)</f>
        <v/>
      </c>
      <c r="G22" s="175" t="str">
        <f>IF(B22=FALSE,"",Length_5_R1!O15)</f>
        <v/>
      </c>
      <c r="H22" s="175" t="str">
        <f>IF(B22=FALSE,"",Length_5_R1!P15)</f>
        <v/>
      </c>
      <c r="I22" s="175" t="str">
        <f>IF(B22=FALSE,"",Length_5_R1!Q15)</f>
        <v/>
      </c>
      <c r="J22" s="175" t="str">
        <f>IF(B22=FALSE,"",Length_5_R1!R15)</f>
        <v/>
      </c>
      <c r="K22" s="169" t="str">
        <f t="shared" si="1"/>
        <v/>
      </c>
      <c r="L22" s="179" t="str">
        <f t="shared" si="2"/>
        <v/>
      </c>
      <c r="M22" s="180" t="str">
        <f>IF(B22=FALSE,"",Length_5_R1!D38)</f>
        <v/>
      </c>
      <c r="N22" s="181" t="str">
        <f>IF(B22=FALSE,"",Calcu!K22*J$5)</f>
        <v/>
      </c>
      <c r="O22" s="182" t="str">
        <f t="shared" si="3"/>
        <v/>
      </c>
      <c r="P22" s="182" t="str">
        <f>IF(B22=FALSE,"",Length_5_R1!K38)</f>
        <v/>
      </c>
      <c r="Q22" s="182" t="str">
        <f t="shared" si="4"/>
        <v/>
      </c>
      <c r="R22" s="169" t="str">
        <f t="shared" si="5"/>
        <v/>
      </c>
      <c r="S22" s="169" t="str">
        <f t="shared" si="6"/>
        <v/>
      </c>
      <c r="T22" s="246" t="str">
        <f t="shared" si="7"/>
        <v/>
      </c>
      <c r="U22" s="183" t="str">
        <f t="shared" si="8"/>
        <v/>
      </c>
      <c r="V22" s="285" t="str">
        <f t="shared" si="9"/>
        <v/>
      </c>
      <c r="W22" s="169" t="str">
        <f t="shared" si="10"/>
        <v/>
      </c>
      <c r="X22" s="169" t="str">
        <f t="shared" si="11"/>
        <v/>
      </c>
      <c r="Y22" s="169" t="str">
        <f t="shared" si="17"/>
        <v/>
      </c>
      <c r="Z22" s="124"/>
      <c r="AA22" s="169" t="e">
        <f ca="1">IF(Length_5_R1!K15&lt;0,ROUNDUP(Length_5_R1!K15,$M$47),ROUNDDOWN(Length_5_R1!K15,$M$47))</f>
        <v>#N/A</v>
      </c>
      <c r="AB22" s="169" t="e">
        <f ca="1">IF(Length_5_R1!L15&lt;0,ROUNDDOWN(Length_5_R1!L15,$M$47),ROUNDUP(Length_5_R1!L15,$M$47))</f>
        <v>#N/A</v>
      </c>
      <c r="AC22" s="169" t="e">
        <f t="shared" ca="1" si="12"/>
        <v>#N/A</v>
      </c>
      <c r="AD22" s="172" t="e">
        <f t="shared" ca="1" si="13"/>
        <v>#N/A</v>
      </c>
      <c r="AE22" s="169" t="e">
        <f t="shared" ca="1" si="14"/>
        <v>#N/A</v>
      </c>
      <c r="AF22" s="169" t="e">
        <f t="shared" ca="1" si="15"/>
        <v>#N/A</v>
      </c>
      <c r="AG22" s="169" t="str">
        <f t="shared" si="16"/>
        <v/>
      </c>
      <c r="AH22" s="169" t="e">
        <f ca="1">S47</f>
        <v>#N/A</v>
      </c>
    </row>
    <row r="23" spans="1:34" ht="15" customHeight="1">
      <c r="B23" s="175" t="b">
        <f>IF(TRIM(Length_5_R1!A16)="",FALSE,TRUE)</f>
        <v>0</v>
      </c>
      <c r="C23" s="169" t="str">
        <f>IF($B23=FALSE,"",VALUE(Length_5_R1!A16))</f>
        <v/>
      </c>
      <c r="D23" s="169" t="str">
        <f>IF($B23=FALSE,"",Length_5_R1!B16)</f>
        <v/>
      </c>
      <c r="E23" s="169" t="str">
        <f>IF($B23=FALSE,"",Length_5_R1!C16)</f>
        <v/>
      </c>
      <c r="F23" s="175" t="str">
        <f>IF(B23=FALSE,"",Length_5_R1!N16)</f>
        <v/>
      </c>
      <c r="G23" s="175" t="str">
        <f>IF(B23=FALSE,"",Length_5_R1!O16)</f>
        <v/>
      </c>
      <c r="H23" s="175" t="str">
        <f>IF(B23=FALSE,"",Length_5_R1!P16)</f>
        <v/>
      </c>
      <c r="I23" s="175" t="str">
        <f>IF(B23=FALSE,"",Length_5_R1!Q16)</f>
        <v/>
      </c>
      <c r="J23" s="175" t="str">
        <f>IF(B23=FALSE,"",Length_5_R1!R16)</f>
        <v/>
      </c>
      <c r="K23" s="169" t="str">
        <f t="shared" si="1"/>
        <v/>
      </c>
      <c r="L23" s="179" t="str">
        <f t="shared" si="2"/>
        <v/>
      </c>
      <c r="M23" s="180" t="str">
        <f>IF(B23=FALSE,"",Length_5_R1!D39)</f>
        <v/>
      </c>
      <c r="N23" s="181" t="str">
        <f>IF(B23=FALSE,"",Calcu!K23*J$5)</f>
        <v/>
      </c>
      <c r="O23" s="182" t="str">
        <f t="shared" si="3"/>
        <v/>
      </c>
      <c r="P23" s="182" t="str">
        <f>IF(B23=FALSE,"",Length_5_R1!K39)</f>
        <v/>
      </c>
      <c r="Q23" s="182" t="str">
        <f t="shared" si="4"/>
        <v/>
      </c>
      <c r="R23" s="169" t="str">
        <f t="shared" si="5"/>
        <v/>
      </c>
      <c r="S23" s="169" t="str">
        <f t="shared" si="6"/>
        <v/>
      </c>
      <c r="T23" s="246" t="str">
        <f t="shared" si="7"/>
        <v/>
      </c>
      <c r="U23" s="183" t="str">
        <f t="shared" si="8"/>
        <v/>
      </c>
      <c r="V23" s="285" t="str">
        <f t="shared" si="9"/>
        <v/>
      </c>
      <c r="W23" s="169" t="str">
        <f t="shared" si="10"/>
        <v/>
      </c>
      <c r="X23" s="169" t="str">
        <f t="shared" si="11"/>
        <v/>
      </c>
      <c r="Y23" s="169" t="str">
        <f t="shared" si="17"/>
        <v/>
      </c>
      <c r="Z23" s="124"/>
      <c r="AA23" s="169" t="e">
        <f ca="1">IF(Length_5_R1!K16&lt;0,ROUNDUP(Length_5_R1!K16,$M$47),ROUNDDOWN(Length_5_R1!K16,$M$47))</f>
        <v>#N/A</v>
      </c>
      <c r="AB23" s="169" t="e">
        <f ca="1">IF(Length_5_R1!L16&lt;0,ROUNDDOWN(Length_5_R1!L16,$M$47),ROUNDUP(Length_5_R1!L16,$M$47))</f>
        <v>#N/A</v>
      </c>
      <c r="AC23" s="169" t="e">
        <f t="shared" ca="1" si="12"/>
        <v>#N/A</v>
      </c>
      <c r="AD23" s="172" t="e">
        <f t="shared" ca="1" si="13"/>
        <v>#N/A</v>
      </c>
      <c r="AE23" s="169" t="e">
        <f t="shared" ca="1" si="14"/>
        <v>#N/A</v>
      </c>
      <c r="AF23" s="169" t="e">
        <f t="shared" ca="1" si="15"/>
        <v>#N/A</v>
      </c>
      <c r="AG23" s="169" t="str">
        <f t="shared" si="16"/>
        <v/>
      </c>
      <c r="AH23" s="169" t="e">
        <f ca="1">S47</f>
        <v>#N/A</v>
      </c>
    </row>
    <row r="24" spans="1:34" ht="15" customHeight="1">
      <c r="B24" s="175" t="b">
        <f>IF(TRIM(Length_5_R1!A17)="",FALSE,TRUE)</f>
        <v>0</v>
      </c>
      <c r="C24" s="169" t="str">
        <f>IF($B24=FALSE,"",VALUE(Length_5_R1!A17))</f>
        <v/>
      </c>
      <c r="D24" s="169" t="str">
        <f>IF($B24=FALSE,"",Length_5_R1!B17)</f>
        <v/>
      </c>
      <c r="E24" s="169" t="str">
        <f>IF($B24=FALSE,"",Length_5_R1!C17)</f>
        <v/>
      </c>
      <c r="F24" s="175" t="str">
        <f>IF(B24=FALSE,"",Length_5_R1!N17)</f>
        <v/>
      </c>
      <c r="G24" s="175" t="str">
        <f>IF(B24=FALSE,"",Length_5_R1!O17)</f>
        <v/>
      </c>
      <c r="H24" s="175" t="str">
        <f>IF(B24=FALSE,"",Length_5_R1!P17)</f>
        <v/>
      </c>
      <c r="I24" s="175" t="str">
        <f>IF(B24=FALSE,"",Length_5_R1!Q17)</f>
        <v/>
      </c>
      <c r="J24" s="175" t="str">
        <f>IF(B24=FALSE,"",Length_5_R1!R17)</f>
        <v/>
      </c>
      <c r="K24" s="169" t="str">
        <f t="shared" si="1"/>
        <v/>
      </c>
      <c r="L24" s="179" t="str">
        <f t="shared" si="2"/>
        <v/>
      </c>
      <c r="M24" s="180" t="str">
        <f>IF(B24=FALSE,"",Length_5_R1!D40)</f>
        <v/>
      </c>
      <c r="N24" s="181" t="str">
        <f>IF(B24=FALSE,"",Calcu!K24*J$5)</f>
        <v/>
      </c>
      <c r="O24" s="182" t="str">
        <f t="shared" si="3"/>
        <v/>
      </c>
      <c r="P24" s="182" t="str">
        <f>IF(B24=FALSE,"",Length_5_R1!K40)</f>
        <v/>
      </c>
      <c r="Q24" s="182" t="str">
        <f t="shared" si="4"/>
        <v/>
      </c>
      <c r="R24" s="169" t="str">
        <f t="shared" si="5"/>
        <v/>
      </c>
      <c r="S24" s="169" t="str">
        <f t="shared" si="6"/>
        <v/>
      </c>
      <c r="T24" s="246" t="str">
        <f t="shared" si="7"/>
        <v/>
      </c>
      <c r="U24" s="183" t="str">
        <f t="shared" si="8"/>
        <v/>
      </c>
      <c r="V24" s="285" t="str">
        <f t="shared" si="9"/>
        <v/>
      </c>
      <c r="W24" s="169" t="str">
        <f t="shared" si="10"/>
        <v/>
      </c>
      <c r="X24" s="169" t="str">
        <f t="shared" si="11"/>
        <v/>
      </c>
      <c r="Y24" s="169" t="str">
        <f t="shared" si="17"/>
        <v/>
      </c>
      <c r="Z24" s="124"/>
      <c r="AA24" s="169" t="e">
        <f ca="1">IF(Length_5_R1!K17&lt;0,ROUNDUP(Length_5_R1!K17,$M$47),ROUNDDOWN(Length_5_R1!K17,$M$47))</f>
        <v>#N/A</v>
      </c>
      <c r="AB24" s="169" t="e">
        <f ca="1">IF(Length_5_R1!L17&lt;0,ROUNDDOWN(Length_5_R1!L17,$M$47),ROUNDUP(Length_5_R1!L17,$M$47))</f>
        <v>#N/A</v>
      </c>
      <c r="AC24" s="169" t="e">
        <f t="shared" ca="1" si="12"/>
        <v>#N/A</v>
      </c>
      <c r="AD24" s="172" t="e">
        <f t="shared" ca="1" si="13"/>
        <v>#N/A</v>
      </c>
      <c r="AE24" s="169" t="e">
        <f t="shared" ca="1" si="14"/>
        <v>#N/A</v>
      </c>
      <c r="AF24" s="169" t="e">
        <f t="shared" ca="1" si="15"/>
        <v>#N/A</v>
      </c>
      <c r="AG24" s="169" t="str">
        <f t="shared" si="16"/>
        <v/>
      </c>
      <c r="AH24" s="169" t="e">
        <f ca="1">S47</f>
        <v>#N/A</v>
      </c>
    </row>
    <row r="25" spans="1:34" ht="15" customHeight="1">
      <c r="B25" s="175" t="b">
        <f>IF(TRIM(Length_5_R1!A18)="",FALSE,TRUE)</f>
        <v>0</v>
      </c>
      <c r="C25" s="169" t="str">
        <f>IF($B25=FALSE,"",VALUE(Length_5_R1!A18))</f>
        <v/>
      </c>
      <c r="D25" s="169" t="str">
        <f>IF($B25=FALSE,"",Length_5_R1!B18)</f>
        <v/>
      </c>
      <c r="E25" s="169" t="str">
        <f>IF($B25=FALSE,"",Length_5_R1!C18)</f>
        <v/>
      </c>
      <c r="F25" s="175" t="str">
        <f>IF(B25=FALSE,"",Length_5_R1!N18)</f>
        <v/>
      </c>
      <c r="G25" s="175" t="str">
        <f>IF(B25=FALSE,"",Length_5_R1!O18)</f>
        <v/>
      </c>
      <c r="H25" s="175" t="str">
        <f>IF(B25=FALSE,"",Length_5_R1!P18)</f>
        <v/>
      </c>
      <c r="I25" s="175" t="str">
        <f>IF(B25=FALSE,"",Length_5_R1!Q18)</f>
        <v/>
      </c>
      <c r="J25" s="175" t="str">
        <f>IF(B25=FALSE,"",Length_5_R1!R18)</f>
        <v/>
      </c>
      <c r="K25" s="169" t="str">
        <f t="shared" si="1"/>
        <v/>
      </c>
      <c r="L25" s="179" t="str">
        <f t="shared" si="2"/>
        <v/>
      </c>
      <c r="M25" s="180" t="str">
        <f>IF(B25=FALSE,"",Length_5_R1!D41)</f>
        <v/>
      </c>
      <c r="N25" s="181" t="str">
        <f>IF(B25=FALSE,"",Calcu!K25*J$5)</f>
        <v/>
      </c>
      <c r="O25" s="182" t="str">
        <f t="shared" si="3"/>
        <v/>
      </c>
      <c r="P25" s="182" t="str">
        <f>IF(B25=FALSE,"",Length_5_R1!K41)</f>
        <v/>
      </c>
      <c r="Q25" s="182" t="str">
        <f t="shared" si="4"/>
        <v/>
      </c>
      <c r="R25" s="169" t="str">
        <f t="shared" si="5"/>
        <v/>
      </c>
      <c r="S25" s="169" t="str">
        <f t="shared" si="6"/>
        <v/>
      </c>
      <c r="T25" s="246" t="str">
        <f t="shared" si="7"/>
        <v/>
      </c>
      <c r="U25" s="183" t="str">
        <f t="shared" si="8"/>
        <v/>
      </c>
      <c r="V25" s="285" t="str">
        <f t="shared" si="9"/>
        <v/>
      </c>
      <c r="W25" s="169" t="str">
        <f t="shared" si="10"/>
        <v/>
      </c>
      <c r="X25" s="169" t="str">
        <f t="shared" si="11"/>
        <v/>
      </c>
      <c r="Y25" s="169" t="str">
        <f t="shared" si="17"/>
        <v/>
      </c>
      <c r="Z25" s="124"/>
      <c r="AA25" s="169" t="e">
        <f ca="1">IF(Length_5_R1!K18&lt;0,ROUNDUP(Length_5_R1!K18,$M$47),ROUNDDOWN(Length_5_R1!K18,$M$47))</f>
        <v>#N/A</v>
      </c>
      <c r="AB25" s="169" t="e">
        <f ca="1">IF(Length_5_R1!L18&lt;0,ROUNDDOWN(Length_5_R1!L18,$M$47),ROUNDUP(Length_5_R1!L18,$M$47))</f>
        <v>#N/A</v>
      </c>
      <c r="AC25" s="169" t="e">
        <f t="shared" ca="1" si="12"/>
        <v>#N/A</v>
      </c>
      <c r="AD25" s="172" t="e">
        <f t="shared" ca="1" si="13"/>
        <v>#N/A</v>
      </c>
      <c r="AE25" s="169" t="e">
        <f t="shared" ca="1" si="14"/>
        <v>#N/A</v>
      </c>
      <c r="AF25" s="169" t="e">
        <f t="shared" ca="1" si="15"/>
        <v>#N/A</v>
      </c>
      <c r="AG25" s="169" t="str">
        <f t="shared" si="16"/>
        <v/>
      </c>
      <c r="AH25" s="169" t="e">
        <f ca="1">S47</f>
        <v>#N/A</v>
      </c>
    </row>
    <row r="26" spans="1:34" ht="15" customHeight="1">
      <c r="B26" s="175" t="b">
        <f>IF(TRIM(Length_5_R1!A19)="",FALSE,TRUE)</f>
        <v>0</v>
      </c>
      <c r="C26" s="169" t="str">
        <f>IF($B26=FALSE,"",VALUE(Length_5_R1!A19))</f>
        <v/>
      </c>
      <c r="D26" s="169" t="str">
        <f>IF($B26=FALSE,"",Length_5_R1!B19)</f>
        <v/>
      </c>
      <c r="E26" s="169" t="str">
        <f>IF($B26=FALSE,"",Length_5_R1!C19)</f>
        <v/>
      </c>
      <c r="F26" s="175" t="str">
        <f>IF(B26=FALSE,"",Length_5_R1!N19)</f>
        <v/>
      </c>
      <c r="G26" s="175" t="str">
        <f>IF(B26=FALSE,"",Length_5_R1!O19)</f>
        <v/>
      </c>
      <c r="H26" s="175" t="str">
        <f>IF(B26=FALSE,"",Length_5_R1!P19)</f>
        <v/>
      </c>
      <c r="I26" s="175" t="str">
        <f>IF(B26=FALSE,"",Length_5_R1!Q19)</f>
        <v/>
      </c>
      <c r="J26" s="175" t="str">
        <f>IF(B26=FALSE,"",Length_5_R1!R19)</f>
        <v/>
      </c>
      <c r="K26" s="169" t="str">
        <f t="shared" si="1"/>
        <v/>
      </c>
      <c r="L26" s="179" t="str">
        <f t="shared" si="2"/>
        <v/>
      </c>
      <c r="M26" s="180" t="str">
        <f>IF(B26=FALSE,"",Length_5_R1!D42)</f>
        <v/>
      </c>
      <c r="N26" s="181" t="str">
        <f>IF(B26=FALSE,"",Calcu!K26*J$5)</f>
        <v/>
      </c>
      <c r="O26" s="182" t="str">
        <f t="shared" si="3"/>
        <v/>
      </c>
      <c r="P26" s="182" t="str">
        <f>IF(B26=FALSE,"",Length_5_R1!K42)</f>
        <v/>
      </c>
      <c r="Q26" s="182" t="str">
        <f t="shared" si="4"/>
        <v/>
      </c>
      <c r="R26" s="169" t="str">
        <f t="shared" si="5"/>
        <v/>
      </c>
      <c r="S26" s="169" t="str">
        <f t="shared" si="6"/>
        <v/>
      </c>
      <c r="T26" s="246" t="str">
        <f t="shared" si="7"/>
        <v/>
      </c>
      <c r="U26" s="183" t="str">
        <f t="shared" si="8"/>
        <v/>
      </c>
      <c r="V26" s="285" t="str">
        <f t="shared" si="9"/>
        <v/>
      </c>
      <c r="W26" s="169" t="str">
        <f t="shared" si="10"/>
        <v/>
      </c>
      <c r="X26" s="169" t="str">
        <f t="shared" si="11"/>
        <v/>
      </c>
      <c r="Y26" s="169" t="str">
        <f t="shared" si="17"/>
        <v/>
      </c>
      <c r="Z26" s="124"/>
      <c r="AA26" s="169" t="e">
        <f ca="1">IF(Length_5_R1!K19&lt;0,ROUNDUP(Length_5_R1!K19,$M$47),ROUNDDOWN(Length_5_R1!K19,$M$47))</f>
        <v>#N/A</v>
      </c>
      <c r="AB26" s="169" t="e">
        <f ca="1">IF(Length_5_R1!L19&lt;0,ROUNDDOWN(Length_5_R1!L19,$M$47),ROUNDUP(Length_5_R1!L19,$M$47))</f>
        <v>#N/A</v>
      </c>
      <c r="AC26" s="169" t="e">
        <f t="shared" ca="1" si="12"/>
        <v>#N/A</v>
      </c>
      <c r="AD26" s="172" t="e">
        <f t="shared" ca="1" si="13"/>
        <v>#N/A</v>
      </c>
      <c r="AE26" s="169" t="e">
        <f t="shared" ca="1" si="14"/>
        <v>#N/A</v>
      </c>
      <c r="AF26" s="169" t="e">
        <f t="shared" ca="1" si="15"/>
        <v>#N/A</v>
      </c>
      <c r="AG26" s="169" t="str">
        <f t="shared" si="16"/>
        <v/>
      </c>
      <c r="AH26" s="169" t="e">
        <f ca="1">S47</f>
        <v>#N/A</v>
      </c>
    </row>
    <row r="27" spans="1:34" ht="15" customHeight="1">
      <c r="B27" s="175" t="b">
        <f>IF(TRIM(Length_5_R1!A20)="",FALSE,TRUE)</f>
        <v>0</v>
      </c>
      <c r="C27" s="169" t="str">
        <f>IF($B27=FALSE,"",VALUE(Length_5_R1!A20))</f>
        <v/>
      </c>
      <c r="D27" s="169" t="str">
        <f>IF($B27=FALSE,"",Length_5_R1!B20)</f>
        <v/>
      </c>
      <c r="E27" s="169" t="str">
        <f>IF($B27=FALSE,"",Length_5_R1!C20)</f>
        <v/>
      </c>
      <c r="F27" s="175" t="str">
        <f>IF(B27=FALSE,"",Length_5_R1!N20)</f>
        <v/>
      </c>
      <c r="G27" s="175" t="str">
        <f>IF(B27=FALSE,"",Length_5_R1!O20)</f>
        <v/>
      </c>
      <c r="H27" s="175" t="str">
        <f>IF(B27=FALSE,"",Length_5_R1!P20)</f>
        <v/>
      </c>
      <c r="I27" s="175" t="str">
        <f>IF(B27=FALSE,"",Length_5_R1!Q20)</f>
        <v/>
      </c>
      <c r="J27" s="175" t="str">
        <f>IF(B27=FALSE,"",Length_5_R1!R20)</f>
        <v/>
      </c>
      <c r="K27" s="169" t="str">
        <f t="shared" si="1"/>
        <v/>
      </c>
      <c r="L27" s="179" t="str">
        <f t="shared" si="2"/>
        <v/>
      </c>
      <c r="M27" s="180" t="str">
        <f>IF(B27=FALSE,"",Length_5_R1!D43)</f>
        <v/>
      </c>
      <c r="N27" s="181" t="str">
        <f>IF(B27=FALSE,"",Calcu!K27*J$5)</f>
        <v/>
      </c>
      <c r="O27" s="182" t="str">
        <f t="shared" si="3"/>
        <v/>
      </c>
      <c r="P27" s="182" t="str">
        <f>IF(B27=FALSE,"",Length_5_R1!K43)</f>
        <v/>
      </c>
      <c r="Q27" s="182" t="str">
        <f t="shared" si="4"/>
        <v/>
      </c>
      <c r="R27" s="169" t="str">
        <f t="shared" si="5"/>
        <v/>
      </c>
      <c r="S27" s="169" t="str">
        <f t="shared" si="6"/>
        <v/>
      </c>
      <c r="T27" s="246" t="str">
        <f t="shared" si="7"/>
        <v/>
      </c>
      <c r="U27" s="183" t="str">
        <f t="shared" si="8"/>
        <v/>
      </c>
      <c r="V27" s="285" t="str">
        <f t="shared" si="9"/>
        <v/>
      </c>
      <c r="W27" s="169" t="str">
        <f t="shared" si="10"/>
        <v/>
      </c>
      <c r="X27" s="169" t="str">
        <f t="shared" si="11"/>
        <v/>
      </c>
      <c r="Y27" s="169" t="str">
        <f t="shared" si="17"/>
        <v/>
      </c>
      <c r="Z27" s="124"/>
      <c r="AA27" s="169" t="e">
        <f ca="1">IF(Length_5_R1!K20&lt;0,ROUNDUP(Length_5_R1!K20,$M$47),ROUNDDOWN(Length_5_R1!K20,$M$47))</f>
        <v>#N/A</v>
      </c>
      <c r="AB27" s="169" t="e">
        <f ca="1">IF(Length_5_R1!L20&lt;0,ROUNDDOWN(Length_5_R1!L20,$M$47),ROUNDUP(Length_5_R1!L20,$M$47))</f>
        <v>#N/A</v>
      </c>
      <c r="AC27" s="169" t="e">
        <f t="shared" ca="1" si="12"/>
        <v>#N/A</v>
      </c>
      <c r="AD27" s="172" t="e">
        <f t="shared" ca="1" si="13"/>
        <v>#N/A</v>
      </c>
      <c r="AE27" s="169" t="e">
        <f t="shared" ca="1" si="14"/>
        <v>#N/A</v>
      </c>
      <c r="AF27" s="169" t="e">
        <f t="shared" ca="1" si="15"/>
        <v>#N/A</v>
      </c>
      <c r="AG27" s="169" t="str">
        <f t="shared" si="16"/>
        <v/>
      </c>
      <c r="AH27" s="169" t="e">
        <f ca="1">S47</f>
        <v>#N/A</v>
      </c>
    </row>
    <row r="28" spans="1:34" ht="15" customHeight="1">
      <c r="B28" s="175" t="b">
        <f>IF(TRIM(Length_5_R1!A21)="",FALSE,TRUE)</f>
        <v>0</v>
      </c>
      <c r="C28" s="169" t="str">
        <f>IF($B28=FALSE,"",VALUE(Length_5_R1!A21))</f>
        <v/>
      </c>
      <c r="D28" s="169" t="str">
        <f>IF($B28=FALSE,"",Length_5_R1!B21)</f>
        <v/>
      </c>
      <c r="E28" s="169" t="str">
        <f>IF($B28=FALSE,"",Length_5_R1!C21)</f>
        <v/>
      </c>
      <c r="F28" s="175" t="str">
        <f>IF(B28=FALSE,"",Length_5_R1!N21)</f>
        <v/>
      </c>
      <c r="G28" s="175" t="str">
        <f>IF(B28=FALSE,"",Length_5_R1!O21)</f>
        <v/>
      </c>
      <c r="H28" s="175" t="str">
        <f>IF(B28=FALSE,"",Length_5_R1!P21)</f>
        <v/>
      </c>
      <c r="I28" s="175" t="str">
        <f>IF(B28=FALSE,"",Length_5_R1!Q21)</f>
        <v/>
      </c>
      <c r="J28" s="175" t="str">
        <f>IF(B28=FALSE,"",Length_5_R1!R21)</f>
        <v/>
      </c>
      <c r="K28" s="169" t="str">
        <f t="shared" si="1"/>
        <v/>
      </c>
      <c r="L28" s="179" t="str">
        <f t="shared" si="2"/>
        <v/>
      </c>
      <c r="M28" s="180" t="str">
        <f>IF(B28=FALSE,"",Length_5_R1!D44)</f>
        <v/>
      </c>
      <c r="N28" s="181" t="str">
        <f>IF(B28=FALSE,"",Calcu!K28*J$5)</f>
        <v/>
      </c>
      <c r="O28" s="182" t="str">
        <f t="shared" si="3"/>
        <v/>
      </c>
      <c r="P28" s="182" t="str">
        <f>IF(B28=FALSE,"",Length_5_R1!K44)</f>
        <v/>
      </c>
      <c r="Q28" s="182" t="str">
        <f t="shared" si="4"/>
        <v/>
      </c>
      <c r="R28" s="169" t="str">
        <f t="shared" si="5"/>
        <v/>
      </c>
      <c r="S28" s="169" t="str">
        <f t="shared" si="6"/>
        <v/>
      </c>
      <c r="T28" s="246" t="str">
        <f t="shared" si="7"/>
        <v/>
      </c>
      <c r="U28" s="183" t="str">
        <f t="shared" si="8"/>
        <v/>
      </c>
      <c r="V28" s="285" t="str">
        <f t="shared" si="9"/>
        <v/>
      </c>
      <c r="W28" s="169" t="str">
        <f t="shared" si="10"/>
        <v/>
      </c>
      <c r="X28" s="169" t="str">
        <f t="shared" si="11"/>
        <v/>
      </c>
      <c r="Y28" s="169" t="str">
        <f t="shared" si="17"/>
        <v/>
      </c>
      <c r="Z28" s="124"/>
      <c r="AA28" s="169" t="e">
        <f ca="1">IF(Length_5_R1!K21&lt;0,ROUNDUP(Length_5_R1!K21,$M$47),ROUNDDOWN(Length_5_R1!K21,$M$47))</f>
        <v>#N/A</v>
      </c>
      <c r="AB28" s="169" t="e">
        <f ca="1">IF(Length_5_R1!L21&lt;0,ROUNDDOWN(Length_5_R1!L21,$M$47),ROUNDUP(Length_5_R1!L21,$M$47))</f>
        <v>#N/A</v>
      </c>
      <c r="AC28" s="169" t="e">
        <f t="shared" ca="1" si="12"/>
        <v>#N/A</v>
      </c>
      <c r="AD28" s="172" t="e">
        <f t="shared" ca="1" si="13"/>
        <v>#N/A</v>
      </c>
      <c r="AE28" s="169" t="e">
        <f t="shared" ca="1" si="14"/>
        <v>#N/A</v>
      </c>
      <c r="AF28" s="169" t="e">
        <f t="shared" ca="1" si="15"/>
        <v>#N/A</v>
      </c>
      <c r="AG28" s="169" t="str">
        <f t="shared" si="16"/>
        <v/>
      </c>
      <c r="AH28" s="169" t="e">
        <f ca="1">S47</f>
        <v>#N/A</v>
      </c>
    </row>
    <row r="29" spans="1:34" ht="15" customHeight="1">
      <c r="B29" s="175" t="b">
        <f>IF(TRIM(Length_5_R1!A22)="",FALSE,TRUE)</f>
        <v>0</v>
      </c>
      <c r="C29" s="169" t="str">
        <f>IF($B29=FALSE,"",VALUE(Length_5_R1!A22))</f>
        <v/>
      </c>
      <c r="D29" s="169" t="str">
        <f>IF($B29=FALSE,"",Length_5_R1!B22)</f>
        <v/>
      </c>
      <c r="E29" s="169" t="str">
        <f>IF($B29=FALSE,"",Length_5_R1!C22)</f>
        <v/>
      </c>
      <c r="F29" s="175" t="str">
        <f>IF(B29=FALSE,"",Length_5_R1!N22)</f>
        <v/>
      </c>
      <c r="G29" s="175" t="str">
        <f>IF(B29=FALSE,"",Length_5_R1!O22)</f>
        <v/>
      </c>
      <c r="H29" s="175" t="str">
        <f>IF(B29=FALSE,"",Length_5_R1!P22)</f>
        <v/>
      </c>
      <c r="I29" s="175" t="str">
        <f>IF(B29=FALSE,"",Length_5_R1!Q22)</f>
        <v/>
      </c>
      <c r="J29" s="175" t="str">
        <f>IF(B29=FALSE,"",Length_5_R1!R22)</f>
        <v/>
      </c>
      <c r="K29" s="169" t="str">
        <f t="shared" si="1"/>
        <v/>
      </c>
      <c r="L29" s="179" t="str">
        <f t="shared" si="2"/>
        <v/>
      </c>
      <c r="M29" s="180" t="str">
        <f>IF(B29=FALSE,"",Length_5_R1!D45)</f>
        <v/>
      </c>
      <c r="N29" s="181" t="str">
        <f>IF(B29=FALSE,"",Calcu!K29*J$5)</f>
        <v/>
      </c>
      <c r="O29" s="182" t="str">
        <f t="shared" si="3"/>
        <v/>
      </c>
      <c r="P29" s="182" t="str">
        <f>IF(B29=FALSE,"",Length_5_R1!K45)</f>
        <v/>
      </c>
      <c r="Q29" s="182" t="str">
        <f t="shared" si="4"/>
        <v/>
      </c>
      <c r="R29" s="169" t="str">
        <f t="shared" si="5"/>
        <v/>
      </c>
      <c r="S29" s="169" t="str">
        <f t="shared" si="6"/>
        <v/>
      </c>
      <c r="T29" s="246" t="str">
        <f t="shared" si="7"/>
        <v/>
      </c>
      <c r="U29" s="183" t="str">
        <f t="shared" si="8"/>
        <v/>
      </c>
      <c r="V29" s="285" t="str">
        <f t="shared" si="9"/>
        <v/>
      </c>
      <c r="W29" s="169" t="str">
        <f t="shared" si="10"/>
        <v/>
      </c>
      <c r="X29" s="169" t="str">
        <f t="shared" si="11"/>
        <v/>
      </c>
      <c r="Y29" s="169" t="str">
        <f t="shared" si="17"/>
        <v/>
      </c>
      <c r="Z29" s="124"/>
      <c r="AA29" s="169" t="e">
        <f ca="1">IF(Length_5_R1!K22&lt;0,ROUNDUP(Length_5_R1!K22,$M$47),ROUNDDOWN(Length_5_R1!K22,$M$47))</f>
        <v>#N/A</v>
      </c>
      <c r="AB29" s="169" t="e">
        <f ca="1">IF(Length_5_R1!L22&lt;0,ROUNDDOWN(Length_5_R1!L22,$M$47),ROUNDUP(Length_5_R1!L22,$M$47))</f>
        <v>#N/A</v>
      </c>
      <c r="AC29" s="169" t="e">
        <f t="shared" ca="1" si="12"/>
        <v>#N/A</v>
      </c>
      <c r="AD29" s="172" t="e">
        <f t="shared" ca="1" si="13"/>
        <v>#N/A</v>
      </c>
      <c r="AE29" s="169" t="e">
        <f t="shared" ca="1" si="14"/>
        <v>#N/A</v>
      </c>
      <c r="AF29" s="169" t="e">
        <f t="shared" ca="1" si="15"/>
        <v>#N/A</v>
      </c>
      <c r="AG29" s="169" t="str">
        <f t="shared" si="16"/>
        <v/>
      </c>
      <c r="AH29" s="169" t="e">
        <f ca="1">S47</f>
        <v>#N/A</v>
      </c>
    </row>
    <row r="30" spans="1:34" ht="15" customHeight="1">
      <c r="B30" s="175" t="b">
        <f>IF(TRIM(Length_5_R1!A23)="",FALSE,TRUE)</f>
        <v>0</v>
      </c>
      <c r="C30" s="169" t="str">
        <f>IF($B30=FALSE,"",VALUE(Length_5_R1!A23))</f>
        <v/>
      </c>
      <c r="D30" s="169" t="str">
        <f>IF($B30=FALSE,"",Length_5_R1!B23)</f>
        <v/>
      </c>
      <c r="E30" s="169" t="str">
        <f>IF($B30=FALSE,"",Length_5_R1!C23)</f>
        <v/>
      </c>
      <c r="F30" s="175" t="str">
        <f>IF(B30=FALSE,"",Length_5_R1!N23)</f>
        <v/>
      </c>
      <c r="G30" s="175" t="str">
        <f>IF(B30=FALSE,"",Length_5_R1!O23)</f>
        <v/>
      </c>
      <c r="H30" s="175" t="str">
        <f>IF(B30=FALSE,"",Length_5_R1!P23)</f>
        <v/>
      </c>
      <c r="I30" s="175" t="str">
        <f>IF(B30=FALSE,"",Length_5_R1!Q23)</f>
        <v/>
      </c>
      <c r="J30" s="175" t="str">
        <f>IF(B30=FALSE,"",Length_5_R1!R23)</f>
        <v/>
      </c>
      <c r="K30" s="169" t="str">
        <f t="shared" si="1"/>
        <v/>
      </c>
      <c r="L30" s="179" t="str">
        <f t="shared" si="2"/>
        <v/>
      </c>
      <c r="M30" s="180" t="str">
        <f>IF(B30=FALSE,"",Length_5_R1!D46)</f>
        <v/>
      </c>
      <c r="N30" s="181" t="str">
        <f>IF(B30=FALSE,"",Calcu!K30*J$5)</f>
        <v/>
      </c>
      <c r="O30" s="182" t="str">
        <f t="shared" si="3"/>
        <v/>
      </c>
      <c r="P30" s="182" t="str">
        <f>IF(B30=FALSE,"",Length_5_R1!K46)</f>
        <v/>
      </c>
      <c r="Q30" s="182" t="str">
        <f t="shared" si="4"/>
        <v/>
      </c>
      <c r="R30" s="169" t="str">
        <f t="shared" si="5"/>
        <v/>
      </c>
      <c r="S30" s="169" t="str">
        <f t="shared" si="6"/>
        <v/>
      </c>
      <c r="T30" s="246" t="str">
        <f t="shared" si="7"/>
        <v/>
      </c>
      <c r="U30" s="183" t="str">
        <f t="shared" si="8"/>
        <v/>
      </c>
      <c r="V30" s="285" t="str">
        <f t="shared" si="9"/>
        <v/>
      </c>
      <c r="W30" s="169" t="str">
        <f t="shared" si="10"/>
        <v/>
      </c>
      <c r="X30" s="169" t="str">
        <f t="shared" si="11"/>
        <v/>
      </c>
      <c r="Y30" s="169" t="str">
        <f t="shared" si="17"/>
        <v/>
      </c>
      <c r="Z30" s="124"/>
      <c r="AA30" s="169" t="e">
        <f ca="1">IF(Length_5_R1!K23&lt;0,ROUNDUP(Length_5_R1!K23,$M$47),ROUNDDOWN(Length_5_R1!K23,$M$47))</f>
        <v>#N/A</v>
      </c>
      <c r="AB30" s="169" t="e">
        <f ca="1">IF(Length_5_R1!L23&lt;0,ROUNDDOWN(Length_5_R1!L23,$M$47),ROUNDUP(Length_5_R1!L23,$M$47))</f>
        <v>#N/A</v>
      </c>
      <c r="AC30" s="169" t="e">
        <f t="shared" ca="1" si="12"/>
        <v>#N/A</v>
      </c>
      <c r="AD30" s="172" t="e">
        <f t="shared" ca="1" si="13"/>
        <v>#N/A</v>
      </c>
      <c r="AE30" s="169" t="e">
        <f t="shared" ca="1" si="14"/>
        <v>#N/A</v>
      </c>
      <c r="AF30" s="169" t="e">
        <f t="shared" ca="1" si="15"/>
        <v>#N/A</v>
      </c>
      <c r="AG30" s="169" t="str">
        <f t="shared" si="16"/>
        <v/>
      </c>
      <c r="AH30" s="169" t="e">
        <f ca="1">S47</f>
        <v>#N/A</v>
      </c>
    </row>
    <row r="31" spans="1:34" ht="15" customHeight="1">
      <c r="N31" s="120"/>
      <c r="O31" s="120"/>
      <c r="P31" s="120"/>
      <c r="Q31" s="120"/>
      <c r="R31" s="120"/>
      <c r="S31" s="120"/>
      <c r="T31" s="120"/>
      <c r="Y31" s="120"/>
    </row>
    <row r="32" spans="1:34" ht="15" customHeight="1">
      <c r="A32" s="118" t="s">
        <v>430</v>
      </c>
      <c r="C32" s="119"/>
      <c r="D32" s="119"/>
      <c r="E32" s="124"/>
      <c r="F32" s="124"/>
      <c r="G32" s="124"/>
      <c r="H32" s="124"/>
      <c r="I32" s="124"/>
      <c r="J32" s="124"/>
      <c r="K32" s="124"/>
      <c r="L32" s="124"/>
      <c r="M32" s="124"/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4"/>
      <c r="Z32" s="124"/>
      <c r="AA32" s="124"/>
      <c r="AB32" s="124"/>
    </row>
    <row r="33" spans="1:29" ht="15" customHeight="1">
      <c r="A33" s="118"/>
      <c r="B33" s="552"/>
      <c r="C33" s="552" t="s">
        <v>334</v>
      </c>
      <c r="D33" s="561" t="s">
        <v>431</v>
      </c>
      <c r="E33" s="552" t="s">
        <v>432</v>
      </c>
      <c r="F33" s="552" t="s">
        <v>60</v>
      </c>
      <c r="G33" s="548">
        <v>1</v>
      </c>
      <c r="H33" s="551"/>
      <c r="I33" s="551"/>
      <c r="J33" s="551"/>
      <c r="K33" s="551"/>
      <c r="L33" s="551"/>
      <c r="M33" s="549"/>
      <c r="N33" s="283">
        <v>2</v>
      </c>
      <c r="O33" s="548">
        <v>3</v>
      </c>
      <c r="P33" s="551"/>
      <c r="Q33" s="551"/>
      <c r="R33" s="549"/>
      <c r="S33" s="548">
        <v>4</v>
      </c>
      <c r="T33" s="551"/>
      <c r="U33" s="549"/>
      <c r="V33" s="283">
        <v>5</v>
      </c>
      <c r="W33" s="552" t="s">
        <v>434</v>
      </c>
      <c r="X33" s="552" t="s">
        <v>435</v>
      </c>
      <c r="Y33" s="548" t="s">
        <v>560</v>
      </c>
      <c r="Z33" s="549"/>
      <c r="AA33" s="124"/>
      <c r="AB33" s="124"/>
      <c r="AC33" s="124"/>
    </row>
    <row r="34" spans="1:29" ht="15" customHeight="1">
      <c r="A34" s="118"/>
      <c r="B34" s="553"/>
      <c r="C34" s="553"/>
      <c r="D34" s="562"/>
      <c r="E34" s="553"/>
      <c r="F34" s="553"/>
      <c r="G34" s="280" t="s">
        <v>436</v>
      </c>
      <c r="H34" s="280" t="s">
        <v>437</v>
      </c>
      <c r="I34" s="283" t="s">
        <v>438</v>
      </c>
      <c r="J34" s="283" t="s">
        <v>439</v>
      </c>
      <c r="K34" s="548" t="s">
        <v>434</v>
      </c>
      <c r="L34" s="551"/>
      <c r="M34" s="549"/>
      <c r="N34" s="283" t="s">
        <v>440</v>
      </c>
      <c r="O34" s="548" t="s">
        <v>441</v>
      </c>
      <c r="P34" s="549"/>
      <c r="Q34" s="548" t="s">
        <v>442</v>
      </c>
      <c r="R34" s="549"/>
      <c r="S34" s="548" t="s">
        <v>443</v>
      </c>
      <c r="T34" s="551"/>
      <c r="U34" s="549"/>
      <c r="V34" s="283" t="s">
        <v>444</v>
      </c>
      <c r="W34" s="574"/>
      <c r="X34" s="575"/>
      <c r="Y34" s="346" t="s">
        <v>561</v>
      </c>
      <c r="Z34" s="346" t="s">
        <v>562</v>
      </c>
      <c r="AA34" s="124"/>
      <c r="AB34" s="124"/>
      <c r="AC34" s="124"/>
    </row>
    <row r="35" spans="1:29" ht="15" customHeight="1">
      <c r="B35" s="283" t="s">
        <v>445</v>
      </c>
      <c r="C35" s="184" t="s">
        <v>446</v>
      </c>
      <c r="D35" s="185" t="s">
        <v>447</v>
      </c>
      <c r="E35" s="282" t="e">
        <f ca="1">OFFSET(M$10,MATCH(K$5,U$11:U$30,0),0)</f>
        <v>#N/A</v>
      </c>
      <c r="F35" s="186" t="s">
        <v>423</v>
      </c>
      <c r="G35" s="169" t="e">
        <f ca="1">OFFSET(Length_5_R1!F26,MATCH(E5,C11:C30,0),0)</f>
        <v>#N/A</v>
      </c>
      <c r="H35" s="225" t="e">
        <f ca="1">OFFSET(Length_5_R1!G26,MATCH(E5,C11:C30,0),0)</f>
        <v>#N/A</v>
      </c>
      <c r="I35" s="169" t="e">
        <f ca="1">OFFSET(Length_5_R1!J26,MATCH(E5,C11:C30,0),0)</f>
        <v>#N/A</v>
      </c>
      <c r="J35" s="169" t="e">
        <f ca="1">OFFSET(Length_5_R1!I26,MATCH(E5,C11:C30,0),0)</f>
        <v>#N/A</v>
      </c>
      <c r="K35" s="196" t="e">
        <f ca="1">G35/J35</f>
        <v>#N/A</v>
      </c>
      <c r="L35" s="181" t="e">
        <f ca="1">IF(I35="L=m",H35/1000,H35)/J35</f>
        <v>#N/A</v>
      </c>
      <c r="M35" s="171" t="s">
        <v>448</v>
      </c>
      <c r="N35" s="187" t="s">
        <v>449</v>
      </c>
      <c r="O35" s="169"/>
      <c r="P35" s="169"/>
      <c r="Q35" s="181">
        <v>1</v>
      </c>
      <c r="R35" s="169"/>
      <c r="S35" s="188" t="e">
        <f ca="1">ABS(K35*Q35)</f>
        <v>#N/A</v>
      </c>
      <c r="T35" s="169" t="e">
        <f ca="1">ABS(L35*Q35)</f>
        <v>#N/A</v>
      </c>
      <c r="U35" s="171" t="s">
        <v>448</v>
      </c>
      <c r="V35" s="169" t="s">
        <v>450</v>
      </c>
      <c r="W35" s="196" t="e">
        <f t="shared" ref="W35:W42" ca="1" si="18">SQRT(SUMSQ(S35,T35*K$5))</f>
        <v>#N/A</v>
      </c>
      <c r="X35" s="192">
        <f t="shared" ref="X35:X42" si="19">IF(V35="∞",0,W35^4/V35)</f>
        <v>0</v>
      </c>
      <c r="Y35" s="188" t="str">
        <f t="shared" ref="Y35:Y42" si="20">IF(OR(N35="직사각형",N35="삼각형"),W35,"")</f>
        <v/>
      </c>
      <c r="Z35" s="188" t="e">
        <f t="shared" ref="Z35:Z40" ca="1" si="21">IF(OR(N35="직사각형",N35="삼각형"),"",W35)</f>
        <v>#N/A</v>
      </c>
      <c r="AA35" s="124"/>
      <c r="AB35" s="124"/>
      <c r="AC35" s="124"/>
    </row>
    <row r="36" spans="1:29" ht="15" customHeight="1">
      <c r="B36" s="283" t="s">
        <v>451</v>
      </c>
      <c r="C36" s="184" t="s">
        <v>452</v>
      </c>
      <c r="D36" s="185" t="s">
        <v>453</v>
      </c>
      <c r="E36" s="282" t="e">
        <f ca="1">OFFSET(N$10,MATCH(K$5,U$11:U$30,0),0)</f>
        <v>#N/A</v>
      </c>
      <c r="F36" s="186" t="s">
        <v>429</v>
      </c>
      <c r="G36" s="169"/>
      <c r="H36" s="171">
        <f>IF(MAX(L11:L30)=0,L5*1000,MAX(L11:L30)*1000)</f>
        <v>0</v>
      </c>
      <c r="I36" s="169">
        <f>IF(MAX(L11:L30)=0,2,1)</f>
        <v>2</v>
      </c>
      <c r="J36" s="189">
        <v>5</v>
      </c>
      <c r="K36" s="196">
        <f>H36/(IF(I36="",1,I36)*SQRT(J36))</f>
        <v>0</v>
      </c>
      <c r="L36" s="196"/>
      <c r="M36" s="171" t="s">
        <v>454</v>
      </c>
      <c r="N36" s="187" t="s">
        <v>455</v>
      </c>
      <c r="O36" s="169"/>
      <c r="P36" s="169"/>
      <c r="Q36" s="181">
        <v>-1</v>
      </c>
      <c r="R36" s="169"/>
      <c r="S36" s="188">
        <f>ABS(K36*Q36)</f>
        <v>0</v>
      </c>
      <c r="T36" s="169">
        <f>ABS(L36*Q36)</f>
        <v>0</v>
      </c>
      <c r="U36" s="171" t="s">
        <v>448</v>
      </c>
      <c r="V36" s="169">
        <v>4</v>
      </c>
      <c r="W36" s="196">
        <f t="shared" si="18"/>
        <v>0</v>
      </c>
      <c r="X36" s="192">
        <f t="shared" si="19"/>
        <v>0</v>
      </c>
      <c r="Y36" s="188" t="str">
        <f t="shared" si="20"/>
        <v/>
      </c>
      <c r="Z36" s="188">
        <f t="shared" si="21"/>
        <v>0</v>
      </c>
      <c r="AA36" s="124"/>
      <c r="AB36" s="124"/>
      <c r="AC36" s="124"/>
    </row>
    <row r="37" spans="1:29" ht="15" customHeight="1">
      <c r="B37" s="283" t="s">
        <v>456</v>
      </c>
      <c r="C37" s="184" t="s">
        <v>457</v>
      </c>
      <c r="D37" s="185" t="s">
        <v>112</v>
      </c>
      <c r="E37" s="182" t="e">
        <f ca="1">OFFSET(Q$10,MATCH(K$5,U$11:U$30,0),0)</f>
        <v>#N/A</v>
      </c>
      <c r="F37" s="186" t="s">
        <v>458</v>
      </c>
      <c r="G37" s="182"/>
      <c r="H37" s="182">
        <f>1*10^-6</f>
        <v>9.9999999999999995E-7</v>
      </c>
      <c r="I37" s="170"/>
      <c r="J37" s="189">
        <v>3</v>
      </c>
      <c r="K37" s="350"/>
      <c r="L37" s="350">
        <f>SQRT((H37/SQRT(J37)/2)^2+(H37/SQRT(J37)/2)^2)</f>
        <v>4.0824829046386305E-7</v>
      </c>
      <c r="M37" s="186" t="s">
        <v>458</v>
      </c>
      <c r="N37" s="187" t="s">
        <v>459</v>
      </c>
      <c r="O37" s="171">
        <f>H38</f>
        <v>0.2</v>
      </c>
      <c r="P37" s="169" t="s">
        <v>460</v>
      </c>
      <c r="Q37" s="181">
        <f>-O37*1000</f>
        <v>-200</v>
      </c>
      <c r="R37" s="169" t="s">
        <v>461</v>
      </c>
      <c r="S37" s="188">
        <f>ABS(K37*Q37)</f>
        <v>0</v>
      </c>
      <c r="T37" s="169">
        <f t="shared" ref="T37:T42" si="22">ABS(L37*Q37)</f>
        <v>8.1649658092772609E-5</v>
      </c>
      <c r="U37" s="171" t="s">
        <v>448</v>
      </c>
      <c r="V37" s="169">
        <v>100</v>
      </c>
      <c r="W37" s="196">
        <f t="shared" si="18"/>
        <v>0</v>
      </c>
      <c r="X37" s="192">
        <f t="shared" si="19"/>
        <v>0</v>
      </c>
      <c r="Y37" s="188">
        <f t="shared" si="20"/>
        <v>0</v>
      </c>
      <c r="Z37" s="188" t="str">
        <f t="shared" si="21"/>
        <v/>
      </c>
      <c r="AA37" s="124"/>
      <c r="AB37" s="124"/>
      <c r="AC37" s="124"/>
    </row>
    <row r="38" spans="1:29" ht="15" customHeight="1">
      <c r="B38" s="283" t="s">
        <v>462</v>
      </c>
      <c r="C38" s="184" t="s">
        <v>463</v>
      </c>
      <c r="D38" s="185" t="s">
        <v>114</v>
      </c>
      <c r="E38" s="171" t="str">
        <f>R11</f>
        <v/>
      </c>
      <c r="F38" s="186" t="s">
        <v>428</v>
      </c>
      <c r="G38" s="170"/>
      <c r="H38" s="171">
        <f>IF(기본정보!H12=1,0.4,0.2)</f>
        <v>0.2</v>
      </c>
      <c r="I38" s="170"/>
      <c r="J38" s="189">
        <v>3</v>
      </c>
      <c r="K38" s="196"/>
      <c r="L38" s="196">
        <f>H38/(IF(I38="",1,I38)*SQRT(J38))</f>
        <v>0.11547005383792516</v>
      </c>
      <c r="M38" s="186" t="s">
        <v>428</v>
      </c>
      <c r="N38" s="187" t="s">
        <v>464</v>
      </c>
      <c r="O38" s="182" t="e">
        <f ca="1">E37</f>
        <v>#N/A</v>
      </c>
      <c r="P38" s="169" t="s">
        <v>465</v>
      </c>
      <c r="Q38" s="181" t="e">
        <f ca="1">-O38*1000</f>
        <v>#N/A</v>
      </c>
      <c r="R38" s="169" t="s">
        <v>466</v>
      </c>
      <c r="S38" s="188" t="e">
        <f ca="1">ABS(K38*Q38)</f>
        <v>#N/A</v>
      </c>
      <c r="T38" s="169" t="e">
        <f t="shared" ca="1" si="22"/>
        <v>#N/A</v>
      </c>
      <c r="U38" s="171" t="s">
        <v>448</v>
      </c>
      <c r="V38" s="169">
        <v>12</v>
      </c>
      <c r="W38" s="196" t="e">
        <f t="shared" ca="1" si="18"/>
        <v>#N/A</v>
      </c>
      <c r="X38" s="192" t="e">
        <f t="shared" ca="1" si="19"/>
        <v>#N/A</v>
      </c>
      <c r="Y38" s="188" t="e">
        <f t="shared" ca="1" si="20"/>
        <v>#N/A</v>
      </c>
      <c r="Z38" s="188" t="str">
        <f t="shared" si="21"/>
        <v/>
      </c>
      <c r="AA38" s="124"/>
      <c r="AB38" s="124"/>
      <c r="AC38" s="124"/>
    </row>
    <row r="39" spans="1:29" ht="15" customHeight="1">
      <c r="B39" s="283" t="s">
        <v>467</v>
      </c>
      <c r="C39" s="184" t="s">
        <v>468</v>
      </c>
      <c r="D39" s="185" t="s">
        <v>113</v>
      </c>
      <c r="E39" s="190" t="e">
        <f ca="1">OFFSET(S$10,MATCH(K$5,U$11:U$30,0),0)</f>
        <v>#N/A</v>
      </c>
      <c r="F39" s="186" t="s">
        <v>458</v>
      </c>
      <c r="G39" s="182"/>
      <c r="H39" s="182">
        <f>1*10^-6</f>
        <v>9.9999999999999995E-7</v>
      </c>
      <c r="I39" s="170"/>
      <c r="J39" s="189">
        <v>3</v>
      </c>
      <c r="K39" s="350"/>
      <c r="L39" s="350">
        <f>SQRT((H39/SQRT(J39))^2+(H39/SQRT(J39))^2)</f>
        <v>8.1649658092772609E-7</v>
      </c>
      <c r="M39" s="186" t="s">
        <v>469</v>
      </c>
      <c r="N39" s="187" t="s">
        <v>470</v>
      </c>
      <c r="O39" s="171">
        <f>E40</f>
        <v>0.1</v>
      </c>
      <c r="P39" s="169" t="s">
        <v>471</v>
      </c>
      <c r="Q39" s="181">
        <f>-O39*1000</f>
        <v>-100</v>
      </c>
      <c r="R39" s="169" t="s">
        <v>472</v>
      </c>
      <c r="S39" s="188">
        <f>ABS(K39*Q39)</f>
        <v>0</v>
      </c>
      <c r="T39" s="169">
        <f t="shared" si="22"/>
        <v>8.1649658092772609E-5</v>
      </c>
      <c r="U39" s="171" t="s">
        <v>473</v>
      </c>
      <c r="V39" s="169">
        <v>100</v>
      </c>
      <c r="W39" s="196">
        <f t="shared" si="18"/>
        <v>0</v>
      </c>
      <c r="X39" s="192">
        <f t="shared" si="19"/>
        <v>0</v>
      </c>
      <c r="Y39" s="188">
        <f t="shared" si="20"/>
        <v>0</v>
      </c>
      <c r="Z39" s="188" t="str">
        <f t="shared" si="21"/>
        <v/>
      </c>
      <c r="AA39" s="124"/>
      <c r="AB39" s="124"/>
      <c r="AC39" s="124"/>
    </row>
    <row r="40" spans="1:29" ht="15" customHeight="1">
      <c r="B40" s="283" t="s">
        <v>474</v>
      </c>
      <c r="C40" s="184" t="s">
        <v>115</v>
      </c>
      <c r="D40" s="185" t="s">
        <v>116</v>
      </c>
      <c r="E40" s="171">
        <f>MAX(T11,0.1)</f>
        <v>0.1</v>
      </c>
      <c r="F40" s="186" t="s">
        <v>475</v>
      </c>
      <c r="G40" s="170"/>
      <c r="H40" s="171">
        <f>IF(기본정보!H12=1,3,1)</f>
        <v>1</v>
      </c>
      <c r="I40" s="170"/>
      <c r="J40" s="189">
        <v>3</v>
      </c>
      <c r="K40" s="196"/>
      <c r="L40" s="196">
        <f>H40/(IF(I40="",1,I40)*SQRT(J40))</f>
        <v>0.57735026918962584</v>
      </c>
      <c r="M40" s="186" t="s">
        <v>475</v>
      </c>
      <c r="N40" s="187" t="s">
        <v>433</v>
      </c>
      <c r="O40" s="190" t="e">
        <f ca="1">E39</f>
        <v>#N/A</v>
      </c>
      <c r="P40" s="169" t="s">
        <v>471</v>
      </c>
      <c r="Q40" s="181" t="e">
        <f ca="1">-O40*1000</f>
        <v>#N/A</v>
      </c>
      <c r="R40" s="169" t="s">
        <v>476</v>
      </c>
      <c r="S40" s="188" t="e">
        <f t="shared" ref="S40:S42" ca="1" si="23">ABS(K40*Q40)</f>
        <v>#N/A</v>
      </c>
      <c r="T40" s="169" t="e">
        <f t="shared" ca="1" si="22"/>
        <v>#N/A</v>
      </c>
      <c r="U40" s="171" t="s">
        <v>448</v>
      </c>
      <c r="V40" s="169">
        <v>12</v>
      </c>
      <c r="W40" s="196" t="e">
        <f t="shared" ca="1" si="18"/>
        <v>#N/A</v>
      </c>
      <c r="X40" s="192" t="e">
        <f t="shared" ca="1" si="19"/>
        <v>#N/A</v>
      </c>
      <c r="Y40" s="188" t="e">
        <f t="shared" ca="1" si="20"/>
        <v>#N/A</v>
      </c>
      <c r="Z40" s="188" t="str">
        <f t="shared" si="21"/>
        <v/>
      </c>
      <c r="AA40" s="124"/>
      <c r="AB40" s="124"/>
      <c r="AC40" s="124"/>
    </row>
    <row r="41" spans="1:29" ht="15" customHeight="1">
      <c r="B41" s="283" t="s">
        <v>477</v>
      </c>
      <c r="C41" s="184" t="s">
        <v>478</v>
      </c>
      <c r="D41" s="185" t="s">
        <v>578</v>
      </c>
      <c r="E41" s="169">
        <v>0</v>
      </c>
      <c r="F41" s="186" t="s">
        <v>423</v>
      </c>
      <c r="G41" s="170"/>
      <c r="H41" s="169">
        <f>L5*1000</f>
        <v>0</v>
      </c>
      <c r="I41" s="169">
        <v>2</v>
      </c>
      <c r="J41" s="189">
        <v>3</v>
      </c>
      <c r="K41" s="196">
        <f t="shared" ref="K41:K42" si="24">H41/(IF(I41="",1,I41)*SQRT(J41))</f>
        <v>0</v>
      </c>
      <c r="L41" s="196"/>
      <c r="M41" s="171" t="s">
        <v>454</v>
      </c>
      <c r="N41" s="187" t="s">
        <v>433</v>
      </c>
      <c r="O41" s="190"/>
      <c r="P41" s="169"/>
      <c r="Q41" s="181">
        <v>1</v>
      </c>
      <c r="R41" s="169"/>
      <c r="S41" s="188">
        <f t="shared" si="23"/>
        <v>0</v>
      </c>
      <c r="T41" s="169">
        <f t="shared" si="22"/>
        <v>0</v>
      </c>
      <c r="U41" s="171" t="s">
        <v>448</v>
      </c>
      <c r="V41" s="169" t="s">
        <v>450</v>
      </c>
      <c r="W41" s="196">
        <f t="shared" si="18"/>
        <v>0</v>
      </c>
      <c r="X41" s="192">
        <f t="shared" si="19"/>
        <v>0</v>
      </c>
      <c r="Y41" s="188">
        <f t="shared" si="20"/>
        <v>0</v>
      </c>
      <c r="Z41" s="188"/>
      <c r="AA41" s="124"/>
      <c r="AB41" s="124"/>
      <c r="AC41" s="124"/>
    </row>
    <row r="42" spans="1:29" ht="15" customHeight="1">
      <c r="B42" s="283" t="s">
        <v>479</v>
      </c>
      <c r="C42" s="184" t="s">
        <v>480</v>
      </c>
      <c r="D42" s="185" t="s">
        <v>571</v>
      </c>
      <c r="E42" s="169">
        <v>0</v>
      </c>
      <c r="F42" s="186" t="s">
        <v>429</v>
      </c>
      <c r="G42" s="169">
        <v>0.1</v>
      </c>
      <c r="H42" s="188">
        <f>(1-COS(ATAN(G42/100)))*K5*1000</f>
        <v>0</v>
      </c>
      <c r="I42" s="170"/>
      <c r="J42" s="189">
        <v>3</v>
      </c>
      <c r="K42" s="196">
        <f t="shared" si="24"/>
        <v>0</v>
      </c>
      <c r="L42" s="196"/>
      <c r="M42" s="171" t="s">
        <v>473</v>
      </c>
      <c r="N42" s="187" t="s">
        <v>481</v>
      </c>
      <c r="O42" s="169"/>
      <c r="P42" s="169"/>
      <c r="Q42" s="181">
        <v>1</v>
      </c>
      <c r="R42" s="169"/>
      <c r="S42" s="188">
        <f t="shared" si="23"/>
        <v>0</v>
      </c>
      <c r="T42" s="169">
        <f t="shared" si="22"/>
        <v>0</v>
      </c>
      <c r="U42" s="171" t="s">
        <v>448</v>
      </c>
      <c r="V42" s="169">
        <v>12</v>
      </c>
      <c r="W42" s="196">
        <f t="shared" si="18"/>
        <v>0</v>
      </c>
      <c r="X42" s="192">
        <f t="shared" si="19"/>
        <v>0</v>
      </c>
      <c r="Y42" s="188">
        <f t="shared" si="20"/>
        <v>0</v>
      </c>
      <c r="Z42" s="188" t="str">
        <f>IF(OR(N42="직사각형",N42="삼각형"),"",W42)</f>
        <v/>
      </c>
      <c r="AA42" s="124"/>
      <c r="AB42" s="124"/>
      <c r="AC42" s="124"/>
    </row>
    <row r="43" spans="1:29" ht="15" customHeight="1">
      <c r="B43" s="283" t="s">
        <v>482</v>
      </c>
      <c r="C43" s="184" t="s">
        <v>483</v>
      </c>
      <c r="D43" s="185" t="s">
        <v>484</v>
      </c>
      <c r="E43" s="282" t="e">
        <f ca="1">E35-E36-(E37*E38+E39*E40)*K5</f>
        <v>#N/A</v>
      </c>
      <c r="F43" s="186" t="s">
        <v>429</v>
      </c>
      <c r="G43" s="556"/>
      <c r="H43" s="557"/>
      <c r="I43" s="557"/>
      <c r="J43" s="557"/>
      <c r="K43" s="557"/>
      <c r="L43" s="557"/>
      <c r="M43" s="557"/>
      <c r="N43" s="557"/>
      <c r="O43" s="557"/>
      <c r="P43" s="557"/>
      <c r="Q43" s="557"/>
      <c r="R43" s="558"/>
      <c r="S43" s="191" t="e">
        <f ca="1">SQRT(SUMSQ(S35:S42))</f>
        <v>#N/A</v>
      </c>
      <c r="T43" s="191" t="e">
        <f ca="1">SQRT(SUMSQ(T35:T42))</f>
        <v>#N/A</v>
      </c>
      <c r="U43" s="171" t="s">
        <v>448</v>
      </c>
      <c r="V43" s="183" t="e">
        <f ca="1">IF(X43=0,"∞",ROUNDDOWN(W43^4/X43,0))</f>
        <v>#N/A</v>
      </c>
      <c r="W43" s="229" t="e">
        <f ca="1">SQRT(SUMSQ(W35:W42))</f>
        <v>#N/A</v>
      </c>
      <c r="X43" s="348" t="e">
        <f ca="1">SUM(X35:X42)</f>
        <v>#N/A</v>
      </c>
      <c r="Y43" s="229" t="e">
        <f ca="1">SQRT(SUMSQ(Y35:Y42))</f>
        <v>#N/A</v>
      </c>
      <c r="Z43" s="229" t="e">
        <f ca="1">SQRT(SUMSQ(Z35:Z42))</f>
        <v>#N/A</v>
      </c>
      <c r="AA43" s="124"/>
      <c r="AB43" s="124"/>
      <c r="AC43" s="124"/>
    </row>
    <row r="44" spans="1:29" ht="15" customHeight="1">
      <c r="L44" s="124"/>
      <c r="U44" s="124"/>
      <c r="V44" s="124"/>
      <c r="W44" s="124"/>
      <c r="X44" s="124"/>
      <c r="Y44" s="124"/>
      <c r="AB44" s="124"/>
      <c r="AC44" s="124"/>
    </row>
    <row r="45" spans="1:29" ht="15" customHeight="1">
      <c r="B45" s="561"/>
      <c r="C45" s="548" t="s">
        <v>585</v>
      </c>
      <c r="D45" s="551"/>
      <c r="E45" s="551"/>
      <c r="F45" s="551"/>
      <c r="G45" s="549"/>
      <c r="H45" s="356" t="s">
        <v>615</v>
      </c>
      <c r="I45" s="356" t="s">
        <v>616</v>
      </c>
      <c r="J45" s="548" t="s">
        <v>617</v>
      </c>
      <c r="K45" s="551"/>
      <c r="L45" s="551"/>
      <c r="M45" s="549"/>
      <c r="N45" s="356" t="s">
        <v>618</v>
      </c>
      <c r="O45" s="548" t="s">
        <v>619</v>
      </c>
      <c r="P45" s="551"/>
      <c r="Q45" s="549"/>
      <c r="R45" s="552" t="s">
        <v>620</v>
      </c>
      <c r="S45" s="548" t="s">
        <v>621</v>
      </c>
      <c r="T45" s="549"/>
      <c r="U45" s="124"/>
    </row>
    <row r="46" spans="1:29" ht="15" customHeight="1">
      <c r="B46" s="562"/>
      <c r="C46" s="354">
        <v>1</v>
      </c>
      <c r="D46" s="354">
        <v>2</v>
      </c>
      <c r="E46" s="354" t="s">
        <v>586</v>
      </c>
      <c r="F46" s="354" t="s">
        <v>587</v>
      </c>
      <c r="G46" s="354" t="s">
        <v>588</v>
      </c>
      <c r="H46" s="357">
        <f>I5</f>
        <v>0</v>
      </c>
      <c r="I46" s="357">
        <f>I5</f>
        <v>0</v>
      </c>
      <c r="J46" s="356" t="s">
        <v>622</v>
      </c>
      <c r="K46" s="356" t="s">
        <v>623</v>
      </c>
      <c r="L46" s="356" t="s">
        <v>616</v>
      </c>
      <c r="M46" s="356" t="s">
        <v>615</v>
      </c>
      <c r="N46" s="357"/>
      <c r="O46" s="356" t="s">
        <v>622</v>
      </c>
      <c r="P46" s="356" t="s">
        <v>623</v>
      </c>
      <c r="Q46" s="356" t="s">
        <v>624</v>
      </c>
      <c r="R46" s="553"/>
      <c r="S46" s="356" t="s">
        <v>625</v>
      </c>
      <c r="T46" s="356" t="s">
        <v>626</v>
      </c>
      <c r="U46" s="124"/>
    </row>
    <row r="47" spans="1:29" ht="15" customHeight="1">
      <c r="B47" s="354" t="s">
        <v>589</v>
      </c>
      <c r="C47" s="126" t="e">
        <f ca="1">S43*E58</f>
        <v>#N/A</v>
      </c>
      <c r="D47" s="126" t="e">
        <f ca="1">T43*E58</f>
        <v>#N/A</v>
      </c>
      <c r="E47" s="126">
        <f>K5</f>
        <v>0</v>
      </c>
      <c r="F47" s="128" t="str">
        <f>U43</f>
        <v>μm</v>
      </c>
      <c r="G47" s="133" t="e">
        <f ca="1">SQRT(SUMSQ(C47,D47*E47))</f>
        <v>#N/A</v>
      </c>
      <c r="H47" s="132" t="e">
        <f ca="1">MAX(G47:G48)/IF(H46="mm",1000,1)</f>
        <v>#N/A</v>
      </c>
      <c r="I47" s="160">
        <f>H5</f>
        <v>0</v>
      </c>
      <c r="J47" s="125" t="e">
        <f ca="1">MAX(IF(H47&lt;0.00001,6,IF(H47&lt;0.0001,5,IF(H47&lt;0.001,4,IF(H47&lt;0.01,3,IF(H47&lt;0.1,2,IF(H47&lt;1,1,IF(H47&lt;10,0,IF(H47&lt;100,-1,-2)))))))),0)+K48</f>
        <v>#N/A</v>
      </c>
      <c r="K47" s="125" t="e">
        <f ca="1">J47</f>
        <v>#N/A</v>
      </c>
      <c r="L47" s="169">
        <f>IFERROR(LEN(I47)-FIND(".",I47),0)</f>
        <v>0</v>
      </c>
      <c r="M47" s="192" t="e">
        <f ca="1">IF(M48=TRUE,MIN(K47:L47),K47)</f>
        <v>#N/A</v>
      </c>
      <c r="N47" s="160" t="e">
        <f ca="1">ABS((H47-ROUND(H47,M47))/H47*100)</f>
        <v>#N/A</v>
      </c>
      <c r="O47" s="169" t="e">
        <f ca="1">OFFSET(P51,MATCH(M47,O52:O61,0),0)</f>
        <v>#N/A</v>
      </c>
      <c r="P47" s="169" t="e">
        <f ca="1">OFFSET(P51,MATCH(M47,O52:O61,0),0)</f>
        <v>#N/A</v>
      </c>
      <c r="Q47" s="169" t="str">
        <f ca="1">OFFSET(P51,MATCH(L47,O52:O61,0),0)</f>
        <v>0</v>
      </c>
      <c r="R47" s="129">
        <f ca="1">IFERROR(IF(G47=H47,0,1),0)</f>
        <v>0</v>
      </c>
      <c r="S47" s="349" t="e">
        <f ca="1">TEXT(IF(N47&gt;5,ROUNDUP(H47,M47),ROUND(H47,M47)),O47)</f>
        <v>#N/A</v>
      </c>
      <c r="T47" s="349" t="e">
        <f ca="1">S47&amp;" "&amp;H46</f>
        <v>#N/A</v>
      </c>
      <c r="U47" s="124"/>
    </row>
    <row r="48" spans="1:29" ht="15" customHeight="1">
      <c r="B48" s="354" t="s">
        <v>590</v>
      </c>
      <c r="C48" s="127" t="e">
        <f ca="1">M5</f>
        <v>#N/A</v>
      </c>
      <c r="D48" s="128" t="e">
        <f ca="1">N5</f>
        <v>#N/A</v>
      </c>
      <c r="E48" s="128">
        <f>K5</f>
        <v>0</v>
      </c>
      <c r="F48" s="128" t="e">
        <f ca="1">O5</f>
        <v>#N/A</v>
      </c>
      <c r="G48" s="133" t="e">
        <f ca="1">SQRT(SUMSQ(C48,D48*E48))</f>
        <v>#N/A</v>
      </c>
      <c r="J48" s="353" t="s">
        <v>591</v>
      </c>
      <c r="K48" s="169">
        <f>IF(O48=TRUE,1,기본정보!$A$47)</f>
        <v>1</v>
      </c>
      <c r="L48" s="353" t="s">
        <v>592</v>
      </c>
      <c r="M48" s="169" t="b">
        <f>IF(O48=TRUE,FALSE,기본정보!$A$52)</f>
        <v>0</v>
      </c>
      <c r="N48" s="353" t="s">
        <v>593</v>
      </c>
      <c r="O48" s="169" t="b">
        <f>기본정보!$A$46=0</f>
        <v>1</v>
      </c>
      <c r="R48" s="121"/>
      <c r="S48" s="121"/>
      <c r="T48" s="121"/>
      <c r="U48" s="121"/>
      <c r="W48" s="124"/>
    </row>
    <row r="49" spans="1:27" ht="15" customHeight="1">
      <c r="B49" s="122"/>
      <c r="C49" s="122"/>
      <c r="D49" s="122"/>
      <c r="Q49" s="121"/>
      <c r="R49" s="121"/>
      <c r="S49" s="121"/>
      <c r="T49" s="121"/>
      <c r="U49" s="121"/>
      <c r="V49" s="124"/>
    </row>
    <row r="50" spans="1:27" ht="15" customHeight="1">
      <c r="B50" s="130" t="s">
        <v>485</v>
      </c>
      <c r="C50" s="122"/>
      <c r="D50" s="122"/>
      <c r="F50" s="121"/>
      <c r="I50" s="184" t="s">
        <v>53</v>
      </c>
      <c r="J50" s="184" t="s">
        <v>493</v>
      </c>
      <c r="M50" s="121"/>
      <c r="N50" s="121"/>
      <c r="O50" s="281" t="s">
        <v>494</v>
      </c>
      <c r="P50" s="281" t="s">
        <v>495</v>
      </c>
      <c r="Q50" s="121"/>
      <c r="R50" s="124"/>
      <c r="S50" s="121"/>
      <c r="T50" s="121"/>
      <c r="U50" s="121"/>
    </row>
    <row r="51" spans="1:27" ht="15" customHeight="1">
      <c r="B51" s="563" t="s">
        <v>563</v>
      </c>
      <c r="C51" s="564"/>
      <c r="D51" s="552" t="s">
        <v>564</v>
      </c>
      <c r="E51" s="346" t="s">
        <v>567</v>
      </c>
      <c r="F51" s="346" t="s">
        <v>568</v>
      </c>
      <c r="G51" s="346" t="s">
        <v>569</v>
      </c>
      <c r="I51" s="184"/>
      <c r="J51" s="184">
        <v>95.45</v>
      </c>
      <c r="M51" s="121"/>
      <c r="N51" s="121"/>
      <c r="O51" s="279" t="s">
        <v>496</v>
      </c>
      <c r="P51" s="279" t="s">
        <v>497</v>
      </c>
      <c r="Q51" s="121"/>
      <c r="R51" s="124"/>
      <c r="S51" s="121"/>
      <c r="T51" s="121"/>
      <c r="U51" s="121"/>
    </row>
    <row r="52" spans="1:27" ht="15" customHeight="1">
      <c r="B52" s="347" t="s">
        <v>565</v>
      </c>
      <c r="C52" s="351" t="s">
        <v>566</v>
      </c>
      <c r="D52" s="553"/>
      <c r="E52" s="345" t="e">
        <f ca="1">Y43</f>
        <v>#N/A</v>
      </c>
      <c r="F52" s="345" t="e">
        <f ca="1">Z43</f>
        <v>#N/A</v>
      </c>
      <c r="G52" s="247" t="e">
        <f ca="1">F52/E52</f>
        <v>#N/A</v>
      </c>
      <c r="I52" s="169">
        <v>1</v>
      </c>
      <c r="J52" s="169">
        <v>13.97</v>
      </c>
      <c r="M52" s="121"/>
      <c r="N52" s="121"/>
      <c r="O52" s="193">
        <v>0</v>
      </c>
      <c r="P52" s="194" t="s">
        <v>498</v>
      </c>
      <c r="Q52" s="121"/>
      <c r="R52" s="124"/>
      <c r="S52" s="121"/>
      <c r="T52" s="121"/>
      <c r="U52" s="121"/>
    </row>
    <row r="53" spans="1:27" ht="15" customHeight="1">
      <c r="B53" s="169">
        <v>1</v>
      </c>
      <c r="C53" s="188">
        <f ca="1">IFERROR(LARGE(Y35:Y42,B53),0)</f>
        <v>0</v>
      </c>
      <c r="D53" s="283" t="s">
        <v>487</v>
      </c>
      <c r="E53" s="550">
        <f ca="1">SQRT(SUMSQ(C55:C60,D53:D54))</f>
        <v>0</v>
      </c>
      <c r="F53" s="550"/>
      <c r="G53" s="554" t="e">
        <f ca="1">E53/SQRT(SUMSQ(E54,F54))</f>
        <v>#DIV/0!</v>
      </c>
      <c r="H53" s="121"/>
      <c r="I53" s="169">
        <v>2</v>
      </c>
      <c r="J53" s="169">
        <v>4.53</v>
      </c>
      <c r="O53" s="193">
        <v>1</v>
      </c>
      <c r="P53" s="194" t="s">
        <v>499</v>
      </c>
      <c r="Q53" s="121"/>
      <c r="R53" s="121"/>
      <c r="S53" s="121"/>
      <c r="T53" s="121"/>
      <c r="U53" s="121"/>
      <c r="V53" s="124"/>
    </row>
    <row r="54" spans="1:27" ht="15" customHeight="1">
      <c r="B54" s="169">
        <v>2</v>
      </c>
      <c r="C54" s="188">
        <f ca="1">IFERROR(LARGE(Y35:Y42,B54),0)</f>
        <v>0</v>
      </c>
      <c r="D54" s="283" t="s">
        <v>488</v>
      </c>
      <c r="E54" s="282">
        <f ca="1">C53</f>
        <v>0</v>
      </c>
      <c r="F54" s="282">
        <f ca="1">C54</f>
        <v>0</v>
      </c>
      <c r="G54" s="555"/>
      <c r="H54" s="121"/>
      <c r="I54" s="169">
        <v>3</v>
      </c>
      <c r="J54" s="169">
        <v>3.31</v>
      </c>
      <c r="O54" s="193">
        <v>2</v>
      </c>
      <c r="P54" s="194" t="s">
        <v>500</v>
      </c>
      <c r="Q54" s="121"/>
      <c r="R54" s="121"/>
      <c r="S54" s="121"/>
      <c r="T54" s="121"/>
      <c r="U54" s="121"/>
      <c r="V54" s="124"/>
    </row>
    <row r="55" spans="1:27" ht="15" customHeight="1">
      <c r="B55" s="169">
        <v>3</v>
      </c>
      <c r="C55" s="188">
        <f ca="1">IFERROR(LARGE(Y35:Y42,B55),0)</f>
        <v>0</v>
      </c>
      <c r="D55" s="552" t="s">
        <v>486</v>
      </c>
      <c r="E55" s="168" t="s">
        <v>489</v>
      </c>
      <c r="F55" s="168" t="s">
        <v>490</v>
      </c>
      <c r="G55" s="168" t="s">
        <v>491</v>
      </c>
      <c r="H55" s="121"/>
      <c r="I55" s="169">
        <v>4</v>
      </c>
      <c r="J55" s="169">
        <v>2.87</v>
      </c>
      <c r="O55" s="193">
        <v>3</v>
      </c>
      <c r="P55" s="194" t="s">
        <v>501</v>
      </c>
      <c r="Q55" s="121"/>
      <c r="R55" s="121"/>
      <c r="S55" s="121"/>
      <c r="T55" s="121"/>
      <c r="U55" s="121"/>
      <c r="V55" s="124"/>
    </row>
    <row r="56" spans="1:27" ht="15" customHeight="1">
      <c r="B56" s="169">
        <v>4</v>
      </c>
      <c r="C56" s="188">
        <f ca="1">IFERROR(LARGE(Y35:Y42,B56),0)</f>
        <v>0</v>
      </c>
      <c r="D56" s="553"/>
      <c r="E56" s="169" t="e">
        <f ca="1">OFFSET(H34,MATCH(E54,Y35:Y42,0),0)/OFFSET(I34,MATCH(E54,Y35:Y42,0),0)</f>
        <v>#DIV/0!</v>
      </c>
      <c r="F56" s="169" t="e">
        <f ca="1">OFFSET(H34,MATCH(F54,Y35:Y42,0),0)/OFFSET(I34,MATCH(F54,Y35:Y42,0),0)</f>
        <v>#DIV/0!</v>
      </c>
      <c r="G56" s="282" t="e">
        <f ca="1">ABS(E56-F56)/(E56+F56)</f>
        <v>#DIV/0!</v>
      </c>
      <c r="H56" s="121"/>
      <c r="I56" s="169">
        <v>5</v>
      </c>
      <c r="J56" s="169">
        <v>2.65</v>
      </c>
      <c r="O56" s="193">
        <v>4</v>
      </c>
      <c r="P56" s="194" t="s">
        <v>502</v>
      </c>
      <c r="Q56" s="121"/>
      <c r="R56" s="121"/>
      <c r="S56" s="121"/>
      <c r="T56" s="121"/>
      <c r="U56" s="121"/>
      <c r="V56" s="124"/>
    </row>
    <row r="57" spans="1:27" ht="15" customHeight="1">
      <c r="B57" s="169">
        <v>5</v>
      </c>
      <c r="C57" s="188">
        <f ca="1">IFERROR(LARGE(Y35:Y42,B57),0)</f>
        <v>0</v>
      </c>
      <c r="D57" s="283" t="s">
        <v>440</v>
      </c>
      <c r="E57" s="159" t="e">
        <f ca="1">IF(AND(G52&lt;0.3,G53&lt;0.3),"사다리꼴","정규")</f>
        <v>#N/A</v>
      </c>
      <c r="F57" s="121"/>
      <c r="G57" s="121"/>
      <c r="H57" s="121"/>
      <c r="I57" s="169">
        <v>6</v>
      </c>
      <c r="J57" s="169">
        <v>2.52</v>
      </c>
      <c r="O57" s="193">
        <v>5</v>
      </c>
      <c r="P57" s="194" t="s">
        <v>503</v>
      </c>
      <c r="Q57" s="121"/>
      <c r="R57" s="121"/>
      <c r="S57" s="121"/>
      <c r="T57" s="121"/>
      <c r="U57" s="121"/>
      <c r="V57" s="124"/>
    </row>
    <row r="58" spans="1:27" ht="15" customHeight="1">
      <c r="B58" s="169">
        <v>6</v>
      </c>
      <c r="C58" s="188">
        <f ca="1">IFERROR(LARGE(Y35:Y42,B58),0)</f>
        <v>0</v>
      </c>
      <c r="D58" s="283" t="s">
        <v>492</v>
      </c>
      <c r="E58" s="169" t="e">
        <f ca="1">IF(E57="정규",IF(OR(V43="∞",V43&gt;=10),2,OFFSET(J51,MATCH(V43,I52:I61,0),0)),ROUND((1-SQRT((1-0.95)*(1-G56^2)))/SQRT((1+G56^2)/6),2))</f>
        <v>#N/A</v>
      </c>
      <c r="F58" s="121"/>
      <c r="G58" s="121"/>
      <c r="H58" s="121"/>
      <c r="I58" s="169">
        <v>7</v>
      </c>
      <c r="J58" s="169">
        <v>2.4300000000000002</v>
      </c>
      <c r="O58" s="193">
        <v>6</v>
      </c>
      <c r="P58" s="194" t="s">
        <v>504</v>
      </c>
      <c r="Q58" s="121"/>
      <c r="R58" s="121"/>
      <c r="S58" s="121"/>
      <c r="T58" s="121"/>
      <c r="U58" s="121"/>
      <c r="V58" s="124"/>
    </row>
    <row r="59" spans="1:27" ht="15" customHeight="1">
      <c r="B59" s="169">
        <v>7</v>
      </c>
      <c r="C59" s="188">
        <f ca="1">IFERROR(LARGE(Y35:Y42,B59),0)</f>
        <v>0</v>
      </c>
      <c r="E59" s="123"/>
      <c r="F59" s="121"/>
      <c r="G59" s="121"/>
      <c r="H59" s="121"/>
      <c r="I59" s="169">
        <v>8</v>
      </c>
      <c r="J59" s="169">
        <v>2.37</v>
      </c>
      <c r="O59" s="193">
        <v>7</v>
      </c>
      <c r="P59" s="194" t="s">
        <v>505</v>
      </c>
      <c r="Q59" s="121"/>
      <c r="R59" s="121"/>
      <c r="S59" s="121"/>
      <c r="T59" s="121"/>
      <c r="U59" s="121"/>
      <c r="V59" s="124"/>
    </row>
    <row r="60" spans="1:27" ht="15" customHeight="1">
      <c r="B60" s="169">
        <v>8</v>
      </c>
      <c r="C60" s="188">
        <f ca="1">IFERROR(LARGE(Y35:Y42,B60),0)</f>
        <v>0</v>
      </c>
      <c r="E60" s="123"/>
      <c r="I60" s="169">
        <v>9</v>
      </c>
      <c r="J60" s="169">
        <v>2.3199999999999998</v>
      </c>
      <c r="O60" s="193">
        <v>8</v>
      </c>
      <c r="P60" s="194" t="s">
        <v>506</v>
      </c>
      <c r="Q60" s="121"/>
      <c r="R60" s="121"/>
      <c r="S60" s="121"/>
      <c r="T60" s="121"/>
      <c r="U60" s="121"/>
      <c r="V60" s="124"/>
    </row>
    <row r="61" spans="1:27" ht="15" customHeight="1">
      <c r="B61" s="122"/>
      <c r="C61" s="122"/>
      <c r="E61" s="123"/>
      <c r="I61" s="169" t="s">
        <v>54</v>
      </c>
      <c r="J61" s="169">
        <v>2</v>
      </c>
      <c r="O61" s="193">
        <v>9</v>
      </c>
      <c r="P61" s="194" t="s">
        <v>507</v>
      </c>
      <c r="Q61" s="121"/>
      <c r="R61" s="121"/>
      <c r="S61" s="121"/>
      <c r="T61" s="121"/>
      <c r="U61" s="121"/>
      <c r="V61" s="124"/>
    </row>
    <row r="62" spans="1:27" ht="15" customHeight="1">
      <c r="B62" s="122"/>
      <c r="C62" s="122"/>
      <c r="E62" s="123"/>
      <c r="Q62" s="121"/>
      <c r="R62" s="121"/>
      <c r="S62" s="121"/>
      <c r="T62" s="121"/>
      <c r="U62" s="121"/>
      <c r="V62" s="124"/>
    </row>
    <row r="63" spans="1:27" ht="15" customHeight="1">
      <c r="A63" s="252" t="s">
        <v>539</v>
      </c>
      <c r="AA63" s="124"/>
    </row>
    <row r="64" spans="1:27" ht="18" customHeight="1">
      <c r="A64" s="252" t="s">
        <v>538</v>
      </c>
    </row>
    <row r="65" spans="1:34" ht="15" customHeight="1">
      <c r="A65" s="118" t="s">
        <v>369</v>
      </c>
      <c r="B65" s="119"/>
      <c r="C65" s="119"/>
      <c r="D65" s="119"/>
      <c r="E65" s="120"/>
      <c r="F65" s="120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</row>
    <row r="66" spans="1:34" ht="24">
      <c r="B66" s="307" t="s">
        <v>370</v>
      </c>
      <c r="C66" s="307" t="s">
        <v>371</v>
      </c>
      <c r="D66" s="307" t="s">
        <v>372</v>
      </c>
      <c r="E66" s="307" t="s">
        <v>373</v>
      </c>
      <c r="F66" s="307" t="s">
        <v>62</v>
      </c>
      <c r="G66" s="358" t="s">
        <v>642</v>
      </c>
      <c r="H66" s="307" t="s">
        <v>76</v>
      </c>
      <c r="I66" s="307" t="s">
        <v>60</v>
      </c>
      <c r="J66" s="307" t="s">
        <v>142</v>
      </c>
      <c r="K66" s="307" t="s">
        <v>376</v>
      </c>
      <c r="L66" s="307" t="s">
        <v>377</v>
      </c>
      <c r="M66" s="307" t="s">
        <v>378</v>
      </c>
      <c r="N66" s="307" t="s">
        <v>379</v>
      </c>
      <c r="O66" s="307" t="s">
        <v>380</v>
      </c>
      <c r="P66" s="120"/>
      <c r="Q66" s="120"/>
      <c r="S66" s="120"/>
      <c r="T66" s="120"/>
      <c r="U66" s="121"/>
    </row>
    <row r="67" spans="1:34" ht="15" customHeight="1">
      <c r="B67" s="169" t="e">
        <f>C67</f>
        <v>#DIV/0!</v>
      </c>
      <c r="C67" s="169" t="e">
        <f>AVERAGE(기본정보!B12:B13)</f>
        <v>#DIV/0!</v>
      </c>
      <c r="D67" s="169">
        <f>MIN(C73:C92)</f>
        <v>0</v>
      </c>
      <c r="E67" s="169">
        <f>MAX(C73:C92)</f>
        <v>0</v>
      </c>
      <c r="F67" s="169">
        <f>Length_5_R2!H4</f>
        <v>0</v>
      </c>
      <c r="G67" s="169" t="str">
        <f ca="1">TEXT(F67,OFFSET(P113,MATCH(IFERROR(LEN(F67)-FIND(".",F67),0),O114:O123,0),0))</f>
        <v>0</v>
      </c>
      <c r="H67" s="169">
        <f>Length_5_R2!I4</f>
        <v>0</v>
      </c>
      <c r="I67" s="169">
        <f>Length_5_R2!J4</f>
        <v>0</v>
      </c>
      <c r="J67" s="169">
        <f>IF(I67="inch",25.4,IF(I67="μm",0.001,1))</f>
        <v>1</v>
      </c>
      <c r="K67" s="169">
        <f>MAX(U73:U92)</f>
        <v>0</v>
      </c>
      <c r="L67" s="169">
        <f>H67*J67</f>
        <v>0</v>
      </c>
      <c r="M67" s="169" t="e">
        <f ca="1">OFFSET(Length_5_R2!D3,MATCH($K67,$U73:$U92,0),0)</f>
        <v>#N/A</v>
      </c>
      <c r="N67" s="169" t="e">
        <f ca="1">OFFSET(Length_5_R2!E3,MATCH($K67,$U73:$U92,0),0)</f>
        <v>#N/A</v>
      </c>
      <c r="O67" s="169" t="e">
        <f ca="1">OFFSET(Length_5_R2!F3,MATCH($K67,$U73:$U92,0),0)</f>
        <v>#N/A</v>
      </c>
      <c r="S67" s="120"/>
      <c r="T67" s="120"/>
      <c r="U67" s="121"/>
    </row>
    <row r="68" spans="1:34" ht="15" customHeight="1">
      <c r="B68" s="119"/>
      <c r="C68" s="119"/>
      <c r="D68" s="119"/>
      <c r="E68" s="120"/>
      <c r="F68" s="120"/>
      <c r="G68" s="120"/>
      <c r="H68" s="120"/>
      <c r="I68" s="120"/>
      <c r="J68" s="120"/>
      <c r="K68" s="120"/>
      <c r="L68" s="120"/>
      <c r="M68" s="120"/>
      <c r="N68" s="120"/>
      <c r="O68" s="120"/>
      <c r="P68" s="120"/>
      <c r="Q68" s="120"/>
      <c r="R68" s="120"/>
      <c r="S68" s="120"/>
      <c r="T68" s="120"/>
      <c r="U68" s="120"/>
    </row>
    <row r="69" spans="1:34" ht="15" customHeight="1">
      <c r="A69" s="118" t="s">
        <v>381</v>
      </c>
      <c r="D69" s="119"/>
      <c r="E69" s="124"/>
      <c r="F69" s="124"/>
      <c r="G69" s="124"/>
      <c r="H69" s="124"/>
      <c r="I69" s="124"/>
      <c r="J69" s="124"/>
      <c r="K69" s="124"/>
      <c r="L69" s="124"/>
      <c r="M69" s="124"/>
      <c r="N69" s="124"/>
      <c r="O69" s="124"/>
      <c r="P69" s="124"/>
      <c r="Q69" s="124"/>
      <c r="R69" s="124"/>
      <c r="S69" s="124"/>
      <c r="T69" s="124"/>
      <c r="U69" s="124"/>
      <c r="AA69" s="131" t="s">
        <v>382</v>
      </c>
    </row>
    <row r="70" spans="1:34" ht="15" customHeight="1">
      <c r="B70" s="565" t="s">
        <v>383</v>
      </c>
      <c r="C70" s="561" t="s">
        <v>123</v>
      </c>
      <c r="D70" s="561" t="s">
        <v>60</v>
      </c>
      <c r="E70" s="561" t="s">
        <v>367</v>
      </c>
      <c r="F70" s="567" t="s">
        <v>332</v>
      </c>
      <c r="G70" s="567"/>
      <c r="H70" s="567"/>
      <c r="I70" s="567"/>
      <c r="J70" s="567"/>
      <c r="K70" s="567"/>
      <c r="L70" s="568" t="s">
        <v>140</v>
      </c>
      <c r="M70" s="307" t="s">
        <v>387</v>
      </c>
      <c r="N70" s="307" t="s">
        <v>388</v>
      </c>
      <c r="O70" s="548" t="s">
        <v>328</v>
      </c>
      <c r="P70" s="551"/>
      <c r="Q70" s="549"/>
      <c r="R70" s="307" t="s">
        <v>390</v>
      </c>
      <c r="S70" s="177" t="s">
        <v>391</v>
      </c>
      <c r="T70" s="307" t="s">
        <v>392</v>
      </c>
      <c r="U70" s="307" t="s">
        <v>123</v>
      </c>
      <c r="V70" s="307" t="s">
        <v>393</v>
      </c>
      <c r="W70" s="548" t="s">
        <v>640</v>
      </c>
      <c r="X70" s="551"/>
      <c r="Y70" s="549"/>
      <c r="Z70" s="124"/>
      <c r="AA70" s="570" t="s">
        <v>88</v>
      </c>
      <c r="AB70" s="571"/>
      <c r="AC70" s="572" t="s">
        <v>395</v>
      </c>
      <c r="AD70" s="573"/>
      <c r="AE70" s="573"/>
      <c r="AF70" s="573"/>
      <c r="AG70" s="573"/>
      <c r="AH70" s="573"/>
    </row>
    <row r="71" spans="1:34" ht="15" customHeight="1">
      <c r="B71" s="565"/>
      <c r="C71" s="566"/>
      <c r="D71" s="566"/>
      <c r="E71" s="566"/>
      <c r="F71" s="178" t="s">
        <v>396</v>
      </c>
      <c r="G71" s="308" t="s">
        <v>149</v>
      </c>
      <c r="H71" s="178" t="s">
        <v>109</v>
      </c>
      <c r="I71" s="308" t="s">
        <v>110</v>
      </c>
      <c r="J71" s="178" t="s">
        <v>111</v>
      </c>
      <c r="K71" s="308" t="s">
        <v>398</v>
      </c>
      <c r="L71" s="569"/>
      <c r="M71" s="307" t="s">
        <v>399</v>
      </c>
      <c r="N71" s="307" t="s">
        <v>400</v>
      </c>
      <c r="O71" s="307" t="s">
        <v>401</v>
      </c>
      <c r="P71" s="307" t="s">
        <v>402</v>
      </c>
      <c r="Q71" s="307" t="s">
        <v>403</v>
      </c>
      <c r="R71" s="307" t="s">
        <v>163</v>
      </c>
      <c r="S71" s="307" t="s">
        <v>164</v>
      </c>
      <c r="T71" s="307" t="s">
        <v>406</v>
      </c>
      <c r="U71" s="307" t="s">
        <v>407</v>
      </c>
      <c r="V71" s="307" t="s">
        <v>408</v>
      </c>
      <c r="W71" s="307" t="s">
        <v>409</v>
      </c>
      <c r="X71" s="307" t="s">
        <v>410</v>
      </c>
      <c r="Y71" s="307" t="s">
        <v>411</v>
      </c>
      <c r="Z71" s="124"/>
      <c r="AA71" s="209" t="s">
        <v>413</v>
      </c>
      <c r="AB71" s="209" t="s">
        <v>414</v>
      </c>
      <c r="AC71" s="307" t="s">
        <v>119</v>
      </c>
      <c r="AD71" s="305" t="s">
        <v>410</v>
      </c>
      <c r="AE71" s="307" t="s">
        <v>417</v>
      </c>
      <c r="AF71" s="208" t="s">
        <v>88</v>
      </c>
      <c r="AG71" s="208" t="s">
        <v>419</v>
      </c>
      <c r="AH71" s="208" t="s">
        <v>420</v>
      </c>
    </row>
    <row r="72" spans="1:34" ht="15" customHeight="1">
      <c r="B72" s="565"/>
      <c r="C72" s="562"/>
      <c r="D72" s="562"/>
      <c r="E72" s="562"/>
      <c r="F72" s="308">
        <f>I67</f>
        <v>0</v>
      </c>
      <c r="G72" s="308">
        <f>F72</f>
        <v>0</v>
      </c>
      <c r="H72" s="308">
        <f>G72</f>
        <v>0</v>
      </c>
      <c r="I72" s="308">
        <f>H72</f>
        <v>0</v>
      </c>
      <c r="J72" s="308">
        <f>I72</f>
        <v>0</v>
      </c>
      <c r="K72" s="308">
        <f>J72</f>
        <v>0</v>
      </c>
      <c r="L72" s="307" t="s">
        <v>421</v>
      </c>
      <c r="M72" s="307" t="s">
        <v>154</v>
      </c>
      <c r="N72" s="307" t="s">
        <v>154</v>
      </c>
      <c r="O72" s="210" t="s">
        <v>424</v>
      </c>
      <c r="P72" s="210" t="s">
        <v>425</v>
      </c>
      <c r="Q72" s="210" t="s">
        <v>424</v>
      </c>
      <c r="R72" s="210" t="s">
        <v>248</v>
      </c>
      <c r="S72" s="210" t="s">
        <v>424</v>
      </c>
      <c r="T72" s="210" t="s">
        <v>248</v>
      </c>
      <c r="U72" s="307" t="s">
        <v>429</v>
      </c>
      <c r="V72" s="307" t="s">
        <v>421</v>
      </c>
      <c r="W72" s="307">
        <f>I67</f>
        <v>0</v>
      </c>
      <c r="X72" s="307">
        <f>W72</f>
        <v>0</v>
      </c>
      <c r="Y72" s="307">
        <f>X72</f>
        <v>0</v>
      </c>
      <c r="Z72" s="124"/>
      <c r="AA72" s="308">
        <f>I67</f>
        <v>0</v>
      </c>
      <c r="AB72" s="308">
        <f>AA72</f>
        <v>0</v>
      </c>
      <c r="AC72" s="307">
        <f>AB72</f>
        <v>0</v>
      </c>
      <c r="AD72" s="307">
        <f>AC72</f>
        <v>0</v>
      </c>
      <c r="AE72" s="307">
        <f>AD72</f>
        <v>0</v>
      </c>
      <c r="AF72" s="307">
        <f>AE72</f>
        <v>0</v>
      </c>
      <c r="AG72" s="231">
        <f>IF(TYPE(MATCH("FAIL",AG73:AG92,0))=16,0,1)</f>
        <v>0</v>
      </c>
      <c r="AH72" s="307">
        <f>AF72</f>
        <v>0</v>
      </c>
    </row>
    <row r="73" spans="1:34" ht="15" customHeight="1">
      <c r="B73" s="175" t="b">
        <f>IF(TRIM(Length_5_R2!A4)="",FALSE,TRUE)</f>
        <v>0</v>
      </c>
      <c r="C73" s="169" t="str">
        <f>IF($B73=FALSE,"",VALUE(Length_5_R2!A4))</f>
        <v/>
      </c>
      <c r="D73" s="169" t="str">
        <f>IF($B73=FALSE,"",Length_5_R2!B4)</f>
        <v/>
      </c>
      <c r="E73" s="169" t="str">
        <f>IF($B73=FALSE,"",Length_5_R2!C4)</f>
        <v/>
      </c>
      <c r="F73" s="175" t="str">
        <f>IF(B73=FALSE,"",Length_5_R2!N4)</f>
        <v/>
      </c>
      <c r="G73" s="175" t="str">
        <f>IF(B73=FALSE,"",Length_5_R2!O4)</f>
        <v/>
      </c>
      <c r="H73" s="175" t="str">
        <f>IF(B73=FALSE,"",Length_5_R2!P4)</f>
        <v/>
      </c>
      <c r="I73" s="175" t="str">
        <f>IF(B73=FALSE,"",Length_5_R2!Q4)</f>
        <v/>
      </c>
      <c r="J73" s="175" t="str">
        <f>IF(B73=FALSE,"",Length_5_R2!R4)</f>
        <v/>
      </c>
      <c r="K73" s="169" t="str">
        <f t="shared" ref="K73:K92" si="25">IF(B73=FALSE,"",AVERAGE(F73:J73))</f>
        <v/>
      </c>
      <c r="L73" s="179" t="str">
        <f t="shared" ref="L73:L92" si="26">IF(B73=FALSE,"",STDEV(F73:J73)*J$67)</f>
        <v/>
      </c>
      <c r="M73" s="180" t="str">
        <f>IF(B73=FALSE,"",Length_5_R2!D27)</f>
        <v/>
      </c>
      <c r="N73" s="181" t="str">
        <f>IF(B73=FALSE,"",Calcu!K73*J$67)</f>
        <v/>
      </c>
      <c r="O73" s="182" t="str">
        <f t="shared" ref="O73:O92" si="27">IF(B73=FALSE,"",8*10^-6)</f>
        <v/>
      </c>
      <c r="P73" s="182" t="str">
        <f>IF(B73=FALSE,"",Length_5_R2!K27)</f>
        <v/>
      </c>
      <c r="Q73" s="182" t="str">
        <f t="shared" ref="Q73:Q92" si="28">IF(B73=FALSE,"",AVERAGE(O73:P73))</f>
        <v/>
      </c>
      <c r="R73" s="169" t="str">
        <f t="shared" ref="R73:R92" si="29">IF(B73=FALSE,"",B$67-C$67)</f>
        <v/>
      </c>
      <c r="S73" s="169" t="str">
        <f t="shared" ref="S73:S92" si="30">IF(B73=FALSE,"",O73-P73)</f>
        <v/>
      </c>
      <c r="T73" s="246" t="str">
        <f t="shared" ref="T73:T92" si="31">IF(B73=FALSE,"",AVERAGE(B$67:C$67)-20)</f>
        <v/>
      </c>
      <c r="U73" s="183" t="str">
        <f t="shared" ref="U73:U92" si="32">IF(B73=FALSE,"",C73*J$67)</f>
        <v/>
      </c>
      <c r="V73" s="285" t="str">
        <f t="shared" ref="V73:V92" si="33">IF(B73=FALSE,"",M73-N73-(Q73*R73+S73*T73)*U73)</f>
        <v/>
      </c>
      <c r="W73" s="169" t="str">
        <f t="shared" ref="W73:W92" si="34">IF(B73=FALSE,"",ROUND(U73/J$67,M$109))</f>
        <v/>
      </c>
      <c r="X73" s="169" t="str">
        <f t="shared" ref="X73:X92" si="35">IF(B73=FALSE,"",ROUND(V73/J$67,M$109))</f>
        <v/>
      </c>
      <c r="Y73" s="169" t="str">
        <f>IF(B73=FALSE,"",ROUND((W73+X73),M$109))</f>
        <v/>
      </c>
      <c r="Z73" s="124"/>
      <c r="AA73" s="169" t="e">
        <f ca="1">IF(Length_5_R2!K4&lt;0,ROUNDUP(Length_5_R2!K4,$M$109),ROUNDDOWN(Length_5_R2!K4,$M$109))</f>
        <v>#N/A</v>
      </c>
      <c r="AB73" s="169" t="e">
        <f ca="1">IF(Length_5_R2!L4&lt;0,ROUNDDOWN(Length_5_R2!L4,$M$109),ROUNDUP(Length_5_R2!L4,$M$109))</f>
        <v>#N/A</v>
      </c>
      <c r="AC73" s="169" t="e">
        <f t="shared" ref="AC73:AC92" ca="1" si="36">TEXT(W73,IF(W73&gt;=1000,"# ##","")&amp;$P$109)</f>
        <v>#N/A</v>
      </c>
      <c r="AD73" s="172" t="e">
        <f t="shared" ref="AD73:AD92" ca="1" si="37">TEXT(X73,$P$109)</f>
        <v>#N/A</v>
      </c>
      <c r="AE73" s="169" t="e">
        <f t="shared" ref="AE73:AE92" ca="1" si="38">TEXT(Y73,IF(Y73&gt;=1000,"# ##","")&amp;$P$109)</f>
        <v>#N/A</v>
      </c>
      <c r="AF73" s="169" t="e">
        <f t="shared" ref="AF73:AF92" ca="1" si="39">"± "&amp;TEXT(AB73-W73,P$109)</f>
        <v>#N/A</v>
      </c>
      <c r="AG73" s="169" t="str">
        <f t="shared" ref="AG73:AG92" si="40">IF(B73=FALSE,"",IF(AND(AA73&lt;=Y73,Y73&lt;=AB73),"PASS","FAIL"))</f>
        <v/>
      </c>
      <c r="AH73" s="169" t="e">
        <f ca="1">S109</f>
        <v>#N/A</v>
      </c>
    </row>
    <row r="74" spans="1:34" ht="15" customHeight="1">
      <c r="B74" s="175" t="b">
        <f>IF(TRIM(Length_5_R2!A5)="",FALSE,TRUE)</f>
        <v>0</v>
      </c>
      <c r="C74" s="169" t="str">
        <f>IF($B74=FALSE,"",VALUE(Length_5_R2!A5))</f>
        <v/>
      </c>
      <c r="D74" s="169" t="str">
        <f>IF($B74=FALSE,"",Length_5_R2!B5)</f>
        <v/>
      </c>
      <c r="E74" s="169" t="str">
        <f>IF($B74=FALSE,"",Length_5_R2!C5)</f>
        <v/>
      </c>
      <c r="F74" s="175" t="str">
        <f>IF(B74=FALSE,"",Length_5_R2!N5)</f>
        <v/>
      </c>
      <c r="G74" s="175" t="str">
        <f>IF(B74=FALSE,"",Length_5_R2!O5)</f>
        <v/>
      </c>
      <c r="H74" s="175" t="str">
        <f>IF(B74=FALSE,"",Length_5_R2!P5)</f>
        <v/>
      </c>
      <c r="I74" s="175" t="str">
        <f>IF(B74=FALSE,"",Length_5_R2!Q5)</f>
        <v/>
      </c>
      <c r="J74" s="175" t="str">
        <f>IF(B74=FALSE,"",Length_5_R2!R5)</f>
        <v/>
      </c>
      <c r="K74" s="169" t="str">
        <f t="shared" si="25"/>
        <v/>
      </c>
      <c r="L74" s="179" t="str">
        <f t="shared" si="26"/>
        <v/>
      </c>
      <c r="M74" s="180" t="str">
        <f>IF(B74=FALSE,"",Length_5_R2!D28)</f>
        <v/>
      </c>
      <c r="N74" s="181" t="str">
        <f>IF(B74=FALSE,"",Calcu!K74*J$67)</f>
        <v/>
      </c>
      <c r="O74" s="182" t="str">
        <f t="shared" si="27"/>
        <v/>
      </c>
      <c r="P74" s="182" t="str">
        <f>IF(B74=FALSE,"",Length_5_R2!K28)</f>
        <v/>
      </c>
      <c r="Q74" s="182" t="str">
        <f t="shared" si="28"/>
        <v/>
      </c>
      <c r="R74" s="169" t="str">
        <f t="shared" si="29"/>
        <v/>
      </c>
      <c r="S74" s="169" t="str">
        <f t="shared" si="30"/>
        <v/>
      </c>
      <c r="T74" s="246" t="str">
        <f t="shared" si="31"/>
        <v/>
      </c>
      <c r="U74" s="183" t="str">
        <f t="shared" si="32"/>
        <v/>
      </c>
      <c r="V74" s="285" t="str">
        <f t="shared" si="33"/>
        <v/>
      </c>
      <c r="W74" s="169" t="str">
        <f t="shared" si="34"/>
        <v/>
      </c>
      <c r="X74" s="169" t="str">
        <f t="shared" si="35"/>
        <v/>
      </c>
      <c r="Y74" s="169" t="str">
        <f t="shared" ref="Y74:Y92" si="41">IF(B74=FALSE,"",ROUND((W74+X74),M$109))</f>
        <v/>
      </c>
      <c r="Z74" s="124"/>
      <c r="AA74" s="169" t="e">
        <f ca="1">IF(Length_5_R2!K5&lt;0,ROUNDUP(Length_5_R2!K5,$M$109),ROUNDDOWN(Length_5_R2!K5,$M$109))</f>
        <v>#N/A</v>
      </c>
      <c r="AB74" s="169" t="e">
        <f ca="1">IF(Length_5_R2!L5&lt;0,ROUNDDOWN(Length_5_R2!L5,$M$109),ROUNDUP(Length_5_R2!L5,$M$109))</f>
        <v>#N/A</v>
      </c>
      <c r="AC74" s="169" t="e">
        <f t="shared" ca="1" si="36"/>
        <v>#N/A</v>
      </c>
      <c r="AD74" s="172" t="e">
        <f t="shared" ca="1" si="37"/>
        <v>#N/A</v>
      </c>
      <c r="AE74" s="169" t="e">
        <f t="shared" ca="1" si="38"/>
        <v>#N/A</v>
      </c>
      <c r="AF74" s="169" t="e">
        <f t="shared" ca="1" si="39"/>
        <v>#N/A</v>
      </c>
      <c r="AG74" s="169" t="str">
        <f t="shared" si="40"/>
        <v/>
      </c>
      <c r="AH74" s="169" t="e">
        <f ca="1">S109</f>
        <v>#N/A</v>
      </c>
    </row>
    <row r="75" spans="1:34" ht="15" customHeight="1">
      <c r="B75" s="175" t="b">
        <f>IF(TRIM(Length_5_R2!A6)="",FALSE,TRUE)</f>
        <v>0</v>
      </c>
      <c r="C75" s="169" t="str">
        <f>IF($B75=FALSE,"",VALUE(Length_5_R2!A6))</f>
        <v/>
      </c>
      <c r="D75" s="169" t="str">
        <f>IF($B75=FALSE,"",Length_5_R2!B6)</f>
        <v/>
      </c>
      <c r="E75" s="169" t="str">
        <f>IF($B75=FALSE,"",Length_5_R2!C6)</f>
        <v/>
      </c>
      <c r="F75" s="175" t="str">
        <f>IF(B75=FALSE,"",Length_5_R2!N6)</f>
        <v/>
      </c>
      <c r="G75" s="175" t="str">
        <f>IF(B75=FALSE,"",Length_5_R2!O6)</f>
        <v/>
      </c>
      <c r="H75" s="175" t="str">
        <f>IF(B75=FALSE,"",Length_5_R2!P6)</f>
        <v/>
      </c>
      <c r="I75" s="175" t="str">
        <f>IF(B75=FALSE,"",Length_5_R2!Q6)</f>
        <v/>
      </c>
      <c r="J75" s="175" t="str">
        <f>IF(B75=FALSE,"",Length_5_R2!R6)</f>
        <v/>
      </c>
      <c r="K75" s="169" t="str">
        <f t="shared" si="25"/>
        <v/>
      </c>
      <c r="L75" s="179" t="str">
        <f t="shared" si="26"/>
        <v/>
      </c>
      <c r="M75" s="180" t="str">
        <f>IF(B75=FALSE,"",Length_5_R2!D29)</f>
        <v/>
      </c>
      <c r="N75" s="181" t="str">
        <f>IF(B75=FALSE,"",Calcu!K75*J$67)</f>
        <v/>
      </c>
      <c r="O75" s="182" t="str">
        <f t="shared" si="27"/>
        <v/>
      </c>
      <c r="P75" s="182" t="str">
        <f>IF(B75=FALSE,"",Length_5_R2!K29)</f>
        <v/>
      </c>
      <c r="Q75" s="182" t="str">
        <f t="shared" si="28"/>
        <v/>
      </c>
      <c r="R75" s="169" t="str">
        <f t="shared" si="29"/>
        <v/>
      </c>
      <c r="S75" s="169" t="str">
        <f t="shared" si="30"/>
        <v/>
      </c>
      <c r="T75" s="246" t="str">
        <f t="shared" si="31"/>
        <v/>
      </c>
      <c r="U75" s="183" t="str">
        <f t="shared" si="32"/>
        <v/>
      </c>
      <c r="V75" s="285" t="str">
        <f t="shared" si="33"/>
        <v/>
      </c>
      <c r="W75" s="169" t="str">
        <f t="shared" si="34"/>
        <v/>
      </c>
      <c r="X75" s="169" t="str">
        <f t="shared" si="35"/>
        <v/>
      </c>
      <c r="Y75" s="169" t="str">
        <f t="shared" si="41"/>
        <v/>
      </c>
      <c r="Z75" s="124"/>
      <c r="AA75" s="169" t="e">
        <f ca="1">IF(Length_5_R2!K6&lt;0,ROUNDUP(Length_5_R2!K6,$M$109),ROUNDDOWN(Length_5_R2!K6,$M$109))</f>
        <v>#N/A</v>
      </c>
      <c r="AB75" s="169" t="e">
        <f ca="1">IF(Length_5_R2!L6&lt;0,ROUNDDOWN(Length_5_R2!L6,$M$109),ROUNDUP(Length_5_R2!L6,$M$109))</f>
        <v>#N/A</v>
      </c>
      <c r="AC75" s="169" t="e">
        <f t="shared" ca="1" si="36"/>
        <v>#N/A</v>
      </c>
      <c r="AD75" s="172" t="e">
        <f t="shared" ca="1" si="37"/>
        <v>#N/A</v>
      </c>
      <c r="AE75" s="169" t="e">
        <f t="shared" ca="1" si="38"/>
        <v>#N/A</v>
      </c>
      <c r="AF75" s="169" t="e">
        <f t="shared" ca="1" si="39"/>
        <v>#N/A</v>
      </c>
      <c r="AG75" s="169" t="str">
        <f t="shared" si="40"/>
        <v/>
      </c>
      <c r="AH75" s="169" t="e">
        <f ca="1">S109</f>
        <v>#N/A</v>
      </c>
    </row>
    <row r="76" spans="1:34" ht="15" customHeight="1">
      <c r="B76" s="175" t="b">
        <f>IF(TRIM(Length_5_R2!A7)="",FALSE,TRUE)</f>
        <v>0</v>
      </c>
      <c r="C76" s="169" t="str">
        <f>IF($B76=FALSE,"",VALUE(Length_5_R2!A7))</f>
        <v/>
      </c>
      <c r="D76" s="169" t="str">
        <f>IF($B76=FALSE,"",Length_5_R2!B7)</f>
        <v/>
      </c>
      <c r="E76" s="169" t="str">
        <f>IF($B76=FALSE,"",Length_5_R2!C7)</f>
        <v/>
      </c>
      <c r="F76" s="175" t="str">
        <f>IF(B76=FALSE,"",Length_5_R2!N7)</f>
        <v/>
      </c>
      <c r="G76" s="175" t="str">
        <f>IF(B76=FALSE,"",Length_5_R2!O7)</f>
        <v/>
      </c>
      <c r="H76" s="175" t="str">
        <f>IF(B76=FALSE,"",Length_5_R2!P7)</f>
        <v/>
      </c>
      <c r="I76" s="175" t="str">
        <f>IF(B76=FALSE,"",Length_5_R2!Q7)</f>
        <v/>
      </c>
      <c r="J76" s="175" t="str">
        <f>IF(B76=FALSE,"",Length_5_R2!R7)</f>
        <v/>
      </c>
      <c r="K76" s="169" t="str">
        <f t="shared" si="25"/>
        <v/>
      </c>
      <c r="L76" s="179" t="str">
        <f t="shared" si="26"/>
        <v/>
      </c>
      <c r="M76" s="180" t="str">
        <f>IF(B76=FALSE,"",Length_5_R2!D30)</f>
        <v/>
      </c>
      <c r="N76" s="181" t="str">
        <f>IF(B76=FALSE,"",Calcu!K76*J$67)</f>
        <v/>
      </c>
      <c r="O76" s="182" t="str">
        <f t="shared" si="27"/>
        <v/>
      </c>
      <c r="P76" s="182" t="str">
        <f>IF(B76=FALSE,"",Length_5_R2!K30)</f>
        <v/>
      </c>
      <c r="Q76" s="182" t="str">
        <f t="shared" si="28"/>
        <v/>
      </c>
      <c r="R76" s="169" t="str">
        <f t="shared" si="29"/>
        <v/>
      </c>
      <c r="S76" s="169" t="str">
        <f t="shared" si="30"/>
        <v/>
      </c>
      <c r="T76" s="246" t="str">
        <f t="shared" si="31"/>
        <v/>
      </c>
      <c r="U76" s="183" t="str">
        <f t="shared" si="32"/>
        <v/>
      </c>
      <c r="V76" s="285" t="str">
        <f t="shared" si="33"/>
        <v/>
      </c>
      <c r="W76" s="169" t="str">
        <f t="shared" si="34"/>
        <v/>
      </c>
      <c r="X76" s="169" t="str">
        <f t="shared" si="35"/>
        <v/>
      </c>
      <c r="Y76" s="169" t="str">
        <f t="shared" si="41"/>
        <v/>
      </c>
      <c r="Z76" s="124"/>
      <c r="AA76" s="169" t="e">
        <f ca="1">IF(Length_5_R2!K7&lt;0,ROUNDUP(Length_5_R2!K7,$M$109),ROUNDDOWN(Length_5_R2!K7,$M$109))</f>
        <v>#N/A</v>
      </c>
      <c r="AB76" s="169" t="e">
        <f ca="1">IF(Length_5_R2!L7&lt;0,ROUNDDOWN(Length_5_R2!L7,$M$109),ROUNDUP(Length_5_R2!L7,$M$109))</f>
        <v>#N/A</v>
      </c>
      <c r="AC76" s="169" t="e">
        <f t="shared" ca="1" si="36"/>
        <v>#N/A</v>
      </c>
      <c r="AD76" s="172" t="e">
        <f t="shared" ca="1" si="37"/>
        <v>#N/A</v>
      </c>
      <c r="AE76" s="169" t="e">
        <f t="shared" ca="1" si="38"/>
        <v>#N/A</v>
      </c>
      <c r="AF76" s="169" t="e">
        <f t="shared" ca="1" si="39"/>
        <v>#N/A</v>
      </c>
      <c r="AG76" s="169" t="str">
        <f t="shared" si="40"/>
        <v/>
      </c>
      <c r="AH76" s="169" t="e">
        <f ca="1">S109</f>
        <v>#N/A</v>
      </c>
    </row>
    <row r="77" spans="1:34" ht="15" customHeight="1">
      <c r="B77" s="175" t="b">
        <f>IF(TRIM(Length_5_R2!A8)="",FALSE,TRUE)</f>
        <v>0</v>
      </c>
      <c r="C77" s="169" t="str">
        <f>IF($B77=FALSE,"",VALUE(Length_5_R2!A8))</f>
        <v/>
      </c>
      <c r="D77" s="169" t="str">
        <f>IF($B77=FALSE,"",Length_5_R2!B8)</f>
        <v/>
      </c>
      <c r="E77" s="169" t="str">
        <f>IF($B77=FALSE,"",Length_5_R2!C8)</f>
        <v/>
      </c>
      <c r="F77" s="175" t="str">
        <f>IF(B77=FALSE,"",Length_5_R2!N8)</f>
        <v/>
      </c>
      <c r="G77" s="175" t="str">
        <f>IF(B77=FALSE,"",Length_5_R2!O8)</f>
        <v/>
      </c>
      <c r="H77" s="175" t="str">
        <f>IF(B77=FALSE,"",Length_5_R2!P8)</f>
        <v/>
      </c>
      <c r="I77" s="175" t="str">
        <f>IF(B77=FALSE,"",Length_5_R2!Q8)</f>
        <v/>
      </c>
      <c r="J77" s="175" t="str">
        <f>IF(B77=FALSE,"",Length_5_R2!R8)</f>
        <v/>
      </c>
      <c r="K77" s="169" t="str">
        <f t="shared" si="25"/>
        <v/>
      </c>
      <c r="L77" s="179" t="str">
        <f t="shared" si="26"/>
        <v/>
      </c>
      <c r="M77" s="180" t="str">
        <f>IF(B77=FALSE,"",Length_5_R2!D31)</f>
        <v/>
      </c>
      <c r="N77" s="181" t="str">
        <f>IF(B77=FALSE,"",Calcu!K77*J$67)</f>
        <v/>
      </c>
      <c r="O77" s="182" t="str">
        <f t="shared" si="27"/>
        <v/>
      </c>
      <c r="P77" s="182" t="str">
        <f>IF(B77=FALSE,"",Length_5_R2!K31)</f>
        <v/>
      </c>
      <c r="Q77" s="182" t="str">
        <f t="shared" si="28"/>
        <v/>
      </c>
      <c r="R77" s="169" t="str">
        <f t="shared" si="29"/>
        <v/>
      </c>
      <c r="S77" s="169" t="str">
        <f t="shared" si="30"/>
        <v/>
      </c>
      <c r="T77" s="246" t="str">
        <f t="shared" si="31"/>
        <v/>
      </c>
      <c r="U77" s="183" t="str">
        <f t="shared" si="32"/>
        <v/>
      </c>
      <c r="V77" s="285" t="str">
        <f t="shared" si="33"/>
        <v/>
      </c>
      <c r="W77" s="169" t="str">
        <f t="shared" si="34"/>
        <v/>
      </c>
      <c r="X77" s="169" t="str">
        <f t="shared" si="35"/>
        <v/>
      </c>
      <c r="Y77" s="169" t="str">
        <f t="shared" si="41"/>
        <v/>
      </c>
      <c r="Z77" s="124"/>
      <c r="AA77" s="169" t="e">
        <f ca="1">IF(Length_5_R2!K8&lt;0,ROUNDUP(Length_5_R2!K8,$M$109),ROUNDDOWN(Length_5_R2!K8,$M$109))</f>
        <v>#N/A</v>
      </c>
      <c r="AB77" s="169" t="e">
        <f ca="1">IF(Length_5_R2!L8&lt;0,ROUNDDOWN(Length_5_R2!L8,$M$109),ROUNDUP(Length_5_R2!L8,$M$109))</f>
        <v>#N/A</v>
      </c>
      <c r="AC77" s="169" t="e">
        <f t="shared" ca="1" si="36"/>
        <v>#N/A</v>
      </c>
      <c r="AD77" s="172" t="e">
        <f t="shared" ca="1" si="37"/>
        <v>#N/A</v>
      </c>
      <c r="AE77" s="169" t="e">
        <f t="shared" ca="1" si="38"/>
        <v>#N/A</v>
      </c>
      <c r="AF77" s="169" t="e">
        <f t="shared" ca="1" si="39"/>
        <v>#N/A</v>
      </c>
      <c r="AG77" s="169" t="str">
        <f t="shared" si="40"/>
        <v/>
      </c>
      <c r="AH77" s="169" t="e">
        <f ca="1">S109</f>
        <v>#N/A</v>
      </c>
    </row>
    <row r="78" spans="1:34" ht="15" customHeight="1">
      <c r="B78" s="175" t="b">
        <f>IF(TRIM(Length_5_R2!A9)="",FALSE,TRUE)</f>
        <v>0</v>
      </c>
      <c r="C78" s="169" t="str">
        <f>IF($B78=FALSE,"",VALUE(Length_5_R2!A9))</f>
        <v/>
      </c>
      <c r="D78" s="169" t="str">
        <f>IF($B78=FALSE,"",Length_5_R2!B9)</f>
        <v/>
      </c>
      <c r="E78" s="169" t="str">
        <f>IF($B78=FALSE,"",Length_5_R2!C9)</f>
        <v/>
      </c>
      <c r="F78" s="175" t="str">
        <f>IF(B78=FALSE,"",Length_5_R2!N9)</f>
        <v/>
      </c>
      <c r="G78" s="175" t="str">
        <f>IF(B78=FALSE,"",Length_5_R2!O9)</f>
        <v/>
      </c>
      <c r="H78" s="175" t="str">
        <f>IF(B78=FALSE,"",Length_5_R2!P9)</f>
        <v/>
      </c>
      <c r="I78" s="175" t="str">
        <f>IF(B78=FALSE,"",Length_5_R2!Q9)</f>
        <v/>
      </c>
      <c r="J78" s="175" t="str">
        <f>IF(B78=FALSE,"",Length_5_R2!R9)</f>
        <v/>
      </c>
      <c r="K78" s="169" t="str">
        <f t="shared" si="25"/>
        <v/>
      </c>
      <c r="L78" s="179" t="str">
        <f t="shared" si="26"/>
        <v/>
      </c>
      <c r="M78" s="180" t="str">
        <f>IF(B78=FALSE,"",Length_5_R2!D32)</f>
        <v/>
      </c>
      <c r="N78" s="181" t="str">
        <f>IF(B78=FALSE,"",Calcu!K78*J$67)</f>
        <v/>
      </c>
      <c r="O78" s="182" t="str">
        <f t="shared" si="27"/>
        <v/>
      </c>
      <c r="P78" s="182" t="str">
        <f>IF(B78=FALSE,"",Length_5_R2!K32)</f>
        <v/>
      </c>
      <c r="Q78" s="182" t="str">
        <f t="shared" si="28"/>
        <v/>
      </c>
      <c r="R78" s="169" t="str">
        <f t="shared" si="29"/>
        <v/>
      </c>
      <c r="S78" s="169" t="str">
        <f t="shared" si="30"/>
        <v/>
      </c>
      <c r="T78" s="246" t="str">
        <f t="shared" si="31"/>
        <v/>
      </c>
      <c r="U78" s="183" t="str">
        <f t="shared" si="32"/>
        <v/>
      </c>
      <c r="V78" s="285" t="str">
        <f t="shared" si="33"/>
        <v/>
      </c>
      <c r="W78" s="169" t="str">
        <f t="shared" si="34"/>
        <v/>
      </c>
      <c r="X78" s="169" t="str">
        <f t="shared" si="35"/>
        <v/>
      </c>
      <c r="Y78" s="169" t="str">
        <f t="shared" si="41"/>
        <v/>
      </c>
      <c r="Z78" s="124"/>
      <c r="AA78" s="169" t="e">
        <f ca="1">IF(Length_5_R2!K9&lt;0,ROUNDUP(Length_5_R2!K9,$M$109),ROUNDDOWN(Length_5_R2!K9,$M$109))</f>
        <v>#N/A</v>
      </c>
      <c r="AB78" s="169" t="e">
        <f ca="1">IF(Length_5_R2!L9&lt;0,ROUNDDOWN(Length_5_R2!L9,$M$109),ROUNDUP(Length_5_R2!L9,$M$109))</f>
        <v>#N/A</v>
      </c>
      <c r="AC78" s="169" t="e">
        <f t="shared" ca="1" si="36"/>
        <v>#N/A</v>
      </c>
      <c r="AD78" s="172" t="e">
        <f t="shared" ca="1" si="37"/>
        <v>#N/A</v>
      </c>
      <c r="AE78" s="169" t="e">
        <f t="shared" ca="1" si="38"/>
        <v>#N/A</v>
      </c>
      <c r="AF78" s="169" t="e">
        <f t="shared" ca="1" si="39"/>
        <v>#N/A</v>
      </c>
      <c r="AG78" s="169" t="str">
        <f t="shared" si="40"/>
        <v/>
      </c>
      <c r="AH78" s="169" t="e">
        <f ca="1">S109</f>
        <v>#N/A</v>
      </c>
    </row>
    <row r="79" spans="1:34" ht="15" customHeight="1">
      <c r="B79" s="175" t="b">
        <f>IF(TRIM(Length_5_R2!A10)="",FALSE,TRUE)</f>
        <v>0</v>
      </c>
      <c r="C79" s="169" t="str">
        <f>IF($B79=FALSE,"",VALUE(Length_5_R2!A10))</f>
        <v/>
      </c>
      <c r="D79" s="169" t="str">
        <f>IF($B79=FALSE,"",Length_5_R2!B10)</f>
        <v/>
      </c>
      <c r="E79" s="169" t="str">
        <f>IF($B79=FALSE,"",Length_5_R2!C10)</f>
        <v/>
      </c>
      <c r="F79" s="175" t="str">
        <f>IF(B79=FALSE,"",Length_5_R2!N10)</f>
        <v/>
      </c>
      <c r="G79" s="175" t="str">
        <f>IF(B79=FALSE,"",Length_5_R2!O10)</f>
        <v/>
      </c>
      <c r="H79" s="175" t="str">
        <f>IF(B79=FALSE,"",Length_5_R2!P10)</f>
        <v/>
      </c>
      <c r="I79" s="175" t="str">
        <f>IF(B79=FALSE,"",Length_5_R2!Q10)</f>
        <v/>
      </c>
      <c r="J79" s="175" t="str">
        <f>IF(B79=FALSE,"",Length_5_R2!R10)</f>
        <v/>
      </c>
      <c r="K79" s="169" t="str">
        <f t="shared" si="25"/>
        <v/>
      </c>
      <c r="L79" s="179" t="str">
        <f t="shared" si="26"/>
        <v/>
      </c>
      <c r="M79" s="180" t="str">
        <f>IF(B79=FALSE,"",Length_5_R2!D33)</f>
        <v/>
      </c>
      <c r="N79" s="181" t="str">
        <f>IF(B79=FALSE,"",Calcu!K79*J$67)</f>
        <v/>
      </c>
      <c r="O79" s="182" t="str">
        <f t="shared" si="27"/>
        <v/>
      </c>
      <c r="P79" s="182" t="str">
        <f>IF(B79=FALSE,"",Length_5_R2!K33)</f>
        <v/>
      </c>
      <c r="Q79" s="182" t="str">
        <f t="shared" si="28"/>
        <v/>
      </c>
      <c r="R79" s="169" t="str">
        <f t="shared" si="29"/>
        <v/>
      </c>
      <c r="S79" s="169" t="str">
        <f t="shared" si="30"/>
        <v/>
      </c>
      <c r="T79" s="246" t="str">
        <f t="shared" si="31"/>
        <v/>
      </c>
      <c r="U79" s="183" t="str">
        <f t="shared" si="32"/>
        <v/>
      </c>
      <c r="V79" s="285" t="str">
        <f t="shared" si="33"/>
        <v/>
      </c>
      <c r="W79" s="169" t="str">
        <f t="shared" si="34"/>
        <v/>
      </c>
      <c r="X79" s="169" t="str">
        <f t="shared" si="35"/>
        <v/>
      </c>
      <c r="Y79" s="169" t="str">
        <f t="shared" si="41"/>
        <v/>
      </c>
      <c r="Z79" s="124"/>
      <c r="AA79" s="169" t="e">
        <f ca="1">IF(Length_5_R2!K10&lt;0,ROUNDUP(Length_5_R2!K10,$M$109),ROUNDDOWN(Length_5_R2!K10,$M$109))</f>
        <v>#N/A</v>
      </c>
      <c r="AB79" s="169" t="e">
        <f ca="1">IF(Length_5_R2!L10&lt;0,ROUNDDOWN(Length_5_R2!L10,$M$109),ROUNDUP(Length_5_R2!L10,$M$109))</f>
        <v>#N/A</v>
      </c>
      <c r="AC79" s="169" t="e">
        <f t="shared" ca="1" si="36"/>
        <v>#N/A</v>
      </c>
      <c r="AD79" s="172" t="e">
        <f t="shared" ca="1" si="37"/>
        <v>#N/A</v>
      </c>
      <c r="AE79" s="169" t="e">
        <f t="shared" ca="1" si="38"/>
        <v>#N/A</v>
      </c>
      <c r="AF79" s="169" t="e">
        <f t="shared" ca="1" si="39"/>
        <v>#N/A</v>
      </c>
      <c r="AG79" s="169" t="str">
        <f t="shared" si="40"/>
        <v/>
      </c>
      <c r="AH79" s="169" t="e">
        <f ca="1">S109</f>
        <v>#N/A</v>
      </c>
    </row>
    <row r="80" spans="1:34" ht="15" customHeight="1">
      <c r="B80" s="175" t="b">
        <f>IF(TRIM(Length_5_R2!A11)="",FALSE,TRUE)</f>
        <v>0</v>
      </c>
      <c r="C80" s="169" t="str">
        <f>IF($B80=FALSE,"",VALUE(Length_5_R2!A11))</f>
        <v/>
      </c>
      <c r="D80" s="169" t="str">
        <f>IF($B80=FALSE,"",Length_5_R2!B11)</f>
        <v/>
      </c>
      <c r="E80" s="169" t="str">
        <f>IF($B80=FALSE,"",Length_5_R2!C11)</f>
        <v/>
      </c>
      <c r="F80" s="175" t="str">
        <f>IF(B80=FALSE,"",Length_5_R2!N11)</f>
        <v/>
      </c>
      <c r="G80" s="175" t="str">
        <f>IF(B80=FALSE,"",Length_5_R2!O11)</f>
        <v/>
      </c>
      <c r="H80" s="175" t="str">
        <f>IF(B80=FALSE,"",Length_5_R2!P11)</f>
        <v/>
      </c>
      <c r="I80" s="175" t="str">
        <f>IF(B80=FALSE,"",Length_5_R2!Q11)</f>
        <v/>
      </c>
      <c r="J80" s="175" t="str">
        <f>IF(B80=FALSE,"",Length_5_R2!R11)</f>
        <v/>
      </c>
      <c r="K80" s="169" t="str">
        <f t="shared" si="25"/>
        <v/>
      </c>
      <c r="L80" s="179" t="str">
        <f t="shared" si="26"/>
        <v/>
      </c>
      <c r="M80" s="180" t="str">
        <f>IF(B80=FALSE,"",Length_5_R2!D34)</f>
        <v/>
      </c>
      <c r="N80" s="181" t="str">
        <f>IF(B80=FALSE,"",Calcu!K80*J$67)</f>
        <v/>
      </c>
      <c r="O80" s="182" t="str">
        <f t="shared" si="27"/>
        <v/>
      </c>
      <c r="P80" s="182" t="str">
        <f>IF(B80=FALSE,"",Length_5_R2!K34)</f>
        <v/>
      </c>
      <c r="Q80" s="182" t="str">
        <f t="shared" si="28"/>
        <v/>
      </c>
      <c r="R80" s="169" t="str">
        <f t="shared" si="29"/>
        <v/>
      </c>
      <c r="S80" s="169" t="str">
        <f t="shared" si="30"/>
        <v/>
      </c>
      <c r="T80" s="246" t="str">
        <f t="shared" si="31"/>
        <v/>
      </c>
      <c r="U80" s="183" t="str">
        <f t="shared" si="32"/>
        <v/>
      </c>
      <c r="V80" s="285" t="str">
        <f t="shared" si="33"/>
        <v/>
      </c>
      <c r="W80" s="169" t="str">
        <f t="shared" si="34"/>
        <v/>
      </c>
      <c r="X80" s="169" t="str">
        <f t="shared" si="35"/>
        <v/>
      </c>
      <c r="Y80" s="169" t="str">
        <f t="shared" si="41"/>
        <v/>
      </c>
      <c r="Z80" s="124"/>
      <c r="AA80" s="169" t="e">
        <f ca="1">IF(Length_5_R2!K11&lt;0,ROUNDUP(Length_5_R2!K11,$M$109),ROUNDDOWN(Length_5_R2!K11,$M$109))</f>
        <v>#N/A</v>
      </c>
      <c r="AB80" s="169" t="e">
        <f ca="1">IF(Length_5_R2!L11&lt;0,ROUNDDOWN(Length_5_R2!L11,$M$109),ROUNDUP(Length_5_R2!L11,$M$109))</f>
        <v>#N/A</v>
      </c>
      <c r="AC80" s="169" t="e">
        <f t="shared" ca="1" si="36"/>
        <v>#N/A</v>
      </c>
      <c r="AD80" s="172" t="e">
        <f t="shared" ca="1" si="37"/>
        <v>#N/A</v>
      </c>
      <c r="AE80" s="169" t="e">
        <f t="shared" ca="1" si="38"/>
        <v>#N/A</v>
      </c>
      <c r="AF80" s="169" t="e">
        <f t="shared" ca="1" si="39"/>
        <v>#N/A</v>
      </c>
      <c r="AG80" s="169" t="str">
        <f t="shared" si="40"/>
        <v/>
      </c>
      <c r="AH80" s="169" t="e">
        <f ca="1">S109</f>
        <v>#N/A</v>
      </c>
    </row>
    <row r="81" spans="1:34" ht="15" customHeight="1">
      <c r="B81" s="175" t="b">
        <f>IF(TRIM(Length_5_R2!A12)="",FALSE,TRUE)</f>
        <v>0</v>
      </c>
      <c r="C81" s="169" t="str">
        <f>IF($B81=FALSE,"",VALUE(Length_5_R2!A12))</f>
        <v/>
      </c>
      <c r="D81" s="169" t="str">
        <f>IF($B81=FALSE,"",Length_5_R2!B12)</f>
        <v/>
      </c>
      <c r="E81" s="169" t="str">
        <f>IF($B81=FALSE,"",Length_5_R2!C12)</f>
        <v/>
      </c>
      <c r="F81" s="175" t="str">
        <f>IF(B81=FALSE,"",Length_5_R2!N12)</f>
        <v/>
      </c>
      <c r="G81" s="175" t="str">
        <f>IF(B81=FALSE,"",Length_5_R2!O12)</f>
        <v/>
      </c>
      <c r="H81" s="175" t="str">
        <f>IF(B81=FALSE,"",Length_5_R2!P12)</f>
        <v/>
      </c>
      <c r="I81" s="175" t="str">
        <f>IF(B81=FALSE,"",Length_5_R2!Q12)</f>
        <v/>
      </c>
      <c r="J81" s="175" t="str">
        <f>IF(B81=FALSE,"",Length_5_R2!R12)</f>
        <v/>
      </c>
      <c r="K81" s="169" t="str">
        <f t="shared" si="25"/>
        <v/>
      </c>
      <c r="L81" s="179" t="str">
        <f t="shared" si="26"/>
        <v/>
      </c>
      <c r="M81" s="180" t="str">
        <f>IF(B81=FALSE,"",Length_5_R2!D35)</f>
        <v/>
      </c>
      <c r="N81" s="181" t="str">
        <f>IF(B81=FALSE,"",Calcu!K81*J$67)</f>
        <v/>
      </c>
      <c r="O81" s="182" t="str">
        <f t="shared" si="27"/>
        <v/>
      </c>
      <c r="P81" s="182" t="str">
        <f>IF(B81=FALSE,"",Length_5_R2!K35)</f>
        <v/>
      </c>
      <c r="Q81" s="182" t="str">
        <f t="shared" si="28"/>
        <v/>
      </c>
      <c r="R81" s="169" t="str">
        <f t="shared" si="29"/>
        <v/>
      </c>
      <c r="S81" s="169" t="str">
        <f t="shared" si="30"/>
        <v/>
      </c>
      <c r="T81" s="246" t="str">
        <f t="shared" si="31"/>
        <v/>
      </c>
      <c r="U81" s="183" t="str">
        <f t="shared" si="32"/>
        <v/>
      </c>
      <c r="V81" s="285" t="str">
        <f t="shared" si="33"/>
        <v/>
      </c>
      <c r="W81" s="169" t="str">
        <f t="shared" si="34"/>
        <v/>
      </c>
      <c r="X81" s="169" t="str">
        <f t="shared" si="35"/>
        <v/>
      </c>
      <c r="Y81" s="169" t="str">
        <f t="shared" si="41"/>
        <v/>
      </c>
      <c r="Z81" s="124"/>
      <c r="AA81" s="169" t="e">
        <f ca="1">IF(Length_5_R2!K12&lt;0,ROUNDUP(Length_5_R2!K12,$M$109),ROUNDDOWN(Length_5_R2!K12,$M$109))</f>
        <v>#N/A</v>
      </c>
      <c r="AB81" s="169" t="e">
        <f ca="1">IF(Length_5_R2!L12&lt;0,ROUNDDOWN(Length_5_R2!L12,$M$109),ROUNDUP(Length_5_R2!L12,$M$109))</f>
        <v>#N/A</v>
      </c>
      <c r="AC81" s="169" t="e">
        <f t="shared" ca="1" si="36"/>
        <v>#N/A</v>
      </c>
      <c r="AD81" s="172" t="e">
        <f t="shared" ca="1" si="37"/>
        <v>#N/A</v>
      </c>
      <c r="AE81" s="169" t="e">
        <f t="shared" ca="1" si="38"/>
        <v>#N/A</v>
      </c>
      <c r="AF81" s="169" t="e">
        <f t="shared" ca="1" si="39"/>
        <v>#N/A</v>
      </c>
      <c r="AG81" s="169" t="str">
        <f t="shared" si="40"/>
        <v/>
      </c>
      <c r="AH81" s="169" t="e">
        <f ca="1">S109</f>
        <v>#N/A</v>
      </c>
    </row>
    <row r="82" spans="1:34" ht="15" customHeight="1">
      <c r="B82" s="175" t="b">
        <f>IF(TRIM(Length_5_R2!A13)="",FALSE,TRUE)</f>
        <v>0</v>
      </c>
      <c r="C82" s="169" t="str">
        <f>IF($B82=FALSE,"",VALUE(Length_5_R2!A13))</f>
        <v/>
      </c>
      <c r="D82" s="169" t="str">
        <f>IF($B82=FALSE,"",Length_5_R2!B13)</f>
        <v/>
      </c>
      <c r="E82" s="169" t="str">
        <f>IF($B82=FALSE,"",Length_5_R2!C13)</f>
        <v/>
      </c>
      <c r="F82" s="175" t="str">
        <f>IF(B82=FALSE,"",Length_5_R2!N13)</f>
        <v/>
      </c>
      <c r="G82" s="175" t="str">
        <f>IF(B82=FALSE,"",Length_5_R2!O13)</f>
        <v/>
      </c>
      <c r="H82" s="175" t="str">
        <f>IF(B82=FALSE,"",Length_5_R2!P13)</f>
        <v/>
      </c>
      <c r="I82" s="175" t="str">
        <f>IF(B82=FALSE,"",Length_5_R2!Q13)</f>
        <v/>
      </c>
      <c r="J82" s="175" t="str">
        <f>IF(B82=FALSE,"",Length_5_R2!R13)</f>
        <v/>
      </c>
      <c r="K82" s="169" t="str">
        <f t="shared" si="25"/>
        <v/>
      </c>
      <c r="L82" s="179" t="str">
        <f t="shared" si="26"/>
        <v/>
      </c>
      <c r="M82" s="180" t="str">
        <f>IF(B82=FALSE,"",Length_5_R2!D36)</f>
        <v/>
      </c>
      <c r="N82" s="181" t="str">
        <f>IF(B82=FALSE,"",Calcu!K82*J$67)</f>
        <v/>
      </c>
      <c r="O82" s="182" t="str">
        <f t="shared" si="27"/>
        <v/>
      </c>
      <c r="P82" s="182" t="str">
        <f>IF(B82=FALSE,"",Length_5_R2!K36)</f>
        <v/>
      </c>
      <c r="Q82" s="182" t="str">
        <f t="shared" si="28"/>
        <v/>
      </c>
      <c r="R82" s="169" t="str">
        <f t="shared" si="29"/>
        <v/>
      </c>
      <c r="S82" s="169" t="str">
        <f t="shared" si="30"/>
        <v/>
      </c>
      <c r="T82" s="246" t="str">
        <f t="shared" si="31"/>
        <v/>
      </c>
      <c r="U82" s="183" t="str">
        <f t="shared" si="32"/>
        <v/>
      </c>
      <c r="V82" s="285" t="str">
        <f t="shared" si="33"/>
        <v/>
      </c>
      <c r="W82" s="169" t="str">
        <f t="shared" si="34"/>
        <v/>
      </c>
      <c r="X82" s="169" t="str">
        <f t="shared" si="35"/>
        <v/>
      </c>
      <c r="Y82" s="169" t="str">
        <f t="shared" si="41"/>
        <v/>
      </c>
      <c r="Z82" s="124"/>
      <c r="AA82" s="169" t="e">
        <f ca="1">IF(Length_5_R2!K13&lt;0,ROUNDUP(Length_5_R2!K13,$M$109),ROUNDDOWN(Length_5_R2!K13,$M$109))</f>
        <v>#N/A</v>
      </c>
      <c r="AB82" s="169" t="e">
        <f ca="1">IF(Length_5_R2!L13&lt;0,ROUNDDOWN(Length_5_R2!L13,$M$109),ROUNDUP(Length_5_R2!L13,$M$109))</f>
        <v>#N/A</v>
      </c>
      <c r="AC82" s="169" t="e">
        <f t="shared" ca="1" si="36"/>
        <v>#N/A</v>
      </c>
      <c r="AD82" s="172" t="e">
        <f t="shared" ca="1" si="37"/>
        <v>#N/A</v>
      </c>
      <c r="AE82" s="169" t="e">
        <f t="shared" ca="1" si="38"/>
        <v>#N/A</v>
      </c>
      <c r="AF82" s="169" t="e">
        <f t="shared" ca="1" si="39"/>
        <v>#N/A</v>
      </c>
      <c r="AG82" s="169" t="str">
        <f t="shared" si="40"/>
        <v/>
      </c>
      <c r="AH82" s="169" t="e">
        <f ca="1">S109</f>
        <v>#N/A</v>
      </c>
    </row>
    <row r="83" spans="1:34" ht="15" customHeight="1">
      <c r="B83" s="175" t="b">
        <f>IF(TRIM(Length_5_R2!A14)="",FALSE,TRUE)</f>
        <v>0</v>
      </c>
      <c r="C83" s="169" t="str">
        <f>IF($B83=FALSE,"",VALUE(Length_5_R2!A14))</f>
        <v/>
      </c>
      <c r="D83" s="169" t="str">
        <f>IF($B83=FALSE,"",Length_5_R2!B14)</f>
        <v/>
      </c>
      <c r="E83" s="169" t="str">
        <f>IF($B83=FALSE,"",Length_5_R2!C14)</f>
        <v/>
      </c>
      <c r="F83" s="175" t="str">
        <f>IF(B83=FALSE,"",Length_5_R2!N14)</f>
        <v/>
      </c>
      <c r="G83" s="175" t="str">
        <f>IF(B83=FALSE,"",Length_5_R2!O14)</f>
        <v/>
      </c>
      <c r="H83" s="175" t="str">
        <f>IF(B83=FALSE,"",Length_5_R2!P14)</f>
        <v/>
      </c>
      <c r="I83" s="175" t="str">
        <f>IF(B83=FALSE,"",Length_5_R2!Q14)</f>
        <v/>
      </c>
      <c r="J83" s="175" t="str">
        <f>IF(B83=FALSE,"",Length_5_R2!R14)</f>
        <v/>
      </c>
      <c r="K83" s="169" t="str">
        <f t="shared" si="25"/>
        <v/>
      </c>
      <c r="L83" s="179" t="str">
        <f t="shared" si="26"/>
        <v/>
      </c>
      <c r="M83" s="180" t="str">
        <f>IF(B83=FALSE,"",Length_5_R2!D37)</f>
        <v/>
      </c>
      <c r="N83" s="181" t="str">
        <f>IF(B83=FALSE,"",Calcu!K83*J$67)</f>
        <v/>
      </c>
      <c r="O83" s="182" t="str">
        <f t="shared" si="27"/>
        <v/>
      </c>
      <c r="P83" s="182" t="str">
        <f>IF(B83=FALSE,"",Length_5_R2!K37)</f>
        <v/>
      </c>
      <c r="Q83" s="182" t="str">
        <f t="shared" si="28"/>
        <v/>
      </c>
      <c r="R83" s="169" t="str">
        <f t="shared" si="29"/>
        <v/>
      </c>
      <c r="S83" s="169" t="str">
        <f t="shared" si="30"/>
        <v/>
      </c>
      <c r="T83" s="246" t="str">
        <f t="shared" si="31"/>
        <v/>
      </c>
      <c r="U83" s="183" t="str">
        <f t="shared" si="32"/>
        <v/>
      </c>
      <c r="V83" s="285" t="str">
        <f t="shared" si="33"/>
        <v/>
      </c>
      <c r="W83" s="169" t="str">
        <f t="shared" si="34"/>
        <v/>
      </c>
      <c r="X83" s="169" t="str">
        <f t="shared" si="35"/>
        <v/>
      </c>
      <c r="Y83" s="169" t="str">
        <f t="shared" si="41"/>
        <v/>
      </c>
      <c r="Z83" s="124"/>
      <c r="AA83" s="169" t="e">
        <f ca="1">IF(Length_5_R2!K14&lt;0,ROUNDUP(Length_5_R2!K14,$M$109),ROUNDDOWN(Length_5_R2!K14,$M$109))</f>
        <v>#N/A</v>
      </c>
      <c r="AB83" s="169" t="e">
        <f ca="1">IF(Length_5_R2!L14&lt;0,ROUNDDOWN(Length_5_R2!L14,$M$109),ROUNDUP(Length_5_R2!L14,$M$109))</f>
        <v>#N/A</v>
      </c>
      <c r="AC83" s="169" t="e">
        <f t="shared" ca="1" si="36"/>
        <v>#N/A</v>
      </c>
      <c r="AD83" s="172" t="e">
        <f t="shared" ca="1" si="37"/>
        <v>#N/A</v>
      </c>
      <c r="AE83" s="169" t="e">
        <f t="shared" ca="1" si="38"/>
        <v>#N/A</v>
      </c>
      <c r="AF83" s="169" t="e">
        <f t="shared" ca="1" si="39"/>
        <v>#N/A</v>
      </c>
      <c r="AG83" s="169" t="str">
        <f t="shared" si="40"/>
        <v/>
      </c>
      <c r="AH83" s="169" t="e">
        <f ca="1">S109</f>
        <v>#N/A</v>
      </c>
    </row>
    <row r="84" spans="1:34" ht="15" customHeight="1">
      <c r="B84" s="175" t="b">
        <f>IF(TRIM(Length_5_R2!A15)="",FALSE,TRUE)</f>
        <v>0</v>
      </c>
      <c r="C84" s="169" t="str">
        <f>IF($B84=FALSE,"",VALUE(Length_5_R2!A15))</f>
        <v/>
      </c>
      <c r="D84" s="169" t="str">
        <f>IF($B84=FALSE,"",Length_5_R2!B15)</f>
        <v/>
      </c>
      <c r="E84" s="169" t="str">
        <f>IF($B84=FALSE,"",Length_5_R2!C15)</f>
        <v/>
      </c>
      <c r="F84" s="175" t="str">
        <f>IF(B84=FALSE,"",Length_5_R2!N15)</f>
        <v/>
      </c>
      <c r="G84" s="175" t="str">
        <f>IF(B84=FALSE,"",Length_5_R2!O15)</f>
        <v/>
      </c>
      <c r="H84" s="175" t="str">
        <f>IF(B84=FALSE,"",Length_5_R2!P15)</f>
        <v/>
      </c>
      <c r="I84" s="175" t="str">
        <f>IF(B84=FALSE,"",Length_5_R2!Q15)</f>
        <v/>
      </c>
      <c r="J84" s="175" t="str">
        <f>IF(B84=FALSE,"",Length_5_R2!R15)</f>
        <v/>
      </c>
      <c r="K84" s="169" t="str">
        <f t="shared" si="25"/>
        <v/>
      </c>
      <c r="L84" s="179" t="str">
        <f t="shared" si="26"/>
        <v/>
      </c>
      <c r="M84" s="180" t="str">
        <f>IF(B84=FALSE,"",Length_5_R2!D38)</f>
        <v/>
      </c>
      <c r="N84" s="181" t="str">
        <f>IF(B84=FALSE,"",Calcu!K84*J$67)</f>
        <v/>
      </c>
      <c r="O84" s="182" t="str">
        <f t="shared" si="27"/>
        <v/>
      </c>
      <c r="P84" s="182" t="str">
        <f>IF(B84=FALSE,"",Length_5_R2!K38)</f>
        <v/>
      </c>
      <c r="Q84" s="182" t="str">
        <f t="shared" si="28"/>
        <v/>
      </c>
      <c r="R84" s="169" t="str">
        <f t="shared" si="29"/>
        <v/>
      </c>
      <c r="S84" s="169" t="str">
        <f t="shared" si="30"/>
        <v/>
      </c>
      <c r="T84" s="246" t="str">
        <f t="shared" si="31"/>
        <v/>
      </c>
      <c r="U84" s="183" t="str">
        <f t="shared" si="32"/>
        <v/>
      </c>
      <c r="V84" s="285" t="str">
        <f t="shared" si="33"/>
        <v/>
      </c>
      <c r="W84" s="169" t="str">
        <f t="shared" si="34"/>
        <v/>
      </c>
      <c r="X84" s="169" t="str">
        <f t="shared" si="35"/>
        <v/>
      </c>
      <c r="Y84" s="169" t="str">
        <f t="shared" si="41"/>
        <v/>
      </c>
      <c r="Z84" s="124"/>
      <c r="AA84" s="169" t="e">
        <f ca="1">IF(Length_5_R2!K15&lt;0,ROUNDUP(Length_5_R2!K15,$M$109),ROUNDDOWN(Length_5_R2!K15,$M$109))</f>
        <v>#N/A</v>
      </c>
      <c r="AB84" s="169" t="e">
        <f ca="1">IF(Length_5_R2!L15&lt;0,ROUNDDOWN(Length_5_R2!L15,$M$109),ROUNDUP(Length_5_R2!L15,$M$109))</f>
        <v>#N/A</v>
      </c>
      <c r="AC84" s="169" t="e">
        <f t="shared" ca="1" si="36"/>
        <v>#N/A</v>
      </c>
      <c r="AD84" s="172" t="e">
        <f t="shared" ca="1" si="37"/>
        <v>#N/A</v>
      </c>
      <c r="AE84" s="169" t="e">
        <f t="shared" ca="1" si="38"/>
        <v>#N/A</v>
      </c>
      <c r="AF84" s="169" t="e">
        <f t="shared" ca="1" si="39"/>
        <v>#N/A</v>
      </c>
      <c r="AG84" s="169" t="str">
        <f t="shared" si="40"/>
        <v/>
      </c>
      <c r="AH84" s="169" t="e">
        <f ca="1">S109</f>
        <v>#N/A</v>
      </c>
    </row>
    <row r="85" spans="1:34" ht="15" customHeight="1">
      <c r="B85" s="175" t="b">
        <f>IF(TRIM(Length_5_R2!A16)="",FALSE,TRUE)</f>
        <v>0</v>
      </c>
      <c r="C85" s="169" t="str">
        <f>IF($B85=FALSE,"",VALUE(Length_5_R2!A16))</f>
        <v/>
      </c>
      <c r="D85" s="169" t="str">
        <f>IF($B85=FALSE,"",Length_5_R2!B16)</f>
        <v/>
      </c>
      <c r="E85" s="169" t="str">
        <f>IF($B85=FALSE,"",Length_5_R2!C16)</f>
        <v/>
      </c>
      <c r="F85" s="175" t="str">
        <f>IF(B85=FALSE,"",Length_5_R2!N16)</f>
        <v/>
      </c>
      <c r="G85" s="175" t="str">
        <f>IF(B85=FALSE,"",Length_5_R2!O16)</f>
        <v/>
      </c>
      <c r="H85" s="175" t="str">
        <f>IF(B85=FALSE,"",Length_5_R2!P16)</f>
        <v/>
      </c>
      <c r="I85" s="175" t="str">
        <f>IF(B85=FALSE,"",Length_5_R2!Q16)</f>
        <v/>
      </c>
      <c r="J85" s="175" t="str">
        <f>IF(B85=FALSE,"",Length_5_R2!R16)</f>
        <v/>
      </c>
      <c r="K85" s="169" t="str">
        <f t="shared" si="25"/>
        <v/>
      </c>
      <c r="L85" s="179" t="str">
        <f t="shared" si="26"/>
        <v/>
      </c>
      <c r="M85" s="180" t="str">
        <f>IF(B85=FALSE,"",Length_5_R2!D39)</f>
        <v/>
      </c>
      <c r="N85" s="181" t="str">
        <f>IF(B85=FALSE,"",Calcu!K85*J$67)</f>
        <v/>
      </c>
      <c r="O85" s="182" t="str">
        <f t="shared" si="27"/>
        <v/>
      </c>
      <c r="P85" s="182" t="str">
        <f>IF(B85=FALSE,"",Length_5_R2!K39)</f>
        <v/>
      </c>
      <c r="Q85" s="182" t="str">
        <f t="shared" si="28"/>
        <v/>
      </c>
      <c r="R85" s="169" t="str">
        <f t="shared" si="29"/>
        <v/>
      </c>
      <c r="S85" s="169" t="str">
        <f t="shared" si="30"/>
        <v/>
      </c>
      <c r="T85" s="246" t="str">
        <f t="shared" si="31"/>
        <v/>
      </c>
      <c r="U85" s="183" t="str">
        <f t="shared" si="32"/>
        <v/>
      </c>
      <c r="V85" s="285" t="str">
        <f t="shared" si="33"/>
        <v/>
      </c>
      <c r="W85" s="169" t="str">
        <f t="shared" si="34"/>
        <v/>
      </c>
      <c r="X85" s="169" t="str">
        <f t="shared" si="35"/>
        <v/>
      </c>
      <c r="Y85" s="169" t="str">
        <f t="shared" si="41"/>
        <v/>
      </c>
      <c r="Z85" s="124"/>
      <c r="AA85" s="169" t="e">
        <f ca="1">IF(Length_5_R2!K16&lt;0,ROUNDUP(Length_5_R2!K16,$M$109),ROUNDDOWN(Length_5_R2!K16,$M$109))</f>
        <v>#N/A</v>
      </c>
      <c r="AB85" s="169" t="e">
        <f ca="1">IF(Length_5_R2!L16&lt;0,ROUNDDOWN(Length_5_R2!L16,$M$109),ROUNDUP(Length_5_R2!L16,$M$109))</f>
        <v>#N/A</v>
      </c>
      <c r="AC85" s="169" t="e">
        <f t="shared" ca="1" si="36"/>
        <v>#N/A</v>
      </c>
      <c r="AD85" s="172" t="e">
        <f t="shared" ca="1" si="37"/>
        <v>#N/A</v>
      </c>
      <c r="AE85" s="169" t="e">
        <f t="shared" ca="1" si="38"/>
        <v>#N/A</v>
      </c>
      <c r="AF85" s="169" t="e">
        <f t="shared" ca="1" si="39"/>
        <v>#N/A</v>
      </c>
      <c r="AG85" s="169" t="str">
        <f t="shared" si="40"/>
        <v/>
      </c>
      <c r="AH85" s="169" t="e">
        <f ca="1">S109</f>
        <v>#N/A</v>
      </c>
    </row>
    <row r="86" spans="1:34" ht="15" customHeight="1">
      <c r="B86" s="175" t="b">
        <f>IF(TRIM(Length_5_R2!A17)="",FALSE,TRUE)</f>
        <v>0</v>
      </c>
      <c r="C86" s="169" t="str">
        <f>IF($B86=FALSE,"",VALUE(Length_5_R2!A17))</f>
        <v/>
      </c>
      <c r="D86" s="169" t="str">
        <f>IF($B86=FALSE,"",Length_5_R2!B17)</f>
        <v/>
      </c>
      <c r="E86" s="169" t="str">
        <f>IF($B86=FALSE,"",Length_5_R2!C17)</f>
        <v/>
      </c>
      <c r="F86" s="175" t="str">
        <f>IF(B86=FALSE,"",Length_5_R2!N17)</f>
        <v/>
      </c>
      <c r="G86" s="175" t="str">
        <f>IF(B86=FALSE,"",Length_5_R2!O17)</f>
        <v/>
      </c>
      <c r="H86" s="175" t="str">
        <f>IF(B86=FALSE,"",Length_5_R2!P17)</f>
        <v/>
      </c>
      <c r="I86" s="175" t="str">
        <f>IF(B86=FALSE,"",Length_5_R2!Q17)</f>
        <v/>
      </c>
      <c r="J86" s="175" t="str">
        <f>IF(B86=FALSE,"",Length_5_R2!R17)</f>
        <v/>
      </c>
      <c r="K86" s="169" t="str">
        <f t="shared" si="25"/>
        <v/>
      </c>
      <c r="L86" s="179" t="str">
        <f t="shared" si="26"/>
        <v/>
      </c>
      <c r="M86" s="180" t="str">
        <f>IF(B86=FALSE,"",Length_5_R2!D40)</f>
        <v/>
      </c>
      <c r="N86" s="181" t="str">
        <f>IF(B86=FALSE,"",Calcu!K86*J$67)</f>
        <v/>
      </c>
      <c r="O86" s="182" t="str">
        <f t="shared" si="27"/>
        <v/>
      </c>
      <c r="P86" s="182" t="str">
        <f>IF(B86=FALSE,"",Length_5_R2!K40)</f>
        <v/>
      </c>
      <c r="Q86" s="182" t="str">
        <f t="shared" si="28"/>
        <v/>
      </c>
      <c r="R86" s="169" t="str">
        <f t="shared" si="29"/>
        <v/>
      </c>
      <c r="S86" s="169" t="str">
        <f t="shared" si="30"/>
        <v/>
      </c>
      <c r="T86" s="246" t="str">
        <f t="shared" si="31"/>
        <v/>
      </c>
      <c r="U86" s="183" t="str">
        <f t="shared" si="32"/>
        <v/>
      </c>
      <c r="V86" s="285" t="str">
        <f t="shared" si="33"/>
        <v/>
      </c>
      <c r="W86" s="169" t="str">
        <f t="shared" si="34"/>
        <v/>
      </c>
      <c r="X86" s="169" t="str">
        <f t="shared" si="35"/>
        <v/>
      </c>
      <c r="Y86" s="169" t="str">
        <f t="shared" si="41"/>
        <v/>
      </c>
      <c r="Z86" s="124"/>
      <c r="AA86" s="169" t="e">
        <f ca="1">IF(Length_5_R2!K17&lt;0,ROUNDUP(Length_5_R2!K17,$M$109),ROUNDDOWN(Length_5_R2!K17,$M$109))</f>
        <v>#N/A</v>
      </c>
      <c r="AB86" s="169" t="e">
        <f ca="1">IF(Length_5_R2!L17&lt;0,ROUNDDOWN(Length_5_R2!L17,$M$109),ROUNDUP(Length_5_R2!L17,$M$109))</f>
        <v>#N/A</v>
      </c>
      <c r="AC86" s="169" t="e">
        <f t="shared" ca="1" si="36"/>
        <v>#N/A</v>
      </c>
      <c r="AD86" s="172" t="e">
        <f t="shared" ca="1" si="37"/>
        <v>#N/A</v>
      </c>
      <c r="AE86" s="169" t="e">
        <f t="shared" ca="1" si="38"/>
        <v>#N/A</v>
      </c>
      <c r="AF86" s="169" t="e">
        <f t="shared" ca="1" si="39"/>
        <v>#N/A</v>
      </c>
      <c r="AG86" s="169" t="str">
        <f t="shared" si="40"/>
        <v/>
      </c>
      <c r="AH86" s="169" t="e">
        <f ca="1">S109</f>
        <v>#N/A</v>
      </c>
    </row>
    <row r="87" spans="1:34" ht="15" customHeight="1">
      <c r="B87" s="175" t="b">
        <f>IF(TRIM(Length_5_R2!A18)="",FALSE,TRUE)</f>
        <v>0</v>
      </c>
      <c r="C87" s="169" t="str">
        <f>IF($B87=FALSE,"",VALUE(Length_5_R2!A18))</f>
        <v/>
      </c>
      <c r="D87" s="169" t="str">
        <f>IF($B87=FALSE,"",Length_5_R2!B18)</f>
        <v/>
      </c>
      <c r="E87" s="169" t="str">
        <f>IF($B87=FALSE,"",Length_5_R2!C18)</f>
        <v/>
      </c>
      <c r="F87" s="175" t="str">
        <f>IF(B87=FALSE,"",Length_5_R2!N18)</f>
        <v/>
      </c>
      <c r="G87" s="175" t="str">
        <f>IF(B87=FALSE,"",Length_5_R2!O18)</f>
        <v/>
      </c>
      <c r="H87" s="175" t="str">
        <f>IF(B87=FALSE,"",Length_5_R2!P18)</f>
        <v/>
      </c>
      <c r="I87" s="175" t="str">
        <f>IF(B87=FALSE,"",Length_5_R2!Q18)</f>
        <v/>
      </c>
      <c r="J87" s="175" t="str">
        <f>IF(B87=FALSE,"",Length_5_R2!R18)</f>
        <v/>
      </c>
      <c r="K87" s="169" t="str">
        <f t="shared" si="25"/>
        <v/>
      </c>
      <c r="L87" s="179" t="str">
        <f t="shared" si="26"/>
        <v/>
      </c>
      <c r="M87" s="180" t="str">
        <f>IF(B87=FALSE,"",Length_5_R2!D41)</f>
        <v/>
      </c>
      <c r="N87" s="181" t="str">
        <f>IF(B87=FALSE,"",Calcu!K87*J$67)</f>
        <v/>
      </c>
      <c r="O87" s="182" t="str">
        <f t="shared" si="27"/>
        <v/>
      </c>
      <c r="P87" s="182" t="str">
        <f>IF(B87=FALSE,"",Length_5_R2!K41)</f>
        <v/>
      </c>
      <c r="Q87" s="182" t="str">
        <f t="shared" si="28"/>
        <v/>
      </c>
      <c r="R87" s="169" t="str">
        <f t="shared" si="29"/>
        <v/>
      </c>
      <c r="S87" s="169" t="str">
        <f t="shared" si="30"/>
        <v/>
      </c>
      <c r="T87" s="246" t="str">
        <f t="shared" si="31"/>
        <v/>
      </c>
      <c r="U87" s="183" t="str">
        <f t="shared" si="32"/>
        <v/>
      </c>
      <c r="V87" s="285" t="str">
        <f t="shared" si="33"/>
        <v/>
      </c>
      <c r="W87" s="169" t="str">
        <f t="shared" si="34"/>
        <v/>
      </c>
      <c r="X87" s="169" t="str">
        <f t="shared" si="35"/>
        <v/>
      </c>
      <c r="Y87" s="169" t="str">
        <f t="shared" si="41"/>
        <v/>
      </c>
      <c r="Z87" s="124"/>
      <c r="AA87" s="169" t="e">
        <f ca="1">IF(Length_5_R2!K18&lt;0,ROUNDUP(Length_5_R2!K18,$M$109),ROUNDDOWN(Length_5_R2!K18,$M$109))</f>
        <v>#N/A</v>
      </c>
      <c r="AB87" s="169" t="e">
        <f ca="1">IF(Length_5_R2!L18&lt;0,ROUNDDOWN(Length_5_R2!L18,$M$109),ROUNDUP(Length_5_R2!L18,$M$109))</f>
        <v>#N/A</v>
      </c>
      <c r="AC87" s="169" t="e">
        <f t="shared" ca="1" si="36"/>
        <v>#N/A</v>
      </c>
      <c r="AD87" s="172" t="e">
        <f t="shared" ca="1" si="37"/>
        <v>#N/A</v>
      </c>
      <c r="AE87" s="169" t="e">
        <f t="shared" ca="1" si="38"/>
        <v>#N/A</v>
      </c>
      <c r="AF87" s="169" t="e">
        <f t="shared" ca="1" si="39"/>
        <v>#N/A</v>
      </c>
      <c r="AG87" s="169" t="str">
        <f t="shared" si="40"/>
        <v/>
      </c>
      <c r="AH87" s="169" t="e">
        <f ca="1">S109</f>
        <v>#N/A</v>
      </c>
    </row>
    <row r="88" spans="1:34" ht="15" customHeight="1">
      <c r="B88" s="175" t="b">
        <f>IF(TRIM(Length_5_R2!A19)="",FALSE,TRUE)</f>
        <v>0</v>
      </c>
      <c r="C88" s="169" t="str">
        <f>IF($B88=FALSE,"",VALUE(Length_5_R2!A19))</f>
        <v/>
      </c>
      <c r="D88" s="169" t="str">
        <f>IF($B88=FALSE,"",Length_5_R2!B19)</f>
        <v/>
      </c>
      <c r="E88" s="169" t="str">
        <f>IF($B88=FALSE,"",Length_5_R2!C19)</f>
        <v/>
      </c>
      <c r="F88" s="175" t="str">
        <f>IF(B88=FALSE,"",Length_5_R2!N19)</f>
        <v/>
      </c>
      <c r="G88" s="175" t="str">
        <f>IF(B88=FALSE,"",Length_5_R2!O19)</f>
        <v/>
      </c>
      <c r="H88" s="175" t="str">
        <f>IF(B88=FALSE,"",Length_5_R2!P19)</f>
        <v/>
      </c>
      <c r="I88" s="175" t="str">
        <f>IF(B88=FALSE,"",Length_5_R2!Q19)</f>
        <v/>
      </c>
      <c r="J88" s="175" t="str">
        <f>IF(B88=FALSE,"",Length_5_R2!R19)</f>
        <v/>
      </c>
      <c r="K88" s="169" t="str">
        <f t="shared" si="25"/>
        <v/>
      </c>
      <c r="L88" s="179" t="str">
        <f t="shared" si="26"/>
        <v/>
      </c>
      <c r="M88" s="180" t="str">
        <f>IF(B88=FALSE,"",Length_5_R2!D42)</f>
        <v/>
      </c>
      <c r="N88" s="181" t="str">
        <f>IF(B88=FALSE,"",Calcu!K88*J$67)</f>
        <v/>
      </c>
      <c r="O88" s="182" t="str">
        <f t="shared" si="27"/>
        <v/>
      </c>
      <c r="P88" s="182" t="str">
        <f>IF(B88=FALSE,"",Length_5_R2!K42)</f>
        <v/>
      </c>
      <c r="Q88" s="182" t="str">
        <f t="shared" si="28"/>
        <v/>
      </c>
      <c r="R88" s="169" t="str">
        <f t="shared" si="29"/>
        <v/>
      </c>
      <c r="S88" s="169" t="str">
        <f t="shared" si="30"/>
        <v/>
      </c>
      <c r="T88" s="246" t="str">
        <f t="shared" si="31"/>
        <v/>
      </c>
      <c r="U88" s="183" t="str">
        <f t="shared" si="32"/>
        <v/>
      </c>
      <c r="V88" s="285" t="str">
        <f t="shared" si="33"/>
        <v/>
      </c>
      <c r="W88" s="169" t="str">
        <f t="shared" si="34"/>
        <v/>
      </c>
      <c r="X88" s="169" t="str">
        <f t="shared" si="35"/>
        <v/>
      </c>
      <c r="Y88" s="169" t="str">
        <f t="shared" si="41"/>
        <v/>
      </c>
      <c r="Z88" s="124"/>
      <c r="AA88" s="169" t="e">
        <f ca="1">IF(Length_5_R2!K19&lt;0,ROUNDUP(Length_5_R2!K19,$M$109),ROUNDDOWN(Length_5_R2!K19,$M$109))</f>
        <v>#N/A</v>
      </c>
      <c r="AB88" s="169" t="e">
        <f ca="1">IF(Length_5_R2!L19&lt;0,ROUNDDOWN(Length_5_R2!L19,$M$109),ROUNDUP(Length_5_R2!L19,$M$109))</f>
        <v>#N/A</v>
      </c>
      <c r="AC88" s="169" t="e">
        <f t="shared" ca="1" si="36"/>
        <v>#N/A</v>
      </c>
      <c r="AD88" s="172" t="e">
        <f t="shared" ca="1" si="37"/>
        <v>#N/A</v>
      </c>
      <c r="AE88" s="169" t="e">
        <f t="shared" ca="1" si="38"/>
        <v>#N/A</v>
      </c>
      <c r="AF88" s="169" t="e">
        <f t="shared" ca="1" si="39"/>
        <v>#N/A</v>
      </c>
      <c r="AG88" s="169" t="str">
        <f t="shared" si="40"/>
        <v/>
      </c>
      <c r="AH88" s="169" t="e">
        <f ca="1">S109</f>
        <v>#N/A</v>
      </c>
    </row>
    <row r="89" spans="1:34" ht="15" customHeight="1">
      <c r="B89" s="175" t="b">
        <f>IF(TRIM(Length_5_R2!A20)="",FALSE,TRUE)</f>
        <v>0</v>
      </c>
      <c r="C89" s="169" t="str">
        <f>IF($B89=FALSE,"",VALUE(Length_5_R2!A20))</f>
        <v/>
      </c>
      <c r="D89" s="169" t="str">
        <f>IF($B89=FALSE,"",Length_5_R2!B20)</f>
        <v/>
      </c>
      <c r="E89" s="169" t="str">
        <f>IF($B89=FALSE,"",Length_5_R2!C20)</f>
        <v/>
      </c>
      <c r="F89" s="175" t="str">
        <f>IF(B89=FALSE,"",Length_5_R2!N20)</f>
        <v/>
      </c>
      <c r="G89" s="175" t="str">
        <f>IF(B89=FALSE,"",Length_5_R2!O20)</f>
        <v/>
      </c>
      <c r="H89" s="175" t="str">
        <f>IF(B89=FALSE,"",Length_5_R2!P20)</f>
        <v/>
      </c>
      <c r="I89" s="175" t="str">
        <f>IF(B89=FALSE,"",Length_5_R2!Q20)</f>
        <v/>
      </c>
      <c r="J89" s="175" t="str">
        <f>IF(B89=FALSE,"",Length_5_R2!R20)</f>
        <v/>
      </c>
      <c r="K89" s="169" t="str">
        <f t="shared" si="25"/>
        <v/>
      </c>
      <c r="L89" s="179" t="str">
        <f t="shared" si="26"/>
        <v/>
      </c>
      <c r="M89" s="180" t="str">
        <f>IF(B89=FALSE,"",Length_5_R2!D43)</f>
        <v/>
      </c>
      <c r="N89" s="181" t="str">
        <f>IF(B89=FALSE,"",Calcu!K89*J$67)</f>
        <v/>
      </c>
      <c r="O89" s="182" t="str">
        <f t="shared" si="27"/>
        <v/>
      </c>
      <c r="P89" s="182" t="str">
        <f>IF(B89=FALSE,"",Length_5_R2!K43)</f>
        <v/>
      </c>
      <c r="Q89" s="182" t="str">
        <f t="shared" si="28"/>
        <v/>
      </c>
      <c r="R89" s="169" t="str">
        <f t="shared" si="29"/>
        <v/>
      </c>
      <c r="S89" s="169" t="str">
        <f t="shared" si="30"/>
        <v/>
      </c>
      <c r="T89" s="246" t="str">
        <f t="shared" si="31"/>
        <v/>
      </c>
      <c r="U89" s="183" t="str">
        <f t="shared" si="32"/>
        <v/>
      </c>
      <c r="V89" s="285" t="str">
        <f t="shared" si="33"/>
        <v/>
      </c>
      <c r="W89" s="169" t="str">
        <f t="shared" si="34"/>
        <v/>
      </c>
      <c r="X89" s="169" t="str">
        <f t="shared" si="35"/>
        <v/>
      </c>
      <c r="Y89" s="169" t="str">
        <f t="shared" si="41"/>
        <v/>
      </c>
      <c r="Z89" s="124"/>
      <c r="AA89" s="169" t="e">
        <f ca="1">IF(Length_5_R2!K20&lt;0,ROUNDUP(Length_5_R2!K20,$M$109),ROUNDDOWN(Length_5_R2!K20,$M$109))</f>
        <v>#N/A</v>
      </c>
      <c r="AB89" s="169" t="e">
        <f ca="1">IF(Length_5_R2!L20&lt;0,ROUNDDOWN(Length_5_R2!L20,$M$109),ROUNDUP(Length_5_R2!L20,$M$109))</f>
        <v>#N/A</v>
      </c>
      <c r="AC89" s="169" t="e">
        <f t="shared" ca="1" si="36"/>
        <v>#N/A</v>
      </c>
      <c r="AD89" s="172" t="e">
        <f t="shared" ca="1" si="37"/>
        <v>#N/A</v>
      </c>
      <c r="AE89" s="169" t="e">
        <f t="shared" ca="1" si="38"/>
        <v>#N/A</v>
      </c>
      <c r="AF89" s="169" t="e">
        <f t="shared" ca="1" si="39"/>
        <v>#N/A</v>
      </c>
      <c r="AG89" s="169" t="str">
        <f t="shared" si="40"/>
        <v/>
      </c>
      <c r="AH89" s="169" t="e">
        <f ca="1">S109</f>
        <v>#N/A</v>
      </c>
    </row>
    <row r="90" spans="1:34" ht="15" customHeight="1">
      <c r="B90" s="175" t="b">
        <f>IF(TRIM(Length_5_R2!A21)="",FALSE,TRUE)</f>
        <v>0</v>
      </c>
      <c r="C90" s="169" t="str">
        <f>IF($B90=FALSE,"",VALUE(Length_5_R2!A21))</f>
        <v/>
      </c>
      <c r="D90" s="169" t="str">
        <f>IF($B90=FALSE,"",Length_5_R2!B21)</f>
        <v/>
      </c>
      <c r="E90" s="169" t="str">
        <f>IF($B90=FALSE,"",Length_5_R2!C21)</f>
        <v/>
      </c>
      <c r="F90" s="175" t="str">
        <f>IF(B90=FALSE,"",Length_5_R2!N21)</f>
        <v/>
      </c>
      <c r="G90" s="175" t="str">
        <f>IF(B90=FALSE,"",Length_5_R2!O21)</f>
        <v/>
      </c>
      <c r="H90" s="175" t="str">
        <f>IF(B90=FALSE,"",Length_5_R2!P21)</f>
        <v/>
      </c>
      <c r="I90" s="175" t="str">
        <f>IF(B90=FALSE,"",Length_5_R2!Q21)</f>
        <v/>
      </c>
      <c r="J90" s="175" t="str">
        <f>IF(B90=FALSE,"",Length_5_R2!R21)</f>
        <v/>
      </c>
      <c r="K90" s="169" t="str">
        <f t="shared" si="25"/>
        <v/>
      </c>
      <c r="L90" s="179" t="str">
        <f t="shared" si="26"/>
        <v/>
      </c>
      <c r="M90" s="180" t="str">
        <f>IF(B90=FALSE,"",Length_5_R2!D44)</f>
        <v/>
      </c>
      <c r="N90" s="181" t="str">
        <f>IF(B90=FALSE,"",Calcu!K90*J$67)</f>
        <v/>
      </c>
      <c r="O90" s="182" t="str">
        <f t="shared" si="27"/>
        <v/>
      </c>
      <c r="P90" s="182" t="str">
        <f>IF(B90=FALSE,"",Length_5_R2!K44)</f>
        <v/>
      </c>
      <c r="Q90" s="182" t="str">
        <f t="shared" si="28"/>
        <v/>
      </c>
      <c r="R90" s="169" t="str">
        <f t="shared" si="29"/>
        <v/>
      </c>
      <c r="S90" s="169" t="str">
        <f t="shared" si="30"/>
        <v/>
      </c>
      <c r="T90" s="246" t="str">
        <f t="shared" si="31"/>
        <v/>
      </c>
      <c r="U90" s="183" t="str">
        <f t="shared" si="32"/>
        <v/>
      </c>
      <c r="V90" s="285" t="str">
        <f t="shared" si="33"/>
        <v/>
      </c>
      <c r="W90" s="169" t="str">
        <f t="shared" si="34"/>
        <v/>
      </c>
      <c r="X90" s="169" t="str">
        <f t="shared" si="35"/>
        <v/>
      </c>
      <c r="Y90" s="169" t="str">
        <f t="shared" si="41"/>
        <v/>
      </c>
      <c r="Z90" s="124"/>
      <c r="AA90" s="169" t="e">
        <f ca="1">IF(Length_5_R2!K21&lt;0,ROUNDUP(Length_5_R2!K21,$M$109),ROUNDDOWN(Length_5_R2!K21,$M$109))</f>
        <v>#N/A</v>
      </c>
      <c r="AB90" s="169" t="e">
        <f ca="1">IF(Length_5_R2!L21&lt;0,ROUNDDOWN(Length_5_R2!L21,$M$109),ROUNDUP(Length_5_R2!L21,$M$109))</f>
        <v>#N/A</v>
      </c>
      <c r="AC90" s="169" t="e">
        <f t="shared" ca="1" si="36"/>
        <v>#N/A</v>
      </c>
      <c r="AD90" s="172" t="e">
        <f t="shared" ca="1" si="37"/>
        <v>#N/A</v>
      </c>
      <c r="AE90" s="169" t="e">
        <f t="shared" ca="1" si="38"/>
        <v>#N/A</v>
      </c>
      <c r="AF90" s="169" t="e">
        <f t="shared" ca="1" si="39"/>
        <v>#N/A</v>
      </c>
      <c r="AG90" s="169" t="str">
        <f t="shared" si="40"/>
        <v/>
      </c>
      <c r="AH90" s="169" t="e">
        <f ca="1">S109</f>
        <v>#N/A</v>
      </c>
    </row>
    <row r="91" spans="1:34" ht="15" customHeight="1">
      <c r="B91" s="175" t="b">
        <f>IF(TRIM(Length_5_R2!A22)="",FALSE,TRUE)</f>
        <v>0</v>
      </c>
      <c r="C91" s="169" t="str">
        <f>IF($B91=FALSE,"",VALUE(Length_5_R2!A22))</f>
        <v/>
      </c>
      <c r="D91" s="169" t="str">
        <f>IF($B91=FALSE,"",Length_5_R2!B22)</f>
        <v/>
      </c>
      <c r="E91" s="169" t="str">
        <f>IF($B91=FALSE,"",Length_5_R2!C22)</f>
        <v/>
      </c>
      <c r="F91" s="175" t="str">
        <f>IF(B91=FALSE,"",Length_5_R2!N22)</f>
        <v/>
      </c>
      <c r="G91" s="175" t="str">
        <f>IF(B91=FALSE,"",Length_5_R2!O22)</f>
        <v/>
      </c>
      <c r="H91" s="175" t="str">
        <f>IF(B91=FALSE,"",Length_5_R2!P22)</f>
        <v/>
      </c>
      <c r="I91" s="175" t="str">
        <f>IF(B91=FALSE,"",Length_5_R2!Q22)</f>
        <v/>
      </c>
      <c r="J91" s="175" t="str">
        <f>IF(B91=FALSE,"",Length_5_R2!R22)</f>
        <v/>
      </c>
      <c r="K91" s="169" t="str">
        <f t="shared" si="25"/>
        <v/>
      </c>
      <c r="L91" s="179" t="str">
        <f t="shared" si="26"/>
        <v/>
      </c>
      <c r="M91" s="180" t="str">
        <f>IF(B91=FALSE,"",Length_5_R2!D45)</f>
        <v/>
      </c>
      <c r="N91" s="181" t="str">
        <f>IF(B91=FALSE,"",Calcu!K91*J$67)</f>
        <v/>
      </c>
      <c r="O91" s="182" t="str">
        <f t="shared" si="27"/>
        <v/>
      </c>
      <c r="P91" s="182" t="str">
        <f>IF(B91=FALSE,"",Length_5_R2!K45)</f>
        <v/>
      </c>
      <c r="Q91" s="182" t="str">
        <f t="shared" si="28"/>
        <v/>
      </c>
      <c r="R91" s="169" t="str">
        <f t="shared" si="29"/>
        <v/>
      </c>
      <c r="S91" s="169" t="str">
        <f t="shared" si="30"/>
        <v/>
      </c>
      <c r="T91" s="246" t="str">
        <f t="shared" si="31"/>
        <v/>
      </c>
      <c r="U91" s="183" t="str">
        <f t="shared" si="32"/>
        <v/>
      </c>
      <c r="V91" s="285" t="str">
        <f t="shared" si="33"/>
        <v/>
      </c>
      <c r="W91" s="169" t="str">
        <f t="shared" si="34"/>
        <v/>
      </c>
      <c r="X91" s="169" t="str">
        <f t="shared" si="35"/>
        <v/>
      </c>
      <c r="Y91" s="169" t="str">
        <f t="shared" si="41"/>
        <v/>
      </c>
      <c r="Z91" s="124"/>
      <c r="AA91" s="169" t="e">
        <f ca="1">IF(Length_5_R2!K22&lt;0,ROUNDUP(Length_5_R2!K22,$M$109),ROUNDDOWN(Length_5_R2!K22,$M$109))</f>
        <v>#N/A</v>
      </c>
      <c r="AB91" s="169" t="e">
        <f ca="1">IF(Length_5_R2!L22&lt;0,ROUNDDOWN(Length_5_R2!L22,$M$109),ROUNDUP(Length_5_R2!L22,$M$109))</f>
        <v>#N/A</v>
      </c>
      <c r="AC91" s="169" t="e">
        <f t="shared" ca="1" si="36"/>
        <v>#N/A</v>
      </c>
      <c r="AD91" s="172" t="e">
        <f t="shared" ca="1" si="37"/>
        <v>#N/A</v>
      </c>
      <c r="AE91" s="169" t="e">
        <f t="shared" ca="1" si="38"/>
        <v>#N/A</v>
      </c>
      <c r="AF91" s="169" t="e">
        <f t="shared" ca="1" si="39"/>
        <v>#N/A</v>
      </c>
      <c r="AG91" s="169" t="str">
        <f t="shared" si="40"/>
        <v/>
      </c>
      <c r="AH91" s="169" t="e">
        <f ca="1">S109</f>
        <v>#N/A</v>
      </c>
    </row>
    <row r="92" spans="1:34" ht="15" customHeight="1">
      <c r="B92" s="175" t="b">
        <f>IF(TRIM(Length_5_R2!A23)="",FALSE,TRUE)</f>
        <v>0</v>
      </c>
      <c r="C92" s="169" t="str">
        <f>IF($B92=FALSE,"",VALUE(Length_5_R2!A23))</f>
        <v/>
      </c>
      <c r="D92" s="169" t="str">
        <f>IF($B92=FALSE,"",Length_5_R2!B23)</f>
        <v/>
      </c>
      <c r="E92" s="169" t="str">
        <f>IF($B92=FALSE,"",Length_5_R2!C23)</f>
        <v/>
      </c>
      <c r="F92" s="175" t="str">
        <f>IF(B92=FALSE,"",Length_5_R2!N23)</f>
        <v/>
      </c>
      <c r="G92" s="175" t="str">
        <f>IF(B92=FALSE,"",Length_5_R2!O23)</f>
        <v/>
      </c>
      <c r="H92" s="175" t="str">
        <f>IF(B92=FALSE,"",Length_5_R2!P23)</f>
        <v/>
      </c>
      <c r="I92" s="175" t="str">
        <f>IF(B92=FALSE,"",Length_5_R2!Q23)</f>
        <v/>
      </c>
      <c r="J92" s="175" t="str">
        <f>IF(B92=FALSE,"",Length_5_R2!R23)</f>
        <v/>
      </c>
      <c r="K92" s="169" t="str">
        <f t="shared" si="25"/>
        <v/>
      </c>
      <c r="L92" s="179" t="str">
        <f t="shared" si="26"/>
        <v/>
      </c>
      <c r="M92" s="180" t="str">
        <f>IF(B92=FALSE,"",Length_5_R2!D46)</f>
        <v/>
      </c>
      <c r="N92" s="181" t="str">
        <f>IF(B92=FALSE,"",Calcu!K92*J$67)</f>
        <v/>
      </c>
      <c r="O92" s="182" t="str">
        <f t="shared" si="27"/>
        <v/>
      </c>
      <c r="P92" s="182" t="str">
        <f>IF(B92=FALSE,"",Length_5_R2!K46)</f>
        <v/>
      </c>
      <c r="Q92" s="182" t="str">
        <f t="shared" si="28"/>
        <v/>
      </c>
      <c r="R92" s="169" t="str">
        <f t="shared" si="29"/>
        <v/>
      </c>
      <c r="S92" s="169" t="str">
        <f t="shared" si="30"/>
        <v/>
      </c>
      <c r="T92" s="246" t="str">
        <f t="shared" si="31"/>
        <v/>
      </c>
      <c r="U92" s="183" t="str">
        <f t="shared" si="32"/>
        <v/>
      </c>
      <c r="V92" s="285" t="str">
        <f t="shared" si="33"/>
        <v/>
      </c>
      <c r="W92" s="169" t="str">
        <f t="shared" si="34"/>
        <v/>
      </c>
      <c r="X92" s="169" t="str">
        <f t="shared" si="35"/>
        <v/>
      </c>
      <c r="Y92" s="169" t="str">
        <f t="shared" si="41"/>
        <v/>
      </c>
      <c r="Z92" s="124"/>
      <c r="AA92" s="169" t="e">
        <f ca="1">IF(Length_5_R2!K23&lt;0,ROUNDUP(Length_5_R2!K23,$M$109),ROUNDDOWN(Length_5_R2!K23,$M$109))</f>
        <v>#N/A</v>
      </c>
      <c r="AB92" s="169" t="e">
        <f ca="1">IF(Length_5_R2!L23&lt;0,ROUNDDOWN(Length_5_R2!L23,$M$109),ROUNDUP(Length_5_R2!L23,$M$109))</f>
        <v>#N/A</v>
      </c>
      <c r="AC92" s="169" t="e">
        <f t="shared" ca="1" si="36"/>
        <v>#N/A</v>
      </c>
      <c r="AD92" s="172" t="e">
        <f t="shared" ca="1" si="37"/>
        <v>#N/A</v>
      </c>
      <c r="AE92" s="169" t="e">
        <f t="shared" ca="1" si="38"/>
        <v>#N/A</v>
      </c>
      <c r="AF92" s="169" t="e">
        <f t="shared" ca="1" si="39"/>
        <v>#N/A</v>
      </c>
      <c r="AG92" s="169" t="str">
        <f t="shared" si="40"/>
        <v/>
      </c>
      <c r="AH92" s="169" t="e">
        <f ca="1">S109</f>
        <v>#N/A</v>
      </c>
    </row>
    <row r="93" spans="1:34" ht="15" customHeight="1">
      <c r="N93" s="120"/>
      <c r="O93" s="120"/>
      <c r="P93" s="120"/>
      <c r="Q93" s="120"/>
      <c r="R93" s="120"/>
      <c r="S93" s="120"/>
      <c r="T93" s="120"/>
      <c r="Y93" s="120"/>
    </row>
    <row r="94" spans="1:34" ht="15" customHeight="1">
      <c r="A94" s="118" t="s">
        <v>430</v>
      </c>
      <c r="C94" s="119"/>
      <c r="D94" s="119"/>
      <c r="E94" s="124"/>
      <c r="F94" s="124"/>
      <c r="G94" s="124"/>
      <c r="H94" s="124"/>
      <c r="I94" s="124"/>
      <c r="J94" s="124"/>
      <c r="K94" s="124"/>
      <c r="L94" s="124"/>
      <c r="M94" s="124"/>
      <c r="N94" s="124"/>
      <c r="O94" s="124"/>
      <c r="P94" s="124"/>
      <c r="Q94" s="124"/>
      <c r="R94" s="124"/>
      <c r="S94" s="124"/>
      <c r="T94" s="124"/>
      <c r="U94" s="124"/>
      <c r="V94" s="124"/>
      <c r="W94" s="124"/>
      <c r="X94" s="124"/>
      <c r="Y94" s="124"/>
      <c r="Z94" s="124"/>
      <c r="AA94" s="124"/>
      <c r="AB94" s="124"/>
    </row>
    <row r="95" spans="1:34" ht="15" customHeight="1">
      <c r="A95" s="118"/>
      <c r="B95" s="552"/>
      <c r="C95" s="552" t="s">
        <v>334</v>
      </c>
      <c r="D95" s="561" t="s">
        <v>170</v>
      </c>
      <c r="E95" s="552" t="s">
        <v>432</v>
      </c>
      <c r="F95" s="552" t="s">
        <v>60</v>
      </c>
      <c r="G95" s="548">
        <v>1</v>
      </c>
      <c r="H95" s="551"/>
      <c r="I95" s="551"/>
      <c r="J95" s="551"/>
      <c r="K95" s="551"/>
      <c r="L95" s="551"/>
      <c r="M95" s="549"/>
      <c r="N95" s="307">
        <v>2</v>
      </c>
      <c r="O95" s="548">
        <v>3</v>
      </c>
      <c r="P95" s="551"/>
      <c r="Q95" s="551"/>
      <c r="R95" s="549"/>
      <c r="S95" s="548">
        <v>4</v>
      </c>
      <c r="T95" s="551"/>
      <c r="U95" s="549"/>
      <c r="V95" s="307">
        <v>5</v>
      </c>
      <c r="W95" s="552" t="s">
        <v>434</v>
      </c>
      <c r="X95" s="552" t="s">
        <v>435</v>
      </c>
      <c r="Y95" s="548" t="s">
        <v>560</v>
      </c>
      <c r="Z95" s="549"/>
      <c r="AA95" s="124"/>
      <c r="AB95" s="124"/>
      <c r="AC95" s="124"/>
    </row>
    <row r="96" spans="1:34" ht="15" customHeight="1">
      <c r="A96" s="118"/>
      <c r="B96" s="553"/>
      <c r="C96" s="553"/>
      <c r="D96" s="562"/>
      <c r="E96" s="553"/>
      <c r="F96" s="553"/>
      <c r="G96" s="304" t="s">
        <v>436</v>
      </c>
      <c r="H96" s="304" t="s">
        <v>437</v>
      </c>
      <c r="I96" s="307" t="s">
        <v>438</v>
      </c>
      <c r="J96" s="307" t="s">
        <v>439</v>
      </c>
      <c r="K96" s="548" t="s">
        <v>434</v>
      </c>
      <c r="L96" s="551"/>
      <c r="M96" s="549"/>
      <c r="N96" s="307" t="s">
        <v>440</v>
      </c>
      <c r="O96" s="548" t="s">
        <v>441</v>
      </c>
      <c r="P96" s="549"/>
      <c r="Q96" s="548" t="s">
        <v>174</v>
      </c>
      <c r="R96" s="549"/>
      <c r="S96" s="548" t="s">
        <v>443</v>
      </c>
      <c r="T96" s="551"/>
      <c r="U96" s="549"/>
      <c r="V96" s="307" t="s">
        <v>444</v>
      </c>
      <c r="W96" s="574"/>
      <c r="X96" s="575"/>
      <c r="Y96" s="346" t="s">
        <v>561</v>
      </c>
      <c r="Z96" s="346" t="s">
        <v>562</v>
      </c>
      <c r="AA96" s="124"/>
      <c r="AB96" s="124"/>
      <c r="AC96" s="124"/>
    </row>
    <row r="97" spans="2:29" ht="15" customHeight="1">
      <c r="B97" s="307" t="s">
        <v>445</v>
      </c>
      <c r="C97" s="184" t="s">
        <v>446</v>
      </c>
      <c r="D97" s="185" t="s">
        <v>447</v>
      </c>
      <c r="E97" s="306" t="e">
        <f ca="1">OFFSET(M$72,MATCH(K$67,U$73:U$92,0),0)</f>
        <v>#N/A</v>
      </c>
      <c r="F97" s="186" t="s">
        <v>154</v>
      </c>
      <c r="G97" s="169" t="e">
        <f ca="1">OFFSET(Length_5_R2!F26,MATCH(E67,C73:C92,0),0)</f>
        <v>#N/A</v>
      </c>
      <c r="H97" s="225" t="e">
        <f ca="1">OFFSET(Length_5_R2!G26,MATCH(E67,C73:C92,0),0)</f>
        <v>#N/A</v>
      </c>
      <c r="I97" s="169" t="e">
        <f ca="1">OFFSET(Length_5_R2!J26,MATCH(E67,C73:C92,0),0)</f>
        <v>#N/A</v>
      </c>
      <c r="J97" s="169" t="e">
        <f ca="1">OFFSET(Length_5_R2!I26,MATCH(E67,C73:C92,0),0)</f>
        <v>#N/A</v>
      </c>
      <c r="K97" s="196" t="e">
        <f ca="1">G97/J97</f>
        <v>#N/A</v>
      </c>
      <c r="L97" s="181" t="e">
        <f ca="1">IF(I97="L=m",H97/1000,H97)/J97</f>
        <v>#N/A</v>
      </c>
      <c r="M97" s="171" t="s">
        <v>139</v>
      </c>
      <c r="N97" s="187" t="s">
        <v>449</v>
      </c>
      <c r="O97" s="169"/>
      <c r="P97" s="169"/>
      <c r="Q97" s="181">
        <v>1</v>
      </c>
      <c r="R97" s="169"/>
      <c r="S97" s="188" t="e">
        <f ca="1">ABS(K97*Q97)</f>
        <v>#N/A</v>
      </c>
      <c r="T97" s="169" t="e">
        <f ca="1">ABS(L97*Q97)</f>
        <v>#N/A</v>
      </c>
      <c r="U97" s="171" t="s">
        <v>139</v>
      </c>
      <c r="V97" s="169" t="s">
        <v>450</v>
      </c>
      <c r="W97" s="196" t="e">
        <f t="shared" ref="W97:W104" ca="1" si="42">SQRT(SUMSQ(S97,T97*K$67))</f>
        <v>#N/A</v>
      </c>
      <c r="X97" s="192">
        <f t="shared" ref="X97:X104" si="43">IF(V97="∞",0,W97^4/V97)</f>
        <v>0</v>
      </c>
      <c r="Y97" s="188" t="str">
        <f t="shared" ref="Y97:Y104" si="44">IF(OR(N97="직사각형",N97="삼각형"),W97,"")</f>
        <v/>
      </c>
      <c r="Z97" s="188" t="e">
        <f t="shared" ref="Z97:Z102" ca="1" si="45">IF(OR(N97="직사각형",N97="삼각형"),"",W97)</f>
        <v>#N/A</v>
      </c>
      <c r="AA97" s="124"/>
      <c r="AB97" s="124"/>
      <c r="AC97" s="124"/>
    </row>
    <row r="98" spans="2:29" ht="15" customHeight="1">
      <c r="B98" s="307" t="s">
        <v>184</v>
      </c>
      <c r="C98" s="184" t="s">
        <v>452</v>
      </c>
      <c r="D98" s="185" t="s">
        <v>453</v>
      </c>
      <c r="E98" s="306" t="e">
        <f ca="1">OFFSET(N$72,MATCH(K$67,U$73:U$92,0),0)</f>
        <v>#N/A</v>
      </c>
      <c r="F98" s="186" t="s">
        <v>429</v>
      </c>
      <c r="G98" s="169"/>
      <c r="H98" s="171">
        <f>IF(MAX(L73:L92)=0,L67*1000,MAX(L73:L92)*1000)</f>
        <v>0</v>
      </c>
      <c r="I98" s="169">
        <f>IF(MAX(L73:L92)=0,2,1)</f>
        <v>2</v>
      </c>
      <c r="J98" s="189">
        <v>5</v>
      </c>
      <c r="K98" s="196">
        <f>H98/(IF(I98="",1,I98)*SQRT(J98))</f>
        <v>0</v>
      </c>
      <c r="L98" s="196"/>
      <c r="M98" s="171" t="s">
        <v>139</v>
      </c>
      <c r="N98" s="187" t="s">
        <v>455</v>
      </c>
      <c r="O98" s="169"/>
      <c r="P98" s="169"/>
      <c r="Q98" s="181">
        <v>-1</v>
      </c>
      <c r="R98" s="169"/>
      <c r="S98" s="188">
        <f t="shared" ref="S98:S104" si="46">ABS(K98*Q98)</f>
        <v>0</v>
      </c>
      <c r="T98" s="169">
        <f t="shared" ref="T98:T104" si="47">ABS(L98*Q98)</f>
        <v>0</v>
      </c>
      <c r="U98" s="171" t="s">
        <v>139</v>
      </c>
      <c r="V98" s="169">
        <v>4</v>
      </c>
      <c r="W98" s="196">
        <f t="shared" si="42"/>
        <v>0</v>
      </c>
      <c r="X98" s="192">
        <f t="shared" si="43"/>
        <v>0</v>
      </c>
      <c r="Y98" s="188" t="str">
        <f t="shared" si="44"/>
        <v/>
      </c>
      <c r="Z98" s="188">
        <f t="shared" si="45"/>
        <v>0</v>
      </c>
      <c r="AA98" s="124"/>
      <c r="AB98" s="124"/>
      <c r="AC98" s="124"/>
    </row>
    <row r="99" spans="2:29" ht="15" customHeight="1">
      <c r="B99" s="307" t="s">
        <v>186</v>
      </c>
      <c r="C99" s="184" t="s">
        <v>457</v>
      </c>
      <c r="D99" s="185" t="s">
        <v>112</v>
      </c>
      <c r="E99" s="182" t="e">
        <f ca="1">OFFSET(Q$72,MATCH(K$67,U$73:U$92,0),0)</f>
        <v>#N/A</v>
      </c>
      <c r="F99" s="186" t="s">
        <v>458</v>
      </c>
      <c r="G99" s="182"/>
      <c r="H99" s="182">
        <f>1*10^-6</f>
        <v>9.9999999999999995E-7</v>
      </c>
      <c r="I99" s="170"/>
      <c r="J99" s="189">
        <v>3</v>
      </c>
      <c r="K99" s="350"/>
      <c r="L99" s="350">
        <f>SQRT((H99/SQRT(J99)/2)^2+(H99/SQRT(J99)/2)^2)</f>
        <v>4.0824829046386305E-7</v>
      </c>
      <c r="M99" s="186" t="s">
        <v>458</v>
      </c>
      <c r="N99" s="187" t="s">
        <v>459</v>
      </c>
      <c r="O99" s="171">
        <f>H100</f>
        <v>0.2</v>
      </c>
      <c r="P99" s="169" t="s">
        <v>460</v>
      </c>
      <c r="Q99" s="181">
        <f>-O99*1000</f>
        <v>-200</v>
      </c>
      <c r="R99" s="169" t="s">
        <v>461</v>
      </c>
      <c r="S99" s="188">
        <f t="shared" si="46"/>
        <v>0</v>
      </c>
      <c r="T99" s="169">
        <f t="shared" si="47"/>
        <v>8.1649658092772609E-5</v>
      </c>
      <c r="U99" s="171" t="s">
        <v>139</v>
      </c>
      <c r="V99" s="169">
        <v>100</v>
      </c>
      <c r="W99" s="196">
        <f t="shared" si="42"/>
        <v>0</v>
      </c>
      <c r="X99" s="192">
        <f t="shared" si="43"/>
        <v>0</v>
      </c>
      <c r="Y99" s="188">
        <f t="shared" si="44"/>
        <v>0</v>
      </c>
      <c r="Z99" s="188" t="str">
        <f t="shared" si="45"/>
        <v/>
      </c>
      <c r="AA99" s="124"/>
      <c r="AB99" s="124"/>
      <c r="AC99" s="124"/>
    </row>
    <row r="100" spans="2:29" ht="15" customHeight="1">
      <c r="B100" s="307" t="s">
        <v>462</v>
      </c>
      <c r="C100" s="184" t="s">
        <v>463</v>
      </c>
      <c r="D100" s="185" t="s">
        <v>114</v>
      </c>
      <c r="E100" s="171" t="str">
        <f>R73</f>
        <v/>
      </c>
      <c r="F100" s="186" t="s">
        <v>248</v>
      </c>
      <c r="G100" s="170"/>
      <c r="H100" s="171">
        <f>IF(기본정보!H12=1,0.4,0.2)</f>
        <v>0.2</v>
      </c>
      <c r="I100" s="170"/>
      <c r="J100" s="189">
        <v>3</v>
      </c>
      <c r="K100" s="196"/>
      <c r="L100" s="196">
        <f>H100/(IF(I100="",1,I100)*SQRT(J100))</f>
        <v>0.11547005383792516</v>
      </c>
      <c r="M100" s="186" t="s">
        <v>248</v>
      </c>
      <c r="N100" s="187" t="s">
        <v>433</v>
      </c>
      <c r="O100" s="182" t="e">
        <f ca="1">E99</f>
        <v>#N/A</v>
      </c>
      <c r="P100" s="169" t="s">
        <v>465</v>
      </c>
      <c r="Q100" s="181" t="e">
        <f ca="1">-O100*1000</f>
        <v>#N/A</v>
      </c>
      <c r="R100" s="169" t="s">
        <v>466</v>
      </c>
      <c r="S100" s="188" t="e">
        <f t="shared" ca="1" si="46"/>
        <v>#N/A</v>
      </c>
      <c r="T100" s="169" t="e">
        <f t="shared" ca="1" si="47"/>
        <v>#N/A</v>
      </c>
      <c r="U100" s="171" t="s">
        <v>139</v>
      </c>
      <c r="V100" s="169">
        <v>12</v>
      </c>
      <c r="W100" s="196" t="e">
        <f t="shared" ca="1" si="42"/>
        <v>#N/A</v>
      </c>
      <c r="X100" s="192" t="e">
        <f t="shared" ca="1" si="43"/>
        <v>#N/A</v>
      </c>
      <c r="Y100" s="188" t="e">
        <f t="shared" ca="1" si="44"/>
        <v>#N/A</v>
      </c>
      <c r="Z100" s="188" t="str">
        <f t="shared" si="45"/>
        <v/>
      </c>
      <c r="AA100" s="124"/>
      <c r="AB100" s="124"/>
      <c r="AC100" s="124"/>
    </row>
    <row r="101" spans="2:29" ht="15" customHeight="1">
      <c r="B101" s="307" t="s">
        <v>193</v>
      </c>
      <c r="C101" s="184" t="s">
        <v>468</v>
      </c>
      <c r="D101" s="185" t="s">
        <v>113</v>
      </c>
      <c r="E101" s="190" t="e">
        <f ca="1">OFFSET(S$72,MATCH(K$67,U$73:U$92,0),0)</f>
        <v>#N/A</v>
      </c>
      <c r="F101" s="186" t="s">
        <v>458</v>
      </c>
      <c r="G101" s="182"/>
      <c r="H101" s="182">
        <f>1*10^-6</f>
        <v>9.9999999999999995E-7</v>
      </c>
      <c r="I101" s="170"/>
      <c r="J101" s="189">
        <v>3</v>
      </c>
      <c r="K101" s="350"/>
      <c r="L101" s="350">
        <f>SQRT((H101/SQRT(J101))^2+(H101/SQRT(J101))^2)</f>
        <v>8.1649658092772609E-7</v>
      </c>
      <c r="M101" s="186" t="s">
        <v>424</v>
      </c>
      <c r="N101" s="187" t="s">
        <v>470</v>
      </c>
      <c r="O101" s="171">
        <f>E102</f>
        <v>0.1</v>
      </c>
      <c r="P101" s="169" t="s">
        <v>465</v>
      </c>
      <c r="Q101" s="181">
        <f>-O101*1000</f>
        <v>-100</v>
      </c>
      <c r="R101" s="169" t="s">
        <v>461</v>
      </c>
      <c r="S101" s="188">
        <f t="shared" si="46"/>
        <v>0</v>
      </c>
      <c r="T101" s="169">
        <f t="shared" si="47"/>
        <v>8.1649658092772609E-5</v>
      </c>
      <c r="U101" s="171" t="s">
        <v>139</v>
      </c>
      <c r="V101" s="169">
        <v>100</v>
      </c>
      <c r="W101" s="196">
        <f t="shared" si="42"/>
        <v>0</v>
      </c>
      <c r="X101" s="192">
        <f t="shared" si="43"/>
        <v>0</v>
      </c>
      <c r="Y101" s="188">
        <f t="shared" si="44"/>
        <v>0</v>
      </c>
      <c r="Z101" s="188" t="str">
        <f t="shared" si="45"/>
        <v/>
      </c>
      <c r="AA101" s="124"/>
      <c r="AB101" s="124"/>
      <c r="AC101" s="124"/>
    </row>
    <row r="102" spans="2:29" ht="15" customHeight="1">
      <c r="B102" s="307" t="s">
        <v>195</v>
      </c>
      <c r="C102" s="184" t="s">
        <v>115</v>
      </c>
      <c r="D102" s="185" t="s">
        <v>116</v>
      </c>
      <c r="E102" s="171">
        <f>MAX(T73,0.1)</f>
        <v>0.1</v>
      </c>
      <c r="F102" s="186" t="s">
        <v>248</v>
      </c>
      <c r="G102" s="170"/>
      <c r="H102" s="171">
        <f>IF(기본정보!H12=1,3,1)</f>
        <v>1</v>
      </c>
      <c r="I102" s="170"/>
      <c r="J102" s="189">
        <v>3</v>
      </c>
      <c r="K102" s="196"/>
      <c r="L102" s="196">
        <f>H102/(IF(I102="",1,I102)*SQRT(J102))</f>
        <v>0.57735026918962584</v>
      </c>
      <c r="M102" s="186" t="s">
        <v>248</v>
      </c>
      <c r="N102" s="187" t="s">
        <v>433</v>
      </c>
      <c r="O102" s="190" t="e">
        <f ca="1">E101</f>
        <v>#N/A</v>
      </c>
      <c r="P102" s="169" t="s">
        <v>465</v>
      </c>
      <c r="Q102" s="181" t="e">
        <f ca="1">-O102*1000</f>
        <v>#N/A</v>
      </c>
      <c r="R102" s="169" t="s">
        <v>476</v>
      </c>
      <c r="S102" s="188" t="e">
        <f t="shared" ca="1" si="46"/>
        <v>#N/A</v>
      </c>
      <c r="T102" s="169" t="e">
        <f t="shared" ca="1" si="47"/>
        <v>#N/A</v>
      </c>
      <c r="U102" s="171" t="s">
        <v>139</v>
      </c>
      <c r="V102" s="169">
        <v>12</v>
      </c>
      <c r="W102" s="196" t="e">
        <f t="shared" ca="1" si="42"/>
        <v>#N/A</v>
      </c>
      <c r="X102" s="192" t="e">
        <f t="shared" ca="1" si="43"/>
        <v>#N/A</v>
      </c>
      <c r="Y102" s="188" t="e">
        <f t="shared" ca="1" si="44"/>
        <v>#N/A</v>
      </c>
      <c r="Z102" s="188" t="str">
        <f t="shared" si="45"/>
        <v/>
      </c>
      <c r="AA102" s="124"/>
      <c r="AB102" s="124"/>
      <c r="AC102" s="124"/>
    </row>
    <row r="103" spans="2:29" ht="15" customHeight="1">
      <c r="B103" s="307" t="s">
        <v>198</v>
      </c>
      <c r="C103" s="184" t="s">
        <v>76</v>
      </c>
      <c r="D103" s="185" t="s">
        <v>577</v>
      </c>
      <c r="E103" s="169">
        <v>0</v>
      </c>
      <c r="F103" s="186" t="s">
        <v>154</v>
      </c>
      <c r="G103" s="170"/>
      <c r="H103" s="169">
        <f>L67*1000</f>
        <v>0</v>
      </c>
      <c r="I103" s="169">
        <v>2</v>
      </c>
      <c r="J103" s="189">
        <v>3</v>
      </c>
      <c r="K103" s="196">
        <f t="shared" ref="K103:K104" si="48">H103/(IF(I103="",1,I103)*SQRT(J103))</f>
        <v>0</v>
      </c>
      <c r="L103" s="196"/>
      <c r="M103" s="171" t="s">
        <v>139</v>
      </c>
      <c r="N103" s="187" t="s">
        <v>433</v>
      </c>
      <c r="O103" s="190"/>
      <c r="P103" s="169"/>
      <c r="Q103" s="181">
        <v>1</v>
      </c>
      <c r="R103" s="169"/>
      <c r="S103" s="188">
        <f t="shared" si="46"/>
        <v>0</v>
      </c>
      <c r="T103" s="169">
        <f t="shared" si="47"/>
        <v>0</v>
      </c>
      <c r="U103" s="171" t="s">
        <v>139</v>
      </c>
      <c r="V103" s="169" t="s">
        <v>450</v>
      </c>
      <c r="W103" s="196">
        <f t="shared" si="42"/>
        <v>0</v>
      </c>
      <c r="X103" s="192">
        <f t="shared" si="43"/>
        <v>0</v>
      </c>
      <c r="Y103" s="188">
        <f t="shared" si="44"/>
        <v>0</v>
      </c>
      <c r="Z103" s="188"/>
      <c r="AA103" s="124"/>
      <c r="AB103" s="124"/>
      <c r="AC103" s="124"/>
    </row>
    <row r="104" spans="2:29" ht="15" customHeight="1">
      <c r="B104" s="307" t="s">
        <v>479</v>
      </c>
      <c r="C104" s="184" t="s">
        <v>480</v>
      </c>
      <c r="D104" s="185" t="s">
        <v>576</v>
      </c>
      <c r="E104" s="169">
        <v>0</v>
      </c>
      <c r="F104" s="186" t="s">
        <v>429</v>
      </c>
      <c r="G104" s="169">
        <v>0.1</v>
      </c>
      <c r="H104" s="188">
        <f>(1-COS(ATAN(G104/100)))*K67*1000</f>
        <v>0</v>
      </c>
      <c r="I104" s="170"/>
      <c r="J104" s="189">
        <v>3</v>
      </c>
      <c r="K104" s="196">
        <f t="shared" si="48"/>
        <v>0</v>
      </c>
      <c r="L104" s="196"/>
      <c r="M104" s="171" t="s">
        <v>139</v>
      </c>
      <c r="N104" s="187" t="s">
        <v>433</v>
      </c>
      <c r="O104" s="169"/>
      <c r="P104" s="169"/>
      <c r="Q104" s="181">
        <v>1</v>
      </c>
      <c r="R104" s="169"/>
      <c r="S104" s="188">
        <f t="shared" si="46"/>
        <v>0</v>
      </c>
      <c r="T104" s="169">
        <f t="shared" si="47"/>
        <v>0</v>
      </c>
      <c r="U104" s="171" t="s">
        <v>139</v>
      </c>
      <c r="V104" s="169">
        <v>12</v>
      </c>
      <c r="W104" s="196">
        <f t="shared" si="42"/>
        <v>0</v>
      </c>
      <c r="X104" s="192">
        <f t="shared" si="43"/>
        <v>0</v>
      </c>
      <c r="Y104" s="188">
        <f t="shared" si="44"/>
        <v>0</v>
      </c>
      <c r="Z104" s="188" t="str">
        <f>IF(OR(N104="직사각형",N104="삼각형"),"",W104)</f>
        <v/>
      </c>
      <c r="AA104" s="124"/>
      <c r="AB104" s="124"/>
      <c r="AC104" s="124"/>
    </row>
    <row r="105" spans="2:29" ht="15" customHeight="1">
      <c r="B105" s="307" t="s">
        <v>336</v>
      </c>
      <c r="C105" s="184" t="s">
        <v>483</v>
      </c>
      <c r="D105" s="185" t="s">
        <v>484</v>
      </c>
      <c r="E105" s="306" t="e">
        <f ca="1">E97-E98-(E99*E100+E101*E102)*K67</f>
        <v>#N/A</v>
      </c>
      <c r="F105" s="186" t="s">
        <v>429</v>
      </c>
      <c r="G105" s="556"/>
      <c r="H105" s="557"/>
      <c r="I105" s="557"/>
      <c r="J105" s="557"/>
      <c r="K105" s="557"/>
      <c r="L105" s="557"/>
      <c r="M105" s="557"/>
      <c r="N105" s="557"/>
      <c r="O105" s="557"/>
      <c r="P105" s="557"/>
      <c r="Q105" s="557"/>
      <c r="R105" s="558"/>
      <c r="S105" s="191" t="e">
        <f ca="1">SQRT(SUMSQ(S97:S104))</f>
        <v>#N/A</v>
      </c>
      <c r="T105" s="191" t="e">
        <f ca="1">SQRT(SUMSQ(T97:T104))</f>
        <v>#N/A</v>
      </c>
      <c r="U105" s="171" t="s">
        <v>139</v>
      </c>
      <c r="V105" s="183" t="e">
        <f ca="1">IF(X105=0,"∞",ROUNDDOWN(W105^4/X105,0))</f>
        <v>#N/A</v>
      </c>
      <c r="W105" s="229" t="e">
        <f ca="1">SQRT(SUMSQ(W97:W104))</f>
        <v>#N/A</v>
      </c>
      <c r="X105" s="348" t="e">
        <f ca="1">SUM(X97:X104)</f>
        <v>#N/A</v>
      </c>
      <c r="Y105" s="229" t="e">
        <f ca="1">SQRT(SUMSQ(Y97:Y104))</f>
        <v>#N/A</v>
      </c>
      <c r="Z105" s="229" t="e">
        <f ca="1">SQRT(SUMSQ(Z97:Z104))</f>
        <v>#N/A</v>
      </c>
      <c r="AA105" s="124"/>
      <c r="AB105" s="124"/>
      <c r="AC105" s="124"/>
    </row>
    <row r="106" spans="2:29" ht="15" customHeight="1">
      <c r="L106" s="124"/>
      <c r="U106" s="124"/>
      <c r="V106" s="124"/>
      <c r="W106" s="124"/>
      <c r="X106" s="124"/>
      <c r="Y106" s="124"/>
      <c r="AC106" s="124"/>
    </row>
    <row r="107" spans="2:29" ht="15" customHeight="1">
      <c r="B107" s="561"/>
      <c r="C107" s="548" t="s">
        <v>594</v>
      </c>
      <c r="D107" s="551"/>
      <c r="E107" s="551"/>
      <c r="F107" s="551"/>
      <c r="G107" s="549"/>
      <c r="H107" s="356" t="s">
        <v>615</v>
      </c>
      <c r="I107" s="356" t="s">
        <v>616</v>
      </c>
      <c r="J107" s="548" t="s">
        <v>617</v>
      </c>
      <c r="K107" s="551"/>
      <c r="L107" s="551"/>
      <c r="M107" s="549"/>
      <c r="N107" s="356" t="s">
        <v>618</v>
      </c>
      <c r="O107" s="548" t="s">
        <v>619</v>
      </c>
      <c r="P107" s="551"/>
      <c r="Q107" s="549"/>
      <c r="R107" s="552" t="s">
        <v>620</v>
      </c>
      <c r="S107" s="548" t="s">
        <v>621</v>
      </c>
      <c r="T107" s="549"/>
      <c r="U107" s="124"/>
    </row>
    <row r="108" spans="2:29" ht="15" customHeight="1">
      <c r="B108" s="562"/>
      <c r="C108" s="354">
        <v>1</v>
      </c>
      <c r="D108" s="354">
        <v>2</v>
      </c>
      <c r="E108" s="354" t="s">
        <v>586</v>
      </c>
      <c r="F108" s="354" t="s">
        <v>595</v>
      </c>
      <c r="G108" s="354" t="s">
        <v>596</v>
      </c>
      <c r="H108" s="357">
        <f>I67</f>
        <v>0</v>
      </c>
      <c r="I108" s="357">
        <f>I67</f>
        <v>0</v>
      </c>
      <c r="J108" s="356" t="s">
        <v>622</v>
      </c>
      <c r="K108" s="356" t="s">
        <v>623</v>
      </c>
      <c r="L108" s="356" t="s">
        <v>616</v>
      </c>
      <c r="M108" s="356" t="s">
        <v>615</v>
      </c>
      <c r="N108" s="357"/>
      <c r="O108" s="356" t="s">
        <v>622</v>
      </c>
      <c r="P108" s="356" t="s">
        <v>623</v>
      </c>
      <c r="Q108" s="356" t="s">
        <v>624</v>
      </c>
      <c r="R108" s="553"/>
      <c r="S108" s="356" t="s">
        <v>625</v>
      </c>
      <c r="T108" s="356" t="s">
        <v>626</v>
      </c>
      <c r="U108" s="124"/>
    </row>
    <row r="109" spans="2:29" ht="15" customHeight="1">
      <c r="B109" s="354" t="s">
        <v>594</v>
      </c>
      <c r="C109" s="126" t="e">
        <f ca="1">S105*E120</f>
        <v>#N/A</v>
      </c>
      <c r="D109" s="126" t="e">
        <f ca="1">T105*E120</f>
        <v>#N/A</v>
      </c>
      <c r="E109" s="126">
        <f>K67</f>
        <v>0</v>
      </c>
      <c r="F109" s="128" t="str">
        <f>U105</f>
        <v>μm</v>
      </c>
      <c r="G109" s="133" t="e">
        <f ca="1">SQRT(SUMSQ(C109,D109*E109))</f>
        <v>#N/A</v>
      </c>
      <c r="H109" s="132" t="e">
        <f ca="1">MAX(G109:G110)/IF(H108="mm",1000,1)</f>
        <v>#N/A</v>
      </c>
      <c r="I109" s="160">
        <f>H67</f>
        <v>0</v>
      </c>
      <c r="J109" s="125" t="e">
        <f ca="1">MAX(IF(H109&lt;0.00001,6,IF(H109&lt;0.0001,5,IF(H109&lt;0.001,4,IF(H109&lt;0.01,3,IF(H109&lt;0.1,2,IF(H109&lt;1,1,IF(H109&lt;10,0,IF(H109&lt;100,-1,-2)))))))),0)+K110</f>
        <v>#N/A</v>
      </c>
      <c r="K109" s="125" t="e">
        <f ca="1">J109</f>
        <v>#N/A</v>
      </c>
      <c r="L109" s="169">
        <f>IFERROR(LEN(I109)-FIND(".",I109),0)</f>
        <v>0</v>
      </c>
      <c r="M109" s="192" t="e">
        <f ca="1">IF(M110=TRUE,MIN(K109:L109),K109)</f>
        <v>#N/A</v>
      </c>
      <c r="N109" s="160" t="e">
        <f ca="1">ABS((H109-ROUND(H109,M109))/H109*100)</f>
        <v>#N/A</v>
      </c>
      <c r="O109" s="169" t="e">
        <f ca="1">OFFSET(P113,MATCH(M109,O114:O123,0),0)</f>
        <v>#N/A</v>
      </c>
      <c r="P109" s="169" t="e">
        <f ca="1">OFFSET(P113,MATCH(M109,O114:O123,0),0)</f>
        <v>#N/A</v>
      </c>
      <c r="Q109" s="169" t="str">
        <f ca="1">OFFSET(P113,MATCH(L109,O114:O123,0),0)</f>
        <v>0</v>
      </c>
      <c r="R109" s="129">
        <f ca="1">IFERROR(IF(G109=H109,0,1),0)</f>
        <v>0</v>
      </c>
      <c r="S109" s="349" t="e">
        <f ca="1">TEXT(IF(N109&gt;5,ROUNDUP(H109,M109),ROUND(H109,M109)),O109)</f>
        <v>#N/A</v>
      </c>
      <c r="T109" s="349" t="e">
        <f ca="1">S109&amp;" "&amp;H108</f>
        <v>#N/A</v>
      </c>
      <c r="U109" s="124"/>
    </row>
    <row r="110" spans="2:29" ht="15" customHeight="1">
      <c r="B110" s="354" t="s">
        <v>590</v>
      </c>
      <c r="C110" s="127" t="e">
        <f ca="1">M67</f>
        <v>#N/A</v>
      </c>
      <c r="D110" s="128" t="e">
        <f ca="1">N67</f>
        <v>#N/A</v>
      </c>
      <c r="E110" s="128">
        <f>K67</f>
        <v>0</v>
      </c>
      <c r="F110" s="128" t="e">
        <f ca="1">O67</f>
        <v>#N/A</v>
      </c>
      <c r="G110" s="133" t="e">
        <f ca="1">SQRT(SUMSQ(C110,D110*E110))</f>
        <v>#N/A</v>
      </c>
      <c r="J110" s="353" t="s">
        <v>591</v>
      </c>
      <c r="K110" s="169">
        <f>IF(O110=TRUE,1,기본정보!$A$47)</f>
        <v>1</v>
      </c>
      <c r="L110" s="353" t="s">
        <v>592</v>
      </c>
      <c r="M110" s="169" t="b">
        <f>IF(O110=TRUE,FALSE,기본정보!$A$52)</f>
        <v>0</v>
      </c>
      <c r="N110" s="353" t="s">
        <v>593</v>
      </c>
      <c r="O110" s="169" t="b">
        <f>기본정보!$A$46=0</f>
        <v>1</v>
      </c>
      <c r="R110" s="121"/>
      <c r="S110" s="121"/>
      <c r="T110" s="121"/>
      <c r="U110" s="121"/>
      <c r="W110" s="124"/>
    </row>
    <row r="111" spans="2:29" ht="15" customHeight="1">
      <c r="B111" s="122"/>
      <c r="C111" s="122"/>
      <c r="D111" s="122"/>
      <c r="H111" s="352"/>
      <c r="Q111" s="121"/>
      <c r="R111" s="121"/>
      <c r="S111" s="121"/>
      <c r="T111" s="121"/>
      <c r="U111" s="121"/>
      <c r="V111" s="124"/>
    </row>
    <row r="112" spans="2:29" ht="15" customHeight="1">
      <c r="B112" s="130" t="s">
        <v>485</v>
      </c>
      <c r="C112" s="122"/>
      <c r="D112" s="122"/>
      <c r="F112" s="121"/>
      <c r="I112" s="184" t="s">
        <v>53</v>
      </c>
      <c r="J112" s="184" t="s">
        <v>493</v>
      </c>
      <c r="M112" s="121"/>
      <c r="N112" s="121"/>
      <c r="O112" s="344" t="s">
        <v>494</v>
      </c>
      <c r="P112" s="344" t="s">
        <v>495</v>
      </c>
      <c r="Q112" s="121"/>
      <c r="R112" s="124"/>
      <c r="S112" s="121"/>
      <c r="T112" s="121"/>
      <c r="U112" s="121"/>
    </row>
    <row r="113" spans="1:27" ht="15" customHeight="1">
      <c r="B113" s="563" t="s">
        <v>563</v>
      </c>
      <c r="C113" s="564"/>
      <c r="D113" s="552" t="s">
        <v>564</v>
      </c>
      <c r="E113" s="346" t="s">
        <v>567</v>
      </c>
      <c r="F113" s="346" t="s">
        <v>568</v>
      </c>
      <c r="G113" s="346" t="s">
        <v>569</v>
      </c>
      <c r="I113" s="184"/>
      <c r="J113" s="184">
        <v>95.45</v>
      </c>
      <c r="M113" s="121"/>
      <c r="N113" s="121"/>
      <c r="O113" s="343" t="s">
        <v>496</v>
      </c>
      <c r="P113" s="343" t="s">
        <v>497</v>
      </c>
      <c r="Q113" s="121"/>
      <c r="R113" s="124"/>
      <c r="S113" s="121"/>
      <c r="T113" s="121"/>
      <c r="U113" s="121"/>
    </row>
    <row r="114" spans="1:27" ht="15" customHeight="1">
      <c r="B114" s="347" t="s">
        <v>565</v>
      </c>
      <c r="C114" s="351" t="s">
        <v>566</v>
      </c>
      <c r="D114" s="553"/>
      <c r="E114" s="345" t="e">
        <f ca="1">Y105</f>
        <v>#N/A</v>
      </c>
      <c r="F114" s="345" t="e">
        <f ca="1">Z105</f>
        <v>#N/A</v>
      </c>
      <c r="G114" s="247" t="e">
        <f ca="1">F114/E114</f>
        <v>#N/A</v>
      </c>
      <c r="I114" s="169">
        <v>1</v>
      </c>
      <c r="J114" s="169">
        <v>13.97</v>
      </c>
      <c r="M114" s="121"/>
      <c r="N114" s="121"/>
      <c r="O114" s="193">
        <v>0</v>
      </c>
      <c r="P114" s="194" t="s">
        <v>498</v>
      </c>
      <c r="Q114" s="121"/>
      <c r="R114" s="124"/>
      <c r="S114" s="121"/>
      <c r="T114" s="121"/>
      <c r="U114" s="121"/>
    </row>
    <row r="115" spans="1:27" ht="15" customHeight="1">
      <c r="B115" s="169">
        <v>1</v>
      </c>
      <c r="C115" s="188">
        <f ca="1">IFERROR(LARGE(Y97:Y104,B115),0)</f>
        <v>0</v>
      </c>
      <c r="D115" s="346" t="s">
        <v>487</v>
      </c>
      <c r="E115" s="559">
        <f ca="1">SQRT(SUMSQ(C117:C122,D115:D116))</f>
        <v>0</v>
      </c>
      <c r="F115" s="560"/>
      <c r="G115" s="554" t="e">
        <f ca="1">E115/SQRT(SUMSQ(E116,F116))</f>
        <v>#DIV/0!</v>
      </c>
      <c r="H115" s="121"/>
      <c r="I115" s="169">
        <v>2</v>
      </c>
      <c r="J115" s="169">
        <v>4.53</v>
      </c>
      <c r="O115" s="193">
        <v>1</v>
      </c>
      <c r="P115" s="194" t="s">
        <v>499</v>
      </c>
      <c r="Q115" s="121"/>
      <c r="R115" s="121"/>
      <c r="S115" s="121"/>
      <c r="T115" s="121"/>
      <c r="U115" s="121"/>
      <c r="V115" s="124"/>
    </row>
    <row r="116" spans="1:27" ht="15" customHeight="1">
      <c r="B116" s="169">
        <v>2</v>
      </c>
      <c r="C116" s="188">
        <f ca="1">IFERROR(LARGE(Y97:Y104,B116),0)</f>
        <v>0</v>
      </c>
      <c r="D116" s="346" t="s">
        <v>488</v>
      </c>
      <c r="E116" s="345">
        <f ca="1">C115</f>
        <v>0</v>
      </c>
      <c r="F116" s="345">
        <f ca="1">C116</f>
        <v>0</v>
      </c>
      <c r="G116" s="555"/>
      <c r="H116" s="121"/>
      <c r="I116" s="169">
        <v>3</v>
      </c>
      <c r="J116" s="169">
        <v>3.31</v>
      </c>
      <c r="O116" s="193">
        <v>2</v>
      </c>
      <c r="P116" s="194" t="s">
        <v>500</v>
      </c>
      <c r="Q116" s="121"/>
      <c r="R116" s="121"/>
      <c r="S116" s="121"/>
      <c r="T116" s="121"/>
      <c r="U116" s="121"/>
      <c r="V116" s="124"/>
    </row>
    <row r="117" spans="1:27" ht="15" customHeight="1">
      <c r="B117" s="169">
        <v>3</v>
      </c>
      <c r="C117" s="188">
        <f ca="1">IFERROR(LARGE(Y97:Y104,B117),0)</f>
        <v>0</v>
      </c>
      <c r="D117" s="552" t="s">
        <v>486</v>
      </c>
      <c r="E117" s="168" t="s">
        <v>489</v>
      </c>
      <c r="F117" s="168" t="s">
        <v>490</v>
      </c>
      <c r="G117" s="168" t="s">
        <v>491</v>
      </c>
      <c r="H117" s="121"/>
      <c r="I117" s="169">
        <v>4</v>
      </c>
      <c r="J117" s="169">
        <v>2.87</v>
      </c>
      <c r="O117" s="193">
        <v>3</v>
      </c>
      <c r="P117" s="194" t="s">
        <v>501</v>
      </c>
      <c r="Q117" s="121"/>
      <c r="R117" s="121"/>
      <c r="S117" s="121"/>
      <c r="T117" s="121"/>
      <c r="U117" s="121"/>
      <c r="V117" s="124"/>
    </row>
    <row r="118" spans="1:27" ht="15" customHeight="1">
      <c r="B118" s="169">
        <v>4</v>
      </c>
      <c r="C118" s="188">
        <f ca="1">IFERROR(LARGE(Y97:Y104,B118),0)</f>
        <v>0</v>
      </c>
      <c r="D118" s="553"/>
      <c r="E118" s="169" t="e">
        <f ca="1">OFFSET(H96,MATCH(E116,Y97:Y104,0),0)/OFFSET(I96,MATCH(E116,Y97:Y104,0),0)</f>
        <v>#DIV/0!</v>
      </c>
      <c r="F118" s="169" t="e">
        <f ca="1">OFFSET(H96,MATCH(F116,Y97:Y104,0),0)/OFFSET(I96,MATCH(F116,Y97:Y104,0),0)</f>
        <v>#DIV/0!</v>
      </c>
      <c r="G118" s="345" t="e">
        <f ca="1">ABS(E118-F118)/(E118+F118)</f>
        <v>#DIV/0!</v>
      </c>
      <c r="H118" s="121"/>
      <c r="I118" s="169">
        <v>5</v>
      </c>
      <c r="J118" s="169">
        <v>2.65</v>
      </c>
      <c r="O118" s="193">
        <v>4</v>
      </c>
      <c r="P118" s="194" t="s">
        <v>502</v>
      </c>
      <c r="Q118" s="121"/>
      <c r="R118" s="121"/>
      <c r="S118" s="121"/>
      <c r="T118" s="121"/>
      <c r="U118" s="121"/>
      <c r="V118" s="124"/>
    </row>
    <row r="119" spans="1:27" ht="15" customHeight="1">
      <c r="B119" s="169">
        <v>5</v>
      </c>
      <c r="C119" s="188">
        <f ca="1">IFERROR(LARGE(Y97:Y104,B119),0)</f>
        <v>0</v>
      </c>
      <c r="D119" s="346" t="s">
        <v>440</v>
      </c>
      <c r="E119" s="159" t="e">
        <f ca="1">IF(AND(G114&lt;0.3,G115&lt;0.3),"사다리꼴","정규")</f>
        <v>#N/A</v>
      </c>
      <c r="F119" s="121"/>
      <c r="G119" s="121"/>
      <c r="H119" s="121"/>
      <c r="I119" s="169">
        <v>6</v>
      </c>
      <c r="J119" s="169">
        <v>2.52</v>
      </c>
      <c r="O119" s="193">
        <v>5</v>
      </c>
      <c r="P119" s="194" t="s">
        <v>503</v>
      </c>
      <c r="Q119" s="121"/>
      <c r="R119" s="121"/>
      <c r="S119" s="121"/>
      <c r="T119" s="121"/>
      <c r="U119" s="121"/>
      <c r="V119" s="124"/>
    </row>
    <row r="120" spans="1:27" ht="15" customHeight="1">
      <c r="B120" s="169">
        <v>6</v>
      </c>
      <c r="C120" s="188">
        <f ca="1">IFERROR(LARGE(Y97:Y104,B120),0)</f>
        <v>0</v>
      </c>
      <c r="D120" s="346" t="s">
        <v>492</v>
      </c>
      <c r="E120" s="169" t="e">
        <f ca="1">IF(E119="정규",IF(OR(V105="∞",V105&gt;=10),2,OFFSET(J113,MATCH(V105,I114:I123,0),0)),ROUND((1-SQRT((1-0.95)*(1-G118^2)))/SQRT((1+G118^2)/6),2))</f>
        <v>#N/A</v>
      </c>
      <c r="F120" s="121"/>
      <c r="G120" s="121"/>
      <c r="H120" s="121"/>
      <c r="I120" s="169">
        <v>7</v>
      </c>
      <c r="J120" s="169">
        <v>2.4300000000000002</v>
      </c>
      <c r="O120" s="193">
        <v>6</v>
      </c>
      <c r="P120" s="194" t="s">
        <v>504</v>
      </c>
      <c r="Q120" s="121"/>
      <c r="R120" s="121"/>
      <c r="S120" s="121"/>
      <c r="T120" s="121"/>
      <c r="U120" s="121"/>
      <c r="V120" s="124"/>
    </row>
    <row r="121" spans="1:27" ht="15" customHeight="1">
      <c r="B121" s="169">
        <v>7</v>
      </c>
      <c r="C121" s="188">
        <f ca="1">IFERROR(LARGE(Y97:Y104,B121),0)</f>
        <v>0</v>
      </c>
      <c r="E121" s="123"/>
      <c r="F121" s="121"/>
      <c r="G121" s="121"/>
      <c r="H121" s="121"/>
      <c r="I121" s="169">
        <v>8</v>
      </c>
      <c r="J121" s="169">
        <v>2.37</v>
      </c>
      <c r="O121" s="193">
        <v>7</v>
      </c>
      <c r="P121" s="194" t="s">
        <v>505</v>
      </c>
      <c r="Q121" s="121"/>
      <c r="R121" s="121"/>
      <c r="S121" s="121"/>
      <c r="T121" s="121"/>
      <c r="U121" s="121"/>
      <c r="V121" s="124"/>
    </row>
    <row r="122" spans="1:27" ht="15" customHeight="1">
      <c r="B122" s="169">
        <v>8</v>
      </c>
      <c r="C122" s="188">
        <f ca="1">IFERROR(LARGE(Y97:Y104,B122),0)</f>
        <v>0</v>
      </c>
      <c r="E122" s="123"/>
      <c r="I122" s="169">
        <v>9</v>
      </c>
      <c r="J122" s="169">
        <v>2.3199999999999998</v>
      </c>
      <c r="O122" s="193">
        <v>8</v>
      </c>
      <c r="P122" s="194" t="s">
        <v>506</v>
      </c>
      <c r="Q122" s="121"/>
      <c r="R122" s="121"/>
      <c r="S122" s="121"/>
      <c r="T122" s="121"/>
      <c r="U122" s="121"/>
      <c r="V122" s="124"/>
    </row>
    <row r="123" spans="1:27" ht="15" customHeight="1">
      <c r="B123" s="122"/>
      <c r="C123" s="122"/>
      <c r="E123" s="123"/>
      <c r="I123" s="169" t="s">
        <v>54</v>
      </c>
      <c r="J123" s="169">
        <v>2</v>
      </c>
      <c r="O123" s="193">
        <v>9</v>
      </c>
      <c r="P123" s="194" t="s">
        <v>507</v>
      </c>
      <c r="Q123" s="121"/>
      <c r="R123" s="121"/>
      <c r="S123" s="121"/>
      <c r="T123" s="121"/>
      <c r="U123" s="121"/>
      <c r="V123" s="124"/>
    </row>
    <row r="124" spans="1:27" ht="15" customHeight="1">
      <c r="B124" s="122"/>
      <c r="C124" s="122"/>
      <c r="E124" s="123"/>
      <c r="Q124" s="121"/>
      <c r="R124" s="121"/>
      <c r="S124" s="121"/>
      <c r="T124" s="121"/>
      <c r="U124" s="121"/>
      <c r="V124" s="124"/>
    </row>
    <row r="125" spans="1:27" ht="15" customHeight="1">
      <c r="A125" s="252" t="s">
        <v>540</v>
      </c>
      <c r="AA125" s="124"/>
    </row>
    <row r="126" spans="1:27" ht="18" customHeight="1">
      <c r="A126" s="252" t="s">
        <v>538</v>
      </c>
    </row>
    <row r="127" spans="1:27" ht="15" customHeight="1">
      <c r="A127" s="118" t="s">
        <v>369</v>
      </c>
      <c r="B127" s="119"/>
      <c r="C127" s="119"/>
      <c r="D127" s="119"/>
      <c r="E127" s="120"/>
      <c r="F127" s="120"/>
      <c r="G127" s="120"/>
      <c r="H127" s="120"/>
      <c r="I127" s="120"/>
      <c r="J127" s="120"/>
      <c r="K127" s="120"/>
      <c r="L127" s="120"/>
      <c r="M127" s="120"/>
      <c r="N127" s="120"/>
      <c r="O127" s="120"/>
      <c r="P127" s="120"/>
      <c r="Q127" s="120"/>
      <c r="R127" s="120"/>
      <c r="S127" s="120"/>
    </row>
    <row r="128" spans="1:27" ht="24">
      <c r="B128" s="321" t="s">
        <v>370</v>
      </c>
      <c r="C128" s="321" t="s">
        <v>371</v>
      </c>
      <c r="D128" s="321" t="s">
        <v>372</v>
      </c>
      <c r="E128" s="321" t="s">
        <v>108</v>
      </c>
      <c r="F128" s="321" t="s">
        <v>62</v>
      </c>
      <c r="G128" s="358" t="s">
        <v>642</v>
      </c>
      <c r="H128" s="321" t="s">
        <v>76</v>
      </c>
      <c r="I128" s="321" t="s">
        <v>60</v>
      </c>
      <c r="J128" s="321" t="s">
        <v>142</v>
      </c>
      <c r="K128" s="321" t="s">
        <v>376</v>
      </c>
      <c r="L128" s="321" t="s">
        <v>377</v>
      </c>
      <c r="M128" s="321" t="s">
        <v>378</v>
      </c>
      <c r="N128" s="321" t="s">
        <v>379</v>
      </c>
      <c r="O128" s="321" t="s">
        <v>380</v>
      </c>
      <c r="P128" s="120"/>
      <c r="Q128" s="120"/>
      <c r="S128" s="120"/>
      <c r="T128" s="120"/>
      <c r="U128" s="121"/>
    </row>
    <row r="129" spans="1:34" ht="15" customHeight="1">
      <c r="B129" s="169" t="e">
        <f>C129</f>
        <v>#DIV/0!</v>
      </c>
      <c r="C129" s="169" t="e">
        <f>AVERAGE(기본정보!B12:B13)</f>
        <v>#DIV/0!</v>
      </c>
      <c r="D129" s="169">
        <f>MIN(C135:C154)</f>
        <v>0</v>
      </c>
      <c r="E129" s="169">
        <f>MAX(C135:C154)</f>
        <v>0</v>
      </c>
      <c r="F129" s="169">
        <f>Length_5_R3!H4</f>
        <v>0</v>
      </c>
      <c r="G129" s="169" t="str">
        <f ca="1">TEXT(F129,OFFSET(P175,MATCH(IFERROR(LEN(F129)-FIND(".",F129),0),O176:O185,0),0))</f>
        <v>0</v>
      </c>
      <c r="H129" s="169">
        <f>Length_5_R3!I4</f>
        <v>0</v>
      </c>
      <c r="I129" s="169">
        <f>Length_5_R3!J4</f>
        <v>0</v>
      </c>
      <c r="J129" s="169">
        <f>IF(I129="inch",25.4,IF(I129="μm",0.001,1))</f>
        <v>1</v>
      </c>
      <c r="K129" s="169">
        <f>MAX(U135:U154)</f>
        <v>0</v>
      </c>
      <c r="L129" s="169">
        <f>H129*J129</f>
        <v>0</v>
      </c>
      <c r="M129" s="169" t="e">
        <f ca="1">OFFSET(Length_5_R3!D3,MATCH($K129,$U135:$U154,0),0)</f>
        <v>#N/A</v>
      </c>
      <c r="N129" s="169" t="e">
        <f ca="1">OFFSET(Length_5_R3!E3,MATCH($K129,$U135:$U154,0),0)</f>
        <v>#N/A</v>
      </c>
      <c r="O129" s="169" t="e">
        <f ca="1">OFFSET(Length_5_R3!F3,MATCH($K129,$U135:$U154,0),0)</f>
        <v>#N/A</v>
      </c>
      <c r="S129" s="120"/>
      <c r="T129" s="120"/>
      <c r="U129" s="121"/>
    </row>
    <row r="130" spans="1:34" ht="15" customHeight="1">
      <c r="B130" s="119"/>
      <c r="C130" s="119"/>
      <c r="D130" s="119"/>
      <c r="E130" s="120"/>
      <c r="F130" s="120"/>
      <c r="G130" s="120"/>
      <c r="H130" s="120"/>
      <c r="I130" s="120"/>
      <c r="J130" s="120"/>
      <c r="K130" s="120"/>
      <c r="L130" s="120"/>
      <c r="M130" s="120"/>
      <c r="N130" s="120"/>
      <c r="O130" s="120"/>
      <c r="P130" s="120"/>
      <c r="Q130" s="120"/>
      <c r="R130" s="120"/>
      <c r="S130" s="120"/>
      <c r="T130" s="120"/>
      <c r="U130" s="120"/>
    </row>
    <row r="131" spans="1:34" ht="15" customHeight="1">
      <c r="A131" s="118" t="s">
        <v>381</v>
      </c>
      <c r="D131" s="119"/>
      <c r="E131" s="124"/>
      <c r="F131" s="124"/>
      <c r="G131" s="124"/>
      <c r="H131" s="124"/>
      <c r="I131" s="124"/>
      <c r="J131" s="124"/>
      <c r="K131" s="124"/>
      <c r="L131" s="124"/>
      <c r="M131" s="124"/>
      <c r="N131" s="124"/>
      <c r="O131" s="124"/>
      <c r="P131" s="124"/>
      <c r="Q131" s="124"/>
      <c r="R131" s="124"/>
      <c r="S131" s="124"/>
      <c r="T131" s="124"/>
      <c r="U131" s="124"/>
      <c r="AA131" s="131" t="s">
        <v>382</v>
      </c>
    </row>
    <row r="132" spans="1:34" ht="15" customHeight="1">
      <c r="B132" s="565" t="s">
        <v>383</v>
      </c>
      <c r="C132" s="561" t="s">
        <v>92</v>
      </c>
      <c r="D132" s="561" t="s">
        <v>60</v>
      </c>
      <c r="E132" s="561" t="s">
        <v>367</v>
      </c>
      <c r="F132" s="567" t="s">
        <v>332</v>
      </c>
      <c r="G132" s="567"/>
      <c r="H132" s="567"/>
      <c r="I132" s="567"/>
      <c r="J132" s="567"/>
      <c r="K132" s="567"/>
      <c r="L132" s="568" t="s">
        <v>386</v>
      </c>
      <c r="M132" s="321" t="s">
        <v>387</v>
      </c>
      <c r="N132" s="321" t="s">
        <v>388</v>
      </c>
      <c r="O132" s="548" t="s">
        <v>389</v>
      </c>
      <c r="P132" s="551"/>
      <c r="Q132" s="549"/>
      <c r="R132" s="321" t="s">
        <v>390</v>
      </c>
      <c r="S132" s="177" t="s">
        <v>391</v>
      </c>
      <c r="T132" s="321" t="s">
        <v>392</v>
      </c>
      <c r="U132" s="321" t="s">
        <v>92</v>
      </c>
      <c r="V132" s="321" t="s">
        <v>393</v>
      </c>
      <c r="W132" s="548" t="s">
        <v>640</v>
      </c>
      <c r="X132" s="551"/>
      <c r="Y132" s="549"/>
      <c r="Z132" s="124"/>
      <c r="AA132" s="570" t="s">
        <v>88</v>
      </c>
      <c r="AB132" s="571"/>
      <c r="AC132" s="572" t="s">
        <v>395</v>
      </c>
      <c r="AD132" s="573"/>
      <c r="AE132" s="573"/>
      <c r="AF132" s="573"/>
      <c r="AG132" s="573"/>
      <c r="AH132" s="573"/>
    </row>
    <row r="133" spans="1:34" ht="15" customHeight="1">
      <c r="B133" s="565"/>
      <c r="C133" s="566"/>
      <c r="D133" s="566"/>
      <c r="E133" s="566"/>
      <c r="F133" s="178" t="s">
        <v>396</v>
      </c>
      <c r="G133" s="323" t="s">
        <v>149</v>
      </c>
      <c r="H133" s="178" t="s">
        <v>109</v>
      </c>
      <c r="I133" s="323" t="s">
        <v>110</v>
      </c>
      <c r="J133" s="178" t="s">
        <v>111</v>
      </c>
      <c r="K133" s="323" t="s">
        <v>398</v>
      </c>
      <c r="L133" s="569"/>
      <c r="M133" s="321" t="s">
        <v>399</v>
      </c>
      <c r="N133" s="321" t="s">
        <v>400</v>
      </c>
      <c r="O133" s="321" t="s">
        <v>401</v>
      </c>
      <c r="P133" s="321" t="s">
        <v>402</v>
      </c>
      <c r="Q133" s="321" t="s">
        <v>403</v>
      </c>
      <c r="R133" s="321" t="s">
        <v>404</v>
      </c>
      <c r="S133" s="321" t="s">
        <v>405</v>
      </c>
      <c r="T133" s="321" t="s">
        <v>165</v>
      </c>
      <c r="U133" s="321" t="s">
        <v>407</v>
      </c>
      <c r="V133" s="321" t="s">
        <v>408</v>
      </c>
      <c r="W133" s="321" t="s">
        <v>409</v>
      </c>
      <c r="X133" s="321" t="s">
        <v>393</v>
      </c>
      <c r="Y133" s="321" t="s">
        <v>89</v>
      </c>
      <c r="Z133" s="124"/>
      <c r="AA133" s="209" t="s">
        <v>413</v>
      </c>
      <c r="AB133" s="209" t="s">
        <v>414</v>
      </c>
      <c r="AC133" s="321" t="s">
        <v>119</v>
      </c>
      <c r="AD133" s="322" t="s">
        <v>393</v>
      </c>
      <c r="AE133" s="321" t="s">
        <v>89</v>
      </c>
      <c r="AF133" s="208" t="s">
        <v>88</v>
      </c>
      <c r="AG133" s="208" t="s">
        <v>419</v>
      </c>
      <c r="AH133" s="208" t="s">
        <v>412</v>
      </c>
    </row>
    <row r="134" spans="1:34" ht="15" customHeight="1">
      <c r="B134" s="565"/>
      <c r="C134" s="562"/>
      <c r="D134" s="562"/>
      <c r="E134" s="562"/>
      <c r="F134" s="323">
        <f>I129</f>
        <v>0</v>
      </c>
      <c r="G134" s="323">
        <f>F134</f>
        <v>0</v>
      </c>
      <c r="H134" s="323">
        <f>G134</f>
        <v>0</v>
      </c>
      <c r="I134" s="323">
        <f>H134</f>
        <v>0</v>
      </c>
      <c r="J134" s="323">
        <f>I134</f>
        <v>0</v>
      </c>
      <c r="K134" s="323">
        <f>J134</f>
        <v>0</v>
      </c>
      <c r="L134" s="321" t="s">
        <v>421</v>
      </c>
      <c r="M134" s="321" t="s">
        <v>422</v>
      </c>
      <c r="N134" s="321" t="s">
        <v>421</v>
      </c>
      <c r="O134" s="210" t="s">
        <v>424</v>
      </c>
      <c r="P134" s="210" t="s">
        <v>424</v>
      </c>
      <c r="Q134" s="210" t="s">
        <v>424</v>
      </c>
      <c r="R134" s="210" t="s">
        <v>248</v>
      </c>
      <c r="S134" s="210" t="s">
        <v>424</v>
      </c>
      <c r="T134" s="210" t="s">
        <v>248</v>
      </c>
      <c r="U134" s="321" t="s">
        <v>429</v>
      </c>
      <c r="V134" s="321" t="s">
        <v>421</v>
      </c>
      <c r="W134" s="321">
        <f>I129</f>
        <v>0</v>
      </c>
      <c r="X134" s="321">
        <f>W134</f>
        <v>0</v>
      </c>
      <c r="Y134" s="321">
        <f>X134</f>
        <v>0</v>
      </c>
      <c r="Z134" s="124"/>
      <c r="AA134" s="323">
        <f>I129</f>
        <v>0</v>
      </c>
      <c r="AB134" s="323">
        <f>AA134</f>
        <v>0</v>
      </c>
      <c r="AC134" s="321">
        <f>AB134</f>
        <v>0</v>
      </c>
      <c r="AD134" s="321">
        <f>AC134</f>
        <v>0</v>
      </c>
      <c r="AE134" s="321">
        <f>AD134</f>
        <v>0</v>
      </c>
      <c r="AF134" s="321">
        <f>AE134</f>
        <v>0</v>
      </c>
      <c r="AG134" s="231">
        <f>IF(TYPE(MATCH("FAIL",AG135:AG154,0))=16,0,1)</f>
        <v>0</v>
      </c>
      <c r="AH134" s="321">
        <f>AF134</f>
        <v>0</v>
      </c>
    </row>
    <row r="135" spans="1:34" ht="15" customHeight="1">
      <c r="B135" s="175" t="b">
        <f>IF(TRIM(Length_5_R3!A4)="",FALSE,TRUE)</f>
        <v>0</v>
      </c>
      <c r="C135" s="169" t="str">
        <f>IF($B135=FALSE,"",VALUE(Length_5_R3!A4))</f>
        <v/>
      </c>
      <c r="D135" s="169" t="str">
        <f>IF($B135=FALSE,"",Length_5_R3!B4)</f>
        <v/>
      </c>
      <c r="E135" s="169" t="str">
        <f>IF($B135=FALSE,"",Length_5_R3!C4)</f>
        <v/>
      </c>
      <c r="F135" s="175" t="str">
        <f>IF(B135=FALSE,"",Length_5_R3!N4)</f>
        <v/>
      </c>
      <c r="G135" s="175" t="str">
        <f>IF(B135=FALSE,"",Length_5_R3!O4)</f>
        <v/>
      </c>
      <c r="H135" s="175" t="str">
        <f>IF(B135=FALSE,"",Length_5_R3!P4)</f>
        <v/>
      </c>
      <c r="I135" s="175" t="str">
        <f>IF(B135=FALSE,"",Length_5_R3!Q4)</f>
        <v/>
      </c>
      <c r="J135" s="175" t="str">
        <f>IF(B135=FALSE,"",Length_5_R3!R4)</f>
        <v/>
      </c>
      <c r="K135" s="169" t="str">
        <f t="shared" ref="K135:K154" si="49">IF(B135=FALSE,"",AVERAGE(F135:J135))</f>
        <v/>
      </c>
      <c r="L135" s="179" t="str">
        <f t="shared" ref="L135:L154" si="50">IF(B135=FALSE,"",STDEV(F135:J135)*J$129)</f>
        <v/>
      </c>
      <c r="M135" s="180" t="str">
        <f>IF(B135=FALSE,"",Length_5_R3!D27)</f>
        <v/>
      </c>
      <c r="N135" s="181" t="str">
        <f>IF(B135=FALSE,"",Calcu!K135*J$129)</f>
        <v/>
      </c>
      <c r="O135" s="182" t="str">
        <f t="shared" ref="O135:O154" si="51">IF(B135=FALSE,"",8*10^-6)</f>
        <v/>
      </c>
      <c r="P135" s="182" t="str">
        <f>IF(B135=FALSE,"",Length_5_R3!K27)</f>
        <v/>
      </c>
      <c r="Q135" s="182" t="str">
        <f t="shared" ref="Q135:Q154" si="52">IF(B135=FALSE,"",AVERAGE(O135:P135))</f>
        <v/>
      </c>
      <c r="R135" s="169" t="str">
        <f t="shared" ref="R135:R154" si="53">IF(B135=FALSE,"",B$129-C$129)</f>
        <v/>
      </c>
      <c r="S135" s="169" t="str">
        <f t="shared" ref="S135:S154" si="54">IF(B135=FALSE,"",O135-P135)</f>
        <v/>
      </c>
      <c r="T135" s="246" t="str">
        <f t="shared" ref="T135:T154" si="55">IF(B135=FALSE,"",AVERAGE(B$129:C$129)-20)</f>
        <v/>
      </c>
      <c r="U135" s="183" t="str">
        <f t="shared" ref="U135:U154" si="56">IF(B135=FALSE,"",C135*J$129)</f>
        <v/>
      </c>
      <c r="V135" s="285" t="str">
        <f t="shared" ref="V135:V154" si="57">IF(B135=FALSE,"",M135-N135-(Q135*R135+S135*T135)*U135)</f>
        <v/>
      </c>
      <c r="W135" s="169" t="str">
        <f t="shared" ref="W135:W154" si="58">IF(B135=FALSE,"",ROUND(U135/J$129,M$171))</f>
        <v/>
      </c>
      <c r="X135" s="169" t="str">
        <f t="shared" ref="X135:X154" si="59">IF(B135=FALSE,"",ROUND(V135/J$129,M$171))</f>
        <v/>
      </c>
      <c r="Y135" s="169" t="str">
        <f>IF(B135=FALSE,"",ROUND((W135+X135),M$171))</f>
        <v/>
      </c>
      <c r="Z135" s="124"/>
      <c r="AA135" s="169" t="e">
        <f ca="1">IF(Length_5_R3!K4&lt;0,ROUNDUP(Length_5_R3!K4,$M$171),ROUNDDOWN(Length_5_R3!K4,$M$171))</f>
        <v>#N/A</v>
      </c>
      <c r="AB135" s="169" t="e">
        <f ca="1">IF(Length_5_R3!L4&lt;0,ROUNDDOWN(Length_5_R3!L4,$M$171),ROUNDUP(Length_5_R3!L4,$M$171))</f>
        <v>#N/A</v>
      </c>
      <c r="AC135" s="169" t="e">
        <f t="shared" ref="AC135:AC154" ca="1" si="60">TEXT(W135,IF(W135&gt;=1000,"# ##","")&amp;$P$171)</f>
        <v>#N/A</v>
      </c>
      <c r="AD135" s="172" t="e">
        <f t="shared" ref="AD135:AD154" ca="1" si="61">TEXT(X135,$P$171)</f>
        <v>#N/A</v>
      </c>
      <c r="AE135" s="169" t="e">
        <f t="shared" ref="AE135:AE154" ca="1" si="62">TEXT(Y135,IF(Y135&gt;=1000,"# ##","")&amp;$P$171)</f>
        <v>#N/A</v>
      </c>
      <c r="AF135" s="169" t="e">
        <f t="shared" ref="AF135:AF154" ca="1" si="63">"± "&amp;TEXT(AB135-W135,P$171)</f>
        <v>#N/A</v>
      </c>
      <c r="AG135" s="169" t="str">
        <f t="shared" ref="AG135:AG154" si="64">IF(B135=FALSE,"",IF(AND(AA135&lt;=Y135,Y135&lt;=AB135),"PASS","FAIL"))</f>
        <v/>
      </c>
      <c r="AH135" s="169" t="e">
        <f ca="1">S171</f>
        <v>#N/A</v>
      </c>
    </row>
    <row r="136" spans="1:34" ht="15" customHeight="1">
      <c r="B136" s="175" t="b">
        <f>IF(TRIM(Length_5_R3!A5)="",FALSE,TRUE)</f>
        <v>0</v>
      </c>
      <c r="C136" s="169" t="str">
        <f>IF($B136=FALSE,"",VALUE(Length_5_R3!A5))</f>
        <v/>
      </c>
      <c r="D136" s="169" t="str">
        <f>IF($B136=FALSE,"",Length_5_R3!B5)</f>
        <v/>
      </c>
      <c r="E136" s="169" t="str">
        <f>IF($B136=FALSE,"",Length_5_R3!C5)</f>
        <v/>
      </c>
      <c r="F136" s="175" t="str">
        <f>IF(B136=FALSE,"",Length_5_R3!N5)</f>
        <v/>
      </c>
      <c r="G136" s="175" t="str">
        <f>IF(B136=FALSE,"",Length_5_R3!O5)</f>
        <v/>
      </c>
      <c r="H136" s="175" t="str">
        <f>IF(B136=FALSE,"",Length_5_R3!P5)</f>
        <v/>
      </c>
      <c r="I136" s="175" t="str">
        <f>IF(B136=FALSE,"",Length_5_R3!Q5)</f>
        <v/>
      </c>
      <c r="J136" s="175" t="str">
        <f>IF(B136=FALSE,"",Length_5_R3!R5)</f>
        <v/>
      </c>
      <c r="K136" s="169" t="str">
        <f t="shared" si="49"/>
        <v/>
      </c>
      <c r="L136" s="179" t="str">
        <f t="shared" si="50"/>
        <v/>
      </c>
      <c r="M136" s="180" t="str">
        <f>IF(B136=FALSE,"",Length_5_R3!D28)</f>
        <v/>
      </c>
      <c r="N136" s="181" t="str">
        <f>IF(B136=FALSE,"",Calcu!K136*J$129)</f>
        <v/>
      </c>
      <c r="O136" s="182" t="str">
        <f t="shared" si="51"/>
        <v/>
      </c>
      <c r="P136" s="182" t="str">
        <f>IF(B136=FALSE,"",Length_5_R3!K28)</f>
        <v/>
      </c>
      <c r="Q136" s="182" t="str">
        <f t="shared" si="52"/>
        <v/>
      </c>
      <c r="R136" s="169" t="str">
        <f t="shared" si="53"/>
        <v/>
      </c>
      <c r="S136" s="169" t="str">
        <f t="shared" si="54"/>
        <v/>
      </c>
      <c r="T136" s="246" t="str">
        <f t="shared" si="55"/>
        <v/>
      </c>
      <c r="U136" s="183" t="str">
        <f t="shared" si="56"/>
        <v/>
      </c>
      <c r="V136" s="285" t="str">
        <f t="shared" si="57"/>
        <v/>
      </c>
      <c r="W136" s="169" t="str">
        <f t="shared" si="58"/>
        <v/>
      </c>
      <c r="X136" s="169" t="str">
        <f t="shared" si="59"/>
        <v/>
      </c>
      <c r="Y136" s="169" t="str">
        <f t="shared" ref="Y136:Y154" si="65">IF(B136=FALSE,"",ROUND((W136+X136),M$171))</f>
        <v/>
      </c>
      <c r="Z136" s="124"/>
      <c r="AA136" s="169" t="e">
        <f ca="1">IF(Length_5_R3!K5&lt;0,ROUNDUP(Length_5_R3!K5,$M$171),ROUNDDOWN(Length_5_R3!K5,$M$171))</f>
        <v>#N/A</v>
      </c>
      <c r="AB136" s="169" t="e">
        <f ca="1">IF(Length_5_R3!L5&lt;0,ROUNDDOWN(Length_5_R3!L5,$M$171),ROUNDUP(Length_5_R3!L5,$M$171))</f>
        <v>#N/A</v>
      </c>
      <c r="AC136" s="169" t="e">
        <f t="shared" ca="1" si="60"/>
        <v>#N/A</v>
      </c>
      <c r="AD136" s="172" t="e">
        <f t="shared" ca="1" si="61"/>
        <v>#N/A</v>
      </c>
      <c r="AE136" s="169" t="e">
        <f t="shared" ca="1" si="62"/>
        <v>#N/A</v>
      </c>
      <c r="AF136" s="169" t="e">
        <f t="shared" ca="1" si="63"/>
        <v>#N/A</v>
      </c>
      <c r="AG136" s="169" t="str">
        <f t="shared" si="64"/>
        <v/>
      </c>
      <c r="AH136" s="169" t="e">
        <f ca="1">S171</f>
        <v>#N/A</v>
      </c>
    </row>
    <row r="137" spans="1:34" ht="15" customHeight="1">
      <c r="B137" s="175" t="b">
        <f>IF(TRIM(Length_5_R3!A6)="",FALSE,TRUE)</f>
        <v>0</v>
      </c>
      <c r="C137" s="169" t="str">
        <f>IF($B137=FALSE,"",VALUE(Length_5_R3!A6))</f>
        <v/>
      </c>
      <c r="D137" s="169" t="str">
        <f>IF($B137=FALSE,"",Length_5_R3!B6)</f>
        <v/>
      </c>
      <c r="E137" s="169" t="str">
        <f>IF($B137=FALSE,"",Length_5_R3!C6)</f>
        <v/>
      </c>
      <c r="F137" s="175" t="str">
        <f>IF(B137=FALSE,"",Length_5_R3!N6)</f>
        <v/>
      </c>
      <c r="G137" s="175" t="str">
        <f>IF(B137=FALSE,"",Length_5_R3!O6)</f>
        <v/>
      </c>
      <c r="H137" s="175" t="str">
        <f>IF(B137=FALSE,"",Length_5_R3!P6)</f>
        <v/>
      </c>
      <c r="I137" s="175" t="str">
        <f>IF(B137=FALSE,"",Length_5_R3!Q6)</f>
        <v/>
      </c>
      <c r="J137" s="175" t="str">
        <f>IF(B137=FALSE,"",Length_5_R3!R6)</f>
        <v/>
      </c>
      <c r="K137" s="169" t="str">
        <f t="shared" si="49"/>
        <v/>
      </c>
      <c r="L137" s="179" t="str">
        <f t="shared" si="50"/>
        <v/>
      </c>
      <c r="M137" s="180" t="str">
        <f>IF(B137=FALSE,"",Length_5_R3!D29)</f>
        <v/>
      </c>
      <c r="N137" s="181" t="str">
        <f>IF(B137=FALSE,"",Calcu!K137*J$129)</f>
        <v/>
      </c>
      <c r="O137" s="182" t="str">
        <f t="shared" si="51"/>
        <v/>
      </c>
      <c r="P137" s="182" t="str">
        <f>IF(B137=FALSE,"",Length_5_R3!K29)</f>
        <v/>
      </c>
      <c r="Q137" s="182" t="str">
        <f t="shared" si="52"/>
        <v/>
      </c>
      <c r="R137" s="169" t="str">
        <f t="shared" si="53"/>
        <v/>
      </c>
      <c r="S137" s="169" t="str">
        <f t="shared" si="54"/>
        <v/>
      </c>
      <c r="T137" s="246" t="str">
        <f t="shared" si="55"/>
        <v/>
      </c>
      <c r="U137" s="183" t="str">
        <f t="shared" si="56"/>
        <v/>
      </c>
      <c r="V137" s="285" t="str">
        <f t="shared" si="57"/>
        <v/>
      </c>
      <c r="W137" s="169" t="str">
        <f t="shared" si="58"/>
        <v/>
      </c>
      <c r="X137" s="169" t="str">
        <f t="shared" si="59"/>
        <v/>
      </c>
      <c r="Y137" s="169" t="str">
        <f t="shared" si="65"/>
        <v/>
      </c>
      <c r="Z137" s="124"/>
      <c r="AA137" s="169" t="e">
        <f ca="1">IF(Length_5_R3!K6&lt;0,ROUNDUP(Length_5_R3!K6,$M$171),ROUNDDOWN(Length_5_R3!K6,$M$171))</f>
        <v>#N/A</v>
      </c>
      <c r="AB137" s="169" t="e">
        <f ca="1">IF(Length_5_R3!L6&lt;0,ROUNDDOWN(Length_5_R3!L6,$M$171),ROUNDUP(Length_5_R3!L6,$M$171))</f>
        <v>#N/A</v>
      </c>
      <c r="AC137" s="169" t="e">
        <f t="shared" ca="1" si="60"/>
        <v>#N/A</v>
      </c>
      <c r="AD137" s="172" t="e">
        <f t="shared" ca="1" si="61"/>
        <v>#N/A</v>
      </c>
      <c r="AE137" s="169" t="e">
        <f t="shared" ca="1" si="62"/>
        <v>#N/A</v>
      </c>
      <c r="AF137" s="169" t="e">
        <f t="shared" ca="1" si="63"/>
        <v>#N/A</v>
      </c>
      <c r="AG137" s="169" t="str">
        <f t="shared" si="64"/>
        <v/>
      </c>
      <c r="AH137" s="169" t="e">
        <f ca="1">S171</f>
        <v>#N/A</v>
      </c>
    </row>
    <row r="138" spans="1:34" ht="15" customHeight="1">
      <c r="B138" s="175" t="b">
        <f>IF(TRIM(Length_5_R3!A7)="",FALSE,TRUE)</f>
        <v>0</v>
      </c>
      <c r="C138" s="169" t="str">
        <f>IF($B138=FALSE,"",VALUE(Length_5_R3!A7))</f>
        <v/>
      </c>
      <c r="D138" s="169" t="str">
        <f>IF($B138=FALSE,"",Length_5_R3!B7)</f>
        <v/>
      </c>
      <c r="E138" s="169" t="str">
        <f>IF($B138=FALSE,"",Length_5_R3!C7)</f>
        <v/>
      </c>
      <c r="F138" s="175" t="str">
        <f>IF(B138=FALSE,"",Length_5_R3!N7)</f>
        <v/>
      </c>
      <c r="G138" s="175" t="str">
        <f>IF(B138=FALSE,"",Length_5_R3!O7)</f>
        <v/>
      </c>
      <c r="H138" s="175" t="str">
        <f>IF(B138=FALSE,"",Length_5_R3!P7)</f>
        <v/>
      </c>
      <c r="I138" s="175" t="str">
        <f>IF(B138=FALSE,"",Length_5_R3!Q7)</f>
        <v/>
      </c>
      <c r="J138" s="175" t="str">
        <f>IF(B138=FALSE,"",Length_5_R3!R7)</f>
        <v/>
      </c>
      <c r="K138" s="169" t="str">
        <f t="shared" si="49"/>
        <v/>
      </c>
      <c r="L138" s="179" t="str">
        <f t="shared" si="50"/>
        <v/>
      </c>
      <c r="M138" s="180" t="str">
        <f>IF(B138=FALSE,"",Length_5_R3!D30)</f>
        <v/>
      </c>
      <c r="N138" s="181" t="str">
        <f>IF(B138=FALSE,"",Calcu!K138*J$129)</f>
        <v/>
      </c>
      <c r="O138" s="182" t="str">
        <f t="shared" si="51"/>
        <v/>
      </c>
      <c r="P138" s="182" t="str">
        <f>IF(B138=FALSE,"",Length_5_R3!K30)</f>
        <v/>
      </c>
      <c r="Q138" s="182" t="str">
        <f t="shared" si="52"/>
        <v/>
      </c>
      <c r="R138" s="169" t="str">
        <f t="shared" si="53"/>
        <v/>
      </c>
      <c r="S138" s="169" t="str">
        <f t="shared" si="54"/>
        <v/>
      </c>
      <c r="T138" s="246" t="str">
        <f t="shared" si="55"/>
        <v/>
      </c>
      <c r="U138" s="183" t="str">
        <f t="shared" si="56"/>
        <v/>
      </c>
      <c r="V138" s="285" t="str">
        <f t="shared" si="57"/>
        <v/>
      </c>
      <c r="W138" s="169" t="str">
        <f t="shared" si="58"/>
        <v/>
      </c>
      <c r="X138" s="169" t="str">
        <f t="shared" si="59"/>
        <v/>
      </c>
      <c r="Y138" s="169" t="str">
        <f t="shared" si="65"/>
        <v/>
      </c>
      <c r="Z138" s="124"/>
      <c r="AA138" s="169" t="e">
        <f ca="1">IF(Length_5_R3!K7&lt;0,ROUNDUP(Length_5_R3!K7,$M$171),ROUNDDOWN(Length_5_R3!K7,$M$171))</f>
        <v>#N/A</v>
      </c>
      <c r="AB138" s="169" t="e">
        <f ca="1">IF(Length_5_R3!L7&lt;0,ROUNDDOWN(Length_5_R3!L7,$M$171),ROUNDUP(Length_5_R3!L7,$M$171))</f>
        <v>#N/A</v>
      </c>
      <c r="AC138" s="169" t="e">
        <f t="shared" ca="1" si="60"/>
        <v>#N/A</v>
      </c>
      <c r="AD138" s="172" t="e">
        <f t="shared" ca="1" si="61"/>
        <v>#N/A</v>
      </c>
      <c r="AE138" s="169" t="e">
        <f t="shared" ca="1" si="62"/>
        <v>#N/A</v>
      </c>
      <c r="AF138" s="169" t="e">
        <f t="shared" ca="1" si="63"/>
        <v>#N/A</v>
      </c>
      <c r="AG138" s="169" t="str">
        <f t="shared" si="64"/>
        <v/>
      </c>
      <c r="AH138" s="169" t="e">
        <f ca="1">S171</f>
        <v>#N/A</v>
      </c>
    </row>
    <row r="139" spans="1:34" ht="15" customHeight="1">
      <c r="B139" s="175" t="b">
        <f>IF(TRIM(Length_5_R3!A8)="",FALSE,TRUE)</f>
        <v>0</v>
      </c>
      <c r="C139" s="169" t="str">
        <f>IF($B139=FALSE,"",VALUE(Length_5_R3!A8))</f>
        <v/>
      </c>
      <c r="D139" s="169" t="str">
        <f>IF($B139=FALSE,"",Length_5_R3!B8)</f>
        <v/>
      </c>
      <c r="E139" s="169" t="str">
        <f>IF($B139=FALSE,"",Length_5_R3!C8)</f>
        <v/>
      </c>
      <c r="F139" s="175" t="str">
        <f>IF(B139=FALSE,"",Length_5_R3!N8)</f>
        <v/>
      </c>
      <c r="G139" s="175" t="str">
        <f>IF(B139=FALSE,"",Length_5_R3!O8)</f>
        <v/>
      </c>
      <c r="H139" s="175" t="str">
        <f>IF(B139=FALSE,"",Length_5_R3!P8)</f>
        <v/>
      </c>
      <c r="I139" s="175" t="str">
        <f>IF(B139=FALSE,"",Length_5_R3!Q8)</f>
        <v/>
      </c>
      <c r="J139" s="175" t="str">
        <f>IF(B139=FALSE,"",Length_5_R3!R8)</f>
        <v/>
      </c>
      <c r="K139" s="169" t="str">
        <f t="shared" si="49"/>
        <v/>
      </c>
      <c r="L139" s="179" t="str">
        <f t="shared" si="50"/>
        <v/>
      </c>
      <c r="M139" s="180" t="str">
        <f>IF(B139=FALSE,"",Length_5_R3!D31)</f>
        <v/>
      </c>
      <c r="N139" s="181" t="str">
        <f>IF(B139=FALSE,"",Calcu!K139*J$129)</f>
        <v/>
      </c>
      <c r="O139" s="182" t="str">
        <f t="shared" si="51"/>
        <v/>
      </c>
      <c r="P139" s="182" t="str">
        <f>IF(B139=FALSE,"",Length_5_R3!K31)</f>
        <v/>
      </c>
      <c r="Q139" s="182" t="str">
        <f t="shared" si="52"/>
        <v/>
      </c>
      <c r="R139" s="169" t="str">
        <f t="shared" si="53"/>
        <v/>
      </c>
      <c r="S139" s="169" t="str">
        <f t="shared" si="54"/>
        <v/>
      </c>
      <c r="T139" s="246" t="str">
        <f t="shared" si="55"/>
        <v/>
      </c>
      <c r="U139" s="183" t="str">
        <f t="shared" si="56"/>
        <v/>
      </c>
      <c r="V139" s="285" t="str">
        <f t="shared" si="57"/>
        <v/>
      </c>
      <c r="W139" s="169" t="str">
        <f t="shared" si="58"/>
        <v/>
      </c>
      <c r="X139" s="169" t="str">
        <f t="shared" si="59"/>
        <v/>
      </c>
      <c r="Y139" s="169" t="str">
        <f t="shared" si="65"/>
        <v/>
      </c>
      <c r="Z139" s="124"/>
      <c r="AA139" s="169" t="e">
        <f ca="1">IF(Length_5_R3!K8&lt;0,ROUNDUP(Length_5_R3!K8,$M$171),ROUNDDOWN(Length_5_R3!K8,$M$171))</f>
        <v>#N/A</v>
      </c>
      <c r="AB139" s="169" t="e">
        <f ca="1">IF(Length_5_R3!L8&lt;0,ROUNDDOWN(Length_5_R3!L8,$M$171),ROUNDUP(Length_5_R3!L8,$M$171))</f>
        <v>#N/A</v>
      </c>
      <c r="AC139" s="169" t="e">
        <f t="shared" ca="1" si="60"/>
        <v>#N/A</v>
      </c>
      <c r="AD139" s="172" t="e">
        <f t="shared" ca="1" si="61"/>
        <v>#N/A</v>
      </c>
      <c r="AE139" s="169" t="e">
        <f t="shared" ca="1" si="62"/>
        <v>#N/A</v>
      </c>
      <c r="AF139" s="169" t="e">
        <f t="shared" ca="1" si="63"/>
        <v>#N/A</v>
      </c>
      <c r="AG139" s="169" t="str">
        <f t="shared" si="64"/>
        <v/>
      </c>
      <c r="AH139" s="169" t="e">
        <f ca="1">S171</f>
        <v>#N/A</v>
      </c>
    </row>
    <row r="140" spans="1:34" ht="15" customHeight="1">
      <c r="B140" s="175" t="b">
        <f>IF(TRIM(Length_5_R3!A9)="",FALSE,TRUE)</f>
        <v>0</v>
      </c>
      <c r="C140" s="169" t="str">
        <f>IF($B140=FALSE,"",VALUE(Length_5_R3!A9))</f>
        <v/>
      </c>
      <c r="D140" s="169" t="str">
        <f>IF($B140=FALSE,"",Length_5_R3!B9)</f>
        <v/>
      </c>
      <c r="E140" s="169" t="str">
        <f>IF($B140=FALSE,"",Length_5_R3!C9)</f>
        <v/>
      </c>
      <c r="F140" s="175" t="str">
        <f>IF(B140=FALSE,"",Length_5_R3!N9)</f>
        <v/>
      </c>
      <c r="G140" s="175" t="str">
        <f>IF(B140=FALSE,"",Length_5_R3!O9)</f>
        <v/>
      </c>
      <c r="H140" s="175" t="str">
        <f>IF(B140=FALSE,"",Length_5_R3!P9)</f>
        <v/>
      </c>
      <c r="I140" s="175" t="str">
        <f>IF(B140=FALSE,"",Length_5_R3!Q9)</f>
        <v/>
      </c>
      <c r="J140" s="175" t="str">
        <f>IF(B140=FALSE,"",Length_5_R3!R9)</f>
        <v/>
      </c>
      <c r="K140" s="169" t="str">
        <f t="shared" si="49"/>
        <v/>
      </c>
      <c r="L140" s="179" t="str">
        <f t="shared" si="50"/>
        <v/>
      </c>
      <c r="M140" s="180" t="str">
        <f>IF(B140=FALSE,"",Length_5_R3!D32)</f>
        <v/>
      </c>
      <c r="N140" s="181" t="str">
        <f>IF(B140=FALSE,"",Calcu!K140*J$129)</f>
        <v/>
      </c>
      <c r="O140" s="182" t="str">
        <f t="shared" si="51"/>
        <v/>
      </c>
      <c r="P140" s="182" t="str">
        <f>IF(B140=FALSE,"",Length_5_R3!K32)</f>
        <v/>
      </c>
      <c r="Q140" s="182" t="str">
        <f t="shared" si="52"/>
        <v/>
      </c>
      <c r="R140" s="169" t="str">
        <f t="shared" si="53"/>
        <v/>
      </c>
      <c r="S140" s="169" t="str">
        <f t="shared" si="54"/>
        <v/>
      </c>
      <c r="T140" s="246" t="str">
        <f t="shared" si="55"/>
        <v/>
      </c>
      <c r="U140" s="183" t="str">
        <f t="shared" si="56"/>
        <v/>
      </c>
      <c r="V140" s="285" t="str">
        <f t="shared" si="57"/>
        <v/>
      </c>
      <c r="W140" s="169" t="str">
        <f t="shared" si="58"/>
        <v/>
      </c>
      <c r="X140" s="169" t="str">
        <f t="shared" si="59"/>
        <v/>
      </c>
      <c r="Y140" s="169" t="str">
        <f t="shared" si="65"/>
        <v/>
      </c>
      <c r="Z140" s="124"/>
      <c r="AA140" s="169" t="e">
        <f ca="1">IF(Length_5_R3!K9&lt;0,ROUNDUP(Length_5_R3!K9,$M$171),ROUNDDOWN(Length_5_R3!K9,$M$171))</f>
        <v>#N/A</v>
      </c>
      <c r="AB140" s="169" t="e">
        <f ca="1">IF(Length_5_R3!L9&lt;0,ROUNDDOWN(Length_5_R3!L9,$M$171),ROUNDUP(Length_5_R3!L9,$M$171))</f>
        <v>#N/A</v>
      </c>
      <c r="AC140" s="169" t="e">
        <f t="shared" ca="1" si="60"/>
        <v>#N/A</v>
      </c>
      <c r="AD140" s="172" t="e">
        <f t="shared" ca="1" si="61"/>
        <v>#N/A</v>
      </c>
      <c r="AE140" s="169" t="e">
        <f t="shared" ca="1" si="62"/>
        <v>#N/A</v>
      </c>
      <c r="AF140" s="169" t="e">
        <f t="shared" ca="1" si="63"/>
        <v>#N/A</v>
      </c>
      <c r="AG140" s="169" t="str">
        <f t="shared" si="64"/>
        <v/>
      </c>
      <c r="AH140" s="169" t="e">
        <f ca="1">S171</f>
        <v>#N/A</v>
      </c>
    </row>
    <row r="141" spans="1:34" ht="15" customHeight="1">
      <c r="B141" s="175" t="b">
        <f>IF(TRIM(Length_5_R3!A10)="",FALSE,TRUE)</f>
        <v>0</v>
      </c>
      <c r="C141" s="169" t="str">
        <f>IF($B141=FALSE,"",VALUE(Length_5_R3!A10))</f>
        <v/>
      </c>
      <c r="D141" s="169" t="str">
        <f>IF($B141=FALSE,"",Length_5_R3!B10)</f>
        <v/>
      </c>
      <c r="E141" s="169" t="str">
        <f>IF($B141=FALSE,"",Length_5_R3!C10)</f>
        <v/>
      </c>
      <c r="F141" s="175" t="str">
        <f>IF(B141=FALSE,"",Length_5_R3!N10)</f>
        <v/>
      </c>
      <c r="G141" s="175" t="str">
        <f>IF(B141=FALSE,"",Length_5_R3!O10)</f>
        <v/>
      </c>
      <c r="H141" s="175" t="str">
        <f>IF(B141=FALSE,"",Length_5_R3!P10)</f>
        <v/>
      </c>
      <c r="I141" s="175" t="str">
        <f>IF(B141=FALSE,"",Length_5_R3!Q10)</f>
        <v/>
      </c>
      <c r="J141" s="175" t="str">
        <f>IF(B141=FALSE,"",Length_5_R3!R10)</f>
        <v/>
      </c>
      <c r="K141" s="169" t="str">
        <f t="shared" si="49"/>
        <v/>
      </c>
      <c r="L141" s="179" t="str">
        <f t="shared" si="50"/>
        <v/>
      </c>
      <c r="M141" s="180" t="str">
        <f>IF(B141=FALSE,"",Length_5_R3!D33)</f>
        <v/>
      </c>
      <c r="N141" s="181" t="str">
        <f>IF(B141=FALSE,"",Calcu!K141*J$129)</f>
        <v/>
      </c>
      <c r="O141" s="182" t="str">
        <f t="shared" si="51"/>
        <v/>
      </c>
      <c r="P141" s="182" t="str">
        <f>IF(B141=FALSE,"",Length_5_R3!K33)</f>
        <v/>
      </c>
      <c r="Q141" s="182" t="str">
        <f t="shared" si="52"/>
        <v/>
      </c>
      <c r="R141" s="169" t="str">
        <f t="shared" si="53"/>
        <v/>
      </c>
      <c r="S141" s="169" t="str">
        <f t="shared" si="54"/>
        <v/>
      </c>
      <c r="T141" s="246" t="str">
        <f t="shared" si="55"/>
        <v/>
      </c>
      <c r="U141" s="183" t="str">
        <f t="shared" si="56"/>
        <v/>
      </c>
      <c r="V141" s="285" t="str">
        <f t="shared" si="57"/>
        <v/>
      </c>
      <c r="W141" s="169" t="str">
        <f t="shared" si="58"/>
        <v/>
      </c>
      <c r="X141" s="169" t="str">
        <f t="shared" si="59"/>
        <v/>
      </c>
      <c r="Y141" s="169" t="str">
        <f t="shared" si="65"/>
        <v/>
      </c>
      <c r="Z141" s="124"/>
      <c r="AA141" s="169" t="e">
        <f ca="1">IF(Length_5_R3!K10&lt;0,ROUNDUP(Length_5_R3!K10,$M$171),ROUNDDOWN(Length_5_R3!K10,$M$171))</f>
        <v>#N/A</v>
      </c>
      <c r="AB141" s="169" t="e">
        <f ca="1">IF(Length_5_R3!L10&lt;0,ROUNDDOWN(Length_5_R3!L10,$M$171),ROUNDUP(Length_5_R3!L10,$M$171))</f>
        <v>#N/A</v>
      </c>
      <c r="AC141" s="169" t="e">
        <f t="shared" ca="1" si="60"/>
        <v>#N/A</v>
      </c>
      <c r="AD141" s="172" t="e">
        <f t="shared" ca="1" si="61"/>
        <v>#N/A</v>
      </c>
      <c r="AE141" s="169" t="e">
        <f t="shared" ca="1" si="62"/>
        <v>#N/A</v>
      </c>
      <c r="AF141" s="169" t="e">
        <f t="shared" ca="1" si="63"/>
        <v>#N/A</v>
      </c>
      <c r="AG141" s="169" t="str">
        <f t="shared" si="64"/>
        <v/>
      </c>
      <c r="AH141" s="169" t="e">
        <f ca="1">S171</f>
        <v>#N/A</v>
      </c>
    </row>
    <row r="142" spans="1:34" ht="15" customHeight="1">
      <c r="B142" s="175" t="b">
        <f>IF(TRIM(Length_5_R3!A11)="",FALSE,TRUE)</f>
        <v>0</v>
      </c>
      <c r="C142" s="169" t="str">
        <f>IF($B142=FALSE,"",VALUE(Length_5_R3!A11))</f>
        <v/>
      </c>
      <c r="D142" s="169" t="str">
        <f>IF($B142=FALSE,"",Length_5_R3!B11)</f>
        <v/>
      </c>
      <c r="E142" s="169" t="str">
        <f>IF($B142=FALSE,"",Length_5_R3!C11)</f>
        <v/>
      </c>
      <c r="F142" s="175" t="str">
        <f>IF(B142=FALSE,"",Length_5_R3!N11)</f>
        <v/>
      </c>
      <c r="G142" s="175" t="str">
        <f>IF(B142=FALSE,"",Length_5_R3!O11)</f>
        <v/>
      </c>
      <c r="H142" s="175" t="str">
        <f>IF(B142=FALSE,"",Length_5_R3!P11)</f>
        <v/>
      </c>
      <c r="I142" s="175" t="str">
        <f>IF(B142=FALSE,"",Length_5_R3!Q11)</f>
        <v/>
      </c>
      <c r="J142" s="175" t="str">
        <f>IF(B142=FALSE,"",Length_5_R3!R11)</f>
        <v/>
      </c>
      <c r="K142" s="169" t="str">
        <f t="shared" si="49"/>
        <v/>
      </c>
      <c r="L142" s="179" t="str">
        <f t="shared" si="50"/>
        <v/>
      </c>
      <c r="M142" s="180" t="str">
        <f>IF(B142=FALSE,"",Length_5_R3!D34)</f>
        <v/>
      </c>
      <c r="N142" s="181" t="str">
        <f>IF(B142=FALSE,"",Calcu!K142*J$129)</f>
        <v/>
      </c>
      <c r="O142" s="182" t="str">
        <f t="shared" si="51"/>
        <v/>
      </c>
      <c r="P142" s="182" t="str">
        <f>IF(B142=FALSE,"",Length_5_R3!K34)</f>
        <v/>
      </c>
      <c r="Q142" s="182" t="str">
        <f t="shared" si="52"/>
        <v/>
      </c>
      <c r="R142" s="169" t="str">
        <f t="shared" si="53"/>
        <v/>
      </c>
      <c r="S142" s="169" t="str">
        <f t="shared" si="54"/>
        <v/>
      </c>
      <c r="T142" s="246" t="str">
        <f t="shared" si="55"/>
        <v/>
      </c>
      <c r="U142" s="183" t="str">
        <f t="shared" si="56"/>
        <v/>
      </c>
      <c r="V142" s="285" t="str">
        <f t="shared" si="57"/>
        <v/>
      </c>
      <c r="W142" s="169" t="str">
        <f t="shared" si="58"/>
        <v/>
      </c>
      <c r="X142" s="169" t="str">
        <f t="shared" si="59"/>
        <v/>
      </c>
      <c r="Y142" s="169" t="str">
        <f t="shared" si="65"/>
        <v/>
      </c>
      <c r="Z142" s="124"/>
      <c r="AA142" s="169" t="e">
        <f ca="1">IF(Length_5_R3!K11&lt;0,ROUNDUP(Length_5_R3!K11,$M$171),ROUNDDOWN(Length_5_R3!K11,$M$171))</f>
        <v>#N/A</v>
      </c>
      <c r="AB142" s="169" t="e">
        <f ca="1">IF(Length_5_R3!L11&lt;0,ROUNDDOWN(Length_5_R3!L11,$M$171),ROUNDUP(Length_5_R3!L11,$M$171))</f>
        <v>#N/A</v>
      </c>
      <c r="AC142" s="169" t="e">
        <f t="shared" ca="1" si="60"/>
        <v>#N/A</v>
      </c>
      <c r="AD142" s="172" t="e">
        <f t="shared" ca="1" si="61"/>
        <v>#N/A</v>
      </c>
      <c r="AE142" s="169" t="e">
        <f t="shared" ca="1" si="62"/>
        <v>#N/A</v>
      </c>
      <c r="AF142" s="169" t="e">
        <f t="shared" ca="1" si="63"/>
        <v>#N/A</v>
      </c>
      <c r="AG142" s="169" t="str">
        <f t="shared" si="64"/>
        <v/>
      </c>
      <c r="AH142" s="169" t="e">
        <f ca="1">S171</f>
        <v>#N/A</v>
      </c>
    </row>
    <row r="143" spans="1:34" ht="15" customHeight="1">
      <c r="B143" s="175" t="b">
        <f>IF(TRIM(Length_5_R3!A12)="",FALSE,TRUE)</f>
        <v>0</v>
      </c>
      <c r="C143" s="169" t="str">
        <f>IF($B143=FALSE,"",VALUE(Length_5_R3!A12))</f>
        <v/>
      </c>
      <c r="D143" s="169" t="str">
        <f>IF($B143=FALSE,"",Length_5_R3!B12)</f>
        <v/>
      </c>
      <c r="E143" s="169" t="str">
        <f>IF($B143=FALSE,"",Length_5_R3!C12)</f>
        <v/>
      </c>
      <c r="F143" s="175" t="str">
        <f>IF(B143=FALSE,"",Length_5_R3!N12)</f>
        <v/>
      </c>
      <c r="G143" s="175" t="str">
        <f>IF(B143=FALSE,"",Length_5_R3!O12)</f>
        <v/>
      </c>
      <c r="H143" s="175" t="str">
        <f>IF(B143=FALSE,"",Length_5_R3!P12)</f>
        <v/>
      </c>
      <c r="I143" s="175" t="str">
        <f>IF(B143=FALSE,"",Length_5_R3!Q12)</f>
        <v/>
      </c>
      <c r="J143" s="175" t="str">
        <f>IF(B143=FALSE,"",Length_5_R3!R12)</f>
        <v/>
      </c>
      <c r="K143" s="169" t="str">
        <f t="shared" si="49"/>
        <v/>
      </c>
      <c r="L143" s="179" t="str">
        <f t="shared" si="50"/>
        <v/>
      </c>
      <c r="M143" s="180" t="str">
        <f>IF(B143=FALSE,"",Length_5_R3!D35)</f>
        <v/>
      </c>
      <c r="N143" s="181" t="str">
        <f>IF(B143=FALSE,"",Calcu!K143*J$129)</f>
        <v/>
      </c>
      <c r="O143" s="182" t="str">
        <f t="shared" si="51"/>
        <v/>
      </c>
      <c r="P143" s="182" t="str">
        <f>IF(B143=FALSE,"",Length_5_R3!K35)</f>
        <v/>
      </c>
      <c r="Q143" s="182" t="str">
        <f t="shared" si="52"/>
        <v/>
      </c>
      <c r="R143" s="169" t="str">
        <f t="shared" si="53"/>
        <v/>
      </c>
      <c r="S143" s="169" t="str">
        <f t="shared" si="54"/>
        <v/>
      </c>
      <c r="T143" s="246" t="str">
        <f t="shared" si="55"/>
        <v/>
      </c>
      <c r="U143" s="183" t="str">
        <f t="shared" si="56"/>
        <v/>
      </c>
      <c r="V143" s="285" t="str">
        <f t="shared" si="57"/>
        <v/>
      </c>
      <c r="W143" s="169" t="str">
        <f t="shared" si="58"/>
        <v/>
      </c>
      <c r="X143" s="169" t="str">
        <f t="shared" si="59"/>
        <v/>
      </c>
      <c r="Y143" s="169" t="str">
        <f t="shared" si="65"/>
        <v/>
      </c>
      <c r="Z143" s="124"/>
      <c r="AA143" s="169" t="e">
        <f ca="1">IF(Length_5_R3!K12&lt;0,ROUNDUP(Length_5_R3!K12,$M$171),ROUNDDOWN(Length_5_R3!K12,$M$171))</f>
        <v>#N/A</v>
      </c>
      <c r="AB143" s="169" t="e">
        <f ca="1">IF(Length_5_R3!L12&lt;0,ROUNDDOWN(Length_5_R3!L12,$M$171),ROUNDUP(Length_5_R3!L12,$M$171))</f>
        <v>#N/A</v>
      </c>
      <c r="AC143" s="169" t="e">
        <f t="shared" ca="1" si="60"/>
        <v>#N/A</v>
      </c>
      <c r="AD143" s="172" t="e">
        <f t="shared" ca="1" si="61"/>
        <v>#N/A</v>
      </c>
      <c r="AE143" s="169" t="e">
        <f t="shared" ca="1" si="62"/>
        <v>#N/A</v>
      </c>
      <c r="AF143" s="169" t="e">
        <f t="shared" ca="1" si="63"/>
        <v>#N/A</v>
      </c>
      <c r="AG143" s="169" t="str">
        <f t="shared" si="64"/>
        <v/>
      </c>
      <c r="AH143" s="169" t="e">
        <f ca="1">S171</f>
        <v>#N/A</v>
      </c>
    </row>
    <row r="144" spans="1:34" ht="15" customHeight="1">
      <c r="B144" s="175" t="b">
        <f>IF(TRIM(Length_5_R3!A13)="",FALSE,TRUE)</f>
        <v>0</v>
      </c>
      <c r="C144" s="169" t="str">
        <f>IF($B144=FALSE,"",VALUE(Length_5_R3!A13))</f>
        <v/>
      </c>
      <c r="D144" s="169" t="str">
        <f>IF($B144=FALSE,"",Length_5_R3!B13)</f>
        <v/>
      </c>
      <c r="E144" s="169" t="str">
        <f>IF($B144=FALSE,"",Length_5_R3!C13)</f>
        <v/>
      </c>
      <c r="F144" s="175" t="str">
        <f>IF(B144=FALSE,"",Length_5_R3!N13)</f>
        <v/>
      </c>
      <c r="G144" s="175" t="str">
        <f>IF(B144=FALSE,"",Length_5_R3!O13)</f>
        <v/>
      </c>
      <c r="H144" s="175" t="str">
        <f>IF(B144=FALSE,"",Length_5_R3!P13)</f>
        <v/>
      </c>
      <c r="I144" s="175" t="str">
        <f>IF(B144=FALSE,"",Length_5_R3!Q13)</f>
        <v/>
      </c>
      <c r="J144" s="175" t="str">
        <f>IF(B144=FALSE,"",Length_5_R3!R13)</f>
        <v/>
      </c>
      <c r="K144" s="169" t="str">
        <f t="shared" si="49"/>
        <v/>
      </c>
      <c r="L144" s="179" t="str">
        <f t="shared" si="50"/>
        <v/>
      </c>
      <c r="M144" s="180" t="str">
        <f>IF(B144=FALSE,"",Length_5_R3!D36)</f>
        <v/>
      </c>
      <c r="N144" s="181" t="str">
        <f>IF(B144=FALSE,"",Calcu!K144*J$129)</f>
        <v/>
      </c>
      <c r="O144" s="182" t="str">
        <f t="shared" si="51"/>
        <v/>
      </c>
      <c r="P144" s="182" t="str">
        <f>IF(B144=FALSE,"",Length_5_R3!K36)</f>
        <v/>
      </c>
      <c r="Q144" s="182" t="str">
        <f t="shared" si="52"/>
        <v/>
      </c>
      <c r="R144" s="169" t="str">
        <f t="shared" si="53"/>
        <v/>
      </c>
      <c r="S144" s="169" t="str">
        <f t="shared" si="54"/>
        <v/>
      </c>
      <c r="T144" s="246" t="str">
        <f t="shared" si="55"/>
        <v/>
      </c>
      <c r="U144" s="183" t="str">
        <f t="shared" si="56"/>
        <v/>
      </c>
      <c r="V144" s="285" t="str">
        <f t="shared" si="57"/>
        <v/>
      </c>
      <c r="W144" s="169" t="str">
        <f t="shared" si="58"/>
        <v/>
      </c>
      <c r="X144" s="169" t="str">
        <f t="shared" si="59"/>
        <v/>
      </c>
      <c r="Y144" s="169" t="str">
        <f t="shared" si="65"/>
        <v/>
      </c>
      <c r="Z144" s="124"/>
      <c r="AA144" s="169" t="e">
        <f ca="1">IF(Length_5_R3!K13&lt;0,ROUNDUP(Length_5_R3!K13,$M$171),ROUNDDOWN(Length_5_R3!K13,$M$171))</f>
        <v>#N/A</v>
      </c>
      <c r="AB144" s="169" t="e">
        <f ca="1">IF(Length_5_R3!L13&lt;0,ROUNDDOWN(Length_5_R3!L13,$M$171),ROUNDUP(Length_5_R3!L13,$M$171))</f>
        <v>#N/A</v>
      </c>
      <c r="AC144" s="169" t="e">
        <f t="shared" ca="1" si="60"/>
        <v>#N/A</v>
      </c>
      <c r="AD144" s="172" t="e">
        <f t="shared" ca="1" si="61"/>
        <v>#N/A</v>
      </c>
      <c r="AE144" s="169" t="e">
        <f t="shared" ca="1" si="62"/>
        <v>#N/A</v>
      </c>
      <c r="AF144" s="169" t="e">
        <f t="shared" ca="1" si="63"/>
        <v>#N/A</v>
      </c>
      <c r="AG144" s="169" t="str">
        <f t="shared" si="64"/>
        <v/>
      </c>
      <c r="AH144" s="169" t="e">
        <f ca="1">S171</f>
        <v>#N/A</v>
      </c>
    </row>
    <row r="145" spans="1:34" ht="15" customHeight="1">
      <c r="B145" s="175" t="b">
        <f>IF(TRIM(Length_5_R3!A14)="",FALSE,TRUE)</f>
        <v>0</v>
      </c>
      <c r="C145" s="169" t="str">
        <f>IF($B145=FALSE,"",VALUE(Length_5_R3!A14))</f>
        <v/>
      </c>
      <c r="D145" s="169" t="str">
        <f>IF($B145=FALSE,"",Length_5_R3!B14)</f>
        <v/>
      </c>
      <c r="E145" s="169" t="str">
        <f>IF($B145=FALSE,"",Length_5_R3!C14)</f>
        <v/>
      </c>
      <c r="F145" s="175" t="str">
        <f>IF(B145=FALSE,"",Length_5_R3!N14)</f>
        <v/>
      </c>
      <c r="G145" s="175" t="str">
        <f>IF(B145=FALSE,"",Length_5_R3!O14)</f>
        <v/>
      </c>
      <c r="H145" s="175" t="str">
        <f>IF(B145=FALSE,"",Length_5_R3!P14)</f>
        <v/>
      </c>
      <c r="I145" s="175" t="str">
        <f>IF(B145=FALSE,"",Length_5_R3!Q14)</f>
        <v/>
      </c>
      <c r="J145" s="175" t="str">
        <f>IF(B145=FALSE,"",Length_5_R3!R14)</f>
        <v/>
      </c>
      <c r="K145" s="169" t="str">
        <f t="shared" si="49"/>
        <v/>
      </c>
      <c r="L145" s="179" t="str">
        <f t="shared" si="50"/>
        <v/>
      </c>
      <c r="M145" s="180" t="str">
        <f>IF(B145=FALSE,"",Length_5_R3!D37)</f>
        <v/>
      </c>
      <c r="N145" s="181" t="str">
        <f>IF(B145=FALSE,"",Calcu!K145*J$129)</f>
        <v/>
      </c>
      <c r="O145" s="182" t="str">
        <f t="shared" si="51"/>
        <v/>
      </c>
      <c r="P145" s="182" t="str">
        <f>IF(B145=FALSE,"",Length_5_R3!K37)</f>
        <v/>
      </c>
      <c r="Q145" s="182" t="str">
        <f t="shared" si="52"/>
        <v/>
      </c>
      <c r="R145" s="169" t="str">
        <f t="shared" si="53"/>
        <v/>
      </c>
      <c r="S145" s="169" t="str">
        <f t="shared" si="54"/>
        <v/>
      </c>
      <c r="T145" s="246" t="str">
        <f t="shared" si="55"/>
        <v/>
      </c>
      <c r="U145" s="183" t="str">
        <f t="shared" si="56"/>
        <v/>
      </c>
      <c r="V145" s="285" t="str">
        <f t="shared" si="57"/>
        <v/>
      </c>
      <c r="W145" s="169" t="str">
        <f t="shared" si="58"/>
        <v/>
      </c>
      <c r="X145" s="169" t="str">
        <f t="shared" si="59"/>
        <v/>
      </c>
      <c r="Y145" s="169" t="str">
        <f t="shared" si="65"/>
        <v/>
      </c>
      <c r="Z145" s="124"/>
      <c r="AA145" s="169" t="e">
        <f ca="1">IF(Length_5_R3!K14&lt;0,ROUNDUP(Length_5_R3!K14,$M$171),ROUNDDOWN(Length_5_R3!K14,$M$171))</f>
        <v>#N/A</v>
      </c>
      <c r="AB145" s="169" t="e">
        <f ca="1">IF(Length_5_R3!L14&lt;0,ROUNDDOWN(Length_5_R3!L14,$M$171),ROUNDUP(Length_5_R3!L14,$M$171))</f>
        <v>#N/A</v>
      </c>
      <c r="AC145" s="169" t="e">
        <f t="shared" ca="1" si="60"/>
        <v>#N/A</v>
      </c>
      <c r="AD145" s="172" t="e">
        <f t="shared" ca="1" si="61"/>
        <v>#N/A</v>
      </c>
      <c r="AE145" s="169" t="e">
        <f t="shared" ca="1" si="62"/>
        <v>#N/A</v>
      </c>
      <c r="AF145" s="169" t="e">
        <f t="shared" ca="1" si="63"/>
        <v>#N/A</v>
      </c>
      <c r="AG145" s="169" t="str">
        <f t="shared" si="64"/>
        <v/>
      </c>
      <c r="AH145" s="169" t="e">
        <f ca="1">S171</f>
        <v>#N/A</v>
      </c>
    </row>
    <row r="146" spans="1:34" ht="15" customHeight="1">
      <c r="B146" s="175" t="b">
        <f>IF(TRIM(Length_5_R3!A15)="",FALSE,TRUE)</f>
        <v>0</v>
      </c>
      <c r="C146" s="169" t="str">
        <f>IF($B146=FALSE,"",VALUE(Length_5_R3!A15))</f>
        <v/>
      </c>
      <c r="D146" s="169" t="str">
        <f>IF($B146=FALSE,"",Length_5_R3!B15)</f>
        <v/>
      </c>
      <c r="E146" s="169" t="str">
        <f>IF($B146=FALSE,"",Length_5_R3!C15)</f>
        <v/>
      </c>
      <c r="F146" s="175" t="str">
        <f>IF(B146=FALSE,"",Length_5_R3!N15)</f>
        <v/>
      </c>
      <c r="G146" s="175" t="str">
        <f>IF(B146=FALSE,"",Length_5_R3!O15)</f>
        <v/>
      </c>
      <c r="H146" s="175" t="str">
        <f>IF(B146=FALSE,"",Length_5_R3!P15)</f>
        <v/>
      </c>
      <c r="I146" s="175" t="str">
        <f>IF(B146=FALSE,"",Length_5_R3!Q15)</f>
        <v/>
      </c>
      <c r="J146" s="175" t="str">
        <f>IF(B146=FALSE,"",Length_5_R3!R15)</f>
        <v/>
      </c>
      <c r="K146" s="169" t="str">
        <f t="shared" si="49"/>
        <v/>
      </c>
      <c r="L146" s="179" t="str">
        <f t="shared" si="50"/>
        <v/>
      </c>
      <c r="M146" s="180" t="str">
        <f>IF(B146=FALSE,"",Length_5_R3!D38)</f>
        <v/>
      </c>
      <c r="N146" s="181" t="str">
        <f>IF(B146=FALSE,"",Calcu!K146*J$129)</f>
        <v/>
      </c>
      <c r="O146" s="182" t="str">
        <f t="shared" si="51"/>
        <v/>
      </c>
      <c r="P146" s="182" t="str">
        <f>IF(B146=FALSE,"",Length_5_R3!K38)</f>
        <v/>
      </c>
      <c r="Q146" s="182" t="str">
        <f t="shared" si="52"/>
        <v/>
      </c>
      <c r="R146" s="169" t="str">
        <f t="shared" si="53"/>
        <v/>
      </c>
      <c r="S146" s="169" t="str">
        <f t="shared" si="54"/>
        <v/>
      </c>
      <c r="T146" s="246" t="str">
        <f t="shared" si="55"/>
        <v/>
      </c>
      <c r="U146" s="183" t="str">
        <f t="shared" si="56"/>
        <v/>
      </c>
      <c r="V146" s="285" t="str">
        <f t="shared" si="57"/>
        <v/>
      </c>
      <c r="W146" s="169" t="str">
        <f t="shared" si="58"/>
        <v/>
      </c>
      <c r="X146" s="169" t="str">
        <f t="shared" si="59"/>
        <v/>
      </c>
      <c r="Y146" s="169" t="str">
        <f t="shared" si="65"/>
        <v/>
      </c>
      <c r="Z146" s="124"/>
      <c r="AA146" s="169" t="e">
        <f ca="1">IF(Length_5_R3!K15&lt;0,ROUNDUP(Length_5_R3!K15,$M$171),ROUNDDOWN(Length_5_R3!K15,$M$171))</f>
        <v>#N/A</v>
      </c>
      <c r="AB146" s="169" t="e">
        <f ca="1">IF(Length_5_R3!L15&lt;0,ROUNDDOWN(Length_5_R3!L15,$M$171),ROUNDUP(Length_5_R3!L15,$M$171))</f>
        <v>#N/A</v>
      </c>
      <c r="AC146" s="169" t="e">
        <f t="shared" ca="1" si="60"/>
        <v>#N/A</v>
      </c>
      <c r="AD146" s="172" t="e">
        <f t="shared" ca="1" si="61"/>
        <v>#N/A</v>
      </c>
      <c r="AE146" s="169" t="e">
        <f t="shared" ca="1" si="62"/>
        <v>#N/A</v>
      </c>
      <c r="AF146" s="169" t="e">
        <f t="shared" ca="1" si="63"/>
        <v>#N/A</v>
      </c>
      <c r="AG146" s="169" t="str">
        <f t="shared" si="64"/>
        <v/>
      </c>
      <c r="AH146" s="169" t="e">
        <f ca="1">S171</f>
        <v>#N/A</v>
      </c>
    </row>
    <row r="147" spans="1:34" ht="15" customHeight="1">
      <c r="B147" s="175" t="b">
        <f>IF(TRIM(Length_5_R3!A16)="",FALSE,TRUE)</f>
        <v>0</v>
      </c>
      <c r="C147" s="169" t="str">
        <f>IF($B147=FALSE,"",VALUE(Length_5_R3!A16))</f>
        <v/>
      </c>
      <c r="D147" s="169" t="str">
        <f>IF($B147=FALSE,"",Length_5_R3!B16)</f>
        <v/>
      </c>
      <c r="E147" s="169" t="str">
        <f>IF($B147=FALSE,"",Length_5_R3!C16)</f>
        <v/>
      </c>
      <c r="F147" s="175" t="str">
        <f>IF(B147=FALSE,"",Length_5_R3!N16)</f>
        <v/>
      </c>
      <c r="G147" s="175" t="str">
        <f>IF(B147=FALSE,"",Length_5_R3!O16)</f>
        <v/>
      </c>
      <c r="H147" s="175" t="str">
        <f>IF(B147=FALSE,"",Length_5_R3!P16)</f>
        <v/>
      </c>
      <c r="I147" s="175" t="str">
        <f>IF(B147=FALSE,"",Length_5_R3!Q16)</f>
        <v/>
      </c>
      <c r="J147" s="175" t="str">
        <f>IF(B147=FALSE,"",Length_5_R3!R16)</f>
        <v/>
      </c>
      <c r="K147" s="169" t="str">
        <f t="shared" si="49"/>
        <v/>
      </c>
      <c r="L147" s="179" t="str">
        <f t="shared" si="50"/>
        <v/>
      </c>
      <c r="M147" s="180" t="str">
        <f>IF(B147=FALSE,"",Length_5_R3!D39)</f>
        <v/>
      </c>
      <c r="N147" s="181" t="str">
        <f>IF(B147=FALSE,"",Calcu!K147*J$129)</f>
        <v/>
      </c>
      <c r="O147" s="182" t="str">
        <f t="shared" si="51"/>
        <v/>
      </c>
      <c r="P147" s="182" t="str">
        <f>IF(B147=FALSE,"",Length_5_R3!K39)</f>
        <v/>
      </c>
      <c r="Q147" s="182" t="str">
        <f t="shared" si="52"/>
        <v/>
      </c>
      <c r="R147" s="169" t="str">
        <f t="shared" si="53"/>
        <v/>
      </c>
      <c r="S147" s="169" t="str">
        <f t="shared" si="54"/>
        <v/>
      </c>
      <c r="T147" s="246" t="str">
        <f t="shared" si="55"/>
        <v/>
      </c>
      <c r="U147" s="183" t="str">
        <f t="shared" si="56"/>
        <v/>
      </c>
      <c r="V147" s="285" t="str">
        <f t="shared" si="57"/>
        <v/>
      </c>
      <c r="W147" s="169" t="str">
        <f t="shared" si="58"/>
        <v/>
      </c>
      <c r="X147" s="169" t="str">
        <f t="shared" si="59"/>
        <v/>
      </c>
      <c r="Y147" s="169" t="str">
        <f t="shared" si="65"/>
        <v/>
      </c>
      <c r="Z147" s="124"/>
      <c r="AA147" s="169" t="e">
        <f ca="1">IF(Length_5_R3!K16&lt;0,ROUNDUP(Length_5_R3!K16,$M$171),ROUNDDOWN(Length_5_R3!K16,$M$171))</f>
        <v>#N/A</v>
      </c>
      <c r="AB147" s="169" t="e">
        <f ca="1">IF(Length_5_R3!L16&lt;0,ROUNDDOWN(Length_5_R3!L16,$M$171),ROUNDUP(Length_5_R3!L16,$M$171))</f>
        <v>#N/A</v>
      </c>
      <c r="AC147" s="169" t="e">
        <f t="shared" ca="1" si="60"/>
        <v>#N/A</v>
      </c>
      <c r="AD147" s="172" t="e">
        <f t="shared" ca="1" si="61"/>
        <v>#N/A</v>
      </c>
      <c r="AE147" s="169" t="e">
        <f t="shared" ca="1" si="62"/>
        <v>#N/A</v>
      </c>
      <c r="AF147" s="169" t="e">
        <f t="shared" ca="1" si="63"/>
        <v>#N/A</v>
      </c>
      <c r="AG147" s="169" t="str">
        <f t="shared" si="64"/>
        <v/>
      </c>
      <c r="AH147" s="169" t="e">
        <f ca="1">S171</f>
        <v>#N/A</v>
      </c>
    </row>
    <row r="148" spans="1:34" ht="15" customHeight="1">
      <c r="B148" s="175" t="b">
        <f>IF(TRIM(Length_5_R3!A17)="",FALSE,TRUE)</f>
        <v>0</v>
      </c>
      <c r="C148" s="169" t="str">
        <f>IF($B148=FALSE,"",VALUE(Length_5_R3!A17))</f>
        <v/>
      </c>
      <c r="D148" s="169" t="str">
        <f>IF($B148=FALSE,"",Length_5_R3!B17)</f>
        <v/>
      </c>
      <c r="E148" s="169" t="str">
        <f>IF($B148=FALSE,"",Length_5_R3!C17)</f>
        <v/>
      </c>
      <c r="F148" s="175" t="str">
        <f>IF(B148=FALSE,"",Length_5_R3!N17)</f>
        <v/>
      </c>
      <c r="G148" s="175" t="str">
        <f>IF(B148=FALSE,"",Length_5_R3!O17)</f>
        <v/>
      </c>
      <c r="H148" s="175" t="str">
        <f>IF(B148=FALSE,"",Length_5_R3!P17)</f>
        <v/>
      </c>
      <c r="I148" s="175" t="str">
        <f>IF(B148=FALSE,"",Length_5_R3!Q17)</f>
        <v/>
      </c>
      <c r="J148" s="175" t="str">
        <f>IF(B148=FALSE,"",Length_5_R3!R17)</f>
        <v/>
      </c>
      <c r="K148" s="169" t="str">
        <f t="shared" si="49"/>
        <v/>
      </c>
      <c r="L148" s="179" t="str">
        <f t="shared" si="50"/>
        <v/>
      </c>
      <c r="M148" s="180" t="str">
        <f>IF(B148=FALSE,"",Length_5_R3!D40)</f>
        <v/>
      </c>
      <c r="N148" s="181" t="str">
        <f>IF(B148=FALSE,"",Calcu!K148*J$129)</f>
        <v/>
      </c>
      <c r="O148" s="182" t="str">
        <f t="shared" si="51"/>
        <v/>
      </c>
      <c r="P148" s="182" t="str">
        <f>IF(B148=FALSE,"",Length_5_R3!K40)</f>
        <v/>
      </c>
      <c r="Q148" s="182" t="str">
        <f t="shared" si="52"/>
        <v/>
      </c>
      <c r="R148" s="169" t="str">
        <f t="shared" si="53"/>
        <v/>
      </c>
      <c r="S148" s="169" t="str">
        <f t="shared" si="54"/>
        <v/>
      </c>
      <c r="T148" s="246" t="str">
        <f t="shared" si="55"/>
        <v/>
      </c>
      <c r="U148" s="183" t="str">
        <f t="shared" si="56"/>
        <v/>
      </c>
      <c r="V148" s="285" t="str">
        <f t="shared" si="57"/>
        <v/>
      </c>
      <c r="W148" s="169" t="str">
        <f t="shared" si="58"/>
        <v/>
      </c>
      <c r="X148" s="169" t="str">
        <f t="shared" si="59"/>
        <v/>
      </c>
      <c r="Y148" s="169" t="str">
        <f t="shared" si="65"/>
        <v/>
      </c>
      <c r="Z148" s="124"/>
      <c r="AA148" s="169" t="e">
        <f ca="1">IF(Length_5_R3!K17&lt;0,ROUNDUP(Length_5_R3!K17,$M$171),ROUNDDOWN(Length_5_R3!K17,$M$171))</f>
        <v>#N/A</v>
      </c>
      <c r="AB148" s="169" t="e">
        <f ca="1">IF(Length_5_R3!L17&lt;0,ROUNDDOWN(Length_5_R3!L17,$M$171),ROUNDUP(Length_5_R3!L17,$M$171))</f>
        <v>#N/A</v>
      </c>
      <c r="AC148" s="169" t="e">
        <f t="shared" ca="1" si="60"/>
        <v>#N/A</v>
      </c>
      <c r="AD148" s="172" t="e">
        <f t="shared" ca="1" si="61"/>
        <v>#N/A</v>
      </c>
      <c r="AE148" s="169" t="e">
        <f t="shared" ca="1" si="62"/>
        <v>#N/A</v>
      </c>
      <c r="AF148" s="169" t="e">
        <f t="shared" ca="1" si="63"/>
        <v>#N/A</v>
      </c>
      <c r="AG148" s="169" t="str">
        <f t="shared" si="64"/>
        <v/>
      </c>
      <c r="AH148" s="169" t="e">
        <f ca="1">S171</f>
        <v>#N/A</v>
      </c>
    </row>
    <row r="149" spans="1:34" ht="15" customHeight="1">
      <c r="B149" s="175" t="b">
        <f>IF(TRIM(Length_5_R3!A18)="",FALSE,TRUE)</f>
        <v>0</v>
      </c>
      <c r="C149" s="169" t="str">
        <f>IF($B149=FALSE,"",VALUE(Length_5_R3!A18))</f>
        <v/>
      </c>
      <c r="D149" s="169" t="str">
        <f>IF($B149=FALSE,"",Length_5_R3!B18)</f>
        <v/>
      </c>
      <c r="E149" s="169" t="str">
        <f>IF($B149=FALSE,"",Length_5_R3!C18)</f>
        <v/>
      </c>
      <c r="F149" s="175" t="str">
        <f>IF(B149=FALSE,"",Length_5_R3!N18)</f>
        <v/>
      </c>
      <c r="G149" s="175" t="str">
        <f>IF(B149=FALSE,"",Length_5_R3!O18)</f>
        <v/>
      </c>
      <c r="H149" s="175" t="str">
        <f>IF(B149=FALSE,"",Length_5_R3!P18)</f>
        <v/>
      </c>
      <c r="I149" s="175" t="str">
        <f>IF(B149=FALSE,"",Length_5_R3!Q18)</f>
        <v/>
      </c>
      <c r="J149" s="175" t="str">
        <f>IF(B149=FALSE,"",Length_5_R3!R18)</f>
        <v/>
      </c>
      <c r="K149" s="169" t="str">
        <f t="shared" si="49"/>
        <v/>
      </c>
      <c r="L149" s="179" t="str">
        <f t="shared" si="50"/>
        <v/>
      </c>
      <c r="M149" s="180" t="str">
        <f>IF(B149=FALSE,"",Length_5_R3!D41)</f>
        <v/>
      </c>
      <c r="N149" s="181" t="str">
        <f>IF(B149=FALSE,"",Calcu!K149*J$129)</f>
        <v/>
      </c>
      <c r="O149" s="182" t="str">
        <f t="shared" si="51"/>
        <v/>
      </c>
      <c r="P149" s="182" t="str">
        <f>IF(B149=FALSE,"",Length_5_R3!K41)</f>
        <v/>
      </c>
      <c r="Q149" s="182" t="str">
        <f t="shared" si="52"/>
        <v/>
      </c>
      <c r="R149" s="169" t="str">
        <f t="shared" si="53"/>
        <v/>
      </c>
      <c r="S149" s="169" t="str">
        <f t="shared" si="54"/>
        <v/>
      </c>
      <c r="T149" s="246" t="str">
        <f t="shared" si="55"/>
        <v/>
      </c>
      <c r="U149" s="183" t="str">
        <f t="shared" si="56"/>
        <v/>
      </c>
      <c r="V149" s="285" t="str">
        <f t="shared" si="57"/>
        <v/>
      </c>
      <c r="W149" s="169" t="str">
        <f t="shared" si="58"/>
        <v/>
      </c>
      <c r="X149" s="169" t="str">
        <f t="shared" si="59"/>
        <v/>
      </c>
      <c r="Y149" s="169" t="str">
        <f t="shared" si="65"/>
        <v/>
      </c>
      <c r="Z149" s="124"/>
      <c r="AA149" s="169" t="e">
        <f ca="1">IF(Length_5_R3!K18&lt;0,ROUNDUP(Length_5_R3!K18,$M$171),ROUNDDOWN(Length_5_R3!K18,$M$171))</f>
        <v>#N/A</v>
      </c>
      <c r="AB149" s="169" t="e">
        <f ca="1">IF(Length_5_R3!L18&lt;0,ROUNDDOWN(Length_5_R3!L18,$M$171),ROUNDUP(Length_5_R3!L18,$M$171))</f>
        <v>#N/A</v>
      </c>
      <c r="AC149" s="169" t="e">
        <f t="shared" ca="1" si="60"/>
        <v>#N/A</v>
      </c>
      <c r="AD149" s="172" t="e">
        <f t="shared" ca="1" si="61"/>
        <v>#N/A</v>
      </c>
      <c r="AE149" s="169" t="e">
        <f t="shared" ca="1" si="62"/>
        <v>#N/A</v>
      </c>
      <c r="AF149" s="169" t="e">
        <f t="shared" ca="1" si="63"/>
        <v>#N/A</v>
      </c>
      <c r="AG149" s="169" t="str">
        <f t="shared" si="64"/>
        <v/>
      </c>
      <c r="AH149" s="169" t="e">
        <f ca="1">S171</f>
        <v>#N/A</v>
      </c>
    </row>
    <row r="150" spans="1:34" ht="15" customHeight="1">
      <c r="B150" s="175" t="b">
        <f>IF(TRIM(Length_5_R3!A19)="",FALSE,TRUE)</f>
        <v>0</v>
      </c>
      <c r="C150" s="169" t="str">
        <f>IF($B150=FALSE,"",VALUE(Length_5_R3!A19))</f>
        <v/>
      </c>
      <c r="D150" s="169" t="str">
        <f>IF($B150=FALSE,"",Length_5_R3!B19)</f>
        <v/>
      </c>
      <c r="E150" s="169" t="str">
        <f>IF($B150=FALSE,"",Length_5_R3!C19)</f>
        <v/>
      </c>
      <c r="F150" s="175" t="str">
        <f>IF(B150=FALSE,"",Length_5_R3!N19)</f>
        <v/>
      </c>
      <c r="G150" s="175" t="str">
        <f>IF(B150=FALSE,"",Length_5_R3!O19)</f>
        <v/>
      </c>
      <c r="H150" s="175" t="str">
        <f>IF(B150=FALSE,"",Length_5_R3!P19)</f>
        <v/>
      </c>
      <c r="I150" s="175" t="str">
        <f>IF(B150=FALSE,"",Length_5_R3!Q19)</f>
        <v/>
      </c>
      <c r="J150" s="175" t="str">
        <f>IF(B150=FALSE,"",Length_5_R3!R19)</f>
        <v/>
      </c>
      <c r="K150" s="169" t="str">
        <f t="shared" si="49"/>
        <v/>
      </c>
      <c r="L150" s="179" t="str">
        <f t="shared" si="50"/>
        <v/>
      </c>
      <c r="M150" s="180" t="str">
        <f>IF(B150=FALSE,"",Length_5_R3!D42)</f>
        <v/>
      </c>
      <c r="N150" s="181" t="str">
        <f>IF(B150=FALSE,"",Calcu!K150*J$129)</f>
        <v/>
      </c>
      <c r="O150" s="182" t="str">
        <f t="shared" si="51"/>
        <v/>
      </c>
      <c r="P150" s="182" t="str">
        <f>IF(B150=FALSE,"",Length_5_R3!K42)</f>
        <v/>
      </c>
      <c r="Q150" s="182" t="str">
        <f t="shared" si="52"/>
        <v/>
      </c>
      <c r="R150" s="169" t="str">
        <f t="shared" si="53"/>
        <v/>
      </c>
      <c r="S150" s="169" t="str">
        <f t="shared" si="54"/>
        <v/>
      </c>
      <c r="T150" s="246" t="str">
        <f t="shared" si="55"/>
        <v/>
      </c>
      <c r="U150" s="183" t="str">
        <f t="shared" si="56"/>
        <v/>
      </c>
      <c r="V150" s="285" t="str">
        <f t="shared" si="57"/>
        <v/>
      </c>
      <c r="W150" s="169" t="str">
        <f t="shared" si="58"/>
        <v/>
      </c>
      <c r="X150" s="169" t="str">
        <f t="shared" si="59"/>
        <v/>
      </c>
      <c r="Y150" s="169" t="str">
        <f t="shared" si="65"/>
        <v/>
      </c>
      <c r="Z150" s="124"/>
      <c r="AA150" s="169" t="e">
        <f ca="1">IF(Length_5_R3!K19&lt;0,ROUNDUP(Length_5_R3!K19,$M$171),ROUNDDOWN(Length_5_R3!K19,$M$171))</f>
        <v>#N/A</v>
      </c>
      <c r="AB150" s="169" t="e">
        <f ca="1">IF(Length_5_R3!L19&lt;0,ROUNDDOWN(Length_5_R3!L19,$M$171),ROUNDUP(Length_5_R3!L19,$M$171))</f>
        <v>#N/A</v>
      </c>
      <c r="AC150" s="169" t="e">
        <f t="shared" ca="1" si="60"/>
        <v>#N/A</v>
      </c>
      <c r="AD150" s="172" t="e">
        <f t="shared" ca="1" si="61"/>
        <v>#N/A</v>
      </c>
      <c r="AE150" s="169" t="e">
        <f t="shared" ca="1" si="62"/>
        <v>#N/A</v>
      </c>
      <c r="AF150" s="169" t="e">
        <f t="shared" ca="1" si="63"/>
        <v>#N/A</v>
      </c>
      <c r="AG150" s="169" t="str">
        <f t="shared" si="64"/>
        <v/>
      </c>
      <c r="AH150" s="169" t="e">
        <f ca="1">S171</f>
        <v>#N/A</v>
      </c>
    </row>
    <row r="151" spans="1:34" ht="15" customHeight="1">
      <c r="B151" s="175" t="b">
        <f>IF(TRIM(Length_5_R3!A20)="",FALSE,TRUE)</f>
        <v>0</v>
      </c>
      <c r="C151" s="169" t="str">
        <f>IF($B151=FALSE,"",VALUE(Length_5_R3!A20))</f>
        <v/>
      </c>
      <c r="D151" s="169" t="str">
        <f>IF($B151=FALSE,"",Length_5_R3!B20)</f>
        <v/>
      </c>
      <c r="E151" s="169" t="str">
        <f>IF($B151=FALSE,"",Length_5_R3!C20)</f>
        <v/>
      </c>
      <c r="F151" s="175" t="str">
        <f>IF(B151=FALSE,"",Length_5_R3!N20)</f>
        <v/>
      </c>
      <c r="G151" s="175" t="str">
        <f>IF(B151=FALSE,"",Length_5_R3!O20)</f>
        <v/>
      </c>
      <c r="H151" s="175" t="str">
        <f>IF(B151=FALSE,"",Length_5_R3!P20)</f>
        <v/>
      </c>
      <c r="I151" s="175" t="str">
        <f>IF(B151=FALSE,"",Length_5_R3!Q20)</f>
        <v/>
      </c>
      <c r="J151" s="175" t="str">
        <f>IF(B151=FALSE,"",Length_5_R3!R20)</f>
        <v/>
      </c>
      <c r="K151" s="169" t="str">
        <f t="shared" si="49"/>
        <v/>
      </c>
      <c r="L151" s="179" t="str">
        <f t="shared" si="50"/>
        <v/>
      </c>
      <c r="M151" s="180" t="str">
        <f>IF(B151=FALSE,"",Length_5_R3!D43)</f>
        <v/>
      </c>
      <c r="N151" s="181" t="str">
        <f>IF(B151=FALSE,"",Calcu!K151*J$129)</f>
        <v/>
      </c>
      <c r="O151" s="182" t="str">
        <f t="shared" si="51"/>
        <v/>
      </c>
      <c r="P151" s="182" t="str">
        <f>IF(B151=FALSE,"",Length_5_R3!K43)</f>
        <v/>
      </c>
      <c r="Q151" s="182" t="str">
        <f t="shared" si="52"/>
        <v/>
      </c>
      <c r="R151" s="169" t="str">
        <f t="shared" si="53"/>
        <v/>
      </c>
      <c r="S151" s="169" t="str">
        <f t="shared" si="54"/>
        <v/>
      </c>
      <c r="T151" s="246" t="str">
        <f t="shared" si="55"/>
        <v/>
      </c>
      <c r="U151" s="183" t="str">
        <f t="shared" si="56"/>
        <v/>
      </c>
      <c r="V151" s="285" t="str">
        <f t="shared" si="57"/>
        <v/>
      </c>
      <c r="W151" s="169" t="str">
        <f t="shared" si="58"/>
        <v/>
      </c>
      <c r="X151" s="169" t="str">
        <f t="shared" si="59"/>
        <v/>
      </c>
      <c r="Y151" s="169" t="str">
        <f t="shared" si="65"/>
        <v/>
      </c>
      <c r="Z151" s="124"/>
      <c r="AA151" s="169" t="e">
        <f ca="1">IF(Length_5_R3!K20&lt;0,ROUNDUP(Length_5_R3!K20,$M$171),ROUNDDOWN(Length_5_R3!K20,$M$171))</f>
        <v>#N/A</v>
      </c>
      <c r="AB151" s="169" t="e">
        <f ca="1">IF(Length_5_R3!L20&lt;0,ROUNDDOWN(Length_5_R3!L20,$M$171),ROUNDUP(Length_5_R3!L20,$M$171))</f>
        <v>#N/A</v>
      </c>
      <c r="AC151" s="169" t="e">
        <f t="shared" ca="1" si="60"/>
        <v>#N/A</v>
      </c>
      <c r="AD151" s="172" t="e">
        <f t="shared" ca="1" si="61"/>
        <v>#N/A</v>
      </c>
      <c r="AE151" s="169" t="e">
        <f t="shared" ca="1" si="62"/>
        <v>#N/A</v>
      </c>
      <c r="AF151" s="169" t="e">
        <f t="shared" ca="1" si="63"/>
        <v>#N/A</v>
      </c>
      <c r="AG151" s="169" t="str">
        <f t="shared" si="64"/>
        <v/>
      </c>
      <c r="AH151" s="169" t="e">
        <f ca="1">S171</f>
        <v>#N/A</v>
      </c>
    </row>
    <row r="152" spans="1:34" ht="15" customHeight="1">
      <c r="B152" s="175" t="b">
        <f>IF(TRIM(Length_5_R3!A21)="",FALSE,TRUE)</f>
        <v>0</v>
      </c>
      <c r="C152" s="169" t="str">
        <f>IF($B152=FALSE,"",VALUE(Length_5_R3!A21))</f>
        <v/>
      </c>
      <c r="D152" s="169" t="str">
        <f>IF($B152=FALSE,"",Length_5_R3!B21)</f>
        <v/>
      </c>
      <c r="E152" s="169" t="str">
        <f>IF($B152=FALSE,"",Length_5_R3!C21)</f>
        <v/>
      </c>
      <c r="F152" s="175" t="str">
        <f>IF(B152=FALSE,"",Length_5_R3!N21)</f>
        <v/>
      </c>
      <c r="G152" s="175" t="str">
        <f>IF(B152=FALSE,"",Length_5_R3!O21)</f>
        <v/>
      </c>
      <c r="H152" s="175" t="str">
        <f>IF(B152=FALSE,"",Length_5_R3!P21)</f>
        <v/>
      </c>
      <c r="I152" s="175" t="str">
        <f>IF(B152=FALSE,"",Length_5_R3!Q21)</f>
        <v/>
      </c>
      <c r="J152" s="175" t="str">
        <f>IF(B152=FALSE,"",Length_5_R3!R21)</f>
        <v/>
      </c>
      <c r="K152" s="169" t="str">
        <f t="shared" si="49"/>
        <v/>
      </c>
      <c r="L152" s="179" t="str">
        <f t="shared" si="50"/>
        <v/>
      </c>
      <c r="M152" s="180" t="str">
        <f>IF(B152=FALSE,"",Length_5_R3!D44)</f>
        <v/>
      </c>
      <c r="N152" s="181" t="str">
        <f>IF(B152=FALSE,"",Calcu!K152*J$129)</f>
        <v/>
      </c>
      <c r="O152" s="182" t="str">
        <f t="shared" si="51"/>
        <v/>
      </c>
      <c r="P152" s="182" t="str">
        <f>IF(B152=FALSE,"",Length_5_R3!K44)</f>
        <v/>
      </c>
      <c r="Q152" s="182" t="str">
        <f t="shared" si="52"/>
        <v/>
      </c>
      <c r="R152" s="169" t="str">
        <f t="shared" si="53"/>
        <v/>
      </c>
      <c r="S152" s="169" t="str">
        <f t="shared" si="54"/>
        <v/>
      </c>
      <c r="T152" s="246" t="str">
        <f t="shared" si="55"/>
        <v/>
      </c>
      <c r="U152" s="183" t="str">
        <f t="shared" si="56"/>
        <v/>
      </c>
      <c r="V152" s="285" t="str">
        <f t="shared" si="57"/>
        <v/>
      </c>
      <c r="W152" s="169" t="str">
        <f t="shared" si="58"/>
        <v/>
      </c>
      <c r="X152" s="169" t="str">
        <f t="shared" si="59"/>
        <v/>
      </c>
      <c r="Y152" s="169" t="str">
        <f t="shared" si="65"/>
        <v/>
      </c>
      <c r="Z152" s="124"/>
      <c r="AA152" s="169" t="e">
        <f ca="1">IF(Length_5_R3!K21&lt;0,ROUNDUP(Length_5_R3!K21,$M$171),ROUNDDOWN(Length_5_R3!K21,$M$171))</f>
        <v>#N/A</v>
      </c>
      <c r="AB152" s="169" t="e">
        <f ca="1">IF(Length_5_R3!L21&lt;0,ROUNDDOWN(Length_5_R3!L21,$M$171),ROUNDUP(Length_5_R3!L21,$M$171))</f>
        <v>#N/A</v>
      </c>
      <c r="AC152" s="169" t="e">
        <f t="shared" ca="1" si="60"/>
        <v>#N/A</v>
      </c>
      <c r="AD152" s="172" t="e">
        <f t="shared" ca="1" si="61"/>
        <v>#N/A</v>
      </c>
      <c r="AE152" s="169" t="e">
        <f t="shared" ca="1" si="62"/>
        <v>#N/A</v>
      </c>
      <c r="AF152" s="169" t="e">
        <f t="shared" ca="1" si="63"/>
        <v>#N/A</v>
      </c>
      <c r="AG152" s="169" t="str">
        <f t="shared" si="64"/>
        <v/>
      </c>
      <c r="AH152" s="169" t="e">
        <f ca="1">S171</f>
        <v>#N/A</v>
      </c>
    </row>
    <row r="153" spans="1:34" ht="15" customHeight="1">
      <c r="B153" s="175" t="b">
        <f>IF(TRIM(Length_5_R3!A22)="",FALSE,TRUE)</f>
        <v>0</v>
      </c>
      <c r="C153" s="169" t="str">
        <f>IF($B153=FALSE,"",VALUE(Length_5_R3!A22))</f>
        <v/>
      </c>
      <c r="D153" s="169" t="str">
        <f>IF($B153=FALSE,"",Length_5_R3!B22)</f>
        <v/>
      </c>
      <c r="E153" s="169" t="str">
        <f>IF($B153=FALSE,"",Length_5_R3!C22)</f>
        <v/>
      </c>
      <c r="F153" s="175" t="str">
        <f>IF(B153=FALSE,"",Length_5_R3!N22)</f>
        <v/>
      </c>
      <c r="G153" s="175" t="str">
        <f>IF(B153=FALSE,"",Length_5_R3!O22)</f>
        <v/>
      </c>
      <c r="H153" s="175" t="str">
        <f>IF(B153=FALSE,"",Length_5_R3!P22)</f>
        <v/>
      </c>
      <c r="I153" s="175" t="str">
        <f>IF(B153=FALSE,"",Length_5_R3!Q22)</f>
        <v/>
      </c>
      <c r="J153" s="175" t="str">
        <f>IF(B153=FALSE,"",Length_5_R3!R22)</f>
        <v/>
      </c>
      <c r="K153" s="169" t="str">
        <f t="shared" si="49"/>
        <v/>
      </c>
      <c r="L153" s="179" t="str">
        <f t="shared" si="50"/>
        <v/>
      </c>
      <c r="M153" s="180" t="str">
        <f>IF(B153=FALSE,"",Length_5_R3!D45)</f>
        <v/>
      </c>
      <c r="N153" s="181" t="str">
        <f>IF(B153=FALSE,"",Calcu!K153*J$129)</f>
        <v/>
      </c>
      <c r="O153" s="182" t="str">
        <f t="shared" si="51"/>
        <v/>
      </c>
      <c r="P153" s="182" t="str">
        <f>IF(B153=FALSE,"",Length_5_R3!K45)</f>
        <v/>
      </c>
      <c r="Q153" s="182" t="str">
        <f t="shared" si="52"/>
        <v/>
      </c>
      <c r="R153" s="169" t="str">
        <f t="shared" si="53"/>
        <v/>
      </c>
      <c r="S153" s="169" t="str">
        <f t="shared" si="54"/>
        <v/>
      </c>
      <c r="T153" s="246" t="str">
        <f t="shared" si="55"/>
        <v/>
      </c>
      <c r="U153" s="183" t="str">
        <f t="shared" si="56"/>
        <v/>
      </c>
      <c r="V153" s="285" t="str">
        <f t="shared" si="57"/>
        <v/>
      </c>
      <c r="W153" s="169" t="str">
        <f t="shared" si="58"/>
        <v/>
      </c>
      <c r="X153" s="169" t="str">
        <f t="shared" si="59"/>
        <v/>
      </c>
      <c r="Y153" s="169" t="str">
        <f t="shared" si="65"/>
        <v/>
      </c>
      <c r="Z153" s="124"/>
      <c r="AA153" s="169" t="e">
        <f ca="1">IF(Length_5_R3!K22&lt;0,ROUNDUP(Length_5_R3!K22,$M$171),ROUNDDOWN(Length_5_R3!K22,$M$171))</f>
        <v>#N/A</v>
      </c>
      <c r="AB153" s="169" t="e">
        <f ca="1">IF(Length_5_R3!L22&lt;0,ROUNDDOWN(Length_5_R3!L22,$M$171),ROUNDUP(Length_5_R3!L22,$M$171))</f>
        <v>#N/A</v>
      </c>
      <c r="AC153" s="169" t="e">
        <f t="shared" ca="1" si="60"/>
        <v>#N/A</v>
      </c>
      <c r="AD153" s="172" t="e">
        <f t="shared" ca="1" si="61"/>
        <v>#N/A</v>
      </c>
      <c r="AE153" s="169" t="e">
        <f t="shared" ca="1" si="62"/>
        <v>#N/A</v>
      </c>
      <c r="AF153" s="169" t="e">
        <f t="shared" ca="1" si="63"/>
        <v>#N/A</v>
      </c>
      <c r="AG153" s="169" t="str">
        <f t="shared" si="64"/>
        <v/>
      </c>
      <c r="AH153" s="169" t="e">
        <f ca="1">S171</f>
        <v>#N/A</v>
      </c>
    </row>
    <row r="154" spans="1:34" ht="15" customHeight="1">
      <c r="B154" s="175" t="b">
        <f>IF(TRIM(Length_5_R3!A23)="",FALSE,TRUE)</f>
        <v>0</v>
      </c>
      <c r="C154" s="169" t="str">
        <f>IF($B154=FALSE,"",VALUE(Length_5_R3!A23))</f>
        <v/>
      </c>
      <c r="D154" s="169" t="str">
        <f>IF($B154=FALSE,"",Length_5_R3!B23)</f>
        <v/>
      </c>
      <c r="E154" s="169" t="str">
        <f>IF($B154=FALSE,"",Length_5_R3!C23)</f>
        <v/>
      </c>
      <c r="F154" s="175" t="str">
        <f>IF(B154=FALSE,"",Length_5_R3!N23)</f>
        <v/>
      </c>
      <c r="G154" s="175" t="str">
        <f>IF(B154=FALSE,"",Length_5_R3!O23)</f>
        <v/>
      </c>
      <c r="H154" s="175" t="str">
        <f>IF(B154=FALSE,"",Length_5_R3!P23)</f>
        <v/>
      </c>
      <c r="I154" s="175" t="str">
        <f>IF(B154=FALSE,"",Length_5_R3!Q23)</f>
        <v/>
      </c>
      <c r="J154" s="175" t="str">
        <f>IF(B154=FALSE,"",Length_5_R3!R23)</f>
        <v/>
      </c>
      <c r="K154" s="169" t="str">
        <f t="shared" si="49"/>
        <v/>
      </c>
      <c r="L154" s="179" t="str">
        <f t="shared" si="50"/>
        <v/>
      </c>
      <c r="M154" s="180" t="str">
        <f>IF(B154=FALSE,"",Length_5_R3!D46)</f>
        <v/>
      </c>
      <c r="N154" s="181" t="str">
        <f>IF(B154=FALSE,"",Calcu!K154*J$129)</f>
        <v/>
      </c>
      <c r="O154" s="182" t="str">
        <f t="shared" si="51"/>
        <v/>
      </c>
      <c r="P154" s="182" t="str">
        <f>IF(B154=FALSE,"",Length_5_R3!K46)</f>
        <v/>
      </c>
      <c r="Q154" s="182" t="str">
        <f t="shared" si="52"/>
        <v/>
      </c>
      <c r="R154" s="169" t="str">
        <f t="shared" si="53"/>
        <v/>
      </c>
      <c r="S154" s="169" t="str">
        <f t="shared" si="54"/>
        <v/>
      </c>
      <c r="T154" s="246" t="str">
        <f t="shared" si="55"/>
        <v/>
      </c>
      <c r="U154" s="183" t="str">
        <f t="shared" si="56"/>
        <v/>
      </c>
      <c r="V154" s="285" t="str">
        <f t="shared" si="57"/>
        <v/>
      </c>
      <c r="W154" s="169" t="str">
        <f t="shared" si="58"/>
        <v/>
      </c>
      <c r="X154" s="169" t="str">
        <f t="shared" si="59"/>
        <v/>
      </c>
      <c r="Y154" s="169" t="str">
        <f t="shared" si="65"/>
        <v/>
      </c>
      <c r="Z154" s="124"/>
      <c r="AA154" s="169" t="e">
        <f ca="1">IF(Length_5_R3!K23&lt;0,ROUNDUP(Length_5_R3!K23,$M$171),ROUNDDOWN(Length_5_R3!K23,$M$171))</f>
        <v>#N/A</v>
      </c>
      <c r="AB154" s="169" t="e">
        <f ca="1">IF(Length_5_R3!L23&lt;0,ROUNDDOWN(Length_5_R3!L23,$M$171),ROUNDUP(Length_5_R3!L23,$M$171))</f>
        <v>#N/A</v>
      </c>
      <c r="AC154" s="169" t="e">
        <f t="shared" ca="1" si="60"/>
        <v>#N/A</v>
      </c>
      <c r="AD154" s="172" t="e">
        <f t="shared" ca="1" si="61"/>
        <v>#N/A</v>
      </c>
      <c r="AE154" s="169" t="e">
        <f t="shared" ca="1" si="62"/>
        <v>#N/A</v>
      </c>
      <c r="AF154" s="169" t="e">
        <f t="shared" ca="1" si="63"/>
        <v>#N/A</v>
      </c>
      <c r="AG154" s="169" t="str">
        <f t="shared" si="64"/>
        <v/>
      </c>
      <c r="AH154" s="169" t="e">
        <f ca="1">S171</f>
        <v>#N/A</v>
      </c>
    </row>
    <row r="155" spans="1:34" ht="15" customHeight="1">
      <c r="N155" s="120"/>
      <c r="O155" s="120"/>
      <c r="P155" s="120"/>
      <c r="Q155" s="120"/>
      <c r="R155" s="120"/>
      <c r="S155" s="120"/>
      <c r="T155" s="120"/>
      <c r="Y155" s="120"/>
    </row>
    <row r="156" spans="1:34" ht="15" customHeight="1">
      <c r="A156" s="118" t="s">
        <v>430</v>
      </c>
      <c r="C156" s="119"/>
      <c r="D156" s="119"/>
      <c r="E156" s="124"/>
      <c r="F156" s="124"/>
      <c r="G156" s="124"/>
      <c r="H156" s="124"/>
      <c r="I156" s="124"/>
      <c r="J156" s="124"/>
      <c r="K156" s="124"/>
      <c r="L156" s="124"/>
      <c r="M156" s="124"/>
      <c r="N156" s="124"/>
      <c r="O156" s="124"/>
      <c r="P156" s="124"/>
      <c r="Q156" s="124"/>
      <c r="R156" s="124"/>
      <c r="S156" s="124"/>
      <c r="T156" s="124"/>
      <c r="U156" s="124"/>
      <c r="V156" s="124"/>
      <c r="W156" s="124"/>
      <c r="X156" s="124"/>
      <c r="Y156" s="124"/>
      <c r="Z156" s="124"/>
      <c r="AA156" s="124"/>
      <c r="AB156" s="124"/>
    </row>
    <row r="157" spans="1:34" ht="15" customHeight="1">
      <c r="A157" s="118"/>
      <c r="B157" s="552"/>
      <c r="C157" s="552" t="s">
        <v>334</v>
      </c>
      <c r="D157" s="561" t="s">
        <v>170</v>
      </c>
      <c r="E157" s="552" t="s">
        <v>171</v>
      </c>
      <c r="F157" s="552" t="s">
        <v>60</v>
      </c>
      <c r="G157" s="548">
        <v>1</v>
      </c>
      <c r="H157" s="551"/>
      <c r="I157" s="551"/>
      <c r="J157" s="551"/>
      <c r="K157" s="551"/>
      <c r="L157" s="551"/>
      <c r="M157" s="549"/>
      <c r="N157" s="321">
        <v>2</v>
      </c>
      <c r="O157" s="548">
        <v>3</v>
      </c>
      <c r="P157" s="551"/>
      <c r="Q157" s="551"/>
      <c r="R157" s="549"/>
      <c r="S157" s="548">
        <v>4</v>
      </c>
      <c r="T157" s="551"/>
      <c r="U157" s="549"/>
      <c r="V157" s="321">
        <v>5</v>
      </c>
      <c r="W157" s="552" t="s">
        <v>172</v>
      </c>
      <c r="X157" s="552" t="s">
        <v>435</v>
      </c>
      <c r="Y157" s="548" t="s">
        <v>560</v>
      </c>
      <c r="Z157" s="549"/>
      <c r="AA157" s="124"/>
      <c r="AB157" s="124"/>
      <c r="AC157" s="124"/>
    </row>
    <row r="158" spans="1:34" ht="15" customHeight="1">
      <c r="A158" s="118"/>
      <c r="B158" s="553"/>
      <c r="C158" s="553"/>
      <c r="D158" s="562"/>
      <c r="E158" s="553"/>
      <c r="F158" s="553"/>
      <c r="G158" s="324" t="s">
        <v>436</v>
      </c>
      <c r="H158" s="324" t="s">
        <v>437</v>
      </c>
      <c r="I158" s="321" t="s">
        <v>438</v>
      </c>
      <c r="J158" s="321" t="s">
        <v>439</v>
      </c>
      <c r="K158" s="548" t="s">
        <v>172</v>
      </c>
      <c r="L158" s="551"/>
      <c r="M158" s="549"/>
      <c r="N158" s="321" t="s">
        <v>440</v>
      </c>
      <c r="O158" s="548" t="s">
        <v>441</v>
      </c>
      <c r="P158" s="549"/>
      <c r="Q158" s="548" t="s">
        <v>174</v>
      </c>
      <c r="R158" s="549"/>
      <c r="S158" s="548" t="s">
        <v>443</v>
      </c>
      <c r="T158" s="551"/>
      <c r="U158" s="549"/>
      <c r="V158" s="321" t="s">
        <v>444</v>
      </c>
      <c r="W158" s="574"/>
      <c r="X158" s="575"/>
      <c r="Y158" s="346" t="s">
        <v>561</v>
      </c>
      <c r="Z158" s="346" t="s">
        <v>562</v>
      </c>
      <c r="AA158" s="124"/>
      <c r="AB158" s="124"/>
      <c r="AC158" s="124"/>
    </row>
    <row r="159" spans="1:34" ht="15" customHeight="1">
      <c r="B159" s="321" t="s">
        <v>445</v>
      </c>
      <c r="C159" s="184" t="s">
        <v>446</v>
      </c>
      <c r="D159" s="185" t="s">
        <v>447</v>
      </c>
      <c r="E159" s="325" t="e">
        <f ca="1">OFFSET(M$134,MATCH(K$129,U$135:U$154,0),0)</f>
        <v>#N/A</v>
      </c>
      <c r="F159" s="186" t="s">
        <v>421</v>
      </c>
      <c r="G159" s="169" t="e">
        <f ca="1">OFFSET(Length_5_R3!F26,MATCH(E129,C135:C154,0),0)</f>
        <v>#N/A</v>
      </c>
      <c r="H159" s="225" t="e">
        <f ca="1">OFFSET(Length_5_R3!G26,MATCH(E129,C135:C154,0),0)</f>
        <v>#N/A</v>
      </c>
      <c r="I159" s="169" t="e">
        <f ca="1">OFFSET(Length_5_R3!J26,MATCH(E129,C135:C154,0),0)</f>
        <v>#N/A</v>
      </c>
      <c r="J159" s="169" t="e">
        <f ca="1">OFFSET(Length_5_R3!I26,MATCH(E129,C135:C154,0),0)</f>
        <v>#N/A</v>
      </c>
      <c r="K159" s="196" t="e">
        <f ca="1">G159/J159</f>
        <v>#N/A</v>
      </c>
      <c r="L159" s="181" t="e">
        <f ca="1">IF(I159="L=m",H159/1000,H159)/J159</f>
        <v>#N/A</v>
      </c>
      <c r="M159" s="171" t="s">
        <v>131</v>
      </c>
      <c r="N159" s="187" t="s">
        <v>449</v>
      </c>
      <c r="O159" s="169"/>
      <c r="P159" s="169"/>
      <c r="Q159" s="181">
        <v>1</v>
      </c>
      <c r="R159" s="169"/>
      <c r="S159" s="188" t="e">
        <f ca="1">ABS(K159*Q159)</f>
        <v>#N/A</v>
      </c>
      <c r="T159" s="169" t="e">
        <f ca="1">ABS(L159*Q159)</f>
        <v>#N/A</v>
      </c>
      <c r="U159" s="171" t="s">
        <v>131</v>
      </c>
      <c r="V159" s="169" t="s">
        <v>450</v>
      </c>
      <c r="W159" s="196" t="e">
        <f t="shared" ref="W159:W166" ca="1" si="66">SQRT(SUMSQ(S159,T159*K$129))</f>
        <v>#N/A</v>
      </c>
      <c r="X159" s="192">
        <f t="shared" ref="X159:X166" si="67">IF(V159="∞",0,W159^4/V159)</f>
        <v>0</v>
      </c>
      <c r="Y159" s="188" t="str">
        <f t="shared" ref="Y159:Y166" si="68">IF(OR(N159="직사각형",N159="삼각형"),W159,"")</f>
        <v/>
      </c>
      <c r="Z159" s="188" t="e">
        <f t="shared" ref="Z159:Z164" ca="1" si="69">IF(OR(N159="직사각형",N159="삼각형"),"",W159)</f>
        <v>#N/A</v>
      </c>
      <c r="AA159" s="124"/>
      <c r="AB159" s="124"/>
      <c r="AC159" s="124"/>
    </row>
    <row r="160" spans="1:34" ht="15" customHeight="1">
      <c r="B160" s="321" t="s">
        <v>451</v>
      </c>
      <c r="C160" s="184" t="s">
        <v>388</v>
      </c>
      <c r="D160" s="185" t="s">
        <v>453</v>
      </c>
      <c r="E160" s="325" t="e">
        <f ca="1">OFFSET(N$134,MATCH(K$129,U$135:U$154,0),0)</f>
        <v>#N/A</v>
      </c>
      <c r="F160" s="186" t="s">
        <v>429</v>
      </c>
      <c r="G160" s="169"/>
      <c r="H160" s="171">
        <f>IF(MAX(L135:L154)=0,L129*1000,MAX(L135:L154)*1000)</f>
        <v>0</v>
      </c>
      <c r="I160" s="169">
        <f>IF(MAX(L135:L154)=0,2,1)</f>
        <v>2</v>
      </c>
      <c r="J160" s="189">
        <v>5</v>
      </c>
      <c r="K160" s="196">
        <f>H160/(IF(I160="",1,I160)*SQRT(J160))</f>
        <v>0</v>
      </c>
      <c r="L160" s="196"/>
      <c r="M160" s="171" t="s">
        <v>131</v>
      </c>
      <c r="N160" s="187" t="s">
        <v>455</v>
      </c>
      <c r="O160" s="169"/>
      <c r="P160" s="169"/>
      <c r="Q160" s="181">
        <v>-1</v>
      </c>
      <c r="R160" s="169"/>
      <c r="S160" s="188">
        <f t="shared" ref="S160:S166" si="70">ABS(K160*Q160)</f>
        <v>0</v>
      </c>
      <c r="T160" s="169">
        <f t="shared" ref="T160:T166" si="71">ABS(L160*Q160)</f>
        <v>0</v>
      </c>
      <c r="U160" s="171" t="s">
        <v>131</v>
      </c>
      <c r="V160" s="169">
        <v>4</v>
      </c>
      <c r="W160" s="196">
        <f t="shared" si="66"/>
        <v>0</v>
      </c>
      <c r="X160" s="192">
        <f t="shared" si="67"/>
        <v>0</v>
      </c>
      <c r="Y160" s="188" t="str">
        <f t="shared" si="68"/>
        <v/>
      </c>
      <c r="Z160" s="188">
        <f t="shared" si="69"/>
        <v>0</v>
      </c>
      <c r="AA160" s="124"/>
      <c r="AB160" s="124"/>
      <c r="AC160" s="124"/>
    </row>
    <row r="161" spans="2:29" ht="15" customHeight="1">
      <c r="B161" s="321" t="s">
        <v>186</v>
      </c>
      <c r="C161" s="184" t="s">
        <v>457</v>
      </c>
      <c r="D161" s="185" t="s">
        <v>112</v>
      </c>
      <c r="E161" s="182" t="e">
        <f ca="1">OFFSET(Q$134,MATCH(K$129,U$135:U$154,0),0)</f>
        <v>#N/A</v>
      </c>
      <c r="F161" s="186" t="s">
        <v>424</v>
      </c>
      <c r="G161" s="182"/>
      <c r="H161" s="182">
        <f>1*10^-6</f>
        <v>9.9999999999999995E-7</v>
      </c>
      <c r="I161" s="170"/>
      <c r="J161" s="189">
        <v>3</v>
      </c>
      <c r="K161" s="350"/>
      <c r="L161" s="350">
        <f>SQRT((H161/SQRT(J161)/2)^2+(H161/SQRT(J161)/2)^2)</f>
        <v>4.0824829046386305E-7</v>
      </c>
      <c r="M161" s="186" t="s">
        <v>424</v>
      </c>
      <c r="N161" s="187" t="s">
        <v>459</v>
      </c>
      <c r="O161" s="171">
        <f>H162</f>
        <v>0.2</v>
      </c>
      <c r="P161" s="169" t="s">
        <v>460</v>
      </c>
      <c r="Q161" s="181">
        <f>-O161*1000</f>
        <v>-200</v>
      </c>
      <c r="R161" s="169" t="s">
        <v>461</v>
      </c>
      <c r="S161" s="188">
        <f t="shared" si="70"/>
        <v>0</v>
      </c>
      <c r="T161" s="169">
        <f t="shared" si="71"/>
        <v>8.1649658092772609E-5</v>
      </c>
      <c r="U161" s="171" t="s">
        <v>131</v>
      </c>
      <c r="V161" s="169">
        <v>100</v>
      </c>
      <c r="W161" s="196">
        <f t="shared" si="66"/>
        <v>0</v>
      </c>
      <c r="X161" s="192">
        <f t="shared" si="67"/>
        <v>0</v>
      </c>
      <c r="Y161" s="188">
        <f t="shared" si="68"/>
        <v>0</v>
      </c>
      <c r="Z161" s="188" t="str">
        <f t="shared" si="69"/>
        <v/>
      </c>
      <c r="AA161" s="124"/>
      <c r="AB161" s="124"/>
      <c r="AC161" s="124"/>
    </row>
    <row r="162" spans="2:29" ht="15" customHeight="1">
      <c r="B162" s="321" t="s">
        <v>189</v>
      </c>
      <c r="C162" s="184" t="s">
        <v>463</v>
      </c>
      <c r="D162" s="185" t="s">
        <v>114</v>
      </c>
      <c r="E162" s="171" t="str">
        <f>R135</f>
        <v/>
      </c>
      <c r="F162" s="186" t="s">
        <v>248</v>
      </c>
      <c r="G162" s="170"/>
      <c r="H162" s="171">
        <f>IF(기본정보!H12=1,0.4,0.2)</f>
        <v>0.2</v>
      </c>
      <c r="I162" s="170"/>
      <c r="J162" s="189">
        <v>3</v>
      </c>
      <c r="K162" s="196"/>
      <c r="L162" s="196">
        <f>H162/(IF(I162="",1,I162)*SQRT(J162))</f>
        <v>0.11547005383792516</v>
      </c>
      <c r="M162" s="186" t="s">
        <v>248</v>
      </c>
      <c r="N162" s="187" t="s">
        <v>433</v>
      </c>
      <c r="O162" s="182" t="e">
        <f ca="1">E161</f>
        <v>#N/A</v>
      </c>
      <c r="P162" s="169" t="s">
        <v>460</v>
      </c>
      <c r="Q162" s="181" t="e">
        <f ca="1">-O162*1000</f>
        <v>#N/A</v>
      </c>
      <c r="R162" s="169" t="s">
        <v>466</v>
      </c>
      <c r="S162" s="188" t="e">
        <f t="shared" ca="1" si="70"/>
        <v>#N/A</v>
      </c>
      <c r="T162" s="169" t="e">
        <f t="shared" ca="1" si="71"/>
        <v>#N/A</v>
      </c>
      <c r="U162" s="171" t="s">
        <v>131</v>
      </c>
      <c r="V162" s="169">
        <v>12</v>
      </c>
      <c r="W162" s="196" t="e">
        <f t="shared" ca="1" si="66"/>
        <v>#N/A</v>
      </c>
      <c r="X162" s="192" t="e">
        <f t="shared" ca="1" si="67"/>
        <v>#N/A</v>
      </c>
      <c r="Y162" s="188" t="e">
        <f t="shared" ca="1" si="68"/>
        <v>#N/A</v>
      </c>
      <c r="Z162" s="188" t="str">
        <f t="shared" si="69"/>
        <v/>
      </c>
      <c r="AA162" s="124"/>
      <c r="AB162" s="124"/>
      <c r="AC162" s="124"/>
    </row>
    <row r="163" spans="2:29" ht="15" customHeight="1">
      <c r="B163" s="321" t="s">
        <v>467</v>
      </c>
      <c r="C163" s="184" t="s">
        <v>391</v>
      </c>
      <c r="D163" s="185" t="s">
        <v>113</v>
      </c>
      <c r="E163" s="190" t="e">
        <f ca="1">OFFSET(S$134,MATCH(K$129,U$135:U$154,0),0)</f>
        <v>#N/A</v>
      </c>
      <c r="F163" s="186" t="s">
        <v>424</v>
      </c>
      <c r="G163" s="182"/>
      <c r="H163" s="182">
        <f>1*10^-6</f>
        <v>9.9999999999999995E-7</v>
      </c>
      <c r="I163" s="170"/>
      <c r="J163" s="189">
        <v>3</v>
      </c>
      <c r="K163" s="350"/>
      <c r="L163" s="350">
        <f>SQRT((H163/SQRT(J163))^2+(H163/SQRT(J163))^2)</f>
        <v>8.1649658092772609E-7</v>
      </c>
      <c r="M163" s="186" t="s">
        <v>469</v>
      </c>
      <c r="N163" s="187" t="s">
        <v>459</v>
      </c>
      <c r="O163" s="171">
        <f>E164</f>
        <v>0.1</v>
      </c>
      <c r="P163" s="169" t="s">
        <v>460</v>
      </c>
      <c r="Q163" s="181">
        <f>-O163*1000</f>
        <v>-100</v>
      </c>
      <c r="R163" s="169" t="s">
        <v>461</v>
      </c>
      <c r="S163" s="188">
        <f t="shared" si="70"/>
        <v>0</v>
      </c>
      <c r="T163" s="169">
        <f t="shared" si="71"/>
        <v>8.1649658092772609E-5</v>
      </c>
      <c r="U163" s="171" t="s">
        <v>131</v>
      </c>
      <c r="V163" s="169">
        <v>100</v>
      </c>
      <c r="W163" s="196">
        <f t="shared" si="66"/>
        <v>0</v>
      </c>
      <c r="X163" s="192">
        <f t="shared" si="67"/>
        <v>0</v>
      </c>
      <c r="Y163" s="188">
        <f t="shared" si="68"/>
        <v>0</v>
      </c>
      <c r="Z163" s="188" t="str">
        <f t="shared" si="69"/>
        <v/>
      </c>
      <c r="AA163" s="124"/>
      <c r="AB163" s="124"/>
      <c r="AC163" s="124"/>
    </row>
    <row r="164" spans="2:29" ht="15" customHeight="1">
      <c r="B164" s="321" t="s">
        <v>195</v>
      </c>
      <c r="C164" s="184" t="s">
        <v>115</v>
      </c>
      <c r="D164" s="185" t="s">
        <v>116</v>
      </c>
      <c r="E164" s="171">
        <f>MAX(T135,0.1)</f>
        <v>0.1</v>
      </c>
      <c r="F164" s="186" t="s">
        <v>475</v>
      </c>
      <c r="G164" s="170"/>
      <c r="H164" s="171">
        <f>IF(기본정보!H12=1,3,1)</f>
        <v>1</v>
      </c>
      <c r="I164" s="170"/>
      <c r="J164" s="189">
        <v>3</v>
      </c>
      <c r="K164" s="196"/>
      <c r="L164" s="196">
        <f>H164/(IF(I164="",1,I164)*SQRT(J164))</f>
        <v>0.57735026918962584</v>
      </c>
      <c r="M164" s="186" t="s">
        <v>475</v>
      </c>
      <c r="N164" s="187" t="s">
        <v>433</v>
      </c>
      <c r="O164" s="190" t="e">
        <f ca="1">E163</f>
        <v>#N/A</v>
      </c>
      <c r="P164" s="169" t="s">
        <v>460</v>
      </c>
      <c r="Q164" s="181" t="e">
        <f ca="1">-O164*1000</f>
        <v>#N/A</v>
      </c>
      <c r="R164" s="169" t="s">
        <v>466</v>
      </c>
      <c r="S164" s="188" t="e">
        <f t="shared" ca="1" si="70"/>
        <v>#N/A</v>
      </c>
      <c r="T164" s="169" t="e">
        <f t="shared" ca="1" si="71"/>
        <v>#N/A</v>
      </c>
      <c r="U164" s="171" t="s">
        <v>131</v>
      </c>
      <c r="V164" s="169">
        <v>12</v>
      </c>
      <c r="W164" s="196" t="e">
        <f t="shared" ca="1" si="66"/>
        <v>#N/A</v>
      </c>
      <c r="X164" s="192" t="e">
        <f t="shared" ca="1" si="67"/>
        <v>#N/A</v>
      </c>
      <c r="Y164" s="188" t="e">
        <f t="shared" ca="1" si="68"/>
        <v>#N/A</v>
      </c>
      <c r="Z164" s="188" t="str">
        <f t="shared" si="69"/>
        <v/>
      </c>
      <c r="AA164" s="124"/>
      <c r="AB164" s="124"/>
      <c r="AC164" s="124"/>
    </row>
    <row r="165" spans="2:29" ht="15" customHeight="1">
      <c r="B165" s="321" t="s">
        <v>477</v>
      </c>
      <c r="C165" s="184" t="s">
        <v>76</v>
      </c>
      <c r="D165" s="185" t="s">
        <v>579</v>
      </c>
      <c r="E165" s="169">
        <v>0</v>
      </c>
      <c r="F165" s="186" t="s">
        <v>421</v>
      </c>
      <c r="G165" s="170"/>
      <c r="H165" s="169">
        <f>L129*1000</f>
        <v>0</v>
      </c>
      <c r="I165" s="169">
        <v>2</v>
      </c>
      <c r="J165" s="189">
        <v>3</v>
      </c>
      <c r="K165" s="196">
        <f t="shared" ref="K165:K166" si="72">H165/(IF(I165="",1,I165)*SQRT(J165))</f>
        <v>0</v>
      </c>
      <c r="L165" s="196"/>
      <c r="M165" s="171" t="s">
        <v>131</v>
      </c>
      <c r="N165" s="187" t="s">
        <v>433</v>
      </c>
      <c r="O165" s="190"/>
      <c r="P165" s="169"/>
      <c r="Q165" s="181">
        <v>1</v>
      </c>
      <c r="R165" s="169"/>
      <c r="S165" s="188">
        <f t="shared" si="70"/>
        <v>0</v>
      </c>
      <c r="T165" s="169">
        <f t="shared" si="71"/>
        <v>0</v>
      </c>
      <c r="U165" s="171" t="s">
        <v>131</v>
      </c>
      <c r="V165" s="169" t="s">
        <v>450</v>
      </c>
      <c r="W165" s="196">
        <f t="shared" si="66"/>
        <v>0</v>
      </c>
      <c r="X165" s="192">
        <f t="shared" si="67"/>
        <v>0</v>
      </c>
      <c r="Y165" s="188">
        <f t="shared" si="68"/>
        <v>0</v>
      </c>
      <c r="Z165" s="188"/>
      <c r="AA165" s="124"/>
      <c r="AB165" s="124"/>
      <c r="AC165" s="124"/>
    </row>
    <row r="166" spans="2:29" ht="15" customHeight="1">
      <c r="B166" s="321" t="s">
        <v>335</v>
      </c>
      <c r="C166" s="184" t="s">
        <v>480</v>
      </c>
      <c r="D166" s="185" t="s">
        <v>576</v>
      </c>
      <c r="E166" s="169">
        <v>0</v>
      </c>
      <c r="F166" s="186" t="s">
        <v>429</v>
      </c>
      <c r="G166" s="169">
        <v>0.1</v>
      </c>
      <c r="H166" s="188">
        <f>(1-COS(ATAN(G166/100)))*K129*1000</f>
        <v>0</v>
      </c>
      <c r="I166" s="170"/>
      <c r="J166" s="189">
        <v>3</v>
      </c>
      <c r="K166" s="196">
        <f t="shared" si="72"/>
        <v>0</v>
      </c>
      <c r="L166" s="196"/>
      <c r="M166" s="171" t="s">
        <v>131</v>
      </c>
      <c r="N166" s="187" t="s">
        <v>433</v>
      </c>
      <c r="O166" s="169"/>
      <c r="P166" s="169"/>
      <c r="Q166" s="181">
        <v>1</v>
      </c>
      <c r="R166" s="169"/>
      <c r="S166" s="188">
        <f t="shared" si="70"/>
        <v>0</v>
      </c>
      <c r="T166" s="169">
        <f t="shared" si="71"/>
        <v>0</v>
      </c>
      <c r="U166" s="171" t="s">
        <v>131</v>
      </c>
      <c r="V166" s="169">
        <v>12</v>
      </c>
      <c r="W166" s="196">
        <f t="shared" si="66"/>
        <v>0</v>
      </c>
      <c r="X166" s="192">
        <f t="shared" si="67"/>
        <v>0</v>
      </c>
      <c r="Y166" s="188">
        <f t="shared" si="68"/>
        <v>0</v>
      </c>
      <c r="Z166" s="188" t="str">
        <f>IF(OR(N166="직사각형",N166="삼각형"),"",W166)</f>
        <v/>
      </c>
      <c r="AA166" s="124"/>
      <c r="AB166" s="124"/>
      <c r="AC166" s="124"/>
    </row>
    <row r="167" spans="2:29" ht="15" customHeight="1">
      <c r="B167" s="321" t="s">
        <v>336</v>
      </c>
      <c r="C167" s="184" t="s">
        <v>483</v>
      </c>
      <c r="D167" s="185" t="s">
        <v>484</v>
      </c>
      <c r="E167" s="325" t="e">
        <f ca="1">E159-E160-(E161*E162+E163*E164)*K129</f>
        <v>#N/A</v>
      </c>
      <c r="F167" s="186" t="s">
        <v>429</v>
      </c>
      <c r="G167" s="556"/>
      <c r="H167" s="557"/>
      <c r="I167" s="557"/>
      <c r="J167" s="557"/>
      <c r="K167" s="557"/>
      <c r="L167" s="557"/>
      <c r="M167" s="557"/>
      <c r="N167" s="557"/>
      <c r="O167" s="557"/>
      <c r="P167" s="557"/>
      <c r="Q167" s="557"/>
      <c r="R167" s="558"/>
      <c r="S167" s="191" t="e">
        <f ca="1">SQRT(SUMSQ(S159:S166))</f>
        <v>#N/A</v>
      </c>
      <c r="T167" s="191" t="e">
        <f ca="1">SQRT(SUMSQ(T159:T166))</f>
        <v>#N/A</v>
      </c>
      <c r="U167" s="171" t="s">
        <v>131</v>
      </c>
      <c r="V167" s="183" t="e">
        <f ca="1">IF(X167=0,"∞",ROUNDDOWN(W167^4/X167,0))</f>
        <v>#N/A</v>
      </c>
      <c r="W167" s="229" t="e">
        <f ca="1">SQRT(SUMSQ(W159:W166))</f>
        <v>#N/A</v>
      </c>
      <c r="X167" s="348" t="e">
        <f ca="1">SUM(X159:X166)</f>
        <v>#N/A</v>
      </c>
      <c r="Y167" s="229" t="e">
        <f ca="1">SQRT(SUMSQ(Y159:Y166))</f>
        <v>#N/A</v>
      </c>
      <c r="Z167" s="229" t="e">
        <f ca="1">SQRT(SUMSQ(Z159:Z166))</f>
        <v>#N/A</v>
      </c>
      <c r="AA167" s="124"/>
      <c r="AB167" s="124"/>
      <c r="AC167" s="124"/>
    </row>
    <row r="168" spans="2:29" ht="15" customHeight="1">
      <c r="L168" s="124"/>
      <c r="U168" s="124"/>
      <c r="V168" s="124"/>
      <c r="W168" s="124"/>
      <c r="X168" s="124"/>
      <c r="Y168" s="124"/>
      <c r="AC168" s="124"/>
    </row>
    <row r="169" spans="2:29" ht="15" customHeight="1">
      <c r="B169" s="561"/>
      <c r="C169" s="548" t="s">
        <v>594</v>
      </c>
      <c r="D169" s="551"/>
      <c r="E169" s="551"/>
      <c r="F169" s="551"/>
      <c r="G169" s="549"/>
      <c r="H169" s="356" t="s">
        <v>615</v>
      </c>
      <c r="I169" s="356" t="s">
        <v>616</v>
      </c>
      <c r="J169" s="548" t="s">
        <v>617</v>
      </c>
      <c r="K169" s="551"/>
      <c r="L169" s="551"/>
      <c r="M169" s="549"/>
      <c r="N169" s="356" t="s">
        <v>618</v>
      </c>
      <c r="O169" s="548" t="s">
        <v>619</v>
      </c>
      <c r="P169" s="551"/>
      <c r="Q169" s="549"/>
      <c r="R169" s="552" t="s">
        <v>620</v>
      </c>
      <c r="S169" s="548" t="s">
        <v>621</v>
      </c>
      <c r="T169" s="549"/>
      <c r="U169" s="124"/>
    </row>
    <row r="170" spans="2:29" ht="15" customHeight="1">
      <c r="B170" s="562"/>
      <c r="C170" s="354">
        <v>1</v>
      </c>
      <c r="D170" s="354">
        <v>2</v>
      </c>
      <c r="E170" s="354" t="s">
        <v>586</v>
      </c>
      <c r="F170" s="354" t="s">
        <v>587</v>
      </c>
      <c r="G170" s="354" t="s">
        <v>597</v>
      </c>
      <c r="H170" s="357">
        <f>I129</f>
        <v>0</v>
      </c>
      <c r="I170" s="357">
        <f>I129</f>
        <v>0</v>
      </c>
      <c r="J170" s="356" t="s">
        <v>622</v>
      </c>
      <c r="K170" s="356" t="s">
        <v>623</v>
      </c>
      <c r="L170" s="356" t="s">
        <v>616</v>
      </c>
      <c r="M170" s="356" t="s">
        <v>615</v>
      </c>
      <c r="N170" s="357"/>
      <c r="O170" s="356" t="s">
        <v>622</v>
      </c>
      <c r="P170" s="356" t="s">
        <v>623</v>
      </c>
      <c r="Q170" s="356" t="s">
        <v>624</v>
      </c>
      <c r="R170" s="553"/>
      <c r="S170" s="356" t="s">
        <v>625</v>
      </c>
      <c r="T170" s="356" t="s">
        <v>626</v>
      </c>
      <c r="U170" s="124"/>
    </row>
    <row r="171" spans="2:29" ht="15" customHeight="1">
      <c r="B171" s="354" t="s">
        <v>594</v>
      </c>
      <c r="C171" s="126" t="e">
        <f ca="1">S167*E182</f>
        <v>#N/A</v>
      </c>
      <c r="D171" s="126" t="e">
        <f ca="1">T167*E182</f>
        <v>#N/A</v>
      </c>
      <c r="E171" s="126">
        <f>K129</f>
        <v>0</v>
      </c>
      <c r="F171" s="128" t="str">
        <f>U167</f>
        <v>μm</v>
      </c>
      <c r="G171" s="133" t="e">
        <f ca="1">SQRT(SUMSQ(C171,D171*E171))</f>
        <v>#N/A</v>
      </c>
      <c r="H171" s="132" t="e">
        <f ca="1">MAX(G171:G172)/IF(H170="mm",1000,1)</f>
        <v>#N/A</v>
      </c>
      <c r="I171" s="160">
        <f>H129</f>
        <v>0</v>
      </c>
      <c r="J171" s="125" t="e">
        <f ca="1">MAX(IF(H171&lt;0.00001,6,IF(H171&lt;0.0001,5,IF(H171&lt;0.001,4,IF(H171&lt;0.01,3,IF(H171&lt;0.1,2,IF(H171&lt;1,1,IF(H171&lt;10,0,IF(H171&lt;100,-1,-2)))))))),0)+K172</f>
        <v>#N/A</v>
      </c>
      <c r="K171" s="125" t="e">
        <f ca="1">J171</f>
        <v>#N/A</v>
      </c>
      <c r="L171" s="169">
        <f>IFERROR(LEN(I171)-FIND(".",I171),0)</f>
        <v>0</v>
      </c>
      <c r="M171" s="192" t="e">
        <f ca="1">IF(M172=TRUE,MIN(K171:L171),K171)</f>
        <v>#N/A</v>
      </c>
      <c r="N171" s="160" t="e">
        <f ca="1">ABS((H171-ROUND(H171,M171))/H171*100)</f>
        <v>#N/A</v>
      </c>
      <c r="O171" s="169" t="e">
        <f ca="1">OFFSET(P175,MATCH(M171,O176:O185,0),0)</f>
        <v>#N/A</v>
      </c>
      <c r="P171" s="169" t="e">
        <f ca="1">OFFSET(P175,MATCH(M171,O176:O185,0),0)</f>
        <v>#N/A</v>
      </c>
      <c r="Q171" s="169" t="str">
        <f ca="1">OFFSET(P175,MATCH(L171,O176:O185,0),0)</f>
        <v>0</v>
      </c>
      <c r="R171" s="129">
        <f ca="1">IFERROR(IF(G171=H171,0,1),0)</f>
        <v>0</v>
      </c>
      <c r="S171" s="349" t="e">
        <f ca="1">TEXT(IF(N171&gt;5,ROUNDUP(H171,M171),ROUND(H171,M171)),O171)</f>
        <v>#N/A</v>
      </c>
      <c r="T171" s="349" t="e">
        <f ca="1">S171&amp;" "&amp;H170</f>
        <v>#N/A</v>
      </c>
      <c r="U171" s="124"/>
    </row>
    <row r="172" spans="2:29" ht="15" customHeight="1">
      <c r="B172" s="354" t="s">
        <v>63</v>
      </c>
      <c r="C172" s="127" t="e">
        <f ca="1">M129</f>
        <v>#N/A</v>
      </c>
      <c r="D172" s="128" t="e">
        <f ca="1">N129</f>
        <v>#N/A</v>
      </c>
      <c r="E172" s="128">
        <f>K129</f>
        <v>0</v>
      </c>
      <c r="F172" s="128" t="e">
        <f ca="1">O129</f>
        <v>#N/A</v>
      </c>
      <c r="G172" s="133" t="e">
        <f ca="1">SQRT(SUMSQ(C172,D172*E172))</f>
        <v>#N/A</v>
      </c>
      <c r="J172" s="353" t="s">
        <v>598</v>
      </c>
      <c r="K172" s="169">
        <f>IF(O172=TRUE,1,기본정보!$A$47)</f>
        <v>1</v>
      </c>
      <c r="L172" s="353" t="s">
        <v>592</v>
      </c>
      <c r="M172" s="169" t="b">
        <f>IF(O172=TRUE,FALSE,기본정보!$A$52)</f>
        <v>0</v>
      </c>
      <c r="N172" s="353" t="s">
        <v>599</v>
      </c>
      <c r="O172" s="169" t="b">
        <f>기본정보!$A$46=0</f>
        <v>1</v>
      </c>
      <c r="R172" s="121"/>
      <c r="S172" s="121"/>
      <c r="T172" s="121"/>
      <c r="U172" s="121"/>
      <c r="W172" s="124"/>
    </row>
    <row r="173" spans="2:29" ht="15" customHeight="1">
      <c r="B173" s="122"/>
      <c r="C173" s="122"/>
      <c r="D173" s="122"/>
      <c r="Q173" s="121"/>
      <c r="R173" s="121"/>
      <c r="S173" s="121"/>
      <c r="T173" s="121"/>
      <c r="U173" s="121"/>
      <c r="V173" s="124"/>
    </row>
    <row r="174" spans="2:29" ht="15" customHeight="1">
      <c r="B174" s="130" t="s">
        <v>485</v>
      </c>
      <c r="C174" s="122"/>
      <c r="D174" s="122"/>
      <c r="F174" s="121"/>
      <c r="I174" s="184" t="s">
        <v>53</v>
      </c>
      <c r="J174" s="184" t="s">
        <v>493</v>
      </c>
      <c r="M174" s="121"/>
      <c r="N174" s="121"/>
      <c r="O174" s="344" t="s">
        <v>494</v>
      </c>
      <c r="P174" s="344" t="s">
        <v>495</v>
      </c>
      <c r="Q174" s="121"/>
      <c r="R174" s="124"/>
      <c r="S174" s="121"/>
      <c r="T174" s="121"/>
      <c r="U174" s="121"/>
    </row>
    <row r="175" spans="2:29" ht="15" customHeight="1">
      <c r="B175" s="563" t="s">
        <v>563</v>
      </c>
      <c r="C175" s="564"/>
      <c r="D175" s="552" t="s">
        <v>564</v>
      </c>
      <c r="E175" s="346" t="s">
        <v>567</v>
      </c>
      <c r="F175" s="346" t="s">
        <v>568</v>
      </c>
      <c r="G175" s="346" t="s">
        <v>569</v>
      </c>
      <c r="I175" s="184"/>
      <c r="J175" s="184">
        <v>95.45</v>
      </c>
      <c r="M175" s="121"/>
      <c r="N175" s="121"/>
      <c r="O175" s="343" t="s">
        <v>496</v>
      </c>
      <c r="P175" s="343" t="s">
        <v>497</v>
      </c>
      <c r="Q175" s="121"/>
      <c r="R175" s="124"/>
      <c r="S175" s="121"/>
      <c r="T175" s="121"/>
      <c r="U175" s="121"/>
    </row>
    <row r="176" spans="2:29" ht="15" customHeight="1">
      <c r="B176" s="347" t="s">
        <v>565</v>
      </c>
      <c r="C176" s="351" t="s">
        <v>566</v>
      </c>
      <c r="D176" s="553"/>
      <c r="E176" s="345" t="e">
        <f ca="1">Y167</f>
        <v>#N/A</v>
      </c>
      <c r="F176" s="345" t="e">
        <f ca="1">Z167</f>
        <v>#N/A</v>
      </c>
      <c r="G176" s="247" t="e">
        <f ca="1">F176/E176</f>
        <v>#N/A</v>
      </c>
      <c r="I176" s="169">
        <v>1</v>
      </c>
      <c r="J176" s="169">
        <v>13.97</v>
      </c>
      <c r="M176" s="121"/>
      <c r="N176" s="121"/>
      <c r="O176" s="193">
        <v>0</v>
      </c>
      <c r="P176" s="194" t="s">
        <v>498</v>
      </c>
      <c r="Q176" s="121"/>
      <c r="R176" s="124"/>
      <c r="S176" s="121"/>
      <c r="T176" s="121"/>
      <c r="U176" s="121"/>
    </row>
    <row r="177" spans="1:27" ht="15" customHeight="1">
      <c r="B177" s="169">
        <v>1</v>
      </c>
      <c r="C177" s="188">
        <f ca="1">IFERROR(LARGE(Y159:Y166,B177),0)</f>
        <v>0</v>
      </c>
      <c r="D177" s="346" t="s">
        <v>487</v>
      </c>
      <c r="E177" s="559">
        <f ca="1">SQRT(SUMSQ(C179:C184,D177:D178))</f>
        <v>0</v>
      </c>
      <c r="F177" s="560"/>
      <c r="G177" s="554" t="e">
        <f ca="1">E177/SQRT(SUMSQ(E178,F178))</f>
        <v>#DIV/0!</v>
      </c>
      <c r="H177" s="121"/>
      <c r="I177" s="169">
        <v>2</v>
      </c>
      <c r="J177" s="169">
        <v>4.53</v>
      </c>
      <c r="O177" s="193">
        <v>1</v>
      </c>
      <c r="P177" s="194" t="s">
        <v>499</v>
      </c>
      <c r="Q177" s="121"/>
      <c r="R177" s="121"/>
      <c r="S177" s="121"/>
      <c r="T177" s="121"/>
      <c r="U177" s="121"/>
      <c r="V177" s="124"/>
    </row>
    <row r="178" spans="1:27" ht="15" customHeight="1">
      <c r="B178" s="169">
        <v>2</v>
      </c>
      <c r="C178" s="188">
        <f ca="1">IFERROR(LARGE(Y159:Y166,B178),0)</f>
        <v>0</v>
      </c>
      <c r="D178" s="346" t="s">
        <v>488</v>
      </c>
      <c r="E178" s="345">
        <f ca="1">C177</f>
        <v>0</v>
      </c>
      <c r="F178" s="345">
        <f ca="1">C178</f>
        <v>0</v>
      </c>
      <c r="G178" s="555"/>
      <c r="H178" s="121"/>
      <c r="I178" s="169">
        <v>3</v>
      </c>
      <c r="J178" s="169">
        <v>3.31</v>
      </c>
      <c r="O178" s="193">
        <v>2</v>
      </c>
      <c r="P178" s="194" t="s">
        <v>500</v>
      </c>
      <c r="Q178" s="121"/>
      <c r="R178" s="121"/>
      <c r="S178" s="121"/>
      <c r="T178" s="121"/>
      <c r="U178" s="121"/>
      <c r="V178" s="124"/>
    </row>
    <row r="179" spans="1:27" ht="15" customHeight="1">
      <c r="B179" s="169">
        <v>3</v>
      </c>
      <c r="C179" s="188">
        <f ca="1">IFERROR(LARGE(Y159:Y166,B179),0)</f>
        <v>0</v>
      </c>
      <c r="D179" s="552" t="s">
        <v>486</v>
      </c>
      <c r="E179" s="168" t="s">
        <v>489</v>
      </c>
      <c r="F179" s="168" t="s">
        <v>490</v>
      </c>
      <c r="G179" s="168" t="s">
        <v>491</v>
      </c>
      <c r="H179" s="121"/>
      <c r="I179" s="169">
        <v>4</v>
      </c>
      <c r="J179" s="169">
        <v>2.87</v>
      </c>
      <c r="O179" s="193">
        <v>3</v>
      </c>
      <c r="P179" s="194" t="s">
        <v>501</v>
      </c>
      <c r="Q179" s="121"/>
      <c r="R179" s="121"/>
      <c r="S179" s="121"/>
      <c r="T179" s="121"/>
      <c r="U179" s="121"/>
      <c r="V179" s="124"/>
    </row>
    <row r="180" spans="1:27" ht="15" customHeight="1">
      <c r="B180" s="169">
        <v>4</v>
      </c>
      <c r="C180" s="188">
        <f ca="1">IFERROR(LARGE(Y159:Y166,B180),0)</f>
        <v>0</v>
      </c>
      <c r="D180" s="553"/>
      <c r="E180" s="169" t="e">
        <f ca="1">OFFSET(H158,MATCH(E178,Y159:Y166,0),0)/OFFSET(I158,MATCH(E178,Y159:Y166,0),0)</f>
        <v>#DIV/0!</v>
      </c>
      <c r="F180" s="169" t="e">
        <f ca="1">OFFSET(H158,MATCH(F178,Y159:Y166,0),0)/OFFSET(I158,MATCH(F178,Y159:Y166,0),0)</f>
        <v>#DIV/0!</v>
      </c>
      <c r="G180" s="345" t="e">
        <f ca="1">ABS(E180-F180)/(E180+F180)</f>
        <v>#DIV/0!</v>
      </c>
      <c r="H180" s="121"/>
      <c r="I180" s="169">
        <v>5</v>
      </c>
      <c r="J180" s="169">
        <v>2.65</v>
      </c>
      <c r="O180" s="193">
        <v>4</v>
      </c>
      <c r="P180" s="194" t="s">
        <v>502</v>
      </c>
      <c r="Q180" s="121"/>
      <c r="R180" s="121"/>
      <c r="S180" s="121"/>
      <c r="T180" s="121"/>
      <c r="U180" s="121"/>
      <c r="V180" s="124"/>
    </row>
    <row r="181" spans="1:27" ht="15" customHeight="1">
      <c r="B181" s="169">
        <v>5</v>
      </c>
      <c r="C181" s="188">
        <f ca="1">IFERROR(LARGE(Y159:Y166,B181),0)</f>
        <v>0</v>
      </c>
      <c r="D181" s="346" t="s">
        <v>440</v>
      </c>
      <c r="E181" s="159" t="e">
        <f ca="1">IF(AND(G176&lt;0.3,G177&lt;0.3),"사다리꼴","정규")</f>
        <v>#N/A</v>
      </c>
      <c r="F181" s="121"/>
      <c r="G181" s="121"/>
      <c r="H181" s="121"/>
      <c r="I181" s="169">
        <v>6</v>
      </c>
      <c r="J181" s="169">
        <v>2.52</v>
      </c>
      <c r="O181" s="193">
        <v>5</v>
      </c>
      <c r="P181" s="194" t="s">
        <v>503</v>
      </c>
      <c r="Q181" s="121"/>
      <c r="R181" s="121"/>
      <c r="S181" s="121"/>
      <c r="T181" s="121"/>
      <c r="U181" s="121"/>
      <c r="V181" s="124"/>
    </row>
    <row r="182" spans="1:27" ht="15" customHeight="1">
      <c r="B182" s="169">
        <v>6</v>
      </c>
      <c r="C182" s="188">
        <f ca="1">IFERROR(LARGE(Y159:Y166,B182),0)</f>
        <v>0</v>
      </c>
      <c r="D182" s="346" t="s">
        <v>492</v>
      </c>
      <c r="E182" s="169" t="e">
        <f ca="1">IF(E181="정규",IF(OR(V167="∞",V167&gt;=10),2,OFFSET(J175,MATCH(V167,I176:I185,0),0)),ROUND((1-SQRT((1-0.95)*(1-G180^2)))/SQRT((1+G180^2)/6),2))</f>
        <v>#N/A</v>
      </c>
      <c r="F182" s="121"/>
      <c r="G182" s="121"/>
      <c r="H182" s="121"/>
      <c r="I182" s="169">
        <v>7</v>
      </c>
      <c r="J182" s="169">
        <v>2.4300000000000002</v>
      </c>
      <c r="O182" s="193">
        <v>6</v>
      </c>
      <c r="P182" s="194" t="s">
        <v>504</v>
      </c>
      <c r="Q182" s="121"/>
      <c r="R182" s="121"/>
      <c r="S182" s="121"/>
      <c r="T182" s="121"/>
      <c r="U182" s="121"/>
      <c r="V182" s="124"/>
    </row>
    <row r="183" spans="1:27" ht="15" customHeight="1">
      <c r="B183" s="169">
        <v>7</v>
      </c>
      <c r="C183" s="188">
        <f ca="1">IFERROR(LARGE(Y159:Y166,B183),0)</f>
        <v>0</v>
      </c>
      <c r="E183" s="123"/>
      <c r="F183" s="121"/>
      <c r="G183" s="121"/>
      <c r="H183" s="121"/>
      <c r="I183" s="169">
        <v>8</v>
      </c>
      <c r="J183" s="169">
        <v>2.37</v>
      </c>
      <c r="O183" s="193">
        <v>7</v>
      </c>
      <c r="P183" s="194" t="s">
        <v>505</v>
      </c>
      <c r="Q183" s="121"/>
      <c r="R183" s="121"/>
      <c r="S183" s="121"/>
      <c r="T183" s="121"/>
      <c r="U183" s="121"/>
      <c r="V183" s="124"/>
    </row>
    <row r="184" spans="1:27" ht="15" customHeight="1">
      <c r="B184" s="169">
        <v>8</v>
      </c>
      <c r="C184" s="188">
        <f ca="1">IFERROR(LARGE(Y159:Y166,B184),0)</f>
        <v>0</v>
      </c>
      <c r="E184" s="123"/>
      <c r="I184" s="169">
        <v>9</v>
      </c>
      <c r="J184" s="169">
        <v>2.3199999999999998</v>
      </c>
      <c r="O184" s="193">
        <v>8</v>
      </c>
      <c r="P184" s="194" t="s">
        <v>506</v>
      </c>
      <c r="Q184" s="121"/>
      <c r="R184" s="121"/>
      <c r="S184" s="121"/>
      <c r="T184" s="121"/>
      <c r="U184" s="121"/>
      <c r="V184" s="124"/>
    </row>
    <row r="185" spans="1:27" ht="15" customHeight="1">
      <c r="B185" s="122"/>
      <c r="C185" s="122"/>
      <c r="E185" s="123"/>
      <c r="I185" s="169" t="s">
        <v>54</v>
      </c>
      <c r="J185" s="169">
        <v>2</v>
      </c>
      <c r="O185" s="193">
        <v>9</v>
      </c>
      <c r="P185" s="194" t="s">
        <v>507</v>
      </c>
      <c r="Q185" s="121"/>
      <c r="R185" s="121"/>
      <c r="S185" s="121"/>
      <c r="T185" s="121"/>
      <c r="U185" s="121"/>
      <c r="V185" s="124"/>
    </row>
    <row r="186" spans="1:27" ht="15" customHeight="1">
      <c r="B186" s="122"/>
      <c r="C186" s="122"/>
      <c r="D186" s="122"/>
      <c r="Q186" s="121"/>
      <c r="R186" s="121"/>
      <c r="S186" s="121"/>
      <c r="T186" s="121"/>
      <c r="U186" s="121"/>
      <c r="V186" s="124"/>
    </row>
    <row r="187" spans="1:27" ht="15" customHeight="1">
      <c r="A187" s="252" t="s">
        <v>541</v>
      </c>
      <c r="AA187" s="124"/>
    </row>
    <row r="188" spans="1:27" ht="18" customHeight="1">
      <c r="A188" s="252" t="s">
        <v>538</v>
      </c>
    </row>
    <row r="189" spans="1:27" ht="15" customHeight="1">
      <c r="A189" s="118" t="s">
        <v>369</v>
      </c>
      <c r="B189" s="119"/>
      <c r="C189" s="119"/>
      <c r="D189" s="119"/>
      <c r="E189" s="120"/>
      <c r="F189" s="120"/>
      <c r="G189" s="120"/>
      <c r="H189" s="120"/>
      <c r="I189" s="120"/>
      <c r="J189" s="120"/>
      <c r="K189" s="120"/>
      <c r="L189" s="120"/>
      <c r="M189" s="120"/>
      <c r="N189" s="120"/>
      <c r="O189" s="120"/>
      <c r="P189" s="120"/>
      <c r="Q189" s="120"/>
      <c r="R189" s="120"/>
      <c r="S189" s="120"/>
    </row>
    <row r="190" spans="1:27" ht="24">
      <c r="B190" s="321" t="s">
        <v>370</v>
      </c>
      <c r="C190" s="321" t="s">
        <v>371</v>
      </c>
      <c r="D190" s="321" t="s">
        <v>372</v>
      </c>
      <c r="E190" s="321" t="s">
        <v>108</v>
      </c>
      <c r="F190" s="321" t="s">
        <v>62</v>
      </c>
      <c r="G190" s="358" t="s">
        <v>642</v>
      </c>
      <c r="H190" s="321" t="s">
        <v>76</v>
      </c>
      <c r="I190" s="321" t="s">
        <v>60</v>
      </c>
      <c r="J190" s="321" t="s">
        <v>142</v>
      </c>
      <c r="K190" s="321" t="s">
        <v>376</v>
      </c>
      <c r="L190" s="321" t="s">
        <v>377</v>
      </c>
      <c r="M190" s="321" t="s">
        <v>378</v>
      </c>
      <c r="N190" s="321" t="s">
        <v>379</v>
      </c>
      <c r="O190" s="321" t="s">
        <v>380</v>
      </c>
      <c r="P190" s="120"/>
      <c r="Q190" s="120"/>
      <c r="S190" s="120"/>
      <c r="T190" s="120"/>
      <c r="U190" s="121"/>
    </row>
    <row r="191" spans="1:27" ht="15" customHeight="1">
      <c r="B191" s="169" t="e">
        <f>C191</f>
        <v>#DIV/0!</v>
      </c>
      <c r="C191" s="169" t="e">
        <f>AVERAGE(기본정보!B12:B13)</f>
        <v>#DIV/0!</v>
      </c>
      <c r="D191" s="169">
        <f>MIN(C197:C216)</f>
        <v>0</v>
      </c>
      <c r="E191" s="169">
        <f>MAX(C197:C216)</f>
        <v>0</v>
      </c>
      <c r="F191" s="169">
        <f>Length_5_R4!H4</f>
        <v>0</v>
      </c>
      <c r="G191" s="169" t="str">
        <f ca="1">TEXT(F191,OFFSET(P237,MATCH(IFERROR(LEN(F191)-FIND(".",F191),0),O238:O247,0),0))</f>
        <v>0</v>
      </c>
      <c r="H191" s="169">
        <f>Length_5_R4!I4</f>
        <v>0</v>
      </c>
      <c r="I191" s="169">
        <f>Length_5_R4!J4</f>
        <v>0</v>
      </c>
      <c r="J191" s="169">
        <f>IF(I191="inch",25.4,IF(I191="μm",0.001,1))</f>
        <v>1</v>
      </c>
      <c r="K191" s="169">
        <f>MAX(U197:U216)</f>
        <v>0</v>
      </c>
      <c r="L191" s="169">
        <f>H191*J191</f>
        <v>0</v>
      </c>
      <c r="M191" s="169" t="e">
        <f ca="1">OFFSET(Length_5_R4!D3,MATCH($K191,$U197:$U216,0),0)</f>
        <v>#N/A</v>
      </c>
      <c r="N191" s="169" t="e">
        <f ca="1">OFFSET(Length_5_R4!E3,MATCH($K191,$U197:$U216,0),0)</f>
        <v>#N/A</v>
      </c>
      <c r="O191" s="169" t="e">
        <f ca="1">OFFSET(Length_5_R4!F3,MATCH($K191,$U197:$U216,0),0)</f>
        <v>#N/A</v>
      </c>
      <c r="S191" s="120"/>
      <c r="T191" s="120"/>
      <c r="U191" s="121"/>
    </row>
    <row r="192" spans="1:27" ht="15" customHeight="1">
      <c r="B192" s="119"/>
      <c r="C192" s="119"/>
      <c r="D192" s="119"/>
      <c r="E192" s="120"/>
      <c r="F192" s="120"/>
      <c r="G192" s="120"/>
      <c r="H192" s="120"/>
      <c r="I192" s="120"/>
      <c r="J192" s="120"/>
      <c r="K192" s="120"/>
      <c r="L192" s="120"/>
      <c r="M192" s="120"/>
      <c r="N192" s="120"/>
      <c r="O192" s="120"/>
      <c r="P192" s="120"/>
      <c r="Q192" s="120"/>
      <c r="R192" s="120"/>
      <c r="S192" s="120"/>
      <c r="T192" s="120"/>
      <c r="U192" s="120"/>
    </row>
    <row r="193" spans="1:34" ht="15" customHeight="1">
      <c r="A193" s="118" t="s">
        <v>381</v>
      </c>
      <c r="D193" s="119"/>
      <c r="E193" s="124"/>
      <c r="F193" s="124"/>
      <c r="G193" s="124"/>
      <c r="H193" s="124"/>
      <c r="I193" s="124"/>
      <c r="J193" s="124"/>
      <c r="K193" s="124"/>
      <c r="L193" s="124"/>
      <c r="M193" s="124"/>
      <c r="N193" s="124"/>
      <c r="O193" s="124"/>
      <c r="P193" s="124"/>
      <c r="Q193" s="124"/>
      <c r="R193" s="124"/>
      <c r="S193" s="124"/>
      <c r="T193" s="124"/>
      <c r="U193" s="124"/>
      <c r="AA193" s="131" t="s">
        <v>382</v>
      </c>
    </row>
    <row r="194" spans="1:34" ht="15" customHeight="1">
      <c r="B194" s="565" t="s">
        <v>383</v>
      </c>
      <c r="C194" s="561" t="s">
        <v>92</v>
      </c>
      <c r="D194" s="561" t="s">
        <v>60</v>
      </c>
      <c r="E194" s="561" t="s">
        <v>367</v>
      </c>
      <c r="F194" s="567" t="s">
        <v>332</v>
      </c>
      <c r="G194" s="567"/>
      <c r="H194" s="567"/>
      <c r="I194" s="567"/>
      <c r="J194" s="567"/>
      <c r="K194" s="567"/>
      <c r="L194" s="568" t="s">
        <v>140</v>
      </c>
      <c r="M194" s="321" t="s">
        <v>387</v>
      </c>
      <c r="N194" s="321" t="s">
        <v>388</v>
      </c>
      <c r="O194" s="548" t="s">
        <v>328</v>
      </c>
      <c r="P194" s="551"/>
      <c r="Q194" s="549"/>
      <c r="R194" s="321" t="s">
        <v>390</v>
      </c>
      <c r="S194" s="177" t="s">
        <v>391</v>
      </c>
      <c r="T194" s="321" t="s">
        <v>392</v>
      </c>
      <c r="U194" s="321" t="s">
        <v>92</v>
      </c>
      <c r="V194" s="321" t="s">
        <v>393</v>
      </c>
      <c r="W194" s="548" t="s">
        <v>640</v>
      </c>
      <c r="X194" s="551"/>
      <c r="Y194" s="549"/>
      <c r="Z194" s="124"/>
      <c r="AA194" s="570" t="s">
        <v>88</v>
      </c>
      <c r="AB194" s="571"/>
      <c r="AC194" s="572" t="s">
        <v>395</v>
      </c>
      <c r="AD194" s="573"/>
      <c r="AE194" s="573"/>
      <c r="AF194" s="573"/>
      <c r="AG194" s="573"/>
      <c r="AH194" s="573"/>
    </row>
    <row r="195" spans="1:34" ht="15" customHeight="1">
      <c r="B195" s="565"/>
      <c r="C195" s="566"/>
      <c r="D195" s="566"/>
      <c r="E195" s="566"/>
      <c r="F195" s="178" t="s">
        <v>396</v>
      </c>
      <c r="G195" s="323" t="s">
        <v>149</v>
      </c>
      <c r="H195" s="178" t="s">
        <v>109</v>
      </c>
      <c r="I195" s="323" t="s">
        <v>110</v>
      </c>
      <c r="J195" s="178" t="s">
        <v>111</v>
      </c>
      <c r="K195" s="323" t="s">
        <v>398</v>
      </c>
      <c r="L195" s="569"/>
      <c r="M195" s="321" t="s">
        <v>399</v>
      </c>
      <c r="N195" s="321" t="s">
        <v>400</v>
      </c>
      <c r="O195" s="321" t="s">
        <v>401</v>
      </c>
      <c r="P195" s="321" t="s">
        <v>402</v>
      </c>
      <c r="Q195" s="321" t="s">
        <v>403</v>
      </c>
      <c r="R195" s="321" t="s">
        <v>163</v>
      </c>
      <c r="S195" s="321" t="s">
        <v>164</v>
      </c>
      <c r="T195" s="321" t="s">
        <v>165</v>
      </c>
      <c r="U195" s="321" t="s">
        <v>407</v>
      </c>
      <c r="V195" s="321" t="s">
        <v>408</v>
      </c>
      <c r="W195" s="321" t="s">
        <v>409</v>
      </c>
      <c r="X195" s="321" t="s">
        <v>393</v>
      </c>
      <c r="Y195" s="321" t="s">
        <v>89</v>
      </c>
      <c r="Z195" s="124"/>
      <c r="AA195" s="209" t="s">
        <v>413</v>
      </c>
      <c r="AB195" s="209" t="s">
        <v>414</v>
      </c>
      <c r="AC195" s="321" t="s">
        <v>119</v>
      </c>
      <c r="AD195" s="322" t="s">
        <v>393</v>
      </c>
      <c r="AE195" s="321" t="s">
        <v>89</v>
      </c>
      <c r="AF195" s="208" t="s">
        <v>88</v>
      </c>
      <c r="AG195" s="208" t="s">
        <v>419</v>
      </c>
      <c r="AH195" s="208" t="s">
        <v>412</v>
      </c>
    </row>
    <row r="196" spans="1:34" ht="15" customHeight="1">
      <c r="B196" s="565"/>
      <c r="C196" s="562"/>
      <c r="D196" s="562"/>
      <c r="E196" s="562"/>
      <c r="F196" s="323">
        <f>I191</f>
        <v>0</v>
      </c>
      <c r="G196" s="323">
        <f>F196</f>
        <v>0</v>
      </c>
      <c r="H196" s="323">
        <f>G196</f>
        <v>0</v>
      </c>
      <c r="I196" s="323">
        <f>H196</f>
        <v>0</v>
      </c>
      <c r="J196" s="323">
        <f>I196</f>
        <v>0</v>
      </c>
      <c r="K196" s="323">
        <f>J196</f>
        <v>0</v>
      </c>
      <c r="L196" s="321" t="s">
        <v>421</v>
      </c>
      <c r="M196" s="321" t="s">
        <v>154</v>
      </c>
      <c r="N196" s="321" t="s">
        <v>154</v>
      </c>
      <c r="O196" s="210" t="s">
        <v>424</v>
      </c>
      <c r="P196" s="210" t="s">
        <v>424</v>
      </c>
      <c r="Q196" s="210" t="s">
        <v>424</v>
      </c>
      <c r="R196" s="210" t="s">
        <v>248</v>
      </c>
      <c r="S196" s="210" t="s">
        <v>424</v>
      </c>
      <c r="T196" s="210" t="s">
        <v>248</v>
      </c>
      <c r="U196" s="321" t="s">
        <v>429</v>
      </c>
      <c r="V196" s="321" t="s">
        <v>421</v>
      </c>
      <c r="W196" s="321">
        <f>I191</f>
        <v>0</v>
      </c>
      <c r="X196" s="321">
        <f>W196</f>
        <v>0</v>
      </c>
      <c r="Y196" s="321">
        <f>X196</f>
        <v>0</v>
      </c>
      <c r="Z196" s="124"/>
      <c r="AA196" s="323">
        <f>I191</f>
        <v>0</v>
      </c>
      <c r="AB196" s="323">
        <f>AA196</f>
        <v>0</v>
      </c>
      <c r="AC196" s="321">
        <f>AB196</f>
        <v>0</v>
      </c>
      <c r="AD196" s="321">
        <f>AC196</f>
        <v>0</v>
      </c>
      <c r="AE196" s="321">
        <f>AD196</f>
        <v>0</v>
      </c>
      <c r="AF196" s="321">
        <f>AE196</f>
        <v>0</v>
      </c>
      <c r="AG196" s="231">
        <f>IF(TYPE(MATCH("FAIL",AG197:AG216,0))=16,0,1)</f>
        <v>0</v>
      </c>
      <c r="AH196" s="321">
        <f>AF196</f>
        <v>0</v>
      </c>
    </row>
    <row r="197" spans="1:34" ht="15" customHeight="1">
      <c r="B197" s="175" t="b">
        <f>IF(TRIM(Length_5_R4!A4)="",FALSE,TRUE)</f>
        <v>0</v>
      </c>
      <c r="C197" s="169" t="str">
        <f>IF($B197=FALSE,"",VALUE(Length_5_R4!A4))</f>
        <v/>
      </c>
      <c r="D197" s="169" t="str">
        <f>IF($B197=FALSE,"",Length_5_R4!B4)</f>
        <v/>
      </c>
      <c r="E197" s="169" t="str">
        <f>IF($B197=FALSE,"",Length_5_R4!C4)</f>
        <v/>
      </c>
      <c r="F197" s="175" t="str">
        <f>IF(B197=FALSE,"",Length_5_R4!N4)</f>
        <v/>
      </c>
      <c r="G197" s="175" t="str">
        <f>IF(B197=FALSE,"",Length_5_R4!O4)</f>
        <v/>
      </c>
      <c r="H197" s="175" t="str">
        <f>IF(B197=FALSE,"",Length_5_R4!P4)</f>
        <v/>
      </c>
      <c r="I197" s="175" t="str">
        <f>IF(B197=FALSE,"",Length_5_R4!Q4)</f>
        <v/>
      </c>
      <c r="J197" s="175" t="str">
        <f>IF(B197=FALSE,"",Length_5_R4!R4)</f>
        <v/>
      </c>
      <c r="K197" s="169" t="str">
        <f t="shared" ref="K197:K216" si="73">IF(B197=FALSE,"",AVERAGE(F197:J197))</f>
        <v/>
      </c>
      <c r="L197" s="179" t="str">
        <f t="shared" ref="L197:L216" si="74">IF(B197=FALSE,"",STDEV(F197:J197)*J$191)</f>
        <v/>
      </c>
      <c r="M197" s="180" t="str">
        <f>IF(B197=FALSE,"",Length_5_R4!D27)</f>
        <v/>
      </c>
      <c r="N197" s="181" t="str">
        <f>IF(B197=FALSE,"",Calcu!K197*J$191)</f>
        <v/>
      </c>
      <c r="O197" s="182" t="str">
        <f t="shared" ref="O197:O216" si="75">IF(B197=FALSE,"",8*10^-6)</f>
        <v/>
      </c>
      <c r="P197" s="182" t="str">
        <f>IF(B197=FALSE,"",Length_5_R4!K27)</f>
        <v/>
      </c>
      <c r="Q197" s="182" t="str">
        <f t="shared" ref="Q197:Q216" si="76">IF(B197=FALSE,"",AVERAGE(O197:P197))</f>
        <v/>
      </c>
      <c r="R197" s="169" t="str">
        <f t="shared" ref="R197:R216" si="77">IF(B197=FALSE,"",B$191-C$191)</f>
        <v/>
      </c>
      <c r="S197" s="169" t="str">
        <f t="shared" ref="S197:S216" si="78">IF(B197=FALSE,"",O197-P197)</f>
        <v/>
      </c>
      <c r="T197" s="246" t="str">
        <f t="shared" ref="T197:T216" si="79">IF(B197=FALSE,"",AVERAGE(B$191:C$191)-20)</f>
        <v/>
      </c>
      <c r="U197" s="183" t="str">
        <f t="shared" ref="U197:U216" si="80">IF(B197=FALSE,"",C197*J$191)</f>
        <v/>
      </c>
      <c r="V197" s="285" t="str">
        <f t="shared" ref="V197:V216" si="81">IF(B197=FALSE,"",M197-N197-(Q197*R197+S197*T197)*U197)</f>
        <v/>
      </c>
      <c r="W197" s="169" t="str">
        <f t="shared" ref="W197:W216" si="82">IF(B197=FALSE,"",ROUND(U197/J$191,M$233))</f>
        <v/>
      </c>
      <c r="X197" s="169" t="str">
        <f t="shared" ref="X197:X216" si="83">IF(B197=FALSE,"",ROUND(V197/J$191,M$233))</f>
        <v/>
      </c>
      <c r="Y197" s="169" t="str">
        <f>IF(B197=FALSE,"",ROUND((W197+X197),M$233))</f>
        <v/>
      </c>
      <c r="Z197" s="124"/>
      <c r="AA197" s="169" t="e">
        <f ca="1">IF(Length_5_R4!K4&lt;0,ROUNDUP(Length_5_R4!K4,$M$233),ROUNDDOWN(Length_5_R4!K4,$M$233))</f>
        <v>#N/A</v>
      </c>
      <c r="AB197" s="169" t="e">
        <f ca="1">IF(Length_5_R4!L4&lt;0,ROUNDDOWN(Length_5_R4!L4,$M$233),ROUNDUP(Length_5_R4!L4,$M$233))</f>
        <v>#N/A</v>
      </c>
      <c r="AC197" s="169" t="e">
        <f t="shared" ref="AC197:AC216" ca="1" si="84">TEXT(W197,IF(W197&gt;=1000,"# ##","")&amp;$P$233)</f>
        <v>#N/A</v>
      </c>
      <c r="AD197" s="172" t="e">
        <f t="shared" ref="AD197:AD216" ca="1" si="85">TEXT(X197,$P$233)</f>
        <v>#N/A</v>
      </c>
      <c r="AE197" s="169" t="e">
        <f t="shared" ref="AE197:AE216" ca="1" si="86">TEXT(Y197,IF(Y197&gt;=1000,"# ##","")&amp;$P$233)</f>
        <v>#N/A</v>
      </c>
      <c r="AF197" s="169" t="e">
        <f t="shared" ref="AF197:AF216" ca="1" si="87">"± "&amp;TEXT(AB197-W197,P$233)</f>
        <v>#N/A</v>
      </c>
      <c r="AG197" s="169" t="str">
        <f t="shared" ref="AG197:AG216" si="88">IF(B197=FALSE,"",IF(AND(AA197&lt;=Y197,Y197&lt;=AB197),"PASS","FAIL"))</f>
        <v/>
      </c>
      <c r="AH197" s="169" t="e">
        <f ca="1">S233</f>
        <v>#N/A</v>
      </c>
    </row>
    <row r="198" spans="1:34" ht="15" customHeight="1">
      <c r="B198" s="175" t="b">
        <f>IF(TRIM(Length_5_R4!A5)="",FALSE,TRUE)</f>
        <v>0</v>
      </c>
      <c r="C198" s="169" t="str">
        <f>IF($B198=FALSE,"",VALUE(Length_5_R4!A5))</f>
        <v/>
      </c>
      <c r="D198" s="169" t="str">
        <f>IF($B198=FALSE,"",Length_5_R4!B5)</f>
        <v/>
      </c>
      <c r="E198" s="169" t="str">
        <f>IF($B198=FALSE,"",Length_5_R4!C5)</f>
        <v/>
      </c>
      <c r="F198" s="175" t="str">
        <f>IF(B198=FALSE,"",Length_5_R4!N5)</f>
        <v/>
      </c>
      <c r="G198" s="175" t="str">
        <f>IF(B198=FALSE,"",Length_5_R4!O5)</f>
        <v/>
      </c>
      <c r="H198" s="175" t="str">
        <f>IF(B198=FALSE,"",Length_5_R4!P5)</f>
        <v/>
      </c>
      <c r="I198" s="175" t="str">
        <f>IF(B198=FALSE,"",Length_5_R4!Q5)</f>
        <v/>
      </c>
      <c r="J198" s="175" t="str">
        <f>IF(B198=FALSE,"",Length_5_R4!R5)</f>
        <v/>
      </c>
      <c r="K198" s="169" t="str">
        <f t="shared" si="73"/>
        <v/>
      </c>
      <c r="L198" s="179" t="str">
        <f t="shared" si="74"/>
        <v/>
      </c>
      <c r="M198" s="180" t="str">
        <f>IF(B198=FALSE,"",Length_5_R4!D28)</f>
        <v/>
      </c>
      <c r="N198" s="181" t="str">
        <f>IF(B198=FALSE,"",Calcu!K198*J$191)</f>
        <v/>
      </c>
      <c r="O198" s="182" t="str">
        <f t="shared" si="75"/>
        <v/>
      </c>
      <c r="P198" s="182" t="str">
        <f>IF(B198=FALSE,"",Length_5_R4!K28)</f>
        <v/>
      </c>
      <c r="Q198" s="182" t="str">
        <f t="shared" si="76"/>
        <v/>
      </c>
      <c r="R198" s="169" t="str">
        <f t="shared" si="77"/>
        <v/>
      </c>
      <c r="S198" s="169" t="str">
        <f t="shared" si="78"/>
        <v/>
      </c>
      <c r="T198" s="246" t="str">
        <f t="shared" si="79"/>
        <v/>
      </c>
      <c r="U198" s="183" t="str">
        <f t="shared" si="80"/>
        <v/>
      </c>
      <c r="V198" s="285" t="str">
        <f t="shared" si="81"/>
        <v/>
      </c>
      <c r="W198" s="169" t="str">
        <f t="shared" si="82"/>
        <v/>
      </c>
      <c r="X198" s="169" t="str">
        <f t="shared" si="83"/>
        <v/>
      </c>
      <c r="Y198" s="169" t="str">
        <f t="shared" ref="Y198:Y216" si="89">IF(B198=FALSE,"",ROUND((W198+X198),M$233))</f>
        <v/>
      </c>
      <c r="Z198" s="124"/>
      <c r="AA198" s="169" t="e">
        <f ca="1">IF(Length_5_R4!K5&lt;0,ROUNDUP(Length_5_R4!K5,$M$233),ROUNDDOWN(Length_5_R4!K5,$M$233))</f>
        <v>#N/A</v>
      </c>
      <c r="AB198" s="169" t="e">
        <f ca="1">IF(Length_5_R4!L5&lt;0,ROUNDDOWN(Length_5_R4!L5,$M$233),ROUNDUP(Length_5_R4!L5,$M$233))</f>
        <v>#N/A</v>
      </c>
      <c r="AC198" s="169" t="e">
        <f t="shared" ca="1" si="84"/>
        <v>#N/A</v>
      </c>
      <c r="AD198" s="172" t="e">
        <f t="shared" ca="1" si="85"/>
        <v>#N/A</v>
      </c>
      <c r="AE198" s="169" t="e">
        <f t="shared" ca="1" si="86"/>
        <v>#N/A</v>
      </c>
      <c r="AF198" s="169" t="e">
        <f t="shared" ca="1" si="87"/>
        <v>#N/A</v>
      </c>
      <c r="AG198" s="169" t="str">
        <f t="shared" si="88"/>
        <v/>
      </c>
      <c r="AH198" s="169" t="e">
        <f ca="1">S233</f>
        <v>#N/A</v>
      </c>
    </row>
    <row r="199" spans="1:34" ht="15" customHeight="1">
      <c r="B199" s="175" t="b">
        <f>IF(TRIM(Length_5_R4!A6)="",FALSE,TRUE)</f>
        <v>0</v>
      </c>
      <c r="C199" s="169" t="str">
        <f>IF($B199=FALSE,"",VALUE(Length_5_R4!A6))</f>
        <v/>
      </c>
      <c r="D199" s="169" t="str">
        <f>IF($B199=FALSE,"",Length_5_R4!B6)</f>
        <v/>
      </c>
      <c r="E199" s="169" t="str">
        <f>IF($B199=FALSE,"",Length_5_R4!C6)</f>
        <v/>
      </c>
      <c r="F199" s="175" t="str">
        <f>IF(B199=FALSE,"",Length_5_R4!N6)</f>
        <v/>
      </c>
      <c r="G199" s="175" t="str">
        <f>IF(B199=FALSE,"",Length_5_R4!O6)</f>
        <v/>
      </c>
      <c r="H199" s="175" t="str">
        <f>IF(B199=FALSE,"",Length_5_R4!P6)</f>
        <v/>
      </c>
      <c r="I199" s="175" t="str">
        <f>IF(B199=FALSE,"",Length_5_R4!Q6)</f>
        <v/>
      </c>
      <c r="J199" s="175" t="str">
        <f>IF(B199=FALSE,"",Length_5_R4!R6)</f>
        <v/>
      </c>
      <c r="K199" s="169" t="str">
        <f t="shared" si="73"/>
        <v/>
      </c>
      <c r="L199" s="179" t="str">
        <f t="shared" si="74"/>
        <v/>
      </c>
      <c r="M199" s="180" t="str">
        <f>IF(B199=FALSE,"",Length_5_R4!D29)</f>
        <v/>
      </c>
      <c r="N199" s="181" t="str">
        <f>IF(B199=FALSE,"",Calcu!K199*J$191)</f>
        <v/>
      </c>
      <c r="O199" s="182" t="str">
        <f t="shared" si="75"/>
        <v/>
      </c>
      <c r="P199" s="182" t="str">
        <f>IF(B199=FALSE,"",Length_5_R4!K29)</f>
        <v/>
      </c>
      <c r="Q199" s="182" t="str">
        <f t="shared" si="76"/>
        <v/>
      </c>
      <c r="R199" s="169" t="str">
        <f t="shared" si="77"/>
        <v/>
      </c>
      <c r="S199" s="169" t="str">
        <f t="shared" si="78"/>
        <v/>
      </c>
      <c r="T199" s="246" t="str">
        <f t="shared" si="79"/>
        <v/>
      </c>
      <c r="U199" s="183" t="str">
        <f t="shared" si="80"/>
        <v/>
      </c>
      <c r="V199" s="285" t="str">
        <f t="shared" si="81"/>
        <v/>
      </c>
      <c r="W199" s="169" t="str">
        <f t="shared" si="82"/>
        <v/>
      </c>
      <c r="X199" s="169" t="str">
        <f t="shared" si="83"/>
        <v/>
      </c>
      <c r="Y199" s="169" t="str">
        <f t="shared" si="89"/>
        <v/>
      </c>
      <c r="Z199" s="124"/>
      <c r="AA199" s="169" t="e">
        <f ca="1">IF(Length_5_R4!K6&lt;0,ROUNDUP(Length_5_R4!K6,$M$233),ROUNDDOWN(Length_5_R4!K6,$M$233))</f>
        <v>#N/A</v>
      </c>
      <c r="AB199" s="169" t="e">
        <f ca="1">IF(Length_5_R4!L6&lt;0,ROUNDDOWN(Length_5_R4!L6,$M$233),ROUNDUP(Length_5_R4!L6,$M$233))</f>
        <v>#N/A</v>
      </c>
      <c r="AC199" s="169" t="e">
        <f t="shared" ca="1" si="84"/>
        <v>#N/A</v>
      </c>
      <c r="AD199" s="172" t="e">
        <f t="shared" ca="1" si="85"/>
        <v>#N/A</v>
      </c>
      <c r="AE199" s="169" t="e">
        <f t="shared" ca="1" si="86"/>
        <v>#N/A</v>
      </c>
      <c r="AF199" s="169" t="e">
        <f t="shared" ca="1" si="87"/>
        <v>#N/A</v>
      </c>
      <c r="AG199" s="169" t="str">
        <f t="shared" si="88"/>
        <v/>
      </c>
      <c r="AH199" s="169" t="e">
        <f ca="1">S233</f>
        <v>#N/A</v>
      </c>
    </row>
    <row r="200" spans="1:34" ht="15" customHeight="1">
      <c r="B200" s="175" t="b">
        <f>IF(TRIM(Length_5_R4!A7)="",FALSE,TRUE)</f>
        <v>0</v>
      </c>
      <c r="C200" s="169" t="str">
        <f>IF($B200=FALSE,"",VALUE(Length_5_R4!A7))</f>
        <v/>
      </c>
      <c r="D200" s="169" t="str">
        <f>IF($B200=FALSE,"",Length_5_R4!B7)</f>
        <v/>
      </c>
      <c r="E200" s="169" t="str">
        <f>IF($B200=FALSE,"",Length_5_R4!C7)</f>
        <v/>
      </c>
      <c r="F200" s="175" t="str">
        <f>IF(B200=FALSE,"",Length_5_R4!N7)</f>
        <v/>
      </c>
      <c r="G200" s="175" t="str">
        <f>IF(B200=FALSE,"",Length_5_R4!O7)</f>
        <v/>
      </c>
      <c r="H200" s="175" t="str">
        <f>IF(B200=FALSE,"",Length_5_R4!P7)</f>
        <v/>
      </c>
      <c r="I200" s="175" t="str">
        <f>IF(B200=FALSE,"",Length_5_R4!Q7)</f>
        <v/>
      </c>
      <c r="J200" s="175" t="str">
        <f>IF(B200=FALSE,"",Length_5_R4!R7)</f>
        <v/>
      </c>
      <c r="K200" s="169" t="str">
        <f t="shared" si="73"/>
        <v/>
      </c>
      <c r="L200" s="179" t="str">
        <f t="shared" si="74"/>
        <v/>
      </c>
      <c r="M200" s="180" t="str">
        <f>IF(B200=FALSE,"",Length_5_R4!D30)</f>
        <v/>
      </c>
      <c r="N200" s="181" t="str">
        <f>IF(B200=FALSE,"",Calcu!K200*J$191)</f>
        <v/>
      </c>
      <c r="O200" s="182" t="str">
        <f t="shared" si="75"/>
        <v/>
      </c>
      <c r="P200" s="182" t="str">
        <f>IF(B200=FALSE,"",Length_5_R4!K30)</f>
        <v/>
      </c>
      <c r="Q200" s="182" t="str">
        <f t="shared" si="76"/>
        <v/>
      </c>
      <c r="R200" s="169" t="str">
        <f t="shared" si="77"/>
        <v/>
      </c>
      <c r="S200" s="169" t="str">
        <f t="shared" si="78"/>
        <v/>
      </c>
      <c r="T200" s="246" t="str">
        <f t="shared" si="79"/>
        <v/>
      </c>
      <c r="U200" s="183" t="str">
        <f t="shared" si="80"/>
        <v/>
      </c>
      <c r="V200" s="285" t="str">
        <f t="shared" si="81"/>
        <v/>
      </c>
      <c r="W200" s="169" t="str">
        <f t="shared" si="82"/>
        <v/>
      </c>
      <c r="X200" s="169" t="str">
        <f t="shared" si="83"/>
        <v/>
      </c>
      <c r="Y200" s="169" t="str">
        <f t="shared" si="89"/>
        <v/>
      </c>
      <c r="Z200" s="124"/>
      <c r="AA200" s="169" t="e">
        <f ca="1">IF(Length_5_R4!K7&lt;0,ROUNDUP(Length_5_R4!K7,$M$233),ROUNDDOWN(Length_5_R4!K7,$M$233))</f>
        <v>#N/A</v>
      </c>
      <c r="AB200" s="169" t="e">
        <f ca="1">IF(Length_5_R4!L7&lt;0,ROUNDDOWN(Length_5_R4!L7,$M$233),ROUNDUP(Length_5_R4!L7,$M$233))</f>
        <v>#N/A</v>
      </c>
      <c r="AC200" s="169" t="e">
        <f t="shared" ca="1" si="84"/>
        <v>#N/A</v>
      </c>
      <c r="AD200" s="172" t="e">
        <f t="shared" ca="1" si="85"/>
        <v>#N/A</v>
      </c>
      <c r="AE200" s="169" t="e">
        <f t="shared" ca="1" si="86"/>
        <v>#N/A</v>
      </c>
      <c r="AF200" s="169" t="e">
        <f t="shared" ca="1" si="87"/>
        <v>#N/A</v>
      </c>
      <c r="AG200" s="169" t="str">
        <f t="shared" si="88"/>
        <v/>
      </c>
      <c r="AH200" s="169" t="e">
        <f ca="1">S233</f>
        <v>#N/A</v>
      </c>
    </row>
    <row r="201" spans="1:34" ht="15" customHeight="1">
      <c r="B201" s="175" t="b">
        <f>IF(TRIM(Length_5_R4!A8)="",FALSE,TRUE)</f>
        <v>0</v>
      </c>
      <c r="C201" s="169" t="str">
        <f>IF($B201=FALSE,"",VALUE(Length_5_R4!A8))</f>
        <v/>
      </c>
      <c r="D201" s="169" t="str">
        <f>IF($B201=FALSE,"",Length_5_R4!B8)</f>
        <v/>
      </c>
      <c r="E201" s="169" t="str">
        <f>IF($B201=FALSE,"",Length_5_R4!C8)</f>
        <v/>
      </c>
      <c r="F201" s="175" t="str">
        <f>IF(B201=FALSE,"",Length_5_R4!N8)</f>
        <v/>
      </c>
      <c r="G201" s="175" t="str">
        <f>IF(B201=FALSE,"",Length_5_R4!O8)</f>
        <v/>
      </c>
      <c r="H201" s="175" t="str">
        <f>IF(B201=FALSE,"",Length_5_R4!P8)</f>
        <v/>
      </c>
      <c r="I201" s="175" t="str">
        <f>IF(B201=FALSE,"",Length_5_R4!Q8)</f>
        <v/>
      </c>
      <c r="J201" s="175" t="str">
        <f>IF(B201=FALSE,"",Length_5_R4!R8)</f>
        <v/>
      </c>
      <c r="K201" s="169" t="str">
        <f t="shared" si="73"/>
        <v/>
      </c>
      <c r="L201" s="179" t="str">
        <f t="shared" si="74"/>
        <v/>
      </c>
      <c r="M201" s="180" t="str">
        <f>IF(B201=FALSE,"",Length_5_R4!D31)</f>
        <v/>
      </c>
      <c r="N201" s="181" t="str">
        <f>IF(B201=FALSE,"",Calcu!K201*J$191)</f>
        <v/>
      </c>
      <c r="O201" s="182" t="str">
        <f t="shared" si="75"/>
        <v/>
      </c>
      <c r="P201" s="182" t="str">
        <f>IF(B201=FALSE,"",Length_5_R4!K31)</f>
        <v/>
      </c>
      <c r="Q201" s="182" t="str">
        <f t="shared" si="76"/>
        <v/>
      </c>
      <c r="R201" s="169" t="str">
        <f t="shared" si="77"/>
        <v/>
      </c>
      <c r="S201" s="169" t="str">
        <f t="shared" si="78"/>
        <v/>
      </c>
      <c r="T201" s="246" t="str">
        <f t="shared" si="79"/>
        <v/>
      </c>
      <c r="U201" s="183" t="str">
        <f t="shared" si="80"/>
        <v/>
      </c>
      <c r="V201" s="285" t="str">
        <f t="shared" si="81"/>
        <v/>
      </c>
      <c r="W201" s="169" t="str">
        <f t="shared" si="82"/>
        <v/>
      </c>
      <c r="X201" s="169" t="str">
        <f t="shared" si="83"/>
        <v/>
      </c>
      <c r="Y201" s="169" t="str">
        <f t="shared" si="89"/>
        <v/>
      </c>
      <c r="Z201" s="124"/>
      <c r="AA201" s="169" t="e">
        <f ca="1">IF(Length_5_R4!K8&lt;0,ROUNDUP(Length_5_R4!K8,$M$233),ROUNDDOWN(Length_5_R4!K8,$M$233))</f>
        <v>#N/A</v>
      </c>
      <c r="AB201" s="169" t="e">
        <f ca="1">IF(Length_5_R4!L8&lt;0,ROUNDDOWN(Length_5_R4!L8,$M$233),ROUNDUP(Length_5_R4!L8,$M$233))</f>
        <v>#N/A</v>
      </c>
      <c r="AC201" s="169" t="e">
        <f t="shared" ca="1" si="84"/>
        <v>#N/A</v>
      </c>
      <c r="AD201" s="172" t="e">
        <f t="shared" ca="1" si="85"/>
        <v>#N/A</v>
      </c>
      <c r="AE201" s="169" t="e">
        <f t="shared" ca="1" si="86"/>
        <v>#N/A</v>
      </c>
      <c r="AF201" s="169" t="e">
        <f t="shared" ca="1" si="87"/>
        <v>#N/A</v>
      </c>
      <c r="AG201" s="169" t="str">
        <f t="shared" si="88"/>
        <v/>
      </c>
      <c r="AH201" s="169" t="e">
        <f ca="1">S233</f>
        <v>#N/A</v>
      </c>
    </row>
    <row r="202" spans="1:34" ht="15" customHeight="1">
      <c r="B202" s="175" t="b">
        <f>IF(TRIM(Length_5_R4!A9)="",FALSE,TRUE)</f>
        <v>0</v>
      </c>
      <c r="C202" s="169" t="str">
        <f>IF($B202=FALSE,"",VALUE(Length_5_R4!A9))</f>
        <v/>
      </c>
      <c r="D202" s="169" t="str">
        <f>IF($B202=FALSE,"",Length_5_R4!B9)</f>
        <v/>
      </c>
      <c r="E202" s="169" t="str">
        <f>IF($B202=FALSE,"",Length_5_R4!C9)</f>
        <v/>
      </c>
      <c r="F202" s="175" t="str">
        <f>IF(B202=FALSE,"",Length_5_R4!N9)</f>
        <v/>
      </c>
      <c r="G202" s="175" t="str">
        <f>IF(B202=FALSE,"",Length_5_R4!O9)</f>
        <v/>
      </c>
      <c r="H202" s="175" t="str">
        <f>IF(B202=FALSE,"",Length_5_R4!P9)</f>
        <v/>
      </c>
      <c r="I202" s="175" t="str">
        <f>IF(B202=FALSE,"",Length_5_R4!Q9)</f>
        <v/>
      </c>
      <c r="J202" s="175" t="str">
        <f>IF(B202=FALSE,"",Length_5_R4!R9)</f>
        <v/>
      </c>
      <c r="K202" s="169" t="str">
        <f t="shared" si="73"/>
        <v/>
      </c>
      <c r="L202" s="179" t="str">
        <f t="shared" si="74"/>
        <v/>
      </c>
      <c r="M202" s="180" t="str">
        <f>IF(B202=FALSE,"",Length_5_R4!D32)</f>
        <v/>
      </c>
      <c r="N202" s="181" t="str">
        <f>IF(B202=FALSE,"",Calcu!K202*J$191)</f>
        <v/>
      </c>
      <c r="O202" s="182" t="str">
        <f t="shared" si="75"/>
        <v/>
      </c>
      <c r="P202" s="182" t="str">
        <f>IF(B202=FALSE,"",Length_5_R4!K32)</f>
        <v/>
      </c>
      <c r="Q202" s="182" t="str">
        <f t="shared" si="76"/>
        <v/>
      </c>
      <c r="R202" s="169" t="str">
        <f t="shared" si="77"/>
        <v/>
      </c>
      <c r="S202" s="169" t="str">
        <f t="shared" si="78"/>
        <v/>
      </c>
      <c r="T202" s="246" t="str">
        <f t="shared" si="79"/>
        <v/>
      </c>
      <c r="U202" s="183" t="str">
        <f t="shared" si="80"/>
        <v/>
      </c>
      <c r="V202" s="285" t="str">
        <f t="shared" si="81"/>
        <v/>
      </c>
      <c r="W202" s="169" t="str">
        <f t="shared" si="82"/>
        <v/>
      </c>
      <c r="X202" s="169" t="str">
        <f t="shared" si="83"/>
        <v/>
      </c>
      <c r="Y202" s="169" t="str">
        <f t="shared" si="89"/>
        <v/>
      </c>
      <c r="Z202" s="124"/>
      <c r="AA202" s="169" t="e">
        <f ca="1">IF(Length_5_R4!K9&lt;0,ROUNDUP(Length_5_R4!K9,$M$233),ROUNDDOWN(Length_5_R4!K9,$M$233))</f>
        <v>#N/A</v>
      </c>
      <c r="AB202" s="169" t="e">
        <f ca="1">IF(Length_5_R4!L9&lt;0,ROUNDDOWN(Length_5_R4!L9,$M$233),ROUNDUP(Length_5_R4!L9,$M$233))</f>
        <v>#N/A</v>
      </c>
      <c r="AC202" s="169" t="e">
        <f t="shared" ca="1" si="84"/>
        <v>#N/A</v>
      </c>
      <c r="AD202" s="172" t="e">
        <f t="shared" ca="1" si="85"/>
        <v>#N/A</v>
      </c>
      <c r="AE202" s="169" t="e">
        <f t="shared" ca="1" si="86"/>
        <v>#N/A</v>
      </c>
      <c r="AF202" s="169" t="e">
        <f t="shared" ca="1" si="87"/>
        <v>#N/A</v>
      </c>
      <c r="AG202" s="169" t="str">
        <f t="shared" si="88"/>
        <v/>
      </c>
      <c r="AH202" s="169" t="e">
        <f ca="1">S233</f>
        <v>#N/A</v>
      </c>
    </row>
    <row r="203" spans="1:34" ht="15" customHeight="1">
      <c r="B203" s="175" t="b">
        <f>IF(TRIM(Length_5_R4!A10)="",FALSE,TRUE)</f>
        <v>0</v>
      </c>
      <c r="C203" s="169" t="str">
        <f>IF($B203=FALSE,"",VALUE(Length_5_R4!A10))</f>
        <v/>
      </c>
      <c r="D203" s="169" t="str">
        <f>IF($B203=FALSE,"",Length_5_R4!B10)</f>
        <v/>
      </c>
      <c r="E203" s="169" t="str">
        <f>IF($B203=FALSE,"",Length_5_R4!C10)</f>
        <v/>
      </c>
      <c r="F203" s="175" t="str">
        <f>IF(B203=FALSE,"",Length_5_R4!N10)</f>
        <v/>
      </c>
      <c r="G203" s="175" t="str">
        <f>IF(B203=FALSE,"",Length_5_R4!O10)</f>
        <v/>
      </c>
      <c r="H203" s="175" t="str">
        <f>IF(B203=FALSE,"",Length_5_R4!P10)</f>
        <v/>
      </c>
      <c r="I203" s="175" t="str">
        <f>IF(B203=FALSE,"",Length_5_R4!Q10)</f>
        <v/>
      </c>
      <c r="J203" s="175" t="str">
        <f>IF(B203=FALSE,"",Length_5_R4!R10)</f>
        <v/>
      </c>
      <c r="K203" s="169" t="str">
        <f t="shared" si="73"/>
        <v/>
      </c>
      <c r="L203" s="179" t="str">
        <f t="shared" si="74"/>
        <v/>
      </c>
      <c r="M203" s="180" t="str">
        <f>IF(B203=FALSE,"",Length_5_R4!D33)</f>
        <v/>
      </c>
      <c r="N203" s="181" t="str">
        <f>IF(B203=FALSE,"",Calcu!K203*J$191)</f>
        <v/>
      </c>
      <c r="O203" s="182" t="str">
        <f t="shared" si="75"/>
        <v/>
      </c>
      <c r="P203" s="182" t="str">
        <f>IF(B203=FALSE,"",Length_5_R4!K33)</f>
        <v/>
      </c>
      <c r="Q203" s="182" t="str">
        <f t="shared" si="76"/>
        <v/>
      </c>
      <c r="R203" s="169" t="str">
        <f t="shared" si="77"/>
        <v/>
      </c>
      <c r="S203" s="169" t="str">
        <f t="shared" si="78"/>
        <v/>
      </c>
      <c r="T203" s="246" t="str">
        <f t="shared" si="79"/>
        <v/>
      </c>
      <c r="U203" s="183" t="str">
        <f t="shared" si="80"/>
        <v/>
      </c>
      <c r="V203" s="285" t="str">
        <f t="shared" si="81"/>
        <v/>
      </c>
      <c r="W203" s="169" t="str">
        <f t="shared" si="82"/>
        <v/>
      </c>
      <c r="X203" s="169" t="str">
        <f t="shared" si="83"/>
        <v/>
      </c>
      <c r="Y203" s="169" t="str">
        <f t="shared" si="89"/>
        <v/>
      </c>
      <c r="Z203" s="124"/>
      <c r="AA203" s="169" t="e">
        <f ca="1">IF(Length_5_R4!K10&lt;0,ROUNDUP(Length_5_R4!K10,$M$233),ROUNDDOWN(Length_5_R4!K10,$M$233))</f>
        <v>#N/A</v>
      </c>
      <c r="AB203" s="169" t="e">
        <f ca="1">IF(Length_5_R4!L10&lt;0,ROUNDDOWN(Length_5_R4!L10,$M$233),ROUNDUP(Length_5_R4!L10,$M$233))</f>
        <v>#N/A</v>
      </c>
      <c r="AC203" s="169" t="e">
        <f t="shared" ca="1" si="84"/>
        <v>#N/A</v>
      </c>
      <c r="AD203" s="172" t="e">
        <f t="shared" ca="1" si="85"/>
        <v>#N/A</v>
      </c>
      <c r="AE203" s="169" t="e">
        <f t="shared" ca="1" si="86"/>
        <v>#N/A</v>
      </c>
      <c r="AF203" s="169" t="e">
        <f t="shared" ca="1" si="87"/>
        <v>#N/A</v>
      </c>
      <c r="AG203" s="169" t="str">
        <f t="shared" si="88"/>
        <v/>
      </c>
      <c r="AH203" s="169" t="e">
        <f ca="1">S233</f>
        <v>#N/A</v>
      </c>
    </row>
    <row r="204" spans="1:34" ht="15" customHeight="1">
      <c r="B204" s="175" t="b">
        <f>IF(TRIM(Length_5_R4!A11)="",FALSE,TRUE)</f>
        <v>0</v>
      </c>
      <c r="C204" s="169" t="str">
        <f>IF($B204=FALSE,"",VALUE(Length_5_R4!A11))</f>
        <v/>
      </c>
      <c r="D204" s="169" t="str">
        <f>IF($B204=FALSE,"",Length_5_R4!B11)</f>
        <v/>
      </c>
      <c r="E204" s="169" t="str">
        <f>IF($B204=FALSE,"",Length_5_R4!C11)</f>
        <v/>
      </c>
      <c r="F204" s="175" t="str">
        <f>IF(B204=FALSE,"",Length_5_R4!N11)</f>
        <v/>
      </c>
      <c r="G204" s="175" t="str">
        <f>IF(B204=FALSE,"",Length_5_R4!O11)</f>
        <v/>
      </c>
      <c r="H204" s="175" t="str">
        <f>IF(B204=FALSE,"",Length_5_R4!P11)</f>
        <v/>
      </c>
      <c r="I204" s="175" t="str">
        <f>IF(B204=FALSE,"",Length_5_R4!Q11)</f>
        <v/>
      </c>
      <c r="J204" s="175" t="str">
        <f>IF(B204=FALSE,"",Length_5_R4!R11)</f>
        <v/>
      </c>
      <c r="K204" s="169" t="str">
        <f t="shared" si="73"/>
        <v/>
      </c>
      <c r="L204" s="179" t="str">
        <f t="shared" si="74"/>
        <v/>
      </c>
      <c r="M204" s="180" t="str">
        <f>IF(B204=FALSE,"",Length_5_R4!D34)</f>
        <v/>
      </c>
      <c r="N204" s="181" t="str">
        <f>IF(B204=FALSE,"",Calcu!K204*J$191)</f>
        <v/>
      </c>
      <c r="O204" s="182" t="str">
        <f t="shared" si="75"/>
        <v/>
      </c>
      <c r="P204" s="182" t="str">
        <f>IF(B204=FALSE,"",Length_5_R4!K34)</f>
        <v/>
      </c>
      <c r="Q204" s="182" t="str">
        <f t="shared" si="76"/>
        <v/>
      </c>
      <c r="R204" s="169" t="str">
        <f t="shared" si="77"/>
        <v/>
      </c>
      <c r="S204" s="169" t="str">
        <f t="shared" si="78"/>
        <v/>
      </c>
      <c r="T204" s="246" t="str">
        <f t="shared" si="79"/>
        <v/>
      </c>
      <c r="U204" s="183" t="str">
        <f t="shared" si="80"/>
        <v/>
      </c>
      <c r="V204" s="285" t="str">
        <f t="shared" si="81"/>
        <v/>
      </c>
      <c r="W204" s="169" t="str">
        <f t="shared" si="82"/>
        <v/>
      </c>
      <c r="X204" s="169" t="str">
        <f t="shared" si="83"/>
        <v/>
      </c>
      <c r="Y204" s="169" t="str">
        <f t="shared" si="89"/>
        <v/>
      </c>
      <c r="Z204" s="124"/>
      <c r="AA204" s="169" t="e">
        <f ca="1">IF(Length_5_R4!K11&lt;0,ROUNDUP(Length_5_R4!K11,$M$233),ROUNDDOWN(Length_5_R4!K11,$M$233))</f>
        <v>#N/A</v>
      </c>
      <c r="AB204" s="169" t="e">
        <f ca="1">IF(Length_5_R4!L11&lt;0,ROUNDDOWN(Length_5_R4!L11,$M$233),ROUNDUP(Length_5_R4!L11,$M$233))</f>
        <v>#N/A</v>
      </c>
      <c r="AC204" s="169" t="e">
        <f t="shared" ca="1" si="84"/>
        <v>#N/A</v>
      </c>
      <c r="AD204" s="172" t="e">
        <f t="shared" ca="1" si="85"/>
        <v>#N/A</v>
      </c>
      <c r="AE204" s="169" t="e">
        <f t="shared" ca="1" si="86"/>
        <v>#N/A</v>
      </c>
      <c r="AF204" s="169" t="e">
        <f t="shared" ca="1" si="87"/>
        <v>#N/A</v>
      </c>
      <c r="AG204" s="169" t="str">
        <f t="shared" si="88"/>
        <v/>
      </c>
      <c r="AH204" s="169" t="e">
        <f ca="1">S233</f>
        <v>#N/A</v>
      </c>
    </row>
    <row r="205" spans="1:34" ht="15" customHeight="1">
      <c r="B205" s="175" t="b">
        <f>IF(TRIM(Length_5_R4!A12)="",FALSE,TRUE)</f>
        <v>0</v>
      </c>
      <c r="C205" s="169" t="str">
        <f>IF($B205=FALSE,"",VALUE(Length_5_R4!A12))</f>
        <v/>
      </c>
      <c r="D205" s="169" t="str">
        <f>IF($B205=FALSE,"",Length_5_R4!B12)</f>
        <v/>
      </c>
      <c r="E205" s="169" t="str">
        <f>IF($B205=FALSE,"",Length_5_R4!C12)</f>
        <v/>
      </c>
      <c r="F205" s="175" t="str">
        <f>IF(B205=FALSE,"",Length_5_R4!N12)</f>
        <v/>
      </c>
      <c r="G205" s="175" t="str">
        <f>IF(B205=FALSE,"",Length_5_R4!O12)</f>
        <v/>
      </c>
      <c r="H205" s="175" t="str">
        <f>IF(B205=FALSE,"",Length_5_R4!P12)</f>
        <v/>
      </c>
      <c r="I205" s="175" t="str">
        <f>IF(B205=FALSE,"",Length_5_R4!Q12)</f>
        <v/>
      </c>
      <c r="J205" s="175" t="str">
        <f>IF(B205=FALSE,"",Length_5_R4!R12)</f>
        <v/>
      </c>
      <c r="K205" s="169" t="str">
        <f t="shared" si="73"/>
        <v/>
      </c>
      <c r="L205" s="179" t="str">
        <f t="shared" si="74"/>
        <v/>
      </c>
      <c r="M205" s="180" t="str">
        <f>IF(B205=FALSE,"",Length_5_R4!D35)</f>
        <v/>
      </c>
      <c r="N205" s="181" t="str">
        <f>IF(B205=FALSE,"",Calcu!K205*J$191)</f>
        <v/>
      </c>
      <c r="O205" s="182" t="str">
        <f t="shared" si="75"/>
        <v/>
      </c>
      <c r="P205" s="182" t="str">
        <f>IF(B205=FALSE,"",Length_5_R4!K35)</f>
        <v/>
      </c>
      <c r="Q205" s="182" t="str">
        <f t="shared" si="76"/>
        <v/>
      </c>
      <c r="R205" s="169" t="str">
        <f t="shared" si="77"/>
        <v/>
      </c>
      <c r="S205" s="169" t="str">
        <f t="shared" si="78"/>
        <v/>
      </c>
      <c r="T205" s="246" t="str">
        <f t="shared" si="79"/>
        <v/>
      </c>
      <c r="U205" s="183" t="str">
        <f t="shared" si="80"/>
        <v/>
      </c>
      <c r="V205" s="285" t="str">
        <f t="shared" si="81"/>
        <v/>
      </c>
      <c r="W205" s="169" t="str">
        <f t="shared" si="82"/>
        <v/>
      </c>
      <c r="X205" s="169" t="str">
        <f t="shared" si="83"/>
        <v/>
      </c>
      <c r="Y205" s="169" t="str">
        <f t="shared" si="89"/>
        <v/>
      </c>
      <c r="Z205" s="124"/>
      <c r="AA205" s="169" t="e">
        <f ca="1">IF(Length_5_R4!K12&lt;0,ROUNDUP(Length_5_R4!K12,$M$233),ROUNDDOWN(Length_5_R4!K12,$M$233))</f>
        <v>#N/A</v>
      </c>
      <c r="AB205" s="169" t="e">
        <f ca="1">IF(Length_5_R4!L12&lt;0,ROUNDDOWN(Length_5_R4!L12,$M$233),ROUNDUP(Length_5_R4!L12,$M$233))</f>
        <v>#N/A</v>
      </c>
      <c r="AC205" s="169" t="e">
        <f t="shared" ca="1" si="84"/>
        <v>#N/A</v>
      </c>
      <c r="AD205" s="172" t="e">
        <f t="shared" ca="1" si="85"/>
        <v>#N/A</v>
      </c>
      <c r="AE205" s="169" t="e">
        <f t="shared" ca="1" si="86"/>
        <v>#N/A</v>
      </c>
      <c r="AF205" s="169" t="e">
        <f t="shared" ca="1" si="87"/>
        <v>#N/A</v>
      </c>
      <c r="AG205" s="169" t="str">
        <f t="shared" si="88"/>
        <v/>
      </c>
      <c r="AH205" s="169" t="e">
        <f ca="1">S233</f>
        <v>#N/A</v>
      </c>
    </row>
    <row r="206" spans="1:34" ht="15" customHeight="1">
      <c r="B206" s="175" t="b">
        <f>IF(TRIM(Length_5_R4!A13)="",FALSE,TRUE)</f>
        <v>0</v>
      </c>
      <c r="C206" s="169" t="str">
        <f>IF($B206=FALSE,"",VALUE(Length_5_R4!A13))</f>
        <v/>
      </c>
      <c r="D206" s="169" t="str">
        <f>IF($B206=FALSE,"",Length_5_R4!B13)</f>
        <v/>
      </c>
      <c r="E206" s="169" t="str">
        <f>IF($B206=FALSE,"",Length_5_R4!C13)</f>
        <v/>
      </c>
      <c r="F206" s="175" t="str">
        <f>IF(B206=FALSE,"",Length_5_R4!N13)</f>
        <v/>
      </c>
      <c r="G206" s="175" t="str">
        <f>IF(B206=FALSE,"",Length_5_R4!O13)</f>
        <v/>
      </c>
      <c r="H206" s="175" t="str">
        <f>IF(B206=FALSE,"",Length_5_R4!P13)</f>
        <v/>
      </c>
      <c r="I206" s="175" t="str">
        <f>IF(B206=FALSE,"",Length_5_R4!Q13)</f>
        <v/>
      </c>
      <c r="J206" s="175" t="str">
        <f>IF(B206=FALSE,"",Length_5_R4!R13)</f>
        <v/>
      </c>
      <c r="K206" s="169" t="str">
        <f t="shared" si="73"/>
        <v/>
      </c>
      <c r="L206" s="179" t="str">
        <f t="shared" si="74"/>
        <v/>
      </c>
      <c r="M206" s="180" t="str">
        <f>IF(B206=FALSE,"",Length_5_R4!D36)</f>
        <v/>
      </c>
      <c r="N206" s="181" t="str">
        <f>IF(B206=FALSE,"",Calcu!K206*J$191)</f>
        <v/>
      </c>
      <c r="O206" s="182" t="str">
        <f t="shared" si="75"/>
        <v/>
      </c>
      <c r="P206" s="182" t="str">
        <f>IF(B206=FALSE,"",Length_5_R4!K36)</f>
        <v/>
      </c>
      <c r="Q206" s="182" t="str">
        <f t="shared" si="76"/>
        <v/>
      </c>
      <c r="R206" s="169" t="str">
        <f t="shared" si="77"/>
        <v/>
      </c>
      <c r="S206" s="169" t="str">
        <f t="shared" si="78"/>
        <v/>
      </c>
      <c r="T206" s="246" t="str">
        <f t="shared" si="79"/>
        <v/>
      </c>
      <c r="U206" s="183" t="str">
        <f t="shared" si="80"/>
        <v/>
      </c>
      <c r="V206" s="285" t="str">
        <f t="shared" si="81"/>
        <v/>
      </c>
      <c r="W206" s="169" t="str">
        <f t="shared" si="82"/>
        <v/>
      </c>
      <c r="X206" s="169" t="str">
        <f t="shared" si="83"/>
        <v/>
      </c>
      <c r="Y206" s="169" t="str">
        <f t="shared" si="89"/>
        <v/>
      </c>
      <c r="Z206" s="124"/>
      <c r="AA206" s="169" t="e">
        <f ca="1">IF(Length_5_R4!K13&lt;0,ROUNDUP(Length_5_R4!K13,$M$233),ROUNDDOWN(Length_5_R4!K13,$M$233))</f>
        <v>#N/A</v>
      </c>
      <c r="AB206" s="169" t="e">
        <f ca="1">IF(Length_5_R4!L13&lt;0,ROUNDDOWN(Length_5_R4!L13,$M$233),ROUNDUP(Length_5_R4!L13,$M$233))</f>
        <v>#N/A</v>
      </c>
      <c r="AC206" s="169" t="e">
        <f t="shared" ca="1" si="84"/>
        <v>#N/A</v>
      </c>
      <c r="AD206" s="172" t="e">
        <f t="shared" ca="1" si="85"/>
        <v>#N/A</v>
      </c>
      <c r="AE206" s="169" t="e">
        <f t="shared" ca="1" si="86"/>
        <v>#N/A</v>
      </c>
      <c r="AF206" s="169" t="e">
        <f t="shared" ca="1" si="87"/>
        <v>#N/A</v>
      </c>
      <c r="AG206" s="169" t="str">
        <f t="shared" si="88"/>
        <v/>
      </c>
      <c r="AH206" s="169" t="e">
        <f ca="1">S233</f>
        <v>#N/A</v>
      </c>
    </row>
    <row r="207" spans="1:34" ht="15" customHeight="1">
      <c r="B207" s="175" t="b">
        <f>IF(TRIM(Length_5_R4!A14)="",FALSE,TRUE)</f>
        <v>0</v>
      </c>
      <c r="C207" s="169" t="str">
        <f>IF($B207=FALSE,"",VALUE(Length_5_R4!A14))</f>
        <v/>
      </c>
      <c r="D207" s="169" t="str">
        <f>IF($B207=FALSE,"",Length_5_R4!B14)</f>
        <v/>
      </c>
      <c r="E207" s="169" t="str">
        <f>IF($B207=FALSE,"",Length_5_R4!C14)</f>
        <v/>
      </c>
      <c r="F207" s="175" t="str">
        <f>IF(B207=FALSE,"",Length_5_R4!N14)</f>
        <v/>
      </c>
      <c r="G207" s="175" t="str">
        <f>IF(B207=FALSE,"",Length_5_R4!O14)</f>
        <v/>
      </c>
      <c r="H207" s="175" t="str">
        <f>IF(B207=FALSE,"",Length_5_R4!P14)</f>
        <v/>
      </c>
      <c r="I207" s="175" t="str">
        <f>IF(B207=FALSE,"",Length_5_R4!Q14)</f>
        <v/>
      </c>
      <c r="J207" s="175" t="str">
        <f>IF(B207=FALSE,"",Length_5_R4!R14)</f>
        <v/>
      </c>
      <c r="K207" s="169" t="str">
        <f t="shared" si="73"/>
        <v/>
      </c>
      <c r="L207" s="179" t="str">
        <f t="shared" si="74"/>
        <v/>
      </c>
      <c r="M207" s="180" t="str">
        <f>IF(B207=FALSE,"",Length_5_R4!D37)</f>
        <v/>
      </c>
      <c r="N207" s="181" t="str">
        <f>IF(B207=FALSE,"",Calcu!K207*J$191)</f>
        <v/>
      </c>
      <c r="O207" s="182" t="str">
        <f t="shared" si="75"/>
        <v/>
      </c>
      <c r="P207" s="182" t="str">
        <f>IF(B207=FALSE,"",Length_5_R4!K37)</f>
        <v/>
      </c>
      <c r="Q207" s="182" t="str">
        <f t="shared" si="76"/>
        <v/>
      </c>
      <c r="R207" s="169" t="str">
        <f t="shared" si="77"/>
        <v/>
      </c>
      <c r="S207" s="169" t="str">
        <f t="shared" si="78"/>
        <v/>
      </c>
      <c r="T207" s="246" t="str">
        <f t="shared" si="79"/>
        <v/>
      </c>
      <c r="U207" s="183" t="str">
        <f t="shared" si="80"/>
        <v/>
      </c>
      <c r="V207" s="285" t="str">
        <f t="shared" si="81"/>
        <v/>
      </c>
      <c r="W207" s="169" t="str">
        <f t="shared" si="82"/>
        <v/>
      </c>
      <c r="X207" s="169" t="str">
        <f t="shared" si="83"/>
        <v/>
      </c>
      <c r="Y207" s="169" t="str">
        <f t="shared" si="89"/>
        <v/>
      </c>
      <c r="Z207" s="124"/>
      <c r="AA207" s="169" t="e">
        <f ca="1">IF(Length_5_R4!K14&lt;0,ROUNDUP(Length_5_R4!K14,$M$233),ROUNDDOWN(Length_5_R4!K14,$M$233))</f>
        <v>#N/A</v>
      </c>
      <c r="AB207" s="169" t="e">
        <f ca="1">IF(Length_5_R4!L14&lt;0,ROUNDDOWN(Length_5_R4!L14,$M$233),ROUNDUP(Length_5_R4!L14,$M$233))</f>
        <v>#N/A</v>
      </c>
      <c r="AC207" s="169" t="e">
        <f t="shared" ca="1" si="84"/>
        <v>#N/A</v>
      </c>
      <c r="AD207" s="172" t="e">
        <f t="shared" ca="1" si="85"/>
        <v>#N/A</v>
      </c>
      <c r="AE207" s="169" t="e">
        <f t="shared" ca="1" si="86"/>
        <v>#N/A</v>
      </c>
      <c r="AF207" s="169" t="e">
        <f t="shared" ca="1" si="87"/>
        <v>#N/A</v>
      </c>
      <c r="AG207" s="169" t="str">
        <f t="shared" si="88"/>
        <v/>
      </c>
      <c r="AH207" s="169" t="e">
        <f ca="1">S233</f>
        <v>#N/A</v>
      </c>
    </row>
    <row r="208" spans="1:34" ht="15" customHeight="1">
      <c r="B208" s="175" t="b">
        <f>IF(TRIM(Length_5_R4!A15)="",FALSE,TRUE)</f>
        <v>0</v>
      </c>
      <c r="C208" s="169" t="str">
        <f>IF($B208=FALSE,"",VALUE(Length_5_R4!A15))</f>
        <v/>
      </c>
      <c r="D208" s="169" t="str">
        <f>IF($B208=FALSE,"",Length_5_R4!B15)</f>
        <v/>
      </c>
      <c r="E208" s="169" t="str">
        <f>IF($B208=FALSE,"",Length_5_R4!C15)</f>
        <v/>
      </c>
      <c r="F208" s="175" t="str">
        <f>IF(B208=FALSE,"",Length_5_R4!N15)</f>
        <v/>
      </c>
      <c r="G208" s="175" t="str">
        <f>IF(B208=FALSE,"",Length_5_R4!O15)</f>
        <v/>
      </c>
      <c r="H208" s="175" t="str">
        <f>IF(B208=FALSE,"",Length_5_R4!P15)</f>
        <v/>
      </c>
      <c r="I208" s="175" t="str">
        <f>IF(B208=FALSE,"",Length_5_R4!Q15)</f>
        <v/>
      </c>
      <c r="J208" s="175" t="str">
        <f>IF(B208=FALSE,"",Length_5_R4!R15)</f>
        <v/>
      </c>
      <c r="K208" s="169" t="str">
        <f t="shared" si="73"/>
        <v/>
      </c>
      <c r="L208" s="179" t="str">
        <f t="shared" si="74"/>
        <v/>
      </c>
      <c r="M208" s="180" t="str">
        <f>IF(B208=FALSE,"",Length_5_R4!D38)</f>
        <v/>
      </c>
      <c r="N208" s="181" t="str">
        <f>IF(B208=FALSE,"",Calcu!K208*J$191)</f>
        <v/>
      </c>
      <c r="O208" s="182" t="str">
        <f t="shared" si="75"/>
        <v/>
      </c>
      <c r="P208" s="182" t="str">
        <f>IF(B208=FALSE,"",Length_5_R4!K38)</f>
        <v/>
      </c>
      <c r="Q208" s="182" t="str">
        <f t="shared" si="76"/>
        <v/>
      </c>
      <c r="R208" s="169" t="str">
        <f t="shared" si="77"/>
        <v/>
      </c>
      <c r="S208" s="169" t="str">
        <f t="shared" si="78"/>
        <v/>
      </c>
      <c r="T208" s="246" t="str">
        <f t="shared" si="79"/>
        <v/>
      </c>
      <c r="U208" s="183" t="str">
        <f t="shared" si="80"/>
        <v/>
      </c>
      <c r="V208" s="285" t="str">
        <f t="shared" si="81"/>
        <v/>
      </c>
      <c r="W208" s="169" t="str">
        <f t="shared" si="82"/>
        <v/>
      </c>
      <c r="X208" s="169" t="str">
        <f t="shared" si="83"/>
        <v/>
      </c>
      <c r="Y208" s="169" t="str">
        <f t="shared" si="89"/>
        <v/>
      </c>
      <c r="Z208" s="124"/>
      <c r="AA208" s="169" t="e">
        <f ca="1">IF(Length_5_R4!K15&lt;0,ROUNDUP(Length_5_R4!K15,$M$233),ROUNDDOWN(Length_5_R4!K15,$M$233))</f>
        <v>#N/A</v>
      </c>
      <c r="AB208" s="169" t="e">
        <f ca="1">IF(Length_5_R4!L15&lt;0,ROUNDDOWN(Length_5_R4!L15,$M$233),ROUNDUP(Length_5_R4!L15,$M$233))</f>
        <v>#N/A</v>
      </c>
      <c r="AC208" s="169" t="e">
        <f t="shared" ca="1" si="84"/>
        <v>#N/A</v>
      </c>
      <c r="AD208" s="172" t="e">
        <f t="shared" ca="1" si="85"/>
        <v>#N/A</v>
      </c>
      <c r="AE208" s="169" t="e">
        <f t="shared" ca="1" si="86"/>
        <v>#N/A</v>
      </c>
      <c r="AF208" s="169" t="e">
        <f t="shared" ca="1" si="87"/>
        <v>#N/A</v>
      </c>
      <c r="AG208" s="169" t="str">
        <f t="shared" si="88"/>
        <v/>
      </c>
      <c r="AH208" s="169" t="e">
        <f ca="1">S233</f>
        <v>#N/A</v>
      </c>
    </row>
    <row r="209" spans="1:34" ht="15" customHeight="1">
      <c r="B209" s="175" t="b">
        <f>IF(TRIM(Length_5_R4!A16)="",FALSE,TRUE)</f>
        <v>0</v>
      </c>
      <c r="C209" s="169" t="str">
        <f>IF($B209=FALSE,"",VALUE(Length_5_R4!A16))</f>
        <v/>
      </c>
      <c r="D209" s="169" t="str">
        <f>IF($B209=FALSE,"",Length_5_R4!B16)</f>
        <v/>
      </c>
      <c r="E209" s="169" t="str">
        <f>IF($B209=FALSE,"",Length_5_R4!C16)</f>
        <v/>
      </c>
      <c r="F209" s="175" t="str">
        <f>IF(B209=FALSE,"",Length_5_R4!N16)</f>
        <v/>
      </c>
      <c r="G209" s="175" t="str">
        <f>IF(B209=FALSE,"",Length_5_R4!O16)</f>
        <v/>
      </c>
      <c r="H209" s="175" t="str">
        <f>IF(B209=FALSE,"",Length_5_R4!P16)</f>
        <v/>
      </c>
      <c r="I209" s="175" t="str">
        <f>IF(B209=FALSE,"",Length_5_R4!Q16)</f>
        <v/>
      </c>
      <c r="J209" s="175" t="str">
        <f>IF(B209=FALSE,"",Length_5_R4!R16)</f>
        <v/>
      </c>
      <c r="K209" s="169" t="str">
        <f t="shared" si="73"/>
        <v/>
      </c>
      <c r="L209" s="179" t="str">
        <f t="shared" si="74"/>
        <v/>
      </c>
      <c r="M209" s="180" t="str">
        <f>IF(B209=FALSE,"",Length_5_R4!D39)</f>
        <v/>
      </c>
      <c r="N209" s="181" t="str">
        <f>IF(B209=FALSE,"",Calcu!K209*J$191)</f>
        <v/>
      </c>
      <c r="O209" s="182" t="str">
        <f t="shared" si="75"/>
        <v/>
      </c>
      <c r="P209" s="182" t="str">
        <f>IF(B209=FALSE,"",Length_5_R4!K39)</f>
        <v/>
      </c>
      <c r="Q209" s="182" t="str">
        <f t="shared" si="76"/>
        <v/>
      </c>
      <c r="R209" s="169" t="str">
        <f t="shared" si="77"/>
        <v/>
      </c>
      <c r="S209" s="169" t="str">
        <f t="shared" si="78"/>
        <v/>
      </c>
      <c r="T209" s="246" t="str">
        <f t="shared" si="79"/>
        <v/>
      </c>
      <c r="U209" s="183" t="str">
        <f t="shared" si="80"/>
        <v/>
      </c>
      <c r="V209" s="285" t="str">
        <f t="shared" si="81"/>
        <v/>
      </c>
      <c r="W209" s="169" t="str">
        <f t="shared" si="82"/>
        <v/>
      </c>
      <c r="X209" s="169" t="str">
        <f t="shared" si="83"/>
        <v/>
      </c>
      <c r="Y209" s="169" t="str">
        <f t="shared" si="89"/>
        <v/>
      </c>
      <c r="Z209" s="124"/>
      <c r="AA209" s="169" t="e">
        <f ca="1">IF(Length_5_R4!K16&lt;0,ROUNDUP(Length_5_R4!K16,$M$233),ROUNDDOWN(Length_5_R4!K16,$M$233))</f>
        <v>#N/A</v>
      </c>
      <c r="AB209" s="169" t="e">
        <f ca="1">IF(Length_5_R4!L16&lt;0,ROUNDDOWN(Length_5_R4!L16,$M$233),ROUNDUP(Length_5_R4!L16,$M$233))</f>
        <v>#N/A</v>
      </c>
      <c r="AC209" s="169" t="e">
        <f t="shared" ca="1" si="84"/>
        <v>#N/A</v>
      </c>
      <c r="AD209" s="172" t="e">
        <f t="shared" ca="1" si="85"/>
        <v>#N/A</v>
      </c>
      <c r="AE209" s="169" t="e">
        <f t="shared" ca="1" si="86"/>
        <v>#N/A</v>
      </c>
      <c r="AF209" s="169" t="e">
        <f t="shared" ca="1" si="87"/>
        <v>#N/A</v>
      </c>
      <c r="AG209" s="169" t="str">
        <f t="shared" si="88"/>
        <v/>
      </c>
      <c r="AH209" s="169" t="e">
        <f ca="1">S233</f>
        <v>#N/A</v>
      </c>
    </row>
    <row r="210" spans="1:34" ht="15" customHeight="1">
      <c r="B210" s="175" t="b">
        <f>IF(TRIM(Length_5_R4!A17)="",FALSE,TRUE)</f>
        <v>0</v>
      </c>
      <c r="C210" s="169" t="str">
        <f>IF($B210=FALSE,"",VALUE(Length_5_R4!A17))</f>
        <v/>
      </c>
      <c r="D210" s="169" t="str">
        <f>IF($B210=FALSE,"",Length_5_R4!B17)</f>
        <v/>
      </c>
      <c r="E210" s="169" t="str">
        <f>IF($B210=FALSE,"",Length_5_R4!C17)</f>
        <v/>
      </c>
      <c r="F210" s="175" t="str">
        <f>IF(B210=FALSE,"",Length_5_R4!N17)</f>
        <v/>
      </c>
      <c r="G210" s="175" t="str">
        <f>IF(B210=FALSE,"",Length_5_R4!O17)</f>
        <v/>
      </c>
      <c r="H210" s="175" t="str">
        <f>IF(B210=FALSE,"",Length_5_R4!P17)</f>
        <v/>
      </c>
      <c r="I210" s="175" t="str">
        <f>IF(B210=FALSE,"",Length_5_R4!Q17)</f>
        <v/>
      </c>
      <c r="J210" s="175" t="str">
        <f>IF(B210=FALSE,"",Length_5_R4!R17)</f>
        <v/>
      </c>
      <c r="K210" s="169" t="str">
        <f t="shared" si="73"/>
        <v/>
      </c>
      <c r="L210" s="179" t="str">
        <f t="shared" si="74"/>
        <v/>
      </c>
      <c r="M210" s="180" t="str">
        <f>IF(B210=FALSE,"",Length_5_R4!D40)</f>
        <v/>
      </c>
      <c r="N210" s="181" t="str">
        <f>IF(B210=FALSE,"",Calcu!K210*J$191)</f>
        <v/>
      </c>
      <c r="O210" s="182" t="str">
        <f t="shared" si="75"/>
        <v/>
      </c>
      <c r="P210" s="182" t="str">
        <f>IF(B210=FALSE,"",Length_5_R4!K40)</f>
        <v/>
      </c>
      <c r="Q210" s="182" t="str">
        <f t="shared" si="76"/>
        <v/>
      </c>
      <c r="R210" s="169" t="str">
        <f t="shared" si="77"/>
        <v/>
      </c>
      <c r="S210" s="169" t="str">
        <f t="shared" si="78"/>
        <v/>
      </c>
      <c r="T210" s="246" t="str">
        <f t="shared" si="79"/>
        <v/>
      </c>
      <c r="U210" s="183" t="str">
        <f t="shared" si="80"/>
        <v/>
      </c>
      <c r="V210" s="285" t="str">
        <f t="shared" si="81"/>
        <v/>
      </c>
      <c r="W210" s="169" t="str">
        <f t="shared" si="82"/>
        <v/>
      </c>
      <c r="X210" s="169" t="str">
        <f t="shared" si="83"/>
        <v/>
      </c>
      <c r="Y210" s="169" t="str">
        <f t="shared" si="89"/>
        <v/>
      </c>
      <c r="Z210" s="124"/>
      <c r="AA210" s="169" t="e">
        <f ca="1">IF(Length_5_R4!K17&lt;0,ROUNDUP(Length_5_R4!K17,$M$233),ROUNDDOWN(Length_5_R4!K17,$M$233))</f>
        <v>#N/A</v>
      </c>
      <c r="AB210" s="169" t="e">
        <f ca="1">IF(Length_5_R4!L17&lt;0,ROUNDDOWN(Length_5_R4!L17,$M$233),ROUNDUP(Length_5_R4!L17,$M$233))</f>
        <v>#N/A</v>
      </c>
      <c r="AC210" s="169" t="e">
        <f t="shared" ca="1" si="84"/>
        <v>#N/A</v>
      </c>
      <c r="AD210" s="172" t="e">
        <f t="shared" ca="1" si="85"/>
        <v>#N/A</v>
      </c>
      <c r="AE210" s="169" t="e">
        <f t="shared" ca="1" si="86"/>
        <v>#N/A</v>
      </c>
      <c r="AF210" s="169" t="e">
        <f t="shared" ca="1" si="87"/>
        <v>#N/A</v>
      </c>
      <c r="AG210" s="169" t="str">
        <f t="shared" si="88"/>
        <v/>
      </c>
      <c r="AH210" s="169" t="e">
        <f ca="1">S233</f>
        <v>#N/A</v>
      </c>
    </row>
    <row r="211" spans="1:34" ht="15" customHeight="1">
      <c r="B211" s="175" t="b">
        <f>IF(TRIM(Length_5_R4!A18)="",FALSE,TRUE)</f>
        <v>0</v>
      </c>
      <c r="C211" s="169" t="str">
        <f>IF($B211=FALSE,"",VALUE(Length_5_R4!A18))</f>
        <v/>
      </c>
      <c r="D211" s="169" t="str">
        <f>IF($B211=FALSE,"",Length_5_R4!B18)</f>
        <v/>
      </c>
      <c r="E211" s="169" t="str">
        <f>IF($B211=FALSE,"",Length_5_R4!C18)</f>
        <v/>
      </c>
      <c r="F211" s="175" t="str">
        <f>IF(B211=FALSE,"",Length_5_R4!N18)</f>
        <v/>
      </c>
      <c r="G211" s="175" t="str">
        <f>IF(B211=FALSE,"",Length_5_R4!O18)</f>
        <v/>
      </c>
      <c r="H211" s="175" t="str">
        <f>IF(B211=FALSE,"",Length_5_R4!P18)</f>
        <v/>
      </c>
      <c r="I211" s="175" t="str">
        <f>IF(B211=FALSE,"",Length_5_R4!Q18)</f>
        <v/>
      </c>
      <c r="J211" s="175" t="str">
        <f>IF(B211=FALSE,"",Length_5_R4!R18)</f>
        <v/>
      </c>
      <c r="K211" s="169" t="str">
        <f t="shared" si="73"/>
        <v/>
      </c>
      <c r="L211" s="179" t="str">
        <f t="shared" si="74"/>
        <v/>
      </c>
      <c r="M211" s="180" t="str">
        <f>IF(B211=FALSE,"",Length_5_R4!D41)</f>
        <v/>
      </c>
      <c r="N211" s="181" t="str">
        <f>IF(B211=FALSE,"",Calcu!K211*J$191)</f>
        <v/>
      </c>
      <c r="O211" s="182" t="str">
        <f t="shared" si="75"/>
        <v/>
      </c>
      <c r="P211" s="182" t="str">
        <f>IF(B211=FALSE,"",Length_5_R4!K41)</f>
        <v/>
      </c>
      <c r="Q211" s="182" t="str">
        <f t="shared" si="76"/>
        <v/>
      </c>
      <c r="R211" s="169" t="str">
        <f t="shared" si="77"/>
        <v/>
      </c>
      <c r="S211" s="169" t="str">
        <f t="shared" si="78"/>
        <v/>
      </c>
      <c r="T211" s="246" t="str">
        <f t="shared" si="79"/>
        <v/>
      </c>
      <c r="U211" s="183" t="str">
        <f t="shared" si="80"/>
        <v/>
      </c>
      <c r="V211" s="285" t="str">
        <f t="shared" si="81"/>
        <v/>
      </c>
      <c r="W211" s="169" t="str">
        <f t="shared" si="82"/>
        <v/>
      </c>
      <c r="X211" s="169" t="str">
        <f t="shared" si="83"/>
        <v/>
      </c>
      <c r="Y211" s="169" t="str">
        <f t="shared" si="89"/>
        <v/>
      </c>
      <c r="Z211" s="124"/>
      <c r="AA211" s="169" t="e">
        <f ca="1">IF(Length_5_R4!K18&lt;0,ROUNDUP(Length_5_R4!K18,$M$233),ROUNDDOWN(Length_5_R4!K18,$M$233))</f>
        <v>#N/A</v>
      </c>
      <c r="AB211" s="169" t="e">
        <f ca="1">IF(Length_5_R4!L18&lt;0,ROUNDDOWN(Length_5_R4!L18,$M$233),ROUNDUP(Length_5_R4!L18,$M$233))</f>
        <v>#N/A</v>
      </c>
      <c r="AC211" s="169" t="e">
        <f t="shared" ca="1" si="84"/>
        <v>#N/A</v>
      </c>
      <c r="AD211" s="172" t="e">
        <f t="shared" ca="1" si="85"/>
        <v>#N/A</v>
      </c>
      <c r="AE211" s="169" t="e">
        <f t="shared" ca="1" si="86"/>
        <v>#N/A</v>
      </c>
      <c r="AF211" s="169" t="e">
        <f t="shared" ca="1" si="87"/>
        <v>#N/A</v>
      </c>
      <c r="AG211" s="169" t="str">
        <f t="shared" si="88"/>
        <v/>
      </c>
      <c r="AH211" s="169" t="e">
        <f ca="1">S233</f>
        <v>#N/A</v>
      </c>
    </row>
    <row r="212" spans="1:34" ht="15" customHeight="1">
      <c r="B212" s="175" t="b">
        <f>IF(TRIM(Length_5_R4!A19)="",FALSE,TRUE)</f>
        <v>0</v>
      </c>
      <c r="C212" s="169" t="str">
        <f>IF($B212=FALSE,"",VALUE(Length_5_R4!A19))</f>
        <v/>
      </c>
      <c r="D212" s="169" t="str">
        <f>IF($B212=FALSE,"",Length_5_R4!B19)</f>
        <v/>
      </c>
      <c r="E212" s="169" t="str">
        <f>IF($B212=FALSE,"",Length_5_R4!C19)</f>
        <v/>
      </c>
      <c r="F212" s="175" t="str">
        <f>IF(B212=FALSE,"",Length_5_R4!N19)</f>
        <v/>
      </c>
      <c r="G212" s="175" t="str">
        <f>IF(B212=FALSE,"",Length_5_R4!O19)</f>
        <v/>
      </c>
      <c r="H212" s="175" t="str">
        <f>IF(B212=FALSE,"",Length_5_R4!P19)</f>
        <v/>
      </c>
      <c r="I212" s="175" t="str">
        <f>IF(B212=FALSE,"",Length_5_R4!Q19)</f>
        <v/>
      </c>
      <c r="J212" s="175" t="str">
        <f>IF(B212=FALSE,"",Length_5_R4!R19)</f>
        <v/>
      </c>
      <c r="K212" s="169" t="str">
        <f t="shared" si="73"/>
        <v/>
      </c>
      <c r="L212" s="179" t="str">
        <f t="shared" si="74"/>
        <v/>
      </c>
      <c r="M212" s="180" t="str">
        <f>IF(B212=FALSE,"",Length_5_R4!D42)</f>
        <v/>
      </c>
      <c r="N212" s="181" t="str">
        <f>IF(B212=FALSE,"",Calcu!K212*J$191)</f>
        <v/>
      </c>
      <c r="O212" s="182" t="str">
        <f t="shared" si="75"/>
        <v/>
      </c>
      <c r="P212" s="182" t="str">
        <f>IF(B212=FALSE,"",Length_5_R4!K42)</f>
        <v/>
      </c>
      <c r="Q212" s="182" t="str">
        <f t="shared" si="76"/>
        <v/>
      </c>
      <c r="R212" s="169" t="str">
        <f t="shared" si="77"/>
        <v/>
      </c>
      <c r="S212" s="169" t="str">
        <f t="shared" si="78"/>
        <v/>
      </c>
      <c r="T212" s="246" t="str">
        <f t="shared" si="79"/>
        <v/>
      </c>
      <c r="U212" s="183" t="str">
        <f t="shared" si="80"/>
        <v/>
      </c>
      <c r="V212" s="285" t="str">
        <f t="shared" si="81"/>
        <v/>
      </c>
      <c r="W212" s="169" t="str">
        <f t="shared" si="82"/>
        <v/>
      </c>
      <c r="X212" s="169" t="str">
        <f t="shared" si="83"/>
        <v/>
      </c>
      <c r="Y212" s="169" t="str">
        <f t="shared" si="89"/>
        <v/>
      </c>
      <c r="Z212" s="124"/>
      <c r="AA212" s="169" t="e">
        <f ca="1">IF(Length_5_R4!K19&lt;0,ROUNDUP(Length_5_R4!K19,$M$233),ROUNDDOWN(Length_5_R4!K19,$M$233))</f>
        <v>#N/A</v>
      </c>
      <c r="AB212" s="169" t="e">
        <f ca="1">IF(Length_5_R4!L19&lt;0,ROUNDDOWN(Length_5_R4!L19,$M$233),ROUNDUP(Length_5_R4!L19,$M$233))</f>
        <v>#N/A</v>
      </c>
      <c r="AC212" s="169" t="e">
        <f t="shared" ca="1" si="84"/>
        <v>#N/A</v>
      </c>
      <c r="AD212" s="172" t="e">
        <f t="shared" ca="1" si="85"/>
        <v>#N/A</v>
      </c>
      <c r="AE212" s="169" t="e">
        <f t="shared" ca="1" si="86"/>
        <v>#N/A</v>
      </c>
      <c r="AF212" s="169" t="e">
        <f t="shared" ca="1" si="87"/>
        <v>#N/A</v>
      </c>
      <c r="AG212" s="169" t="str">
        <f t="shared" si="88"/>
        <v/>
      </c>
      <c r="AH212" s="169" t="e">
        <f ca="1">S233</f>
        <v>#N/A</v>
      </c>
    </row>
    <row r="213" spans="1:34" ht="15" customHeight="1">
      <c r="B213" s="175" t="b">
        <f>IF(TRIM(Length_5_R4!A20)="",FALSE,TRUE)</f>
        <v>0</v>
      </c>
      <c r="C213" s="169" t="str">
        <f>IF($B213=FALSE,"",VALUE(Length_5_R4!A20))</f>
        <v/>
      </c>
      <c r="D213" s="169" t="str">
        <f>IF($B213=FALSE,"",Length_5_R4!B20)</f>
        <v/>
      </c>
      <c r="E213" s="169" t="str">
        <f>IF($B213=FALSE,"",Length_5_R4!C20)</f>
        <v/>
      </c>
      <c r="F213" s="175" t="str">
        <f>IF(B213=FALSE,"",Length_5_R4!N20)</f>
        <v/>
      </c>
      <c r="G213" s="175" t="str">
        <f>IF(B213=FALSE,"",Length_5_R4!O20)</f>
        <v/>
      </c>
      <c r="H213" s="175" t="str">
        <f>IF(B213=FALSE,"",Length_5_R4!P20)</f>
        <v/>
      </c>
      <c r="I213" s="175" t="str">
        <f>IF(B213=FALSE,"",Length_5_R4!Q20)</f>
        <v/>
      </c>
      <c r="J213" s="175" t="str">
        <f>IF(B213=FALSE,"",Length_5_R4!R20)</f>
        <v/>
      </c>
      <c r="K213" s="169" t="str">
        <f t="shared" si="73"/>
        <v/>
      </c>
      <c r="L213" s="179" t="str">
        <f t="shared" si="74"/>
        <v/>
      </c>
      <c r="M213" s="180" t="str">
        <f>IF(B213=FALSE,"",Length_5_R4!D43)</f>
        <v/>
      </c>
      <c r="N213" s="181" t="str">
        <f>IF(B213=FALSE,"",Calcu!K213*J$191)</f>
        <v/>
      </c>
      <c r="O213" s="182" t="str">
        <f t="shared" si="75"/>
        <v/>
      </c>
      <c r="P213" s="182" t="str">
        <f>IF(B213=FALSE,"",Length_5_R4!K43)</f>
        <v/>
      </c>
      <c r="Q213" s="182" t="str">
        <f t="shared" si="76"/>
        <v/>
      </c>
      <c r="R213" s="169" t="str">
        <f t="shared" si="77"/>
        <v/>
      </c>
      <c r="S213" s="169" t="str">
        <f t="shared" si="78"/>
        <v/>
      </c>
      <c r="T213" s="246" t="str">
        <f t="shared" si="79"/>
        <v/>
      </c>
      <c r="U213" s="183" t="str">
        <f t="shared" si="80"/>
        <v/>
      </c>
      <c r="V213" s="285" t="str">
        <f t="shared" si="81"/>
        <v/>
      </c>
      <c r="W213" s="169" t="str">
        <f t="shared" si="82"/>
        <v/>
      </c>
      <c r="X213" s="169" t="str">
        <f t="shared" si="83"/>
        <v/>
      </c>
      <c r="Y213" s="169" t="str">
        <f t="shared" si="89"/>
        <v/>
      </c>
      <c r="Z213" s="124"/>
      <c r="AA213" s="169" t="e">
        <f ca="1">IF(Length_5_R4!K20&lt;0,ROUNDUP(Length_5_R4!K20,$M$233),ROUNDDOWN(Length_5_R4!K20,$M$233))</f>
        <v>#N/A</v>
      </c>
      <c r="AB213" s="169" t="e">
        <f ca="1">IF(Length_5_R4!L20&lt;0,ROUNDDOWN(Length_5_R4!L20,$M$233),ROUNDUP(Length_5_R4!L20,$M$233))</f>
        <v>#N/A</v>
      </c>
      <c r="AC213" s="169" t="e">
        <f t="shared" ca="1" si="84"/>
        <v>#N/A</v>
      </c>
      <c r="AD213" s="172" t="e">
        <f t="shared" ca="1" si="85"/>
        <v>#N/A</v>
      </c>
      <c r="AE213" s="169" t="e">
        <f t="shared" ca="1" si="86"/>
        <v>#N/A</v>
      </c>
      <c r="AF213" s="169" t="e">
        <f t="shared" ca="1" si="87"/>
        <v>#N/A</v>
      </c>
      <c r="AG213" s="169" t="str">
        <f t="shared" si="88"/>
        <v/>
      </c>
      <c r="AH213" s="169" t="e">
        <f ca="1">S233</f>
        <v>#N/A</v>
      </c>
    </row>
    <row r="214" spans="1:34" ht="15" customHeight="1">
      <c r="B214" s="175" t="b">
        <f>IF(TRIM(Length_5_R4!A21)="",FALSE,TRUE)</f>
        <v>0</v>
      </c>
      <c r="C214" s="169" t="str">
        <f>IF($B214=FALSE,"",VALUE(Length_5_R4!A21))</f>
        <v/>
      </c>
      <c r="D214" s="169" t="str">
        <f>IF($B214=FALSE,"",Length_5_R4!B21)</f>
        <v/>
      </c>
      <c r="E214" s="169" t="str">
        <f>IF($B214=FALSE,"",Length_5_R4!C21)</f>
        <v/>
      </c>
      <c r="F214" s="175" t="str">
        <f>IF(B214=FALSE,"",Length_5_R4!N21)</f>
        <v/>
      </c>
      <c r="G214" s="175" t="str">
        <f>IF(B214=FALSE,"",Length_5_R4!O21)</f>
        <v/>
      </c>
      <c r="H214" s="175" t="str">
        <f>IF(B214=FALSE,"",Length_5_R4!P21)</f>
        <v/>
      </c>
      <c r="I214" s="175" t="str">
        <f>IF(B214=FALSE,"",Length_5_R4!Q21)</f>
        <v/>
      </c>
      <c r="J214" s="175" t="str">
        <f>IF(B214=FALSE,"",Length_5_R4!R21)</f>
        <v/>
      </c>
      <c r="K214" s="169" t="str">
        <f t="shared" si="73"/>
        <v/>
      </c>
      <c r="L214" s="179" t="str">
        <f t="shared" si="74"/>
        <v/>
      </c>
      <c r="M214" s="180" t="str">
        <f>IF(B214=FALSE,"",Length_5_R4!D44)</f>
        <v/>
      </c>
      <c r="N214" s="181" t="str">
        <f>IF(B214=FALSE,"",Calcu!K214*J$191)</f>
        <v/>
      </c>
      <c r="O214" s="182" t="str">
        <f t="shared" si="75"/>
        <v/>
      </c>
      <c r="P214" s="182" t="str">
        <f>IF(B214=FALSE,"",Length_5_R4!K44)</f>
        <v/>
      </c>
      <c r="Q214" s="182" t="str">
        <f t="shared" si="76"/>
        <v/>
      </c>
      <c r="R214" s="169" t="str">
        <f t="shared" si="77"/>
        <v/>
      </c>
      <c r="S214" s="169" t="str">
        <f t="shared" si="78"/>
        <v/>
      </c>
      <c r="T214" s="246" t="str">
        <f t="shared" si="79"/>
        <v/>
      </c>
      <c r="U214" s="183" t="str">
        <f t="shared" si="80"/>
        <v/>
      </c>
      <c r="V214" s="285" t="str">
        <f t="shared" si="81"/>
        <v/>
      </c>
      <c r="W214" s="169" t="str">
        <f t="shared" si="82"/>
        <v/>
      </c>
      <c r="X214" s="169" t="str">
        <f t="shared" si="83"/>
        <v/>
      </c>
      <c r="Y214" s="169" t="str">
        <f t="shared" si="89"/>
        <v/>
      </c>
      <c r="Z214" s="124"/>
      <c r="AA214" s="169" t="e">
        <f ca="1">IF(Length_5_R4!K21&lt;0,ROUNDUP(Length_5_R4!K21,$M$233),ROUNDDOWN(Length_5_R4!K21,$M$233))</f>
        <v>#N/A</v>
      </c>
      <c r="AB214" s="169" t="e">
        <f ca="1">IF(Length_5_R4!L21&lt;0,ROUNDDOWN(Length_5_R4!L21,$M$233),ROUNDUP(Length_5_R4!L21,$M$233))</f>
        <v>#N/A</v>
      </c>
      <c r="AC214" s="169" t="e">
        <f t="shared" ca="1" si="84"/>
        <v>#N/A</v>
      </c>
      <c r="AD214" s="172" t="e">
        <f t="shared" ca="1" si="85"/>
        <v>#N/A</v>
      </c>
      <c r="AE214" s="169" t="e">
        <f t="shared" ca="1" si="86"/>
        <v>#N/A</v>
      </c>
      <c r="AF214" s="169" t="e">
        <f t="shared" ca="1" si="87"/>
        <v>#N/A</v>
      </c>
      <c r="AG214" s="169" t="str">
        <f t="shared" si="88"/>
        <v/>
      </c>
      <c r="AH214" s="169" t="e">
        <f ca="1">S233</f>
        <v>#N/A</v>
      </c>
    </row>
    <row r="215" spans="1:34" ht="15" customHeight="1">
      <c r="B215" s="175" t="b">
        <f>IF(TRIM(Length_5_R4!A22)="",FALSE,TRUE)</f>
        <v>0</v>
      </c>
      <c r="C215" s="169" t="str">
        <f>IF($B215=FALSE,"",VALUE(Length_5_R4!A22))</f>
        <v/>
      </c>
      <c r="D215" s="169" t="str">
        <f>IF($B215=FALSE,"",Length_5_R4!B22)</f>
        <v/>
      </c>
      <c r="E215" s="169" t="str">
        <f>IF($B215=FALSE,"",Length_5_R4!C22)</f>
        <v/>
      </c>
      <c r="F215" s="175" t="str">
        <f>IF(B215=FALSE,"",Length_5_R4!N22)</f>
        <v/>
      </c>
      <c r="G215" s="175" t="str">
        <f>IF(B215=FALSE,"",Length_5_R4!O22)</f>
        <v/>
      </c>
      <c r="H215" s="175" t="str">
        <f>IF(B215=FALSE,"",Length_5_R4!P22)</f>
        <v/>
      </c>
      <c r="I215" s="175" t="str">
        <f>IF(B215=FALSE,"",Length_5_R4!Q22)</f>
        <v/>
      </c>
      <c r="J215" s="175" t="str">
        <f>IF(B215=FALSE,"",Length_5_R4!R22)</f>
        <v/>
      </c>
      <c r="K215" s="169" t="str">
        <f t="shared" si="73"/>
        <v/>
      </c>
      <c r="L215" s="179" t="str">
        <f t="shared" si="74"/>
        <v/>
      </c>
      <c r="M215" s="180" t="str">
        <f>IF(B215=FALSE,"",Length_5_R4!D45)</f>
        <v/>
      </c>
      <c r="N215" s="181" t="str">
        <f>IF(B215=FALSE,"",Calcu!K215*J$191)</f>
        <v/>
      </c>
      <c r="O215" s="182" t="str">
        <f t="shared" si="75"/>
        <v/>
      </c>
      <c r="P215" s="182" t="str">
        <f>IF(B215=FALSE,"",Length_5_R4!K45)</f>
        <v/>
      </c>
      <c r="Q215" s="182" t="str">
        <f t="shared" si="76"/>
        <v/>
      </c>
      <c r="R215" s="169" t="str">
        <f t="shared" si="77"/>
        <v/>
      </c>
      <c r="S215" s="169" t="str">
        <f t="shared" si="78"/>
        <v/>
      </c>
      <c r="T215" s="246" t="str">
        <f t="shared" si="79"/>
        <v/>
      </c>
      <c r="U215" s="183" t="str">
        <f t="shared" si="80"/>
        <v/>
      </c>
      <c r="V215" s="285" t="str">
        <f t="shared" si="81"/>
        <v/>
      </c>
      <c r="W215" s="169" t="str">
        <f t="shared" si="82"/>
        <v/>
      </c>
      <c r="X215" s="169" t="str">
        <f t="shared" si="83"/>
        <v/>
      </c>
      <c r="Y215" s="169" t="str">
        <f t="shared" si="89"/>
        <v/>
      </c>
      <c r="Z215" s="124"/>
      <c r="AA215" s="169" t="e">
        <f ca="1">IF(Length_5_R4!K22&lt;0,ROUNDUP(Length_5_R4!K22,$M$233),ROUNDDOWN(Length_5_R4!K22,$M$233))</f>
        <v>#N/A</v>
      </c>
      <c r="AB215" s="169" t="e">
        <f ca="1">IF(Length_5_R4!L22&lt;0,ROUNDDOWN(Length_5_R4!L22,$M$233),ROUNDUP(Length_5_R4!L22,$M$233))</f>
        <v>#N/A</v>
      </c>
      <c r="AC215" s="169" t="e">
        <f t="shared" ca="1" si="84"/>
        <v>#N/A</v>
      </c>
      <c r="AD215" s="172" t="e">
        <f t="shared" ca="1" si="85"/>
        <v>#N/A</v>
      </c>
      <c r="AE215" s="169" t="e">
        <f t="shared" ca="1" si="86"/>
        <v>#N/A</v>
      </c>
      <c r="AF215" s="169" t="e">
        <f t="shared" ca="1" si="87"/>
        <v>#N/A</v>
      </c>
      <c r="AG215" s="169" t="str">
        <f t="shared" si="88"/>
        <v/>
      </c>
      <c r="AH215" s="169" t="e">
        <f ca="1">S233</f>
        <v>#N/A</v>
      </c>
    </row>
    <row r="216" spans="1:34" ht="15" customHeight="1">
      <c r="B216" s="175" t="b">
        <f>IF(TRIM(Length_5_R4!A23)="",FALSE,TRUE)</f>
        <v>0</v>
      </c>
      <c r="C216" s="169" t="str">
        <f>IF($B216=FALSE,"",VALUE(Length_5_R4!A23))</f>
        <v/>
      </c>
      <c r="D216" s="169" t="str">
        <f>IF($B216=FALSE,"",Length_5_R4!B23)</f>
        <v/>
      </c>
      <c r="E216" s="169" t="str">
        <f>IF($B216=FALSE,"",Length_5_R4!C23)</f>
        <v/>
      </c>
      <c r="F216" s="175" t="str">
        <f>IF(B216=FALSE,"",Length_5_R4!N23)</f>
        <v/>
      </c>
      <c r="G216" s="175" t="str">
        <f>IF(B216=FALSE,"",Length_5_R4!O23)</f>
        <v/>
      </c>
      <c r="H216" s="175" t="str">
        <f>IF(B216=FALSE,"",Length_5_R4!P23)</f>
        <v/>
      </c>
      <c r="I216" s="175" t="str">
        <f>IF(B216=FALSE,"",Length_5_R4!Q23)</f>
        <v/>
      </c>
      <c r="J216" s="175" t="str">
        <f>IF(B216=FALSE,"",Length_5_R4!R23)</f>
        <v/>
      </c>
      <c r="K216" s="169" t="str">
        <f t="shared" si="73"/>
        <v/>
      </c>
      <c r="L216" s="179" t="str">
        <f t="shared" si="74"/>
        <v/>
      </c>
      <c r="M216" s="180" t="str">
        <f>IF(B216=FALSE,"",Length_5_R4!D46)</f>
        <v/>
      </c>
      <c r="N216" s="181" t="str">
        <f>IF(B216=FALSE,"",Calcu!K216*J$191)</f>
        <v/>
      </c>
      <c r="O216" s="182" t="str">
        <f t="shared" si="75"/>
        <v/>
      </c>
      <c r="P216" s="182" t="str">
        <f>IF(B216=FALSE,"",Length_5_R4!K46)</f>
        <v/>
      </c>
      <c r="Q216" s="182" t="str">
        <f t="shared" si="76"/>
        <v/>
      </c>
      <c r="R216" s="169" t="str">
        <f t="shared" si="77"/>
        <v/>
      </c>
      <c r="S216" s="169" t="str">
        <f t="shared" si="78"/>
        <v/>
      </c>
      <c r="T216" s="246" t="str">
        <f t="shared" si="79"/>
        <v/>
      </c>
      <c r="U216" s="183" t="str">
        <f t="shared" si="80"/>
        <v/>
      </c>
      <c r="V216" s="285" t="str">
        <f t="shared" si="81"/>
        <v/>
      </c>
      <c r="W216" s="169" t="str">
        <f t="shared" si="82"/>
        <v/>
      </c>
      <c r="X216" s="169" t="str">
        <f t="shared" si="83"/>
        <v/>
      </c>
      <c r="Y216" s="169" t="str">
        <f t="shared" si="89"/>
        <v/>
      </c>
      <c r="Z216" s="124"/>
      <c r="AA216" s="169" t="e">
        <f ca="1">IF(Length_5_R4!K23&lt;0,ROUNDUP(Length_5_R4!K23,$M$233),ROUNDDOWN(Length_5_R4!K23,$M$233))</f>
        <v>#N/A</v>
      </c>
      <c r="AB216" s="169" t="e">
        <f ca="1">IF(Length_5_R4!L23&lt;0,ROUNDDOWN(Length_5_R4!L23,$M$233),ROUNDUP(Length_5_R4!L23,$M$233))</f>
        <v>#N/A</v>
      </c>
      <c r="AC216" s="169" t="e">
        <f t="shared" ca="1" si="84"/>
        <v>#N/A</v>
      </c>
      <c r="AD216" s="172" t="e">
        <f t="shared" ca="1" si="85"/>
        <v>#N/A</v>
      </c>
      <c r="AE216" s="169" t="e">
        <f t="shared" ca="1" si="86"/>
        <v>#N/A</v>
      </c>
      <c r="AF216" s="169" t="e">
        <f t="shared" ca="1" si="87"/>
        <v>#N/A</v>
      </c>
      <c r="AG216" s="169" t="str">
        <f t="shared" si="88"/>
        <v/>
      </c>
      <c r="AH216" s="169" t="e">
        <f ca="1">S233</f>
        <v>#N/A</v>
      </c>
    </row>
    <row r="217" spans="1:34" ht="15" customHeight="1">
      <c r="N217" s="120"/>
      <c r="O217" s="120"/>
      <c r="P217" s="120"/>
      <c r="Q217" s="120"/>
      <c r="R217" s="120"/>
      <c r="S217" s="120"/>
      <c r="T217" s="120"/>
      <c r="Y217" s="120"/>
    </row>
    <row r="218" spans="1:34" ht="15" customHeight="1">
      <c r="A218" s="118" t="s">
        <v>430</v>
      </c>
      <c r="C218" s="119"/>
      <c r="D218" s="119"/>
      <c r="E218" s="124"/>
      <c r="F218" s="124"/>
      <c r="G218" s="124"/>
      <c r="H218" s="124"/>
      <c r="I218" s="124"/>
      <c r="J218" s="124"/>
      <c r="K218" s="124"/>
      <c r="L218" s="124"/>
      <c r="M218" s="124"/>
      <c r="N218" s="124"/>
      <c r="O218" s="124"/>
      <c r="P218" s="124"/>
      <c r="Q218" s="124"/>
      <c r="R218" s="124"/>
      <c r="S218" s="124"/>
      <c r="T218" s="124"/>
      <c r="U218" s="124"/>
      <c r="V218" s="124"/>
      <c r="W218" s="124"/>
      <c r="X218" s="124"/>
      <c r="Y218" s="124"/>
      <c r="Z218" s="124"/>
      <c r="AA218" s="124"/>
      <c r="AB218" s="124"/>
    </row>
    <row r="219" spans="1:34" ht="15" customHeight="1">
      <c r="A219" s="118"/>
      <c r="B219" s="552"/>
      <c r="C219" s="552" t="s">
        <v>334</v>
      </c>
      <c r="D219" s="561" t="s">
        <v>170</v>
      </c>
      <c r="E219" s="552" t="s">
        <v>171</v>
      </c>
      <c r="F219" s="552" t="s">
        <v>60</v>
      </c>
      <c r="G219" s="548">
        <v>1</v>
      </c>
      <c r="H219" s="551"/>
      <c r="I219" s="551"/>
      <c r="J219" s="551"/>
      <c r="K219" s="551"/>
      <c r="L219" s="551"/>
      <c r="M219" s="549"/>
      <c r="N219" s="321">
        <v>2</v>
      </c>
      <c r="O219" s="548">
        <v>3</v>
      </c>
      <c r="P219" s="551"/>
      <c r="Q219" s="551"/>
      <c r="R219" s="549"/>
      <c r="S219" s="548">
        <v>4</v>
      </c>
      <c r="T219" s="551"/>
      <c r="U219" s="549"/>
      <c r="V219" s="321">
        <v>5</v>
      </c>
      <c r="W219" s="552" t="s">
        <v>172</v>
      </c>
      <c r="X219" s="552" t="s">
        <v>435</v>
      </c>
      <c r="Y219" s="548" t="s">
        <v>560</v>
      </c>
      <c r="Z219" s="549"/>
      <c r="AA219" s="124"/>
      <c r="AB219" s="124"/>
      <c r="AC219" s="124"/>
    </row>
    <row r="220" spans="1:34" ht="15" customHeight="1">
      <c r="A220" s="118"/>
      <c r="B220" s="553"/>
      <c r="C220" s="553"/>
      <c r="D220" s="562"/>
      <c r="E220" s="553"/>
      <c r="F220" s="553"/>
      <c r="G220" s="324" t="s">
        <v>436</v>
      </c>
      <c r="H220" s="324" t="s">
        <v>437</v>
      </c>
      <c r="I220" s="321" t="s">
        <v>438</v>
      </c>
      <c r="J220" s="321" t="s">
        <v>439</v>
      </c>
      <c r="K220" s="548" t="s">
        <v>172</v>
      </c>
      <c r="L220" s="551"/>
      <c r="M220" s="549"/>
      <c r="N220" s="321" t="s">
        <v>440</v>
      </c>
      <c r="O220" s="548" t="s">
        <v>441</v>
      </c>
      <c r="P220" s="549"/>
      <c r="Q220" s="548" t="s">
        <v>174</v>
      </c>
      <c r="R220" s="549"/>
      <c r="S220" s="548" t="s">
        <v>443</v>
      </c>
      <c r="T220" s="551"/>
      <c r="U220" s="549"/>
      <c r="V220" s="321" t="s">
        <v>444</v>
      </c>
      <c r="W220" s="574"/>
      <c r="X220" s="575"/>
      <c r="Y220" s="346" t="s">
        <v>561</v>
      </c>
      <c r="Z220" s="346" t="s">
        <v>562</v>
      </c>
      <c r="AA220" s="124"/>
      <c r="AB220" s="124"/>
      <c r="AC220" s="124"/>
    </row>
    <row r="221" spans="1:34" ht="15" customHeight="1">
      <c r="B221" s="321" t="s">
        <v>445</v>
      </c>
      <c r="C221" s="184" t="s">
        <v>446</v>
      </c>
      <c r="D221" s="185" t="s">
        <v>447</v>
      </c>
      <c r="E221" s="325" t="e">
        <f ca="1">OFFSET(M$196,MATCH(K$191,U$197:U$216,0),0)</f>
        <v>#N/A</v>
      </c>
      <c r="F221" s="186" t="s">
        <v>154</v>
      </c>
      <c r="G221" s="169" t="e">
        <f ca="1">OFFSET(Length_5_R4!F26,MATCH(E191,C197:C216,0),0)</f>
        <v>#N/A</v>
      </c>
      <c r="H221" s="225" t="e">
        <f ca="1">OFFSET(Length_5_R4!G26,MATCH(E191,C197:C216,0),0)</f>
        <v>#N/A</v>
      </c>
      <c r="I221" s="169" t="e">
        <f ca="1">OFFSET(Length_5_R4!J26,MATCH(E191,C197:C216,0),0)</f>
        <v>#N/A</v>
      </c>
      <c r="J221" s="169" t="e">
        <f ca="1">OFFSET(Length_5_R4!I26,MATCH(E191,C197:C216,0),0)</f>
        <v>#N/A</v>
      </c>
      <c r="K221" s="196" t="e">
        <f ca="1">G221/J221</f>
        <v>#N/A</v>
      </c>
      <c r="L221" s="181" t="e">
        <f ca="1">IF(I221="L=m",H221/1000,H221)/J221</f>
        <v>#N/A</v>
      </c>
      <c r="M221" s="171" t="s">
        <v>131</v>
      </c>
      <c r="N221" s="187" t="s">
        <v>449</v>
      </c>
      <c r="O221" s="169"/>
      <c r="P221" s="169"/>
      <c r="Q221" s="181">
        <v>1</v>
      </c>
      <c r="R221" s="169"/>
      <c r="S221" s="188" t="e">
        <f ca="1">ABS(K221*Q221)</f>
        <v>#N/A</v>
      </c>
      <c r="T221" s="169" t="e">
        <f ca="1">ABS(L221*Q221)</f>
        <v>#N/A</v>
      </c>
      <c r="U221" s="171" t="s">
        <v>131</v>
      </c>
      <c r="V221" s="169" t="s">
        <v>450</v>
      </c>
      <c r="W221" s="196" t="e">
        <f t="shared" ref="W221:W228" ca="1" si="90">SQRT(SUMSQ(S221,T221*K$191))</f>
        <v>#N/A</v>
      </c>
      <c r="X221" s="192">
        <f t="shared" ref="X221:X228" si="91">IF(V221="∞",0,W221^4/V221)</f>
        <v>0</v>
      </c>
      <c r="Y221" s="188" t="str">
        <f t="shared" ref="Y221:Y228" si="92">IF(OR(N221="직사각형",N221="삼각형"),W221,"")</f>
        <v/>
      </c>
      <c r="Z221" s="188" t="e">
        <f t="shared" ref="Z221:Z226" ca="1" si="93">IF(OR(N221="직사각형",N221="삼각형"),"",W221)</f>
        <v>#N/A</v>
      </c>
      <c r="AA221" s="124"/>
      <c r="AB221" s="124"/>
      <c r="AC221" s="124"/>
    </row>
    <row r="222" spans="1:34" ht="15" customHeight="1">
      <c r="B222" s="321" t="s">
        <v>184</v>
      </c>
      <c r="C222" s="184" t="s">
        <v>388</v>
      </c>
      <c r="D222" s="185" t="s">
        <v>453</v>
      </c>
      <c r="E222" s="325" t="e">
        <f ca="1">OFFSET(N$196,MATCH(K$191,U$197:U$216,0),0)</f>
        <v>#N/A</v>
      </c>
      <c r="F222" s="186" t="s">
        <v>429</v>
      </c>
      <c r="G222" s="169"/>
      <c r="H222" s="171">
        <f>IF(MAX(L197:L216)=0,L191*1000,MAX(L197:L216)*1000)</f>
        <v>0</v>
      </c>
      <c r="I222" s="169">
        <f>IF(MAX(L197:L216)=0,2,1)</f>
        <v>2</v>
      </c>
      <c r="J222" s="189">
        <v>5</v>
      </c>
      <c r="K222" s="196">
        <f>H222/(IF(I222="",1,I222)*SQRT(J222))</f>
        <v>0</v>
      </c>
      <c r="L222" s="196"/>
      <c r="M222" s="171" t="s">
        <v>131</v>
      </c>
      <c r="N222" s="187" t="s">
        <v>455</v>
      </c>
      <c r="O222" s="169"/>
      <c r="P222" s="169"/>
      <c r="Q222" s="181">
        <v>-1</v>
      </c>
      <c r="R222" s="169"/>
      <c r="S222" s="188">
        <f t="shared" ref="S222:S228" si="94">ABS(K222*Q222)</f>
        <v>0</v>
      </c>
      <c r="T222" s="169">
        <f t="shared" ref="T222:T228" si="95">ABS(L222*Q222)</f>
        <v>0</v>
      </c>
      <c r="U222" s="171" t="s">
        <v>131</v>
      </c>
      <c r="V222" s="169">
        <v>4</v>
      </c>
      <c r="W222" s="196">
        <f t="shared" si="90"/>
        <v>0</v>
      </c>
      <c r="X222" s="192">
        <f t="shared" si="91"/>
        <v>0</v>
      </c>
      <c r="Y222" s="188" t="str">
        <f t="shared" si="92"/>
        <v/>
      </c>
      <c r="Z222" s="188">
        <f t="shared" si="93"/>
        <v>0</v>
      </c>
      <c r="AA222" s="124"/>
      <c r="AB222" s="124"/>
      <c r="AC222" s="124"/>
    </row>
    <row r="223" spans="1:34" ht="15" customHeight="1">
      <c r="B223" s="321" t="s">
        <v>186</v>
      </c>
      <c r="C223" s="184" t="s">
        <v>457</v>
      </c>
      <c r="D223" s="185" t="s">
        <v>112</v>
      </c>
      <c r="E223" s="182" t="e">
        <f ca="1">OFFSET(Q$196,MATCH(K$191,U$197:U$216,0),0)</f>
        <v>#N/A</v>
      </c>
      <c r="F223" s="186" t="s">
        <v>424</v>
      </c>
      <c r="G223" s="182"/>
      <c r="H223" s="182">
        <f>1*10^-6</f>
        <v>9.9999999999999995E-7</v>
      </c>
      <c r="I223" s="170"/>
      <c r="J223" s="189">
        <v>3</v>
      </c>
      <c r="K223" s="350"/>
      <c r="L223" s="350">
        <f>SQRT((H223/SQRT(J223)/2)^2+(H223/SQRT(J223)/2)^2)</f>
        <v>4.0824829046386305E-7</v>
      </c>
      <c r="M223" s="186" t="s">
        <v>424</v>
      </c>
      <c r="N223" s="187" t="s">
        <v>459</v>
      </c>
      <c r="O223" s="171">
        <f>H224</f>
        <v>0.2</v>
      </c>
      <c r="P223" s="169" t="s">
        <v>460</v>
      </c>
      <c r="Q223" s="181">
        <f>-O223*1000</f>
        <v>-200</v>
      </c>
      <c r="R223" s="169" t="s">
        <v>461</v>
      </c>
      <c r="S223" s="188">
        <f t="shared" si="94"/>
        <v>0</v>
      </c>
      <c r="T223" s="169">
        <f t="shared" si="95"/>
        <v>8.1649658092772609E-5</v>
      </c>
      <c r="U223" s="171" t="s">
        <v>131</v>
      </c>
      <c r="V223" s="169">
        <v>100</v>
      </c>
      <c r="W223" s="196">
        <f t="shared" si="90"/>
        <v>0</v>
      </c>
      <c r="X223" s="192">
        <f t="shared" si="91"/>
        <v>0</v>
      </c>
      <c r="Y223" s="188">
        <f t="shared" si="92"/>
        <v>0</v>
      </c>
      <c r="Z223" s="188" t="str">
        <f t="shared" si="93"/>
        <v/>
      </c>
      <c r="AA223" s="124"/>
      <c r="AB223" s="124"/>
      <c r="AC223" s="124"/>
    </row>
    <row r="224" spans="1:34" ht="15" customHeight="1">
      <c r="B224" s="321" t="s">
        <v>189</v>
      </c>
      <c r="C224" s="184" t="s">
        <v>463</v>
      </c>
      <c r="D224" s="185" t="s">
        <v>114</v>
      </c>
      <c r="E224" s="171" t="str">
        <f>R197</f>
        <v/>
      </c>
      <c r="F224" s="186" t="s">
        <v>248</v>
      </c>
      <c r="G224" s="170"/>
      <c r="H224" s="171">
        <f>IF(기본정보!H12=1,0.4,0.2)</f>
        <v>0.2</v>
      </c>
      <c r="I224" s="170"/>
      <c r="J224" s="189">
        <v>3</v>
      </c>
      <c r="K224" s="196"/>
      <c r="L224" s="196">
        <f>H224/(IF(I224="",1,I224)*SQRT(J224))</f>
        <v>0.11547005383792516</v>
      </c>
      <c r="M224" s="186" t="s">
        <v>248</v>
      </c>
      <c r="N224" s="187" t="s">
        <v>433</v>
      </c>
      <c r="O224" s="182" t="e">
        <f ca="1">E223</f>
        <v>#N/A</v>
      </c>
      <c r="P224" s="169" t="s">
        <v>460</v>
      </c>
      <c r="Q224" s="181" t="e">
        <f ca="1">-O224*1000</f>
        <v>#N/A</v>
      </c>
      <c r="R224" s="169" t="s">
        <v>466</v>
      </c>
      <c r="S224" s="188" t="e">
        <f t="shared" ca="1" si="94"/>
        <v>#N/A</v>
      </c>
      <c r="T224" s="169" t="e">
        <f t="shared" ca="1" si="95"/>
        <v>#N/A</v>
      </c>
      <c r="U224" s="171" t="s">
        <v>131</v>
      </c>
      <c r="V224" s="169">
        <v>12</v>
      </c>
      <c r="W224" s="196" t="e">
        <f t="shared" ca="1" si="90"/>
        <v>#N/A</v>
      </c>
      <c r="X224" s="192" t="e">
        <f t="shared" ca="1" si="91"/>
        <v>#N/A</v>
      </c>
      <c r="Y224" s="188" t="e">
        <f t="shared" ca="1" si="92"/>
        <v>#N/A</v>
      </c>
      <c r="Z224" s="188" t="str">
        <f t="shared" si="93"/>
        <v/>
      </c>
      <c r="AA224" s="124"/>
      <c r="AB224" s="124"/>
      <c r="AC224" s="124"/>
    </row>
    <row r="225" spans="2:29" ht="15" customHeight="1">
      <c r="B225" s="321" t="s">
        <v>193</v>
      </c>
      <c r="C225" s="184" t="s">
        <v>391</v>
      </c>
      <c r="D225" s="185" t="s">
        <v>113</v>
      </c>
      <c r="E225" s="190" t="e">
        <f ca="1">OFFSET(S$196,MATCH(K$191,U$197:U$216,0),0)</f>
        <v>#N/A</v>
      </c>
      <c r="F225" s="186" t="s">
        <v>424</v>
      </c>
      <c r="G225" s="182"/>
      <c r="H225" s="182">
        <f>1*10^-6</f>
        <v>9.9999999999999995E-7</v>
      </c>
      <c r="I225" s="170"/>
      <c r="J225" s="189">
        <v>3</v>
      </c>
      <c r="K225" s="350"/>
      <c r="L225" s="350">
        <f>SQRT((H225/SQRT(J225))^2+(H225/SQRT(J225))^2)</f>
        <v>8.1649658092772609E-7</v>
      </c>
      <c r="M225" s="186" t="s">
        <v>424</v>
      </c>
      <c r="N225" s="187" t="s">
        <v>459</v>
      </c>
      <c r="O225" s="171">
        <f>E226</f>
        <v>0.1</v>
      </c>
      <c r="P225" s="169" t="s">
        <v>460</v>
      </c>
      <c r="Q225" s="181">
        <f>-O225*1000</f>
        <v>-100</v>
      </c>
      <c r="R225" s="169" t="s">
        <v>461</v>
      </c>
      <c r="S225" s="188">
        <f t="shared" si="94"/>
        <v>0</v>
      </c>
      <c r="T225" s="169">
        <f t="shared" si="95"/>
        <v>8.1649658092772609E-5</v>
      </c>
      <c r="U225" s="171" t="s">
        <v>131</v>
      </c>
      <c r="V225" s="169">
        <v>100</v>
      </c>
      <c r="W225" s="196">
        <f t="shared" si="90"/>
        <v>0</v>
      </c>
      <c r="X225" s="192">
        <f t="shared" si="91"/>
        <v>0</v>
      </c>
      <c r="Y225" s="188">
        <f t="shared" si="92"/>
        <v>0</v>
      </c>
      <c r="Z225" s="188" t="str">
        <f t="shared" si="93"/>
        <v/>
      </c>
      <c r="AA225" s="124"/>
      <c r="AB225" s="124"/>
      <c r="AC225" s="124"/>
    </row>
    <row r="226" spans="2:29" ht="15" customHeight="1">
      <c r="B226" s="321" t="s">
        <v>195</v>
      </c>
      <c r="C226" s="184" t="s">
        <v>115</v>
      </c>
      <c r="D226" s="185" t="s">
        <v>116</v>
      </c>
      <c r="E226" s="171">
        <f>MAX(T197,0.1)</f>
        <v>0.1</v>
      </c>
      <c r="F226" s="186" t="s">
        <v>248</v>
      </c>
      <c r="G226" s="170"/>
      <c r="H226" s="171">
        <f>IF(기본정보!H12=1,3,1)</f>
        <v>1</v>
      </c>
      <c r="I226" s="170"/>
      <c r="J226" s="189">
        <v>3</v>
      </c>
      <c r="K226" s="196"/>
      <c r="L226" s="196">
        <f>H226/(IF(I226="",1,I226)*SQRT(J226))</f>
        <v>0.57735026918962584</v>
      </c>
      <c r="M226" s="186" t="s">
        <v>248</v>
      </c>
      <c r="N226" s="187" t="s">
        <v>433</v>
      </c>
      <c r="O226" s="190" t="e">
        <f ca="1">E225</f>
        <v>#N/A</v>
      </c>
      <c r="P226" s="169" t="s">
        <v>460</v>
      </c>
      <c r="Q226" s="181" t="e">
        <f ca="1">-O226*1000</f>
        <v>#N/A</v>
      </c>
      <c r="R226" s="169" t="s">
        <v>466</v>
      </c>
      <c r="S226" s="188" t="e">
        <f t="shared" ca="1" si="94"/>
        <v>#N/A</v>
      </c>
      <c r="T226" s="169" t="e">
        <f t="shared" ca="1" si="95"/>
        <v>#N/A</v>
      </c>
      <c r="U226" s="171" t="s">
        <v>131</v>
      </c>
      <c r="V226" s="169">
        <v>12</v>
      </c>
      <c r="W226" s="196" t="e">
        <f t="shared" ca="1" si="90"/>
        <v>#N/A</v>
      </c>
      <c r="X226" s="192" t="e">
        <f t="shared" ca="1" si="91"/>
        <v>#N/A</v>
      </c>
      <c r="Y226" s="188" t="e">
        <f t="shared" ca="1" si="92"/>
        <v>#N/A</v>
      </c>
      <c r="Z226" s="188" t="str">
        <f t="shared" si="93"/>
        <v/>
      </c>
      <c r="AA226" s="124"/>
      <c r="AB226" s="124"/>
      <c r="AC226" s="124"/>
    </row>
    <row r="227" spans="2:29" ht="15" customHeight="1">
      <c r="B227" s="321" t="s">
        <v>198</v>
      </c>
      <c r="C227" s="184" t="s">
        <v>76</v>
      </c>
      <c r="D227" s="185" t="s">
        <v>574</v>
      </c>
      <c r="E227" s="169">
        <v>0</v>
      </c>
      <c r="F227" s="186" t="s">
        <v>154</v>
      </c>
      <c r="G227" s="170"/>
      <c r="H227" s="169">
        <f>L191*1000</f>
        <v>0</v>
      </c>
      <c r="I227" s="169">
        <v>2</v>
      </c>
      <c r="J227" s="189">
        <v>3</v>
      </c>
      <c r="K227" s="196">
        <f t="shared" ref="K227:K228" si="96">H227/(IF(I227="",1,I227)*SQRT(J227))</f>
        <v>0</v>
      </c>
      <c r="L227" s="196"/>
      <c r="M227" s="171" t="s">
        <v>131</v>
      </c>
      <c r="N227" s="187" t="s">
        <v>433</v>
      </c>
      <c r="O227" s="190"/>
      <c r="P227" s="169"/>
      <c r="Q227" s="181">
        <v>1</v>
      </c>
      <c r="R227" s="169"/>
      <c r="S227" s="188">
        <f t="shared" si="94"/>
        <v>0</v>
      </c>
      <c r="T227" s="169">
        <f t="shared" si="95"/>
        <v>0</v>
      </c>
      <c r="U227" s="171" t="s">
        <v>131</v>
      </c>
      <c r="V227" s="169" t="s">
        <v>450</v>
      </c>
      <c r="W227" s="196">
        <f t="shared" si="90"/>
        <v>0</v>
      </c>
      <c r="X227" s="192">
        <f t="shared" si="91"/>
        <v>0</v>
      </c>
      <c r="Y227" s="188">
        <f t="shared" si="92"/>
        <v>0</v>
      </c>
      <c r="Z227" s="188"/>
      <c r="AA227" s="124"/>
      <c r="AB227" s="124"/>
      <c r="AC227" s="124"/>
    </row>
    <row r="228" spans="2:29" ht="15" customHeight="1">
      <c r="B228" s="321" t="s">
        <v>335</v>
      </c>
      <c r="C228" s="184" t="s">
        <v>480</v>
      </c>
      <c r="D228" s="185" t="s">
        <v>580</v>
      </c>
      <c r="E228" s="169">
        <v>0</v>
      </c>
      <c r="F228" s="186" t="s">
        <v>429</v>
      </c>
      <c r="G228" s="169">
        <v>0.1</v>
      </c>
      <c r="H228" s="188">
        <f>(1-COS(ATAN(G228/100)))*K191*1000</f>
        <v>0</v>
      </c>
      <c r="I228" s="170"/>
      <c r="J228" s="189">
        <v>3</v>
      </c>
      <c r="K228" s="196">
        <f t="shared" si="96"/>
        <v>0</v>
      </c>
      <c r="L228" s="196"/>
      <c r="M228" s="171" t="s">
        <v>131</v>
      </c>
      <c r="N228" s="187" t="s">
        <v>433</v>
      </c>
      <c r="O228" s="169"/>
      <c r="P228" s="169"/>
      <c r="Q228" s="181">
        <v>1</v>
      </c>
      <c r="R228" s="169"/>
      <c r="S228" s="188">
        <f t="shared" si="94"/>
        <v>0</v>
      </c>
      <c r="T228" s="169">
        <f t="shared" si="95"/>
        <v>0</v>
      </c>
      <c r="U228" s="171" t="s">
        <v>131</v>
      </c>
      <c r="V228" s="169">
        <v>12</v>
      </c>
      <c r="W228" s="196">
        <f t="shared" si="90"/>
        <v>0</v>
      </c>
      <c r="X228" s="192">
        <f t="shared" si="91"/>
        <v>0</v>
      </c>
      <c r="Y228" s="188">
        <f t="shared" si="92"/>
        <v>0</v>
      </c>
      <c r="Z228" s="188" t="str">
        <f>IF(OR(N228="직사각형",N228="삼각형"),"",W228)</f>
        <v/>
      </c>
      <c r="AA228" s="124"/>
      <c r="AB228" s="124"/>
      <c r="AC228" s="124"/>
    </row>
    <row r="229" spans="2:29" ht="15" customHeight="1">
      <c r="B229" s="321" t="s">
        <v>336</v>
      </c>
      <c r="C229" s="184" t="s">
        <v>483</v>
      </c>
      <c r="D229" s="185" t="s">
        <v>484</v>
      </c>
      <c r="E229" s="325" t="e">
        <f ca="1">E221-E222-(E223*E224+E225*E226)*K191</f>
        <v>#N/A</v>
      </c>
      <c r="F229" s="186" t="s">
        <v>429</v>
      </c>
      <c r="G229" s="556"/>
      <c r="H229" s="557"/>
      <c r="I229" s="557"/>
      <c r="J229" s="557"/>
      <c r="K229" s="557"/>
      <c r="L229" s="557"/>
      <c r="M229" s="557"/>
      <c r="N229" s="557"/>
      <c r="O229" s="557"/>
      <c r="P229" s="557"/>
      <c r="Q229" s="557"/>
      <c r="R229" s="558"/>
      <c r="S229" s="191" t="e">
        <f ca="1">SQRT(SUMSQ(S221:S228))</f>
        <v>#N/A</v>
      </c>
      <c r="T229" s="191" t="e">
        <f ca="1">SQRT(SUMSQ(T221:T228))</f>
        <v>#N/A</v>
      </c>
      <c r="U229" s="171" t="s">
        <v>131</v>
      </c>
      <c r="V229" s="183" t="e">
        <f ca="1">IF(X229=0,"∞",ROUNDDOWN(W229^4/X229,0))</f>
        <v>#N/A</v>
      </c>
      <c r="W229" s="229" t="e">
        <f ca="1">SQRT(SUMSQ(W221:W228))</f>
        <v>#N/A</v>
      </c>
      <c r="X229" s="348" t="e">
        <f ca="1">SUM(X221:X228)</f>
        <v>#N/A</v>
      </c>
      <c r="Y229" s="229" t="e">
        <f ca="1">SQRT(SUMSQ(Y221:Y228))</f>
        <v>#N/A</v>
      </c>
      <c r="Z229" s="229" t="e">
        <f ca="1">SQRT(SUMSQ(Z221:Z228))</f>
        <v>#N/A</v>
      </c>
      <c r="AA229" s="124"/>
      <c r="AB229" s="124"/>
      <c r="AC229" s="124"/>
    </row>
    <row r="230" spans="2:29" ht="15" customHeight="1">
      <c r="L230" s="124"/>
      <c r="U230" s="124"/>
      <c r="V230" s="124"/>
      <c r="W230" s="124"/>
      <c r="X230" s="124"/>
      <c r="Y230" s="124"/>
      <c r="AC230" s="124"/>
    </row>
    <row r="231" spans="2:29" ht="15" customHeight="1">
      <c r="B231" s="561"/>
      <c r="C231" s="548" t="s">
        <v>594</v>
      </c>
      <c r="D231" s="551"/>
      <c r="E231" s="551"/>
      <c r="F231" s="551"/>
      <c r="G231" s="549"/>
      <c r="H231" s="356" t="s">
        <v>615</v>
      </c>
      <c r="I231" s="356" t="s">
        <v>616</v>
      </c>
      <c r="J231" s="548" t="s">
        <v>617</v>
      </c>
      <c r="K231" s="551"/>
      <c r="L231" s="551"/>
      <c r="M231" s="549"/>
      <c r="N231" s="356" t="s">
        <v>618</v>
      </c>
      <c r="O231" s="548" t="s">
        <v>619</v>
      </c>
      <c r="P231" s="551"/>
      <c r="Q231" s="549"/>
      <c r="R231" s="552" t="s">
        <v>620</v>
      </c>
      <c r="S231" s="548" t="s">
        <v>621</v>
      </c>
      <c r="T231" s="549"/>
      <c r="U231" s="124"/>
    </row>
    <row r="232" spans="2:29" ht="15" customHeight="1">
      <c r="B232" s="562"/>
      <c r="C232" s="354">
        <v>1</v>
      </c>
      <c r="D232" s="354">
        <v>2</v>
      </c>
      <c r="E232" s="354" t="s">
        <v>586</v>
      </c>
      <c r="F232" s="354" t="s">
        <v>587</v>
      </c>
      <c r="G232" s="354" t="s">
        <v>597</v>
      </c>
      <c r="H232" s="357">
        <f>I191</f>
        <v>0</v>
      </c>
      <c r="I232" s="357">
        <f>I191</f>
        <v>0</v>
      </c>
      <c r="J232" s="356" t="s">
        <v>622</v>
      </c>
      <c r="K232" s="356" t="s">
        <v>623</v>
      </c>
      <c r="L232" s="356" t="s">
        <v>616</v>
      </c>
      <c r="M232" s="356" t="s">
        <v>615</v>
      </c>
      <c r="N232" s="357"/>
      <c r="O232" s="356" t="s">
        <v>622</v>
      </c>
      <c r="P232" s="356" t="s">
        <v>623</v>
      </c>
      <c r="Q232" s="356" t="s">
        <v>624</v>
      </c>
      <c r="R232" s="553"/>
      <c r="S232" s="356" t="s">
        <v>625</v>
      </c>
      <c r="T232" s="356" t="s">
        <v>626</v>
      </c>
      <c r="U232" s="124"/>
    </row>
    <row r="233" spans="2:29" ht="15" customHeight="1">
      <c r="B233" s="354" t="s">
        <v>594</v>
      </c>
      <c r="C233" s="126" t="e">
        <f ca="1">S229*E244</f>
        <v>#N/A</v>
      </c>
      <c r="D233" s="126" t="e">
        <f ca="1">T229*E244</f>
        <v>#N/A</v>
      </c>
      <c r="E233" s="126">
        <f>K191</f>
        <v>0</v>
      </c>
      <c r="F233" s="128" t="str">
        <f>U229</f>
        <v>μm</v>
      </c>
      <c r="G233" s="133" t="e">
        <f ca="1">SQRT(SUMSQ(C233,D233*E233))</f>
        <v>#N/A</v>
      </c>
      <c r="H233" s="132" t="e">
        <f ca="1">MAX(G233:G234)/IF(H232="mm",1000,1)</f>
        <v>#N/A</v>
      </c>
      <c r="I233" s="160">
        <f>H191</f>
        <v>0</v>
      </c>
      <c r="J233" s="125" t="e">
        <f ca="1">MAX(IF(H233&lt;0.00001,6,IF(H233&lt;0.0001,5,IF(H233&lt;0.001,4,IF(H233&lt;0.01,3,IF(H233&lt;0.1,2,IF(H233&lt;1,1,IF(H233&lt;10,0,IF(H233&lt;100,-1,-2)))))))),0)+K234</f>
        <v>#N/A</v>
      </c>
      <c r="K233" s="125" t="e">
        <f ca="1">J233</f>
        <v>#N/A</v>
      </c>
      <c r="L233" s="169">
        <f>IFERROR(LEN(I233)-FIND(".",I233),0)</f>
        <v>0</v>
      </c>
      <c r="M233" s="192" t="e">
        <f ca="1">IF(M234=TRUE,MIN(K233:L233),K233)</f>
        <v>#N/A</v>
      </c>
      <c r="N233" s="160" t="e">
        <f ca="1">ABS((H233-ROUND(H233,M233))/H233*100)</f>
        <v>#N/A</v>
      </c>
      <c r="O233" s="169" t="e">
        <f ca="1">OFFSET(P237,MATCH(M233,O238:O247,0),0)</f>
        <v>#N/A</v>
      </c>
      <c r="P233" s="169" t="e">
        <f ca="1">OFFSET(P237,MATCH(M233,O238:O247,0),0)</f>
        <v>#N/A</v>
      </c>
      <c r="Q233" s="169" t="str">
        <f ca="1">OFFSET(P237,MATCH(L233,O238:O247,0),0)</f>
        <v>0</v>
      </c>
      <c r="R233" s="129">
        <f ca="1">IFERROR(IF(G233=H233,0,1),0)</f>
        <v>0</v>
      </c>
      <c r="S233" s="349" t="e">
        <f ca="1">TEXT(IF(N233&gt;5,ROUNDUP(H233,M233),ROUND(H233,M233)),O233)</f>
        <v>#N/A</v>
      </c>
      <c r="T233" s="349" t="e">
        <f ca="1">S233&amp;" "&amp;H232</f>
        <v>#N/A</v>
      </c>
      <c r="U233" s="124"/>
    </row>
    <row r="234" spans="2:29" ht="15" customHeight="1">
      <c r="B234" s="354" t="s">
        <v>590</v>
      </c>
      <c r="C234" s="127" t="e">
        <f ca="1">M191</f>
        <v>#N/A</v>
      </c>
      <c r="D234" s="128" t="e">
        <f ca="1">N191</f>
        <v>#N/A</v>
      </c>
      <c r="E234" s="128">
        <f>K191</f>
        <v>0</v>
      </c>
      <c r="F234" s="128" t="e">
        <f ca="1">O191</f>
        <v>#N/A</v>
      </c>
      <c r="G234" s="133" t="e">
        <f ca="1">SQRT(SUMSQ(C234,D234*E234))</f>
        <v>#N/A</v>
      </c>
      <c r="J234" s="353" t="s">
        <v>591</v>
      </c>
      <c r="K234" s="169">
        <f>IF(O234=TRUE,1,기본정보!$A$47)</f>
        <v>1</v>
      </c>
      <c r="L234" s="353" t="s">
        <v>592</v>
      </c>
      <c r="M234" s="169" t="b">
        <f>IF(O234=TRUE,FALSE,기본정보!$A$52)</f>
        <v>0</v>
      </c>
      <c r="N234" s="353" t="s">
        <v>593</v>
      </c>
      <c r="O234" s="169" t="b">
        <f>기본정보!$A$46=0</f>
        <v>1</v>
      </c>
      <c r="R234" s="121"/>
      <c r="S234" s="121"/>
      <c r="T234" s="121"/>
      <c r="U234" s="121"/>
      <c r="W234" s="124"/>
    </row>
    <row r="235" spans="2:29" ht="15" customHeight="1">
      <c r="B235" s="122"/>
      <c r="C235" s="122"/>
      <c r="D235" s="122"/>
      <c r="Q235" s="121"/>
      <c r="R235" s="121"/>
      <c r="S235" s="121"/>
      <c r="T235" s="121"/>
      <c r="U235" s="121"/>
      <c r="V235" s="124"/>
    </row>
    <row r="236" spans="2:29" ht="15" customHeight="1">
      <c r="B236" s="122"/>
      <c r="C236" s="122"/>
      <c r="D236" s="122"/>
      <c r="F236" s="121"/>
      <c r="I236" s="184" t="s">
        <v>53</v>
      </c>
      <c r="J236" s="184" t="s">
        <v>493</v>
      </c>
      <c r="M236" s="121"/>
      <c r="N236" s="121"/>
      <c r="O236" s="344" t="s">
        <v>494</v>
      </c>
      <c r="P236" s="344" t="s">
        <v>495</v>
      </c>
      <c r="Q236" s="121"/>
      <c r="R236" s="124"/>
      <c r="S236" s="121"/>
      <c r="T236" s="121"/>
      <c r="U236" s="121"/>
    </row>
    <row r="237" spans="2:29" ht="15" customHeight="1">
      <c r="B237" s="563" t="s">
        <v>563</v>
      </c>
      <c r="C237" s="564"/>
      <c r="D237" s="552" t="s">
        <v>564</v>
      </c>
      <c r="E237" s="346" t="s">
        <v>567</v>
      </c>
      <c r="F237" s="346" t="s">
        <v>568</v>
      </c>
      <c r="G237" s="346" t="s">
        <v>569</v>
      </c>
      <c r="I237" s="184"/>
      <c r="J237" s="184">
        <v>95.45</v>
      </c>
      <c r="M237" s="121"/>
      <c r="N237" s="121"/>
      <c r="O237" s="343" t="s">
        <v>496</v>
      </c>
      <c r="P237" s="343" t="s">
        <v>497</v>
      </c>
      <c r="Q237" s="121"/>
      <c r="R237" s="124"/>
      <c r="S237" s="121"/>
      <c r="T237" s="121"/>
      <c r="U237" s="121"/>
    </row>
    <row r="238" spans="2:29" ht="15" customHeight="1">
      <c r="B238" s="347" t="s">
        <v>565</v>
      </c>
      <c r="C238" s="351" t="s">
        <v>566</v>
      </c>
      <c r="D238" s="553"/>
      <c r="E238" s="345" t="e">
        <f ca="1">Y229</f>
        <v>#N/A</v>
      </c>
      <c r="F238" s="345" t="e">
        <f ca="1">Z229</f>
        <v>#N/A</v>
      </c>
      <c r="G238" s="247" t="e">
        <f ca="1">F238/E238</f>
        <v>#N/A</v>
      </c>
      <c r="I238" s="169">
        <v>1</v>
      </c>
      <c r="J238" s="169">
        <v>13.97</v>
      </c>
      <c r="M238" s="121"/>
      <c r="N238" s="121"/>
      <c r="O238" s="193">
        <v>0</v>
      </c>
      <c r="P238" s="194" t="s">
        <v>498</v>
      </c>
      <c r="Q238" s="121"/>
      <c r="R238" s="124"/>
      <c r="S238" s="121"/>
      <c r="T238" s="121"/>
      <c r="U238" s="121"/>
    </row>
    <row r="239" spans="2:29" ht="15" customHeight="1">
      <c r="B239" s="169">
        <v>1</v>
      </c>
      <c r="C239" s="188">
        <f ca="1">IFERROR(LARGE(Y221:Y228,B239),0)</f>
        <v>0</v>
      </c>
      <c r="D239" s="346" t="s">
        <v>487</v>
      </c>
      <c r="E239" s="559">
        <f ca="1">SQRT(SUMSQ(C241:C246,D239:D240))</f>
        <v>0</v>
      </c>
      <c r="F239" s="560"/>
      <c r="G239" s="554" t="e">
        <f ca="1">E239/SQRT(SUMSQ(E240,F240))</f>
        <v>#DIV/0!</v>
      </c>
      <c r="H239" s="121"/>
      <c r="I239" s="169">
        <v>2</v>
      </c>
      <c r="J239" s="169">
        <v>4.53</v>
      </c>
      <c r="O239" s="193">
        <v>1</v>
      </c>
      <c r="P239" s="194" t="s">
        <v>499</v>
      </c>
      <c r="Q239" s="121"/>
      <c r="R239" s="121"/>
      <c r="S239" s="121"/>
      <c r="T239" s="121"/>
      <c r="U239" s="121"/>
      <c r="V239" s="124"/>
    </row>
    <row r="240" spans="2:29" ht="15" customHeight="1">
      <c r="B240" s="169">
        <v>2</v>
      </c>
      <c r="C240" s="188">
        <f ca="1">IFERROR(LARGE(Y221:Y228,B240),0)</f>
        <v>0</v>
      </c>
      <c r="D240" s="346" t="s">
        <v>488</v>
      </c>
      <c r="E240" s="345">
        <f ca="1">C239</f>
        <v>0</v>
      </c>
      <c r="F240" s="345">
        <f ca="1">C240</f>
        <v>0</v>
      </c>
      <c r="G240" s="555"/>
      <c r="H240" s="121"/>
      <c r="I240" s="169">
        <v>3</v>
      </c>
      <c r="J240" s="169">
        <v>3.31</v>
      </c>
      <c r="O240" s="193">
        <v>2</v>
      </c>
      <c r="P240" s="194" t="s">
        <v>500</v>
      </c>
      <c r="Q240" s="121"/>
      <c r="R240" s="121"/>
      <c r="S240" s="121"/>
      <c r="T240" s="121"/>
      <c r="U240" s="121"/>
      <c r="V240" s="124"/>
    </row>
    <row r="241" spans="1:34" ht="15" customHeight="1">
      <c r="B241" s="169">
        <v>3</v>
      </c>
      <c r="C241" s="188">
        <f ca="1">IFERROR(LARGE(Y221:Y228,B241),0)</f>
        <v>0</v>
      </c>
      <c r="D241" s="552" t="s">
        <v>486</v>
      </c>
      <c r="E241" s="168" t="s">
        <v>489</v>
      </c>
      <c r="F241" s="168" t="s">
        <v>490</v>
      </c>
      <c r="G241" s="168" t="s">
        <v>491</v>
      </c>
      <c r="H241" s="121"/>
      <c r="I241" s="169">
        <v>4</v>
      </c>
      <c r="J241" s="169">
        <v>2.87</v>
      </c>
      <c r="O241" s="193">
        <v>3</v>
      </c>
      <c r="P241" s="194" t="s">
        <v>501</v>
      </c>
      <c r="Q241" s="121"/>
      <c r="R241" s="121"/>
      <c r="S241" s="121"/>
      <c r="T241" s="121"/>
      <c r="U241" s="121"/>
      <c r="V241" s="124"/>
    </row>
    <row r="242" spans="1:34" ht="15" customHeight="1">
      <c r="B242" s="169">
        <v>4</v>
      </c>
      <c r="C242" s="188">
        <f ca="1">IFERROR(LARGE(Y221:Y228,B242),0)</f>
        <v>0</v>
      </c>
      <c r="D242" s="553"/>
      <c r="E242" s="169" t="e">
        <f ca="1">OFFSET(H220,MATCH(E240,Y221:Y228,0),0)/OFFSET(I220,MATCH(E240,Y221:Y228,0),0)</f>
        <v>#DIV/0!</v>
      </c>
      <c r="F242" s="169" t="e">
        <f ca="1">OFFSET(H220,MATCH(F240,Y221:Y228,0),0)/OFFSET(I220,MATCH(F240,Y221:Y228,0),0)</f>
        <v>#DIV/0!</v>
      </c>
      <c r="G242" s="345" t="e">
        <f ca="1">ABS(E242-F242)/(E242+F242)</f>
        <v>#DIV/0!</v>
      </c>
      <c r="H242" s="121"/>
      <c r="I242" s="169">
        <v>5</v>
      </c>
      <c r="J242" s="169">
        <v>2.65</v>
      </c>
      <c r="O242" s="193">
        <v>4</v>
      </c>
      <c r="P242" s="194" t="s">
        <v>502</v>
      </c>
      <c r="Q242" s="121"/>
      <c r="R242" s="121"/>
      <c r="S242" s="121"/>
      <c r="T242" s="121"/>
      <c r="U242" s="121"/>
      <c r="V242" s="124"/>
    </row>
    <row r="243" spans="1:34" ht="15" customHeight="1">
      <c r="B243" s="169">
        <v>5</v>
      </c>
      <c r="C243" s="188">
        <f ca="1">IFERROR(LARGE(Y221:Y228,B243),0)</f>
        <v>0</v>
      </c>
      <c r="D243" s="346" t="s">
        <v>440</v>
      </c>
      <c r="E243" s="159" t="e">
        <f ca="1">IF(AND(G238&lt;0.3,G239&lt;0.3),"사다리꼴","정규")</f>
        <v>#N/A</v>
      </c>
      <c r="F243" s="121"/>
      <c r="G243" s="121"/>
      <c r="H243" s="121"/>
      <c r="I243" s="169">
        <v>6</v>
      </c>
      <c r="J243" s="169">
        <v>2.52</v>
      </c>
      <c r="O243" s="193">
        <v>5</v>
      </c>
      <c r="P243" s="194" t="s">
        <v>503</v>
      </c>
      <c r="Q243" s="121"/>
      <c r="R243" s="121"/>
      <c r="S243" s="121"/>
      <c r="T243" s="121"/>
      <c r="U243" s="121"/>
      <c r="V243" s="124"/>
    </row>
    <row r="244" spans="1:34" ht="15" customHeight="1">
      <c r="B244" s="169">
        <v>6</v>
      </c>
      <c r="C244" s="188">
        <f ca="1">IFERROR(LARGE(Y221:Y228,B244),0)</f>
        <v>0</v>
      </c>
      <c r="D244" s="346" t="s">
        <v>492</v>
      </c>
      <c r="E244" s="169" t="e">
        <f ca="1">IF(E243="정규",IF(OR(V229="∞",V229&gt;=10),2,OFFSET(J237,MATCH(V229,I238:I247,0),0)),ROUND((1-SQRT((1-0.95)*(1-G242^2)))/SQRT((1+G242^2)/6),2))</f>
        <v>#N/A</v>
      </c>
      <c r="F244" s="121"/>
      <c r="G244" s="121"/>
      <c r="H244" s="121"/>
      <c r="I244" s="169">
        <v>7</v>
      </c>
      <c r="J244" s="169">
        <v>2.4300000000000002</v>
      </c>
      <c r="O244" s="193">
        <v>6</v>
      </c>
      <c r="P244" s="194" t="s">
        <v>504</v>
      </c>
      <c r="Q244" s="121"/>
      <c r="R244" s="121"/>
      <c r="S244" s="121"/>
      <c r="T244" s="121"/>
      <c r="U244" s="121"/>
      <c r="V244" s="124"/>
    </row>
    <row r="245" spans="1:34" ht="15" customHeight="1">
      <c r="B245" s="169">
        <v>7</v>
      </c>
      <c r="C245" s="188">
        <f ca="1">IFERROR(LARGE(Y221:Y228,B245),0)</f>
        <v>0</v>
      </c>
      <c r="E245" s="123"/>
      <c r="F245" s="121"/>
      <c r="G245" s="121"/>
      <c r="H245" s="121"/>
      <c r="I245" s="169">
        <v>8</v>
      </c>
      <c r="J245" s="169">
        <v>2.37</v>
      </c>
      <c r="O245" s="193">
        <v>7</v>
      </c>
      <c r="P245" s="194" t="s">
        <v>505</v>
      </c>
      <c r="Q245" s="121"/>
      <c r="R245" s="121"/>
      <c r="S245" s="121"/>
      <c r="T245" s="121"/>
      <c r="U245" s="121"/>
      <c r="V245" s="124"/>
    </row>
    <row r="246" spans="1:34" ht="15" customHeight="1">
      <c r="B246" s="169">
        <v>8</v>
      </c>
      <c r="C246" s="188">
        <f ca="1">IFERROR(LARGE(Y221:Y228,B246),0)</f>
        <v>0</v>
      </c>
      <c r="E246" s="123"/>
      <c r="I246" s="169">
        <v>9</v>
      </c>
      <c r="J246" s="169">
        <v>2.3199999999999998</v>
      </c>
      <c r="O246" s="193">
        <v>8</v>
      </c>
      <c r="P246" s="194" t="s">
        <v>506</v>
      </c>
      <c r="Q246" s="121"/>
      <c r="R246" s="121"/>
      <c r="S246" s="121"/>
      <c r="T246" s="121"/>
      <c r="U246" s="121"/>
      <c r="V246" s="124"/>
    </row>
    <row r="247" spans="1:34" ht="15" customHeight="1">
      <c r="B247" s="122"/>
      <c r="C247" s="122"/>
      <c r="E247" s="123"/>
      <c r="I247" s="169" t="s">
        <v>54</v>
      </c>
      <c r="J247" s="169">
        <v>2</v>
      </c>
      <c r="O247" s="193">
        <v>9</v>
      </c>
      <c r="P247" s="194" t="s">
        <v>507</v>
      </c>
      <c r="Q247" s="121"/>
      <c r="R247" s="121"/>
      <c r="S247" s="121"/>
      <c r="T247" s="121"/>
      <c r="U247" s="121"/>
      <c r="V247" s="124"/>
    </row>
    <row r="248" spans="1:34" ht="15" customHeight="1">
      <c r="B248" s="122"/>
      <c r="C248" s="122"/>
      <c r="D248" s="122"/>
      <c r="Q248" s="121"/>
      <c r="R248" s="121"/>
      <c r="S248" s="121"/>
      <c r="T248" s="121"/>
      <c r="U248" s="121"/>
      <c r="V248" s="124"/>
    </row>
    <row r="249" spans="1:34" ht="15" customHeight="1">
      <c r="A249" s="252" t="s">
        <v>542</v>
      </c>
      <c r="AA249" s="124"/>
    </row>
    <row r="250" spans="1:34" ht="18" customHeight="1">
      <c r="A250" s="252" t="s">
        <v>538</v>
      </c>
    </row>
    <row r="251" spans="1:34" ht="15" customHeight="1">
      <c r="A251" s="118" t="s">
        <v>369</v>
      </c>
      <c r="B251" s="119"/>
      <c r="C251" s="119"/>
      <c r="D251" s="119"/>
      <c r="E251" s="120"/>
      <c r="F251" s="120"/>
      <c r="G251" s="120"/>
      <c r="H251" s="120"/>
      <c r="I251" s="120"/>
      <c r="J251" s="120"/>
      <c r="K251" s="120"/>
      <c r="L251" s="120"/>
      <c r="M251" s="120"/>
      <c r="N251" s="120"/>
      <c r="O251" s="120"/>
      <c r="P251" s="120"/>
      <c r="Q251" s="120"/>
      <c r="R251" s="120"/>
      <c r="S251" s="120"/>
    </row>
    <row r="252" spans="1:34" ht="24">
      <c r="B252" s="321" t="s">
        <v>370</v>
      </c>
      <c r="C252" s="321" t="s">
        <v>371</v>
      </c>
      <c r="D252" s="321" t="s">
        <v>372</v>
      </c>
      <c r="E252" s="321" t="s">
        <v>108</v>
      </c>
      <c r="F252" s="321" t="s">
        <v>62</v>
      </c>
      <c r="G252" s="358" t="s">
        <v>642</v>
      </c>
      <c r="H252" s="321" t="s">
        <v>76</v>
      </c>
      <c r="I252" s="321" t="s">
        <v>60</v>
      </c>
      <c r="J252" s="321" t="s">
        <v>142</v>
      </c>
      <c r="K252" s="321" t="s">
        <v>376</v>
      </c>
      <c r="L252" s="321" t="s">
        <v>377</v>
      </c>
      <c r="M252" s="321" t="s">
        <v>378</v>
      </c>
      <c r="N252" s="321" t="s">
        <v>379</v>
      </c>
      <c r="O252" s="321" t="s">
        <v>380</v>
      </c>
      <c r="P252" s="120"/>
      <c r="Q252" s="120"/>
      <c r="S252" s="120"/>
      <c r="T252" s="120"/>
      <c r="U252" s="121"/>
    </row>
    <row r="253" spans="1:34" ht="15" customHeight="1">
      <c r="B253" s="169" t="e">
        <f>C253</f>
        <v>#DIV/0!</v>
      </c>
      <c r="C253" s="169" t="e">
        <f>AVERAGE(기본정보!B12:B13)</f>
        <v>#DIV/0!</v>
      </c>
      <c r="D253" s="169">
        <f>MIN(C259:C278)</f>
        <v>0</v>
      </c>
      <c r="E253" s="169">
        <f>MAX(C259:C278)</f>
        <v>0</v>
      </c>
      <c r="F253" s="169">
        <f>Length_5_R5!H4</f>
        <v>0</v>
      </c>
      <c r="G253" s="169" t="str">
        <f ca="1">TEXT(F253,OFFSET(P299,MATCH(IFERROR(LEN(F253)-FIND(".",F253),0),O300:O309,0),0))</f>
        <v>0</v>
      </c>
      <c r="H253" s="169">
        <f>Length_5_R5!I4</f>
        <v>0</v>
      </c>
      <c r="I253" s="169">
        <f>Length_5_R5!J4</f>
        <v>0</v>
      </c>
      <c r="J253" s="169">
        <f>IF(I253="inch",25.4,IF(I253="μm",0.001,1))</f>
        <v>1</v>
      </c>
      <c r="K253" s="169">
        <f>MAX(U259:U278)</f>
        <v>0</v>
      </c>
      <c r="L253" s="169">
        <f>H253*J253</f>
        <v>0</v>
      </c>
      <c r="M253" s="169" t="e">
        <f ca="1">OFFSET(Length_5_R5!D3,MATCH($K253,$U259:$U278,0),0)</f>
        <v>#N/A</v>
      </c>
      <c r="N253" s="169" t="e">
        <f ca="1">OFFSET(Length_5_R5!E3,MATCH($K253,$U259:$U278,0),0)</f>
        <v>#N/A</v>
      </c>
      <c r="O253" s="169" t="e">
        <f ca="1">OFFSET(Length_5_R5!F3,MATCH($K253,$U259:$U278,0),0)</f>
        <v>#N/A</v>
      </c>
      <c r="S253" s="120"/>
      <c r="T253" s="120"/>
      <c r="U253" s="121"/>
    </row>
    <row r="254" spans="1:34" ht="15" customHeight="1">
      <c r="B254" s="119"/>
      <c r="C254" s="119"/>
      <c r="D254" s="119"/>
      <c r="E254" s="120"/>
      <c r="F254" s="120"/>
      <c r="G254" s="120"/>
      <c r="H254" s="120"/>
      <c r="I254" s="120"/>
      <c r="J254" s="120"/>
      <c r="K254" s="120"/>
      <c r="L254" s="120"/>
      <c r="M254" s="120"/>
      <c r="N254" s="120"/>
      <c r="O254" s="120"/>
      <c r="P254" s="120"/>
      <c r="Q254" s="120"/>
      <c r="R254" s="120"/>
      <c r="S254" s="120"/>
      <c r="T254" s="120"/>
      <c r="U254" s="120"/>
    </row>
    <row r="255" spans="1:34" ht="15" customHeight="1">
      <c r="A255" s="118" t="s">
        <v>381</v>
      </c>
      <c r="D255" s="119"/>
      <c r="E255" s="124"/>
      <c r="F255" s="124"/>
      <c r="G255" s="124"/>
      <c r="H255" s="124"/>
      <c r="I255" s="124"/>
      <c r="J255" s="124"/>
      <c r="K255" s="124"/>
      <c r="L255" s="124"/>
      <c r="M255" s="124"/>
      <c r="N255" s="124"/>
      <c r="O255" s="124"/>
      <c r="P255" s="124"/>
      <c r="Q255" s="124"/>
      <c r="R255" s="124"/>
      <c r="S255" s="124"/>
      <c r="T255" s="124"/>
      <c r="U255" s="124"/>
      <c r="AA255" s="131" t="s">
        <v>382</v>
      </c>
    </row>
    <row r="256" spans="1:34" ht="15" customHeight="1">
      <c r="B256" s="565" t="s">
        <v>383</v>
      </c>
      <c r="C256" s="561" t="s">
        <v>92</v>
      </c>
      <c r="D256" s="561" t="s">
        <v>60</v>
      </c>
      <c r="E256" s="561" t="s">
        <v>367</v>
      </c>
      <c r="F256" s="567" t="s">
        <v>332</v>
      </c>
      <c r="G256" s="567"/>
      <c r="H256" s="567"/>
      <c r="I256" s="567"/>
      <c r="J256" s="567"/>
      <c r="K256" s="567"/>
      <c r="L256" s="568" t="s">
        <v>386</v>
      </c>
      <c r="M256" s="321" t="s">
        <v>387</v>
      </c>
      <c r="N256" s="321" t="s">
        <v>388</v>
      </c>
      <c r="O256" s="548" t="s">
        <v>389</v>
      </c>
      <c r="P256" s="551"/>
      <c r="Q256" s="549"/>
      <c r="R256" s="321" t="s">
        <v>390</v>
      </c>
      <c r="S256" s="177" t="s">
        <v>391</v>
      </c>
      <c r="T256" s="321" t="s">
        <v>392</v>
      </c>
      <c r="U256" s="321" t="s">
        <v>92</v>
      </c>
      <c r="V256" s="321" t="s">
        <v>393</v>
      </c>
      <c r="W256" s="548" t="s">
        <v>640</v>
      </c>
      <c r="X256" s="551"/>
      <c r="Y256" s="549"/>
      <c r="Z256" s="124"/>
      <c r="AA256" s="570" t="s">
        <v>88</v>
      </c>
      <c r="AB256" s="571"/>
      <c r="AC256" s="572" t="s">
        <v>395</v>
      </c>
      <c r="AD256" s="573"/>
      <c r="AE256" s="573"/>
      <c r="AF256" s="573"/>
      <c r="AG256" s="573"/>
      <c r="AH256" s="573"/>
    </row>
    <row r="257" spans="2:34" ht="15" customHeight="1">
      <c r="B257" s="565"/>
      <c r="C257" s="566"/>
      <c r="D257" s="566"/>
      <c r="E257" s="566"/>
      <c r="F257" s="178" t="s">
        <v>396</v>
      </c>
      <c r="G257" s="323" t="s">
        <v>149</v>
      </c>
      <c r="H257" s="178" t="s">
        <v>109</v>
      </c>
      <c r="I257" s="323" t="s">
        <v>110</v>
      </c>
      <c r="J257" s="178" t="s">
        <v>111</v>
      </c>
      <c r="K257" s="323" t="s">
        <v>398</v>
      </c>
      <c r="L257" s="569"/>
      <c r="M257" s="321" t="s">
        <v>399</v>
      </c>
      <c r="N257" s="321" t="s">
        <v>400</v>
      </c>
      <c r="O257" s="321" t="s">
        <v>401</v>
      </c>
      <c r="P257" s="321" t="s">
        <v>402</v>
      </c>
      <c r="Q257" s="321" t="s">
        <v>403</v>
      </c>
      <c r="R257" s="321" t="s">
        <v>404</v>
      </c>
      <c r="S257" s="321" t="s">
        <v>405</v>
      </c>
      <c r="T257" s="321" t="s">
        <v>165</v>
      </c>
      <c r="U257" s="321" t="s">
        <v>407</v>
      </c>
      <c r="V257" s="321" t="s">
        <v>408</v>
      </c>
      <c r="W257" s="321" t="s">
        <v>409</v>
      </c>
      <c r="X257" s="321" t="s">
        <v>393</v>
      </c>
      <c r="Y257" s="321" t="s">
        <v>89</v>
      </c>
      <c r="Z257" s="124"/>
      <c r="AA257" s="209" t="s">
        <v>413</v>
      </c>
      <c r="AB257" s="209" t="s">
        <v>414</v>
      </c>
      <c r="AC257" s="321" t="s">
        <v>119</v>
      </c>
      <c r="AD257" s="322" t="s">
        <v>393</v>
      </c>
      <c r="AE257" s="321" t="s">
        <v>89</v>
      </c>
      <c r="AF257" s="208" t="s">
        <v>88</v>
      </c>
      <c r="AG257" s="208" t="s">
        <v>419</v>
      </c>
      <c r="AH257" s="208" t="s">
        <v>412</v>
      </c>
    </row>
    <row r="258" spans="2:34" ht="15" customHeight="1">
      <c r="B258" s="565"/>
      <c r="C258" s="562"/>
      <c r="D258" s="562"/>
      <c r="E258" s="562"/>
      <c r="F258" s="323">
        <f>I253</f>
        <v>0</v>
      </c>
      <c r="G258" s="323">
        <f>F258</f>
        <v>0</v>
      </c>
      <c r="H258" s="323">
        <f>G258</f>
        <v>0</v>
      </c>
      <c r="I258" s="323">
        <f>H258</f>
        <v>0</v>
      </c>
      <c r="J258" s="323">
        <f>I258</f>
        <v>0</v>
      </c>
      <c r="K258" s="323">
        <f>J258</f>
        <v>0</v>
      </c>
      <c r="L258" s="321" t="s">
        <v>421</v>
      </c>
      <c r="M258" s="321" t="s">
        <v>422</v>
      </c>
      <c r="N258" s="321" t="s">
        <v>421</v>
      </c>
      <c r="O258" s="210" t="s">
        <v>424</v>
      </c>
      <c r="P258" s="210" t="s">
        <v>424</v>
      </c>
      <c r="Q258" s="210" t="s">
        <v>424</v>
      </c>
      <c r="R258" s="210" t="s">
        <v>248</v>
      </c>
      <c r="S258" s="210" t="s">
        <v>424</v>
      </c>
      <c r="T258" s="210" t="s">
        <v>248</v>
      </c>
      <c r="U258" s="321" t="s">
        <v>429</v>
      </c>
      <c r="V258" s="321" t="s">
        <v>421</v>
      </c>
      <c r="W258" s="321">
        <f>I253</f>
        <v>0</v>
      </c>
      <c r="X258" s="321">
        <f>W258</f>
        <v>0</v>
      </c>
      <c r="Y258" s="321">
        <f>X258</f>
        <v>0</v>
      </c>
      <c r="Z258" s="124"/>
      <c r="AA258" s="323">
        <f>I253</f>
        <v>0</v>
      </c>
      <c r="AB258" s="323">
        <f>AA258</f>
        <v>0</v>
      </c>
      <c r="AC258" s="321">
        <f>AB258</f>
        <v>0</v>
      </c>
      <c r="AD258" s="321">
        <f>AC258</f>
        <v>0</v>
      </c>
      <c r="AE258" s="321">
        <f>AD258</f>
        <v>0</v>
      </c>
      <c r="AF258" s="321">
        <f>AE258</f>
        <v>0</v>
      </c>
      <c r="AG258" s="231">
        <f>IF(TYPE(MATCH("FAIL",AG259:AG278,0))=16,0,1)</f>
        <v>0</v>
      </c>
      <c r="AH258" s="321">
        <f>AF258</f>
        <v>0</v>
      </c>
    </row>
    <row r="259" spans="2:34" ht="15" customHeight="1">
      <c r="B259" s="175" t="b">
        <f>IF(TRIM(Length_5_R5!A4)="",FALSE,TRUE)</f>
        <v>0</v>
      </c>
      <c r="C259" s="169" t="str">
        <f>IF($B259=FALSE,"",VALUE(Length_5_R5!A4))</f>
        <v/>
      </c>
      <c r="D259" s="169" t="str">
        <f>IF($B259=FALSE,"",Length_5_R5!B4)</f>
        <v/>
      </c>
      <c r="E259" s="169" t="str">
        <f>IF($B259=FALSE,"",Length_5_R5!C4)</f>
        <v/>
      </c>
      <c r="F259" s="175" t="str">
        <f>IF(B259=FALSE,"",Length_5_R5!N4)</f>
        <v/>
      </c>
      <c r="G259" s="175" t="str">
        <f>IF(B259=FALSE,"",Length_5_R5!O4)</f>
        <v/>
      </c>
      <c r="H259" s="175" t="str">
        <f>IF(B259=FALSE,"",Length_5_R5!P4)</f>
        <v/>
      </c>
      <c r="I259" s="175" t="str">
        <f>IF(B259=FALSE,"",Length_5_R5!Q4)</f>
        <v/>
      </c>
      <c r="J259" s="175" t="str">
        <f>IF(B259=FALSE,"",Length_5_R5!R4)</f>
        <v/>
      </c>
      <c r="K259" s="169" t="str">
        <f t="shared" ref="K259:K278" si="97">IF(B259=FALSE,"",AVERAGE(F259:J259))</f>
        <v/>
      </c>
      <c r="L259" s="179" t="str">
        <f t="shared" ref="L259:L278" si="98">IF(B259=FALSE,"",STDEV(F259:J259)*J$253)</f>
        <v/>
      </c>
      <c r="M259" s="180" t="str">
        <f>IF(B259=FALSE,"",Length_5_R5!D27)</f>
        <v/>
      </c>
      <c r="N259" s="181" t="str">
        <f>IF(B259=FALSE,"",Calcu!K259*J$253)</f>
        <v/>
      </c>
      <c r="O259" s="182" t="str">
        <f t="shared" ref="O259:O278" si="99">IF(B259=FALSE,"",8*10^-6)</f>
        <v/>
      </c>
      <c r="P259" s="182" t="str">
        <f>IF(B259=FALSE,"",Length_5_R5!K27)</f>
        <v/>
      </c>
      <c r="Q259" s="182" t="str">
        <f t="shared" ref="Q259:Q278" si="100">IF(B259=FALSE,"",AVERAGE(O259:P259))</f>
        <v/>
      </c>
      <c r="R259" s="169" t="str">
        <f t="shared" ref="R259:R278" si="101">IF(B259=FALSE,"",B$253-C$253)</f>
        <v/>
      </c>
      <c r="S259" s="169" t="str">
        <f t="shared" ref="S259:S278" si="102">IF(B259=FALSE,"",O259-P259)</f>
        <v/>
      </c>
      <c r="T259" s="246" t="str">
        <f t="shared" ref="T259:T278" si="103">IF(B259=FALSE,"",AVERAGE(B$253:C$253)-20)</f>
        <v/>
      </c>
      <c r="U259" s="183" t="str">
        <f t="shared" ref="U259:U278" si="104">IF(B259=FALSE,"",C259*J$253)</f>
        <v/>
      </c>
      <c r="V259" s="285" t="str">
        <f>IF(B259=FALSE,"",M259-N259-(Q259*R259+S259*T259)*U259)</f>
        <v/>
      </c>
      <c r="W259" s="169" t="str">
        <f t="shared" ref="W259:W278" si="105">IF(B259=FALSE,"",ROUND(U259/J$253,M$295))</f>
        <v/>
      </c>
      <c r="X259" s="169" t="str">
        <f t="shared" ref="X259:X278" si="106">IF(B259=FALSE,"",ROUND(V259/J$253,M$295))</f>
        <v/>
      </c>
      <c r="Y259" s="169" t="str">
        <f>IF(B259=FALSE,"",ROUND((W259+X259),M$295))</f>
        <v/>
      </c>
      <c r="Z259" s="124"/>
      <c r="AA259" s="169" t="e">
        <f ca="1">IF(Length_5_R5!K4&lt;0,ROUNDUP(Length_5_R5!K4,$M$295),ROUNDDOWN(Length_5_R5!K4,$M$295))</f>
        <v>#N/A</v>
      </c>
      <c r="AB259" s="169" t="e">
        <f ca="1">IF(Length_5_R5!L4&lt;0,ROUNDDOWN(Length_5_R5!L4,$M$295),ROUNDUP(Length_5_R5!L4,$M$295))</f>
        <v>#N/A</v>
      </c>
      <c r="AC259" s="169" t="e">
        <f t="shared" ref="AC259:AC278" ca="1" si="107">TEXT(W259,IF(W259&gt;=1000,"# ##","")&amp;$P$295)</f>
        <v>#N/A</v>
      </c>
      <c r="AD259" s="172" t="e">
        <f t="shared" ref="AD259:AD278" ca="1" si="108">TEXT(X259,$P$295)</f>
        <v>#N/A</v>
      </c>
      <c r="AE259" s="169" t="e">
        <f t="shared" ref="AE259:AE278" ca="1" si="109">TEXT(Y259,IF(Y259&gt;=1000,"# ##","")&amp;$P$295)</f>
        <v>#N/A</v>
      </c>
      <c r="AF259" s="169" t="e">
        <f t="shared" ref="AF259:AF278" ca="1" si="110">"± "&amp;TEXT(AB259-W259,P$295)</f>
        <v>#N/A</v>
      </c>
      <c r="AG259" s="169" t="str">
        <f t="shared" ref="AG259:AG278" si="111">IF(B259=FALSE,"",IF(AND(AA259&lt;=Y259,Y259&lt;=AB259),"PASS","FAIL"))</f>
        <v/>
      </c>
      <c r="AH259" s="169" t="e">
        <f ca="1">S295</f>
        <v>#N/A</v>
      </c>
    </row>
    <row r="260" spans="2:34" ht="15" customHeight="1">
      <c r="B260" s="175" t="b">
        <f>IF(TRIM(Length_5_R5!A5)="",FALSE,TRUE)</f>
        <v>0</v>
      </c>
      <c r="C260" s="169" t="str">
        <f>IF($B260=FALSE,"",VALUE(Length_5_R5!A5))</f>
        <v/>
      </c>
      <c r="D260" s="169" t="str">
        <f>IF($B260=FALSE,"",Length_5_R5!B5)</f>
        <v/>
      </c>
      <c r="E260" s="169" t="str">
        <f>IF($B260=FALSE,"",Length_5_R5!C5)</f>
        <v/>
      </c>
      <c r="F260" s="175" t="str">
        <f>IF(B260=FALSE,"",Length_5_R5!N5)</f>
        <v/>
      </c>
      <c r="G260" s="175" t="str">
        <f>IF(B260=FALSE,"",Length_5_R5!O5)</f>
        <v/>
      </c>
      <c r="H260" s="175" t="str">
        <f>IF(B260=FALSE,"",Length_5_R5!P5)</f>
        <v/>
      </c>
      <c r="I260" s="175" t="str">
        <f>IF(B260=FALSE,"",Length_5_R5!Q5)</f>
        <v/>
      </c>
      <c r="J260" s="175" t="str">
        <f>IF(B260=FALSE,"",Length_5_R5!R5)</f>
        <v/>
      </c>
      <c r="K260" s="169" t="str">
        <f t="shared" si="97"/>
        <v/>
      </c>
      <c r="L260" s="179" t="str">
        <f t="shared" si="98"/>
        <v/>
      </c>
      <c r="M260" s="180" t="str">
        <f>IF(B260=FALSE,"",Length_5_R5!D28)</f>
        <v/>
      </c>
      <c r="N260" s="181" t="str">
        <f>IF(B260=FALSE,"",Calcu!K260*J$253)</f>
        <v/>
      </c>
      <c r="O260" s="182" t="str">
        <f t="shared" si="99"/>
        <v/>
      </c>
      <c r="P260" s="182" t="str">
        <f>IF(B260=FALSE,"",Length_5_R5!K28)</f>
        <v/>
      </c>
      <c r="Q260" s="182" t="str">
        <f t="shared" si="100"/>
        <v/>
      </c>
      <c r="R260" s="169" t="str">
        <f t="shared" si="101"/>
        <v/>
      </c>
      <c r="S260" s="169" t="str">
        <f t="shared" si="102"/>
        <v/>
      </c>
      <c r="T260" s="246" t="str">
        <f t="shared" si="103"/>
        <v/>
      </c>
      <c r="U260" s="183" t="str">
        <f t="shared" si="104"/>
        <v/>
      </c>
      <c r="V260" s="285" t="str">
        <f t="shared" ref="V260:V278" si="112">IF(B260=FALSE,"",M260-N260-(Q260*R260+S260*T260)*U260)</f>
        <v/>
      </c>
      <c r="W260" s="169" t="str">
        <f t="shared" si="105"/>
        <v/>
      </c>
      <c r="X260" s="169" t="str">
        <f t="shared" si="106"/>
        <v/>
      </c>
      <c r="Y260" s="169" t="str">
        <f t="shared" ref="Y260:Y278" si="113">IF(B260=FALSE,"",ROUND((W260+X260),M$295))</f>
        <v/>
      </c>
      <c r="Z260" s="124"/>
      <c r="AA260" s="169" t="e">
        <f ca="1">IF(Length_5_R5!K5&lt;0,ROUNDUP(Length_5_R5!K5,$M$295),ROUNDDOWN(Length_5_R5!K5,$M$295))</f>
        <v>#N/A</v>
      </c>
      <c r="AB260" s="169" t="e">
        <f ca="1">IF(Length_5_R5!L5&lt;0,ROUNDDOWN(Length_5_R5!L5,$M$295),ROUNDUP(Length_5_R5!L5,$M$295))</f>
        <v>#N/A</v>
      </c>
      <c r="AC260" s="169" t="e">
        <f t="shared" ca="1" si="107"/>
        <v>#N/A</v>
      </c>
      <c r="AD260" s="172" t="e">
        <f t="shared" ca="1" si="108"/>
        <v>#N/A</v>
      </c>
      <c r="AE260" s="169" t="e">
        <f t="shared" ca="1" si="109"/>
        <v>#N/A</v>
      </c>
      <c r="AF260" s="169" t="e">
        <f t="shared" ca="1" si="110"/>
        <v>#N/A</v>
      </c>
      <c r="AG260" s="169" t="str">
        <f t="shared" si="111"/>
        <v/>
      </c>
      <c r="AH260" s="169" t="e">
        <f ca="1">S295</f>
        <v>#N/A</v>
      </c>
    </row>
    <row r="261" spans="2:34" ht="15" customHeight="1">
      <c r="B261" s="175" t="b">
        <f>IF(TRIM(Length_5_R5!A6)="",FALSE,TRUE)</f>
        <v>0</v>
      </c>
      <c r="C261" s="169" t="str">
        <f>IF($B261=FALSE,"",VALUE(Length_5_R5!A6))</f>
        <v/>
      </c>
      <c r="D261" s="169" t="str">
        <f>IF($B261=FALSE,"",Length_5_R5!B6)</f>
        <v/>
      </c>
      <c r="E261" s="169" t="str">
        <f>IF($B261=FALSE,"",Length_5_R5!C6)</f>
        <v/>
      </c>
      <c r="F261" s="175" t="str">
        <f>IF(B261=FALSE,"",Length_5_R5!N6)</f>
        <v/>
      </c>
      <c r="G261" s="175" t="str">
        <f>IF(B261=FALSE,"",Length_5_R5!O6)</f>
        <v/>
      </c>
      <c r="H261" s="175" t="str">
        <f>IF(B261=FALSE,"",Length_5_R5!P6)</f>
        <v/>
      </c>
      <c r="I261" s="175" t="str">
        <f>IF(B261=FALSE,"",Length_5_R5!Q6)</f>
        <v/>
      </c>
      <c r="J261" s="175" t="str">
        <f>IF(B261=FALSE,"",Length_5_R5!R6)</f>
        <v/>
      </c>
      <c r="K261" s="169" t="str">
        <f t="shared" si="97"/>
        <v/>
      </c>
      <c r="L261" s="179" t="str">
        <f t="shared" si="98"/>
        <v/>
      </c>
      <c r="M261" s="180" t="str">
        <f>IF(B261=FALSE,"",Length_5_R5!D29)</f>
        <v/>
      </c>
      <c r="N261" s="181" t="str">
        <f>IF(B261=FALSE,"",Calcu!K261*J$253)</f>
        <v/>
      </c>
      <c r="O261" s="182" t="str">
        <f t="shared" si="99"/>
        <v/>
      </c>
      <c r="P261" s="182" t="str">
        <f>IF(B261=FALSE,"",Length_5_R5!K29)</f>
        <v/>
      </c>
      <c r="Q261" s="182" t="str">
        <f t="shared" si="100"/>
        <v/>
      </c>
      <c r="R261" s="169" t="str">
        <f t="shared" si="101"/>
        <v/>
      </c>
      <c r="S261" s="169" t="str">
        <f t="shared" si="102"/>
        <v/>
      </c>
      <c r="T261" s="246" t="str">
        <f t="shared" si="103"/>
        <v/>
      </c>
      <c r="U261" s="183" t="str">
        <f t="shared" si="104"/>
        <v/>
      </c>
      <c r="V261" s="285" t="str">
        <f t="shared" si="112"/>
        <v/>
      </c>
      <c r="W261" s="169" t="str">
        <f t="shared" si="105"/>
        <v/>
      </c>
      <c r="X261" s="169" t="str">
        <f t="shared" si="106"/>
        <v/>
      </c>
      <c r="Y261" s="169" t="str">
        <f t="shared" si="113"/>
        <v/>
      </c>
      <c r="Z261" s="124"/>
      <c r="AA261" s="169" t="e">
        <f ca="1">IF(Length_5_R5!K6&lt;0,ROUNDUP(Length_5_R5!K6,$M$295),ROUNDDOWN(Length_5_R5!K6,$M$295))</f>
        <v>#N/A</v>
      </c>
      <c r="AB261" s="169" t="e">
        <f ca="1">IF(Length_5_R5!L6&lt;0,ROUNDDOWN(Length_5_R5!L6,$M$295),ROUNDUP(Length_5_R5!L6,$M$295))</f>
        <v>#N/A</v>
      </c>
      <c r="AC261" s="169" t="e">
        <f t="shared" ca="1" si="107"/>
        <v>#N/A</v>
      </c>
      <c r="AD261" s="172" t="e">
        <f t="shared" ca="1" si="108"/>
        <v>#N/A</v>
      </c>
      <c r="AE261" s="169" t="e">
        <f t="shared" ca="1" si="109"/>
        <v>#N/A</v>
      </c>
      <c r="AF261" s="169" t="e">
        <f t="shared" ca="1" si="110"/>
        <v>#N/A</v>
      </c>
      <c r="AG261" s="169" t="str">
        <f t="shared" si="111"/>
        <v/>
      </c>
      <c r="AH261" s="169" t="e">
        <f ca="1">S295</f>
        <v>#N/A</v>
      </c>
    </row>
    <row r="262" spans="2:34" ht="15" customHeight="1">
      <c r="B262" s="175" t="b">
        <f>IF(TRIM(Length_5_R5!A7)="",FALSE,TRUE)</f>
        <v>0</v>
      </c>
      <c r="C262" s="169" t="str">
        <f>IF($B262=FALSE,"",VALUE(Length_5_R5!A7))</f>
        <v/>
      </c>
      <c r="D262" s="169" t="str">
        <f>IF($B262=FALSE,"",Length_5_R5!B7)</f>
        <v/>
      </c>
      <c r="E262" s="169" t="str">
        <f>IF($B262=FALSE,"",Length_5_R5!C7)</f>
        <v/>
      </c>
      <c r="F262" s="175" t="str">
        <f>IF(B262=FALSE,"",Length_5_R5!N7)</f>
        <v/>
      </c>
      <c r="G262" s="175" t="str">
        <f>IF(B262=FALSE,"",Length_5_R5!O7)</f>
        <v/>
      </c>
      <c r="H262" s="175" t="str">
        <f>IF(B262=FALSE,"",Length_5_R5!P7)</f>
        <v/>
      </c>
      <c r="I262" s="175" t="str">
        <f>IF(B262=FALSE,"",Length_5_R5!Q7)</f>
        <v/>
      </c>
      <c r="J262" s="175" t="str">
        <f>IF(B262=FALSE,"",Length_5_R5!R7)</f>
        <v/>
      </c>
      <c r="K262" s="169" t="str">
        <f t="shared" si="97"/>
        <v/>
      </c>
      <c r="L262" s="179" t="str">
        <f t="shared" si="98"/>
        <v/>
      </c>
      <c r="M262" s="180" t="str">
        <f>IF(B262=FALSE,"",Length_5_R5!D30)</f>
        <v/>
      </c>
      <c r="N262" s="181" t="str">
        <f>IF(B262=FALSE,"",Calcu!K262*J$253)</f>
        <v/>
      </c>
      <c r="O262" s="182" t="str">
        <f t="shared" si="99"/>
        <v/>
      </c>
      <c r="P262" s="182" t="str">
        <f>IF(B262=FALSE,"",Length_5_R5!K30)</f>
        <v/>
      </c>
      <c r="Q262" s="182" t="str">
        <f t="shared" si="100"/>
        <v/>
      </c>
      <c r="R262" s="169" t="str">
        <f t="shared" si="101"/>
        <v/>
      </c>
      <c r="S262" s="169" t="str">
        <f t="shared" si="102"/>
        <v/>
      </c>
      <c r="T262" s="246" t="str">
        <f t="shared" si="103"/>
        <v/>
      </c>
      <c r="U262" s="183" t="str">
        <f t="shared" si="104"/>
        <v/>
      </c>
      <c r="V262" s="285" t="str">
        <f t="shared" si="112"/>
        <v/>
      </c>
      <c r="W262" s="169" t="str">
        <f t="shared" si="105"/>
        <v/>
      </c>
      <c r="X262" s="169" t="str">
        <f t="shared" si="106"/>
        <v/>
      </c>
      <c r="Y262" s="169" t="str">
        <f t="shared" si="113"/>
        <v/>
      </c>
      <c r="Z262" s="124"/>
      <c r="AA262" s="169" t="e">
        <f ca="1">IF(Length_5_R5!K7&lt;0,ROUNDUP(Length_5_R5!K7,$M$295),ROUNDDOWN(Length_5_R5!K7,$M$295))</f>
        <v>#N/A</v>
      </c>
      <c r="AB262" s="169" t="e">
        <f ca="1">IF(Length_5_R5!L7&lt;0,ROUNDDOWN(Length_5_R5!L7,$M$295),ROUNDUP(Length_5_R5!L7,$M$295))</f>
        <v>#N/A</v>
      </c>
      <c r="AC262" s="169" t="e">
        <f t="shared" ca="1" si="107"/>
        <v>#N/A</v>
      </c>
      <c r="AD262" s="172" t="e">
        <f t="shared" ca="1" si="108"/>
        <v>#N/A</v>
      </c>
      <c r="AE262" s="169" t="e">
        <f t="shared" ca="1" si="109"/>
        <v>#N/A</v>
      </c>
      <c r="AF262" s="169" t="e">
        <f t="shared" ca="1" si="110"/>
        <v>#N/A</v>
      </c>
      <c r="AG262" s="169" t="str">
        <f t="shared" si="111"/>
        <v/>
      </c>
      <c r="AH262" s="169" t="e">
        <f ca="1">S295</f>
        <v>#N/A</v>
      </c>
    </row>
    <row r="263" spans="2:34" ht="15" customHeight="1">
      <c r="B263" s="175" t="b">
        <f>IF(TRIM(Length_5_R5!A8)="",FALSE,TRUE)</f>
        <v>0</v>
      </c>
      <c r="C263" s="169" t="str">
        <f>IF($B263=FALSE,"",VALUE(Length_5_R5!A8))</f>
        <v/>
      </c>
      <c r="D263" s="169" t="str">
        <f>IF($B263=FALSE,"",Length_5_R5!B8)</f>
        <v/>
      </c>
      <c r="E263" s="169" t="str">
        <f>IF($B263=FALSE,"",Length_5_R5!C8)</f>
        <v/>
      </c>
      <c r="F263" s="175" t="str">
        <f>IF(B263=FALSE,"",Length_5_R5!N8)</f>
        <v/>
      </c>
      <c r="G263" s="175" t="str">
        <f>IF(B263=FALSE,"",Length_5_R5!O8)</f>
        <v/>
      </c>
      <c r="H263" s="175" t="str">
        <f>IF(B263=FALSE,"",Length_5_R5!P8)</f>
        <v/>
      </c>
      <c r="I263" s="175" t="str">
        <f>IF(B263=FALSE,"",Length_5_R5!Q8)</f>
        <v/>
      </c>
      <c r="J263" s="175" t="str">
        <f>IF(B263=FALSE,"",Length_5_R5!R8)</f>
        <v/>
      </c>
      <c r="K263" s="169" t="str">
        <f t="shared" si="97"/>
        <v/>
      </c>
      <c r="L263" s="179" t="str">
        <f t="shared" si="98"/>
        <v/>
      </c>
      <c r="M263" s="180" t="str">
        <f>IF(B263=FALSE,"",Length_5_R5!D31)</f>
        <v/>
      </c>
      <c r="N263" s="181" t="str">
        <f>IF(B263=FALSE,"",Calcu!K263*J$253)</f>
        <v/>
      </c>
      <c r="O263" s="182" t="str">
        <f t="shared" si="99"/>
        <v/>
      </c>
      <c r="P263" s="182" t="str">
        <f>IF(B263=FALSE,"",Length_5_R5!K31)</f>
        <v/>
      </c>
      <c r="Q263" s="182" t="str">
        <f t="shared" si="100"/>
        <v/>
      </c>
      <c r="R263" s="169" t="str">
        <f t="shared" si="101"/>
        <v/>
      </c>
      <c r="S263" s="169" t="str">
        <f t="shared" si="102"/>
        <v/>
      </c>
      <c r="T263" s="246" t="str">
        <f t="shared" si="103"/>
        <v/>
      </c>
      <c r="U263" s="183" t="str">
        <f t="shared" si="104"/>
        <v/>
      </c>
      <c r="V263" s="285" t="str">
        <f t="shared" si="112"/>
        <v/>
      </c>
      <c r="W263" s="169" t="str">
        <f t="shared" si="105"/>
        <v/>
      </c>
      <c r="X263" s="169" t="str">
        <f t="shared" si="106"/>
        <v/>
      </c>
      <c r="Y263" s="169" t="str">
        <f t="shared" si="113"/>
        <v/>
      </c>
      <c r="Z263" s="124"/>
      <c r="AA263" s="169" t="e">
        <f ca="1">IF(Length_5_R5!K8&lt;0,ROUNDUP(Length_5_R5!K8,$M$295),ROUNDDOWN(Length_5_R5!K8,$M$295))</f>
        <v>#N/A</v>
      </c>
      <c r="AB263" s="169" t="e">
        <f ca="1">IF(Length_5_R5!L8&lt;0,ROUNDDOWN(Length_5_R5!L8,$M$295),ROUNDUP(Length_5_R5!L8,$M$295))</f>
        <v>#N/A</v>
      </c>
      <c r="AC263" s="169" t="e">
        <f t="shared" ca="1" si="107"/>
        <v>#N/A</v>
      </c>
      <c r="AD263" s="172" t="e">
        <f t="shared" ca="1" si="108"/>
        <v>#N/A</v>
      </c>
      <c r="AE263" s="169" t="e">
        <f t="shared" ca="1" si="109"/>
        <v>#N/A</v>
      </c>
      <c r="AF263" s="169" t="e">
        <f t="shared" ca="1" si="110"/>
        <v>#N/A</v>
      </c>
      <c r="AG263" s="169" t="str">
        <f t="shared" si="111"/>
        <v/>
      </c>
      <c r="AH263" s="169" t="e">
        <f ca="1">S295</f>
        <v>#N/A</v>
      </c>
    </row>
    <row r="264" spans="2:34" ht="15" customHeight="1">
      <c r="B264" s="175" t="b">
        <f>IF(TRIM(Length_5_R5!A9)="",FALSE,TRUE)</f>
        <v>0</v>
      </c>
      <c r="C264" s="169" t="str">
        <f>IF($B264=FALSE,"",VALUE(Length_5_R5!A9))</f>
        <v/>
      </c>
      <c r="D264" s="169" t="str">
        <f>IF($B264=FALSE,"",Length_5_R5!B9)</f>
        <v/>
      </c>
      <c r="E264" s="169" t="str">
        <f>IF($B264=FALSE,"",Length_5_R5!C9)</f>
        <v/>
      </c>
      <c r="F264" s="175" t="str">
        <f>IF(B264=FALSE,"",Length_5_R5!N9)</f>
        <v/>
      </c>
      <c r="G264" s="175" t="str">
        <f>IF(B264=FALSE,"",Length_5_R5!O9)</f>
        <v/>
      </c>
      <c r="H264" s="175" t="str">
        <f>IF(B264=FALSE,"",Length_5_R5!P9)</f>
        <v/>
      </c>
      <c r="I264" s="175" t="str">
        <f>IF(B264=FALSE,"",Length_5_R5!Q9)</f>
        <v/>
      </c>
      <c r="J264" s="175" t="str">
        <f>IF(B264=FALSE,"",Length_5_R5!R9)</f>
        <v/>
      </c>
      <c r="K264" s="169" t="str">
        <f t="shared" si="97"/>
        <v/>
      </c>
      <c r="L264" s="179" t="str">
        <f t="shared" si="98"/>
        <v/>
      </c>
      <c r="M264" s="180" t="str">
        <f>IF(B264=FALSE,"",Length_5_R5!D32)</f>
        <v/>
      </c>
      <c r="N264" s="181" t="str">
        <f>IF(B264=FALSE,"",Calcu!K264*J$253)</f>
        <v/>
      </c>
      <c r="O264" s="182" t="str">
        <f t="shared" si="99"/>
        <v/>
      </c>
      <c r="P264" s="182" t="str">
        <f>IF(B264=FALSE,"",Length_5_R5!K32)</f>
        <v/>
      </c>
      <c r="Q264" s="182" t="str">
        <f t="shared" si="100"/>
        <v/>
      </c>
      <c r="R264" s="169" t="str">
        <f t="shared" si="101"/>
        <v/>
      </c>
      <c r="S264" s="169" t="str">
        <f t="shared" si="102"/>
        <v/>
      </c>
      <c r="T264" s="246" t="str">
        <f t="shared" si="103"/>
        <v/>
      </c>
      <c r="U264" s="183" t="str">
        <f t="shared" si="104"/>
        <v/>
      </c>
      <c r="V264" s="285" t="str">
        <f t="shared" si="112"/>
        <v/>
      </c>
      <c r="W264" s="169" t="str">
        <f t="shared" si="105"/>
        <v/>
      </c>
      <c r="X264" s="169" t="str">
        <f t="shared" si="106"/>
        <v/>
      </c>
      <c r="Y264" s="169" t="str">
        <f t="shared" si="113"/>
        <v/>
      </c>
      <c r="Z264" s="124"/>
      <c r="AA264" s="169" t="e">
        <f ca="1">IF(Length_5_R5!K9&lt;0,ROUNDUP(Length_5_R5!K9,$M$295),ROUNDDOWN(Length_5_R5!K9,$M$295))</f>
        <v>#N/A</v>
      </c>
      <c r="AB264" s="169" t="e">
        <f ca="1">IF(Length_5_R5!L9&lt;0,ROUNDDOWN(Length_5_R5!L9,$M$295),ROUNDUP(Length_5_R5!L9,$M$295))</f>
        <v>#N/A</v>
      </c>
      <c r="AC264" s="169" t="e">
        <f t="shared" ca="1" si="107"/>
        <v>#N/A</v>
      </c>
      <c r="AD264" s="172" t="e">
        <f t="shared" ca="1" si="108"/>
        <v>#N/A</v>
      </c>
      <c r="AE264" s="169" t="e">
        <f t="shared" ca="1" si="109"/>
        <v>#N/A</v>
      </c>
      <c r="AF264" s="169" t="e">
        <f t="shared" ca="1" si="110"/>
        <v>#N/A</v>
      </c>
      <c r="AG264" s="169" t="str">
        <f t="shared" si="111"/>
        <v/>
      </c>
      <c r="AH264" s="169" t="e">
        <f ca="1">S295</f>
        <v>#N/A</v>
      </c>
    </row>
    <row r="265" spans="2:34" ht="15" customHeight="1">
      <c r="B265" s="175" t="b">
        <f>IF(TRIM(Length_5_R5!A10)="",FALSE,TRUE)</f>
        <v>0</v>
      </c>
      <c r="C265" s="169" t="str">
        <f>IF($B265=FALSE,"",VALUE(Length_5_R5!A10))</f>
        <v/>
      </c>
      <c r="D265" s="169" t="str">
        <f>IF($B265=FALSE,"",Length_5_R5!B10)</f>
        <v/>
      </c>
      <c r="E265" s="169" t="str">
        <f>IF($B265=FALSE,"",Length_5_R5!C10)</f>
        <v/>
      </c>
      <c r="F265" s="175" t="str">
        <f>IF(B265=FALSE,"",Length_5_R5!N10)</f>
        <v/>
      </c>
      <c r="G265" s="175" t="str">
        <f>IF(B265=FALSE,"",Length_5_R5!O10)</f>
        <v/>
      </c>
      <c r="H265" s="175" t="str">
        <f>IF(B265=FALSE,"",Length_5_R5!P10)</f>
        <v/>
      </c>
      <c r="I265" s="175" t="str">
        <f>IF(B265=FALSE,"",Length_5_R5!Q10)</f>
        <v/>
      </c>
      <c r="J265" s="175" t="str">
        <f>IF(B265=FALSE,"",Length_5_R5!R10)</f>
        <v/>
      </c>
      <c r="K265" s="169" t="str">
        <f t="shared" si="97"/>
        <v/>
      </c>
      <c r="L265" s="179" t="str">
        <f t="shared" si="98"/>
        <v/>
      </c>
      <c r="M265" s="180" t="str">
        <f>IF(B265=FALSE,"",Length_5_R5!D33)</f>
        <v/>
      </c>
      <c r="N265" s="181" t="str">
        <f>IF(B265=FALSE,"",Calcu!K265*J$253)</f>
        <v/>
      </c>
      <c r="O265" s="182" t="str">
        <f t="shared" si="99"/>
        <v/>
      </c>
      <c r="P265" s="182" t="str">
        <f>IF(B265=FALSE,"",Length_5_R5!K33)</f>
        <v/>
      </c>
      <c r="Q265" s="182" t="str">
        <f t="shared" si="100"/>
        <v/>
      </c>
      <c r="R265" s="169" t="str">
        <f t="shared" si="101"/>
        <v/>
      </c>
      <c r="S265" s="169" t="str">
        <f t="shared" si="102"/>
        <v/>
      </c>
      <c r="T265" s="246" t="str">
        <f t="shared" si="103"/>
        <v/>
      </c>
      <c r="U265" s="183" t="str">
        <f t="shared" si="104"/>
        <v/>
      </c>
      <c r="V265" s="285" t="str">
        <f t="shared" si="112"/>
        <v/>
      </c>
      <c r="W265" s="169" t="str">
        <f t="shared" si="105"/>
        <v/>
      </c>
      <c r="X265" s="169" t="str">
        <f t="shared" si="106"/>
        <v/>
      </c>
      <c r="Y265" s="169" t="str">
        <f t="shared" si="113"/>
        <v/>
      </c>
      <c r="Z265" s="124"/>
      <c r="AA265" s="169" t="e">
        <f ca="1">IF(Length_5_R5!K10&lt;0,ROUNDUP(Length_5_R5!K10,$M$295),ROUNDDOWN(Length_5_R5!K10,$M$295))</f>
        <v>#N/A</v>
      </c>
      <c r="AB265" s="169" t="e">
        <f ca="1">IF(Length_5_R5!L10&lt;0,ROUNDDOWN(Length_5_R5!L10,$M$295),ROUNDUP(Length_5_R5!L10,$M$295))</f>
        <v>#N/A</v>
      </c>
      <c r="AC265" s="169" t="e">
        <f t="shared" ca="1" si="107"/>
        <v>#N/A</v>
      </c>
      <c r="AD265" s="172" t="e">
        <f t="shared" ca="1" si="108"/>
        <v>#N/A</v>
      </c>
      <c r="AE265" s="169" t="e">
        <f t="shared" ca="1" si="109"/>
        <v>#N/A</v>
      </c>
      <c r="AF265" s="169" t="e">
        <f t="shared" ca="1" si="110"/>
        <v>#N/A</v>
      </c>
      <c r="AG265" s="169" t="str">
        <f t="shared" si="111"/>
        <v/>
      </c>
      <c r="AH265" s="169" t="e">
        <f ca="1">S295</f>
        <v>#N/A</v>
      </c>
    </row>
    <row r="266" spans="2:34" ht="15" customHeight="1">
      <c r="B266" s="175" t="b">
        <f>IF(TRIM(Length_5_R5!A11)="",FALSE,TRUE)</f>
        <v>0</v>
      </c>
      <c r="C266" s="169" t="str">
        <f>IF($B266=FALSE,"",VALUE(Length_5_R5!A11))</f>
        <v/>
      </c>
      <c r="D266" s="169" t="str">
        <f>IF($B266=FALSE,"",Length_5_R5!B11)</f>
        <v/>
      </c>
      <c r="E266" s="169" t="str">
        <f>IF($B266=FALSE,"",Length_5_R5!C11)</f>
        <v/>
      </c>
      <c r="F266" s="175" t="str">
        <f>IF(B266=FALSE,"",Length_5_R5!N11)</f>
        <v/>
      </c>
      <c r="G266" s="175" t="str">
        <f>IF(B266=FALSE,"",Length_5_R5!O11)</f>
        <v/>
      </c>
      <c r="H266" s="175" t="str">
        <f>IF(B266=FALSE,"",Length_5_R5!P11)</f>
        <v/>
      </c>
      <c r="I266" s="175" t="str">
        <f>IF(B266=FALSE,"",Length_5_R5!Q11)</f>
        <v/>
      </c>
      <c r="J266" s="175" t="str">
        <f>IF(B266=FALSE,"",Length_5_R5!R11)</f>
        <v/>
      </c>
      <c r="K266" s="169" t="str">
        <f t="shared" si="97"/>
        <v/>
      </c>
      <c r="L266" s="179" t="str">
        <f t="shared" si="98"/>
        <v/>
      </c>
      <c r="M266" s="180" t="str">
        <f>IF(B266=FALSE,"",Length_5_R5!D34)</f>
        <v/>
      </c>
      <c r="N266" s="181" t="str">
        <f>IF(B266=FALSE,"",Calcu!K266*J$253)</f>
        <v/>
      </c>
      <c r="O266" s="182" t="str">
        <f t="shared" si="99"/>
        <v/>
      </c>
      <c r="P266" s="182" t="str">
        <f>IF(B266=FALSE,"",Length_5_R5!K34)</f>
        <v/>
      </c>
      <c r="Q266" s="182" t="str">
        <f t="shared" si="100"/>
        <v/>
      </c>
      <c r="R266" s="169" t="str">
        <f t="shared" si="101"/>
        <v/>
      </c>
      <c r="S266" s="169" t="str">
        <f t="shared" si="102"/>
        <v/>
      </c>
      <c r="T266" s="246" t="str">
        <f t="shared" si="103"/>
        <v/>
      </c>
      <c r="U266" s="183" t="str">
        <f t="shared" si="104"/>
        <v/>
      </c>
      <c r="V266" s="285" t="str">
        <f t="shared" si="112"/>
        <v/>
      </c>
      <c r="W266" s="169" t="str">
        <f t="shared" si="105"/>
        <v/>
      </c>
      <c r="X266" s="169" t="str">
        <f t="shared" si="106"/>
        <v/>
      </c>
      <c r="Y266" s="169" t="str">
        <f t="shared" si="113"/>
        <v/>
      </c>
      <c r="Z266" s="124"/>
      <c r="AA266" s="169" t="e">
        <f ca="1">IF(Length_5_R5!K11&lt;0,ROUNDUP(Length_5_R5!K11,$M$295),ROUNDDOWN(Length_5_R5!K11,$M$295))</f>
        <v>#N/A</v>
      </c>
      <c r="AB266" s="169" t="e">
        <f ca="1">IF(Length_5_R5!L11&lt;0,ROUNDDOWN(Length_5_R5!L11,$M$295),ROUNDUP(Length_5_R5!L11,$M$295))</f>
        <v>#N/A</v>
      </c>
      <c r="AC266" s="169" t="e">
        <f t="shared" ca="1" si="107"/>
        <v>#N/A</v>
      </c>
      <c r="AD266" s="172" t="e">
        <f t="shared" ca="1" si="108"/>
        <v>#N/A</v>
      </c>
      <c r="AE266" s="169" t="e">
        <f t="shared" ca="1" si="109"/>
        <v>#N/A</v>
      </c>
      <c r="AF266" s="169" t="e">
        <f t="shared" ca="1" si="110"/>
        <v>#N/A</v>
      </c>
      <c r="AG266" s="169" t="str">
        <f t="shared" si="111"/>
        <v/>
      </c>
      <c r="AH266" s="169" t="e">
        <f ca="1">S295</f>
        <v>#N/A</v>
      </c>
    </row>
    <row r="267" spans="2:34" ht="15" customHeight="1">
      <c r="B267" s="175" t="b">
        <f>IF(TRIM(Length_5_R5!A12)="",FALSE,TRUE)</f>
        <v>0</v>
      </c>
      <c r="C267" s="169" t="str">
        <f>IF($B267=FALSE,"",VALUE(Length_5_R5!A12))</f>
        <v/>
      </c>
      <c r="D267" s="169" t="str">
        <f>IF($B267=FALSE,"",Length_5_R5!B12)</f>
        <v/>
      </c>
      <c r="E267" s="169" t="str">
        <f>IF($B267=FALSE,"",Length_5_R5!C12)</f>
        <v/>
      </c>
      <c r="F267" s="175" t="str">
        <f>IF(B267=FALSE,"",Length_5_R5!N12)</f>
        <v/>
      </c>
      <c r="G267" s="175" t="str">
        <f>IF(B267=FALSE,"",Length_5_R5!O12)</f>
        <v/>
      </c>
      <c r="H267" s="175" t="str">
        <f>IF(B267=FALSE,"",Length_5_R5!P12)</f>
        <v/>
      </c>
      <c r="I267" s="175" t="str">
        <f>IF(B267=FALSE,"",Length_5_R5!Q12)</f>
        <v/>
      </c>
      <c r="J267" s="175" t="str">
        <f>IF(B267=FALSE,"",Length_5_R5!R12)</f>
        <v/>
      </c>
      <c r="K267" s="169" t="str">
        <f t="shared" si="97"/>
        <v/>
      </c>
      <c r="L267" s="179" t="str">
        <f t="shared" si="98"/>
        <v/>
      </c>
      <c r="M267" s="180" t="str">
        <f>IF(B267=FALSE,"",Length_5_R5!D35)</f>
        <v/>
      </c>
      <c r="N267" s="181" t="str">
        <f>IF(B267=FALSE,"",Calcu!K267*J$253)</f>
        <v/>
      </c>
      <c r="O267" s="182" t="str">
        <f t="shared" si="99"/>
        <v/>
      </c>
      <c r="P267" s="182" t="str">
        <f>IF(B267=FALSE,"",Length_5_R5!K35)</f>
        <v/>
      </c>
      <c r="Q267" s="182" t="str">
        <f t="shared" si="100"/>
        <v/>
      </c>
      <c r="R267" s="169" t="str">
        <f t="shared" si="101"/>
        <v/>
      </c>
      <c r="S267" s="169" t="str">
        <f t="shared" si="102"/>
        <v/>
      </c>
      <c r="T267" s="246" t="str">
        <f t="shared" si="103"/>
        <v/>
      </c>
      <c r="U267" s="183" t="str">
        <f t="shared" si="104"/>
        <v/>
      </c>
      <c r="V267" s="285" t="str">
        <f t="shared" si="112"/>
        <v/>
      </c>
      <c r="W267" s="169" t="str">
        <f t="shared" si="105"/>
        <v/>
      </c>
      <c r="X267" s="169" t="str">
        <f t="shared" si="106"/>
        <v/>
      </c>
      <c r="Y267" s="169" t="str">
        <f t="shared" si="113"/>
        <v/>
      </c>
      <c r="Z267" s="124"/>
      <c r="AA267" s="169" t="e">
        <f ca="1">IF(Length_5_R5!K12&lt;0,ROUNDUP(Length_5_R5!K12,$M$295),ROUNDDOWN(Length_5_R5!K12,$M$295))</f>
        <v>#N/A</v>
      </c>
      <c r="AB267" s="169" t="e">
        <f ca="1">IF(Length_5_R5!L12&lt;0,ROUNDDOWN(Length_5_R5!L12,$M$295),ROUNDUP(Length_5_R5!L12,$M$295))</f>
        <v>#N/A</v>
      </c>
      <c r="AC267" s="169" t="e">
        <f t="shared" ca="1" si="107"/>
        <v>#N/A</v>
      </c>
      <c r="AD267" s="172" t="e">
        <f t="shared" ca="1" si="108"/>
        <v>#N/A</v>
      </c>
      <c r="AE267" s="169" t="e">
        <f t="shared" ca="1" si="109"/>
        <v>#N/A</v>
      </c>
      <c r="AF267" s="169" t="e">
        <f t="shared" ca="1" si="110"/>
        <v>#N/A</v>
      </c>
      <c r="AG267" s="169" t="str">
        <f t="shared" si="111"/>
        <v/>
      </c>
      <c r="AH267" s="169" t="e">
        <f ca="1">S295</f>
        <v>#N/A</v>
      </c>
    </row>
    <row r="268" spans="2:34" ht="15" customHeight="1">
      <c r="B268" s="175" t="b">
        <f>IF(TRIM(Length_5_R5!A13)="",FALSE,TRUE)</f>
        <v>0</v>
      </c>
      <c r="C268" s="169" t="str">
        <f>IF($B268=FALSE,"",VALUE(Length_5_R5!A13))</f>
        <v/>
      </c>
      <c r="D268" s="169" t="str">
        <f>IF($B268=FALSE,"",Length_5_R5!B13)</f>
        <v/>
      </c>
      <c r="E268" s="169" t="str">
        <f>IF($B268=FALSE,"",Length_5_R5!C13)</f>
        <v/>
      </c>
      <c r="F268" s="175" t="str">
        <f>IF(B268=FALSE,"",Length_5_R5!N13)</f>
        <v/>
      </c>
      <c r="G268" s="175" t="str">
        <f>IF(B268=FALSE,"",Length_5_R5!O13)</f>
        <v/>
      </c>
      <c r="H268" s="175" t="str">
        <f>IF(B268=FALSE,"",Length_5_R5!P13)</f>
        <v/>
      </c>
      <c r="I268" s="175" t="str">
        <f>IF(B268=FALSE,"",Length_5_R5!Q13)</f>
        <v/>
      </c>
      <c r="J268" s="175" t="str">
        <f>IF(B268=FALSE,"",Length_5_R5!R13)</f>
        <v/>
      </c>
      <c r="K268" s="169" t="str">
        <f t="shared" si="97"/>
        <v/>
      </c>
      <c r="L268" s="179" t="str">
        <f t="shared" si="98"/>
        <v/>
      </c>
      <c r="M268" s="180" t="str">
        <f>IF(B268=FALSE,"",Length_5_R5!D36)</f>
        <v/>
      </c>
      <c r="N268" s="181" t="str">
        <f>IF(B268=FALSE,"",Calcu!K268*J$253)</f>
        <v/>
      </c>
      <c r="O268" s="182" t="str">
        <f t="shared" si="99"/>
        <v/>
      </c>
      <c r="P268" s="182" t="str">
        <f>IF(B268=FALSE,"",Length_5_R5!K36)</f>
        <v/>
      </c>
      <c r="Q268" s="182" t="str">
        <f t="shared" si="100"/>
        <v/>
      </c>
      <c r="R268" s="169" t="str">
        <f t="shared" si="101"/>
        <v/>
      </c>
      <c r="S268" s="169" t="str">
        <f t="shared" si="102"/>
        <v/>
      </c>
      <c r="T268" s="246" t="str">
        <f t="shared" si="103"/>
        <v/>
      </c>
      <c r="U268" s="183" t="str">
        <f t="shared" si="104"/>
        <v/>
      </c>
      <c r="V268" s="285" t="str">
        <f t="shared" si="112"/>
        <v/>
      </c>
      <c r="W268" s="169" t="str">
        <f t="shared" si="105"/>
        <v/>
      </c>
      <c r="X268" s="169" t="str">
        <f t="shared" si="106"/>
        <v/>
      </c>
      <c r="Y268" s="169" t="str">
        <f t="shared" si="113"/>
        <v/>
      </c>
      <c r="Z268" s="124"/>
      <c r="AA268" s="169" t="e">
        <f ca="1">IF(Length_5_R5!K13&lt;0,ROUNDUP(Length_5_R5!K13,$M$295),ROUNDDOWN(Length_5_R5!K13,$M$295))</f>
        <v>#N/A</v>
      </c>
      <c r="AB268" s="169" t="e">
        <f ca="1">IF(Length_5_R5!L13&lt;0,ROUNDDOWN(Length_5_R5!L13,$M$295),ROUNDUP(Length_5_R5!L13,$M$295))</f>
        <v>#N/A</v>
      </c>
      <c r="AC268" s="169" t="e">
        <f t="shared" ca="1" si="107"/>
        <v>#N/A</v>
      </c>
      <c r="AD268" s="172" t="e">
        <f t="shared" ca="1" si="108"/>
        <v>#N/A</v>
      </c>
      <c r="AE268" s="169" t="e">
        <f t="shared" ca="1" si="109"/>
        <v>#N/A</v>
      </c>
      <c r="AF268" s="169" t="e">
        <f t="shared" ca="1" si="110"/>
        <v>#N/A</v>
      </c>
      <c r="AG268" s="169" t="str">
        <f t="shared" si="111"/>
        <v/>
      </c>
      <c r="AH268" s="169" t="e">
        <f ca="1">S295</f>
        <v>#N/A</v>
      </c>
    </row>
    <row r="269" spans="2:34" ht="15" customHeight="1">
      <c r="B269" s="175" t="b">
        <f>IF(TRIM(Length_5_R5!A14)="",FALSE,TRUE)</f>
        <v>0</v>
      </c>
      <c r="C269" s="169" t="str">
        <f>IF($B269=FALSE,"",VALUE(Length_5_R5!A14))</f>
        <v/>
      </c>
      <c r="D269" s="169" t="str">
        <f>IF($B269=FALSE,"",Length_5_R5!B14)</f>
        <v/>
      </c>
      <c r="E269" s="169" t="str">
        <f>IF($B269=FALSE,"",Length_5_R5!C14)</f>
        <v/>
      </c>
      <c r="F269" s="175" t="str">
        <f>IF(B269=FALSE,"",Length_5_R5!N14)</f>
        <v/>
      </c>
      <c r="G269" s="175" t="str">
        <f>IF(B269=FALSE,"",Length_5_R5!O14)</f>
        <v/>
      </c>
      <c r="H269" s="175" t="str">
        <f>IF(B269=FALSE,"",Length_5_R5!P14)</f>
        <v/>
      </c>
      <c r="I269" s="175" t="str">
        <f>IF(B269=FALSE,"",Length_5_R5!Q14)</f>
        <v/>
      </c>
      <c r="J269" s="175" t="str">
        <f>IF(B269=FALSE,"",Length_5_R5!R14)</f>
        <v/>
      </c>
      <c r="K269" s="169" t="str">
        <f t="shared" si="97"/>
        <v/>
      </c>
      <c r="L269" s="179" t="str">
        <f t="shared" si="98"/>
        <v/>
      </c>
      <c r="M269" s="180" t="str">
        <f>IF(B269=FALSE,"",Length_5_R5!D37)</f>
        <v/>
      </c>
      <c r="N269" s="181" t="str">
        <f>IF(B269=FALSE,"",Calcu!K269*J$253)</f>
        <v/>
      </c>
      <c r="O269" s="182" t="str">
        <f t="shared" si="99"/>
        <v/>
      </c>
      <c r="P269" s="182" t="str">
        <f>IF(B269=FALSE,"",Length_5_R5!K37)</f>
        <v/>
      </c>
      <c r="Q269" s="182" t="str">
        <f t="shared" si="100"/>
        <v/>
      </c>
      <c r="R269" s="169" t="str">
        <f t="shared" si="101"/>
        <v/>
      </c>
      <c r="S269" s="169" t="str">
        <f t="shared" si="102"/>
        <v/>
      </c>
      <c r="T269" s="246" t="str">
        <f t="shared" si="103"/>
        <v/>
      </c>
      <c r="U269" s="183" t="str">
        <f t="shared" si="104"/>
        <v/>
      </c>
      <c r="V269" s="285" t="str">
        <f t="shared" si="112"/>
        <v/>
      </c>
      <c r="W269" s="169" t="str">
        <f t="shared" si="105"/>
        <v/>
      </c>
      <c r="X269" s="169" t="str">
        <f t="shared" si="106"/>
        <v/>
      </c>
      <c r="Y269" s="169" t="str">
        <f t="shared" si="113"/>
        <v/>
      </c>
      <c r="Z269" s="124"/>
      <c r="AA269" s="169" t="e">
        <f ca="1">IF(Length_5_R5!K14&lt;0,ROUNDUP(Length_5_R5!K14,$M$295),ROUNDDOWN(Length_5_R5!K14,$M$295))</f>
        <v>#N/A</v>
      </c>
      <c r="AB269" s="169" t="e">
        <f ca="1">IF(Length_5_R5!L14&lt;0,ROUNDDOWN(Length_5_R5!L14,$M$295),ROUNDUP(Length_5_R5!L14,$M$295))</f>
        <v>#N/A</v>
      </c>
      <c r="AC269" s="169" t="e">
        <f t="shared" ca="1" si="107"/>
        <v>#N/A</v>
      </c>
      <c r="AD269" s="172" t="e">
        <f t="shared" ca="1" si="108"/>
        <v>#N/A</v>
      </c>
      <c r="AE269" s="169" t="e">
        <f t="shared" ca="1" si="109"/>
        <v>#N/A</v>
      </c>
      <c r="AF269" s="169" t="e">
        <f t="shared" ca="1" si="110"/>
        <v>#N/A</v>
      </c>
      <c r="AG269" s="169" t="str">
        <f t="shared" si="111"/>
        <v/>
      </c>
      <c r="AH269" s="169" t="e">
        <f ca="1">S295</f>
        <v>#N/A</v>
      </c>
    </row>
    <row r="270" spans="2:34" ht="15" customHeight="1">
      <c r="B270" s="175" t="b">
        <f>IF(TRIM(Length_5_R5!A15)="",FALSE,TRUE)</f>
        <v>0</v>
      </c>
      <c r="C270" s="169" t="str">
        <f>IF($B270=FALSE,"",VALUE(Length_5_R5!A15))</f>
        <v/>
      </c>
      <c r="D270" s="169" t="str">
        <f>IF($B270=FALSE,"",Length_5_R5!B15)</f>
        <v/>
      </c>
      <c r="E270" s="169" t="str">
        <f>IF($B270=FALSE,"",Length_5_R5!C15)</f>
        <v/>
      </c>
      <c r="F270" s="175" t="str">
        <f>IF(B270=FALSE,"",Length_5_R5!N15)</f>
        <v/>
      </c>
      <c r="G270" s="175" t="str">
        <f>IF(B270=FALSE,"",Length_5_R5!O15)</f>
        <v/>
      </c>
      <c r="H270" s="175" t="str">
        <f>IF(B270=FALSE,"",Length_5_R5!P15)</f>
        <v/>
      </c>
      <c r="I270" s="175" t="str">
        <f>IF(B270=FALSE,"",Length_5_R5!Q15)</f>
        <v/>
      </c>
      <c r="J270" s="175" t="str">
        <f>IF(B270=FALSE,"",Length_5_R5!R15)</f>
        <v/>
      </c>
      <c r="K270" s="169" t="str">
        <f t="shared" si="97"/>
        <v/>
      </c>
      <c r="L270" s="179" t="str">
        <f t="shared" si="98"/>
        <v/>
      </c>
      <c r="M270" s="180" t="str">
        <f>IF(B270=FALSE,"",Length_5_R5!D38)</f>
        <v/>
      </c>
      <c r="N270" s="181" t="str">
        <f>IF(B270=FALSE,"",Calcu!K270*J$253)</f>
        <v/>
      </c>
      <c r="O270" s="182" t="str">
        <f t="shared" si="99"/>
        <v/>
      </c>
      <c r="P270" s="182" t="str">
        <f>IF(B270=FALSE,"",Length_5_R5!K38)</f>
        <v/>
      </c>
      <c r="Q270" s="182" t="str">
        <f t="shared" si="100"/>
        <v/>
      </c>
      <c r="R270" s="169" t="str">
        <f t="shared" si="101"/>
        <v/>
      </c>
      <c r="S270" s="169" t="str">
        <f t="shared" si="102"/>
        <v/>
      </c>
      <c r="T270" s="246" t="str">
        <f t="shared" si="103"/>
        <v/>
      </c>
      <c r="U270" s="183" t="str">
        <f t="shared" si="104"/>
        <v/>
      </c>
      <c r="V270" s="285" t="str">
        <f t="shared" si="112"/>
        <v/>
      </c>
      <c r="W270" s="169" t="str">
        <f t="shared" si="105"/>
        <v/>
      </c>
      <c r="X270" s="169" t="str">
        <f t="shared" si="106"/>
        <v/>
      </c>
      <c r="Y270" s="169" t="str">
        <f t="shared" si="113"/>
        <v/>
      </c>
      <c r="Z270" s="124"/>
      <c r="AA270" s="169" t="e">
        <f ca="1">IF(Length_5_R5!K15&lt;0,ROUNDUP(Length_5_R5!K15,$M$295),ROUNDDOWN(Length_5_R5!K15,$M$295))</f>
        <v>#N/A</v>
      </c>
      <c r="AB270" s="169" t="e">
        <f ca="1">IF(Length_5_R5!L15&lt;0,ROUNDDOWN(Length_5_R5!L15,$M$295),ROUNDUP(Length_5_R5!L15,$M$295))</f>
        <v>#N/A</v>
      </c>
      <c r="AC270" s="169" t="e">
        <f t="shared" ca="1" si="107"/>
        <v>#N/A</v>
      </c>
      <c r="AD270" s="172" t="e">
        <f t="shared" ca="1" si="108"/>
        <v>#N/A</v>
      </c>
      <c r="AE270" s="169" t="e">
        <f t="shared" ca="1" si="109"/>
        <v>#N/A</v>
      </c>
      <c r="AF270" s="169" t="e">
        <f t="shared" ca="1" si="110"/>
        <v>#N/A</v>
      </c>
      <c r="AG270" s="169" t="str">
        <f t="shared" si="111"/>
        <v/>
      </c>
      <c r="AH270" s="169" t="e">
        <f ca="1">S295</f>
        <v>#N/A</v>
      </c>
    </row>
    <row r="271" spans="2:34" ht="15" customHeight="1">
      <c r="B271" s="175" t="b">
        <f>IF(TRIM(Length_5_R5!A16)="",FALSE,TRUE)</f>
        <v>0</v>
      </c>
      <c r="C271" s="169" t="str">
        <f>IF($B271=FALSE,"",VALUE(Length_5_R5!A16))</f>
        <v/>
      </c>
      <c r="D271" s="169" t="str">
        <f>IF($B271=FALSE,"",Length_5_R5!B16)</f>
        <v/>
      </c>
      <c r="E271" s="169" t="str">
        <f>IF($B271=FALSE,"",Length_5_R5!C16)</f>
        <v/>
      </c>
      <c r="F271" s="175" t="str">
        <f>IF(B271=FALSE,"",Length_5_R5!N16)</f>
        <v/>
      </c>
      <c r="G271" s="175" t="str">
        <f>IF(B271=FALSE,"",Length_5_R5!O16)</f>
        <v/>
      </c>
      <c r="H271" s="175" t="str">
        <f>IF(B271=FALSE,"",Length_5_R5!P16)</f>
        <v/>
      </c>
      <c r="I271" s="175" t="str">
        <f>IF(B271=FALSE,"",Length_5_R5!Q16)</f>
        <v/>
      </c>
      <c r="J271" s="175" t="str">
        <f>IF(B271=FALSE,"",Length_5_R5!R16)</f>
        <v/>
      </c>
      <c r="K271" s="169" t="str">
        <f t="shared" si="97"/>
        <v/>
      </c>
      <c r="L271" s="179" t="str">
        <f t="shared" si="98"/>
        <v/>
      </c>
      <c r="M271" s="180" t="str">
        <f>IF(B271=FALSE,"",Length_5_R5!D39)</f>
        <v/>
      </c>
      <c r="N271" s="181" t="str">
        <f>IF(B271=FALSE,"",Calcu!K271*J$253)</f>
        <v/>
      </c>
      <c r="O271" s="182" t="str">
        <f t="shared" si="99"/>
        <v/>
      </c>
      <c r="P271" s="182" t="str">
        <f>IF(B271=FALSE,"",Length_5_R5!K39)</f>
        <v/>
      </c>
      <c r="Q271" s="182" t="str">
        <f t="shared" si="100"/>
        <v/>
      </c>
      <c r="R271" s="169" t="str">
        <f t="shared" si="101"/>
        <v/>
      </c>
      <c r="S271" s="169" t="str">
        <f t="shared" si="102"/>
        <v/>
      </c>
      <c r="T271" s="246" t="str">
        <f t="shared" si="103"/>
        <v/>
      </c>
      <c r="U271" s="183" t="str">
        <f t="shared" si="104"/>
        <v/>
      </c>
      <c r="V271" s="285" t="str">
        <f t="shared" si="112"/>
        <v/>
      </c>
      <c r="W271" s="169" t="str">
        <f t="shared" si="105"/>
        <v/>
      </c>
      <c r="X271" s="169" t="str">
        <f t="shared" si="106"/>
        <v/>
      </c>
      <c r="Y271" s="169" t="str">
        <f t="shared" si="113"/>
        <v/>
      </c>
      <c r="Z271" s="124"/>
      <c r="AA271" s="169" t="e">
        <f ca="1">IF(Length_5_R5!K16&lt;0,ROUNDUP(Length_5_R5!K16,$M$295),ROUNDDOWN(Length_5_R5!K16,$M$295))</f>
        <v>#N/A</v>
      </c>
      <c r="AB271" s="169" t="e">
        <f ca="1">IF(Length_5_R5!L16&lt;0,ROUNDDOWN(Length_5_R5!L16,$M$295),ROUNDUP(Length_5_R5!L16,$M$295))</f>
        <v>#N/A</v>
      </c>
      <c r="AC271" s="169" t="e">
        <f t="shared" ca="1" si="107"/>
        <v>#N/A</v>
      </c>
      <c r="AD271" s="172" t="e">
        <f t="shared" ca="1" si="108"/>
        <v>#N/A</v>
      </c>
      <c r="AE271" s="169" t="e">
        <f t="shared" ca="1" si="109"/>
        <v>#N/A</v>
      </c>
      <c r="AF271" s="169" t="e">
        <f t="shared" ca="1" si="110"/>
        <v>#N/A</v>
      </c>
      <c r="AG271" s="169" t="str">
        <f t="shared" si="111"/>
        <v/>
      </c>
      <c r="AH271" s="169" t="e">
        <f ca="1">S295</f>
        <v>#N/A</v>
      </c>
    </row>
    <row r="272" spans="2:34" ht="15" customHeight="1">
      <c r="B272" s="175" t="b">
        <f>IF(TRIM(Length_5_R5!A17)="",FALSE,TRUE)</f>
        <v>0</v>
      </c>
      <c r="C272" s="169" t="str">
        <f>IF($B272=FALSE,"",VALUE(Length_5_R5!A17))</f>
        <v/>
      </c>
      <c r="D272" s="169" t="str">
        <f>IF($B272=FALSE,"",Length_5_R5!B17)</f>
        <v/>
      </c>
      <c r="E272" s="169" t="str">
        <f>IF($B272=FALSE,"",Length_5_R5!C17)</f>
        <v/>
      </c>
      <c r="F272" s="175" t="str">
        <f>IF(B272=FALSE,"",Length_5_R5!N17)</f>
        <v/>
      </c>
      <c r="G272" s="175" t="str">
        <f>IF(B272=FALSE,"",Length_5_R5!O17)</f>
        <v/>
      </c>
      <c r="H272" s="175" t="str">
        <f>IF(B272=FALSE,"",Length_5_R5!P17)</f>
        <v/>
      </c>
      <c r="I272" s="175" t="str">
        <f>IF(B272=FALSE,"",Length_5_R5!Q17)</f>
        <v/>
      </c>
      <c r="J272" s="175" t="str">
        <f>IF(B272=FALSE,"",Length_5_R5!R17)</f>
        <v/>
      </c>
      <c r="K272" s="169" t="str">
        <f t="shared" si="97"/>
        <v/>
      </c>
      <c r="L272" s="179" t="str">
        <f t="shared" si="98"/>
        <v/>
      </c>
      <c r="M272" s="180" t="str">
        <f>IF(B272=FALSE,"",Length_5_R5!D40)</f>
        <v/>
      </c>
      <c r="N272" s="181" t="str">
        <f>IF(B272=FALSE,"",Calcu!K272*J$253)</f>
        <v/>
      </c>
      <c r="O272" s="182" t="str">
        <f t="shared" si="99"/>
        <v/>
      </c>
      <c r="P272" s="182" t="str">
        <f>IF(B272=FALSE,"",Length_5_R5!K40)</f>
        <v/>
      </c>
      <c r="Q272" s="182" t="str">
        <f t="shared" si="100"/>
        <v/>
      </c>
      <c r="R272" s="169" t="str">
        <f t="shared" si="101"/>
        <v/>
      </c>
      <c r="S272" s="169" t="str">
        <f t="shared" si="102"/>
        <v/>
      </c>
      <c r="T272" s="246" t="str">
        <f t="shared" si="103"/>
        <v/>
      </c>
      <c r="U272" s="183" t="str">
        <f t="shared" si="104"/>
        <v/>
      </c>
      <c r="V272" s="285" t="str">
        <f t="shared" si="112"/>
        <v/>
      </c>
      <c r="W272" s="169" t="str">
        <f t="shared" si="105"/>
        <v/>
      </c>
      <c r="X272" s="169" t="str">
        <f t="shared" si="106"/>
        <v/>
      </c>
      <c r="Y272" s="169" t="str">
        <f t="shared" si="113"/>
        <v/>
      </c>
      <c r="Z272" s="124"/>
      <c r="AA272" s="169" t="e">
        <f ca="1">IF(Length_5_R5!K17&lt;0,ROUNDUP(Length_5_R5!K17,$M$295),ROUNDDOWN(Length_5_R5!K17,$M$295))</f>
        <v>#N/A</v>
      </c>
      <c r="AB272" s="169" t="e">
        <f ca="1">IF(Length_5_R5!L17&lt;0,ROUNDDOWN(Length_5_R5!L17,$M$295),ROUNDUP(Length_5_R5!L17,$M$295))</f>
        <v>#N/A</v>
      </c>
      <c r="AC272" s="169" t="e">
        <f t="shared" ca="1" si="107"/>
        <v>#N/A</v>
      </c>
      <c r="AD272" s="172" t="e">
        <f t="shared" ca="1" si="108"/>
        <v>#N/A</v>
      </c>
      <c r="AE272" s="169" t="e">
        <f t="shared" ca="1" si="109"/>
        <v>#N/A</v>
      </c>
      <c r="AF272" s="169" t="e">
        <f t="shared" ca="1" si="110"/>
        <v>#N/A</v>
      </c>
      <c r="AG272" s="169" t="str">
        <f t="shared" si="111"/>
        <v/>
      </c>
      <c r="AH272" s="169" t="e">
        <f ca="1">S295</f>
        <v>#N/A</v>
      </c>
    </row>
    <row r="273" spans="1:34" ht="15" customHeight="1">
      <c r="B273" s="175" t="b">
        <f>IF(TRIM(Length_5_R5!A18)="",FALSE,TRUE)</f>
        <v>0</v>
      </c>
      <c r="C273" s="169" t="str">
        <f>IF($B273=FALSE,"",VALUE(Length_5_R5!A18))</f>
        <v/>
      </c>
      <c r="D273" s="169" t="str">
        <f>IF($B273=FALSE,"",Length_5_R5!B18)</f>
        <v/>
      </c>
      <c r="E273" s="169" t="str">
        <f>IF($B273=FALSE,"",Length_5_R5!C18)</f>
        <v/>
      </c>
      <c r="F273" s="175" t="str">
        <f>IF(B273=FALSE,"",Length_5_R5!N18)</f>
        <v/>
      </c>
      <c r="G273" s="175" t="str">
        <f>IF(B273=FALSE,"",Length_5_R5!O18)</f>
        <v/>
      </c>
      <c r="H273" s="175" t="str">
        <f>IF(B273=FALSE,"",Length_5_R5!P18)</f>
        <v/>
      </c>
      <c r="I273" s="175" t="str">
        <f>IF(B273=FALSE,"",Length_5_R5!Q18)</f>
        <v/>
      </c>
      <c r="J273" s="175" t="str">
        <f>IF(B273=FALSE,"",Length_5_R5!R18)</f>
        <v/>
      </c>
      <c r="K273" s="169" t="str">
        <f t="shared" si="97"/>
        <v/>
      </c>
      <c r="L273" s="179" t="str">
        <f t="shared" si="98"/>
        <v/>
      </c>
      <c r="M273" s="180" t="str">
        <f>IF(B273=FALSE,"",Length_5_R5!D41)</f>
        <v/>
      </c>
      <c r="N273" s="181" t="str">
        <f>IF(B273=FALSE,"",Calcu!K273*J$253)</f>
        <v/>
      </c>
      <c r="O273" s="182" t="str">
        <f t="shared" si="99"/>
        <v/>
      </c>
      <c r="P273" s="182" t="str">
        <f>IF(B273=FALSE,"",Length_5_R5!K41)</f>
        <v/>
      </c>
      <c r="Q273" s="182" t="str">
        <f t="shared" si="100"/>
        <v/>
      </c>
      <c r="R273" s="169" t="str">
        <f t="shared" si="101"/>
        <v/>
      </c>
      <c r="S273" s="169" t="str">
        <f t="shared" si="102"/>
        <v/>
      </c>
      <c r="T273" s="246" t="str">
        <f t="shared" si="103"/>
        <v/>
      </c>
      <c r="U273" s="183" t="str">
        <f t="shared" si="104"/>
        <v/>
      </c>
      <c r="V273" s="285" t="str">
        <f t="shared" si="112"/>
        <v/>
      </c>
      <c r="W273" s="169" t="str">
        <f t="shared" si="105"/>
        <v/>
      </c>
      <c r="X273" s="169" t="str">
        <f t="shared" si="106"/>
        <v/>
      </c>
      <c r="Y273" s="169" t="str">
        <f t="shared" si="113"/>
        <v/>
      </c>
      <c r="Z273" s="124"/>
      <c r="AA273" s="169" t="e">
        <f ca="1">IF(Length_5_R5!K18&lt;0,ROUNDUP(Length_5_R5!K18,$M$295),ROUNDDOWN(Length_5_R5!K18,$M$295))</f>
        <v>#N/A</v>
      </c>
      <c r="AB273" s="169" t="e">
        <f ca="1">IF(Length_5_R5!L18&lt;0,ROUNDDOWN(Length_5_R5!L18,$M$295),ROUNDUP(Length_5_R5!L18,$M$295))</f>
        <v>#N/A</v>
      </c>
      <c r="AC273" s="169" t="e">
        <f t="shared" ca="1" si="107"/>
        <v>#N/A</v>
      </c>
      <c r="AD273" s="172" t="e">
        <f t="shared" ca="1" si="108"/>
        <v>#N/A</v>
      </c>
      <c r="AE273" s="169" t="e">
        <f t="shared" ca="1" si="109"/>
        <v>#N/A</v>
      </c>
      <c r="AF273" s="169" t="e">
        <f t="shared" ca="1" si="110"/>
        <v>#N/A</v>
      </c>
      <c r="AG273" s="169" t="str">
        <f t="shared" si="111"/>
        <v/>
      </c>
      <c r="AH273" s="169" t="e">
        <f ca="1">S295</f>
        <v>#N/A</v>
      </c>
    </row>
    <row r="274" spans="1:34" ht="15" customHeight="1">
      <c r="B274" s="175" t="b">
        <f>IF(TRIM(Length_5_R5!A19)="",FALSE,TRUE)</f>
        <v>0</v>
      </c>
      <c r="C274" s="169" t="str">
        <f>IF($B274=FALSE,"",VALUE(Length_5_R5!A19))</f>
        <v/>
      </c>
      <c r="D274" s="169" t="str">
        <f>IF($B274=FALSE,"",Length_5_R5!B19)</f>
        <v/>
      </c>
      <c r="E274" s="169" t="str">
        <f>IF($B274=FALSE,"",Length_5_R5!C19)</f>
        <v/>
      </c>
      <c r="F274" s="175" t="str">
        <f>IF(B274=FALSE,"",Length_5_R5!N19)</f>
        <v/>
      </c>
      <c r="G274" s="175" t="str">
        <f>IF(B274=FALSE,"",Length_5_R5!O19)</f>
        <v/>
      </c>
      <c r="H274" s="175" t="str">
        <f>IF(B274=FALSE,"",Length_5_R5!P19)</f>
        <v/>
      </c>
      <c r="I274" s="175" t="str">
        <f>IF(B274=FALSE,"",Length_5_R5!Q19)</f>
        <v/>
      </c>
      <c r="J274" s="175" t="str">
        <f>IF(B274=FALSE,"",Length_5_R5!R19)</f>
        <v/>
      </c>
      <c r="K274" s="169" t="str">
        <f t="shared" si="97"/>
        <v/>
      </c>
      <c r="L274" s="179" t="str">
        <f t="shared" si="98"/>
        <v/>
      </c>
      <c r="M274" s="180" t="str">
        <f>IF(B274=FALSE,"",Length_5_R5!D42)</f>
        <v/>
      </c>
      <c r="N274" s="181" t="str">
        <f>IF(B274=FALSE,"",Calcu!K274*J$253)</f>
        <v/>
      </c>
      <c r="O274" s="182" t="str">
        <f t="shared" si="99"/>
        <v/>
      </c>
      <c r="P274" s="182" t="str">
        <f>IF(B274=FALSE,"",Length_5_R5!K42)</f>
        <v/>
      </c>
      <c r="Q274" s="182" t="str">
        <f t="shared" si="100"/>
        <v/>
      </c>
      <c r="R274" s="169" t="str">
        <f t="shared" si="101"/>
        <v/>
      </c>
      <c r="S274" s="169" t="str">
        <f t="shared" si="102"/>
        <v/>
      </c>
      <c r="T274" s="246" t="str">
        <f t="shared" si="103"/>
        <v/>
      </c>
      <c r="U274" s="183" t="str">
        <f t="shared" si="104"/>
        <v/>
      </c>
      <c r="V274" s="285" t="str">
        <f t="shared" si="112"/>
        <v/>
      </c>
      <c r="W274" s="169" t="str">
        <f t="shared" si="105"/>
        <v/>
      </c>
      <c r="X274" s="169" t="str">
        <f t="shared" si="106"/>
        <v/>
      </c>
      <c r="Y274" s="169" t="str">
        <f t="shared" si="113"/>
        <v/>
      </c>
      <c r="Z274" s="124"/>
      <c r="AA274" s="169" t="e">
        <f ca="1">IF(Length_5_R5!K19&lt;0,ROUNDUP(Length_5_R5!K19,$M$295),ROUNDDOWN(Length_5_R5!K19,$M$295))</f>
        <v>#N/A</v>
      </c>
      <c r="AB274" s="169" t="e">
        <f ca="1">IF(Length_5_R5!L19&lt;0,ROUNDDOWN(Length_5_R5!L19,$M$295),ROUNDUP(Length_5_R5!L19,$M$295))</f>
        <v>#N/A</v>
      </c>
      <c r="AC274" s="169" t="e">
        <f t="shared" ca="1" si="107"/>
        <v>#N/A</v>
      </c>
      <c r="AD274" s="172" t="e">
        <f t="shared" ca="1" si="108"/>
        <v>#N/A</v>
      </c>
      <c r="AE274" s="169" t="e">
        <f t="shared" ca="1" si="109"/>
        <v>#N/A</v>
      </c>
      <c r="AF274" s="169" t="e">
        <f t="shared" ca="1" si="110"/>
        <v>#N/A</v>
      </c>
      <c r="AG274" s="169" t="str">
        <f t="shared" si="111"/>
        <v/>
      </c>
      <c r="AH274" s="169" t="e">
        <f ca="1">S295</f>
        <v>#N/A</v>
      </c>
    </row>
    <row r="275" spans="1:34" ht="15" customHeight="1">
      <c r="B275" s="175" t="b">
        <f>IF(TRIM(Length_5_R5!A20)="",FALSE,TRUE)</f>
        <v>0</v>
      </c>
      <c r="C275" s="169" t="str">
        <f>IF($B275=FALSE,"",VALUE(Length_5_R5!A20))</f>
        <v/>
      </c>
      <c r="D275" s="169" t="str">
        <f>IF($B275=FALSE,"",Length_5_R5!B20)</f>
        <v/>
      </c>
      <c r="E275" s="169" t="str">
        <f>IF($B275=FALSE,"",Length_5_R5!C20)</f>
        <v/>
      </c>
      <c r="F275" s="175" t="str">
        <f>IF(B275=FALSE,"",Length_5_R5!N20)</f>
        <v/>
      </c>
      <c r="G275" s="175" t="str">
        <f>IF(B275=FALSE,"",Length_5_R5!O20)</f>
        <v/>
      </c>
      <c r="H275" s="175" t="str">
        <f>IF(B275=FALSE,"",Length_5_R5!P20)</f>
        <v/>
      </c>
      <c r="I275" s="175" t="str">
        <f>IF(B275=FALSE,"",Length_5_R5!Q20)</f>
        <v/>
      </c>
      <c r="J275" s="175" t="str">
        <f>IF(B275=FALSE,"",Length_5_R5!R20)</f>
        <v/>
      </c>
      <c r="K275" s="169" t="str">
        <f t="shared" si="97"/>
        <v/>
      </c>
      <c r="L275" s="179" t="str">
        <f t="shared" si="98"/>
        <v/>
      </c>
      <c r="M275" s="180" t="str">
        <f>IF(B275=FALSE,"",Length_5_R5!D43)</f>
        <v/>
      </c>
      <c r="N275" s="181" t="str">
        <f>IF(B275=FALSE,"",Calcu!K275*J$253)</f>
        <v/>
      </c>
      <c r="O275" s="182" t="str">
        <f t="shared" si="99"/>
        <v/>
      </c>
      <c r="P275" s="182" t="str">
        <f>IF(B275=FALSE,"",Length_5_R5!K43)</f>
        <v/>
      </c>
      <c r="Q275" s="182" t="str">
        <f t="shared" si="100"/>
        <v/>
      </c>
      <c r="R275" s="169" t="str">
        <f t="shared" si="101"/>
        <v/>
      </c>
      <c r="S275" s="169" t="str">
        <f t="shared" si="102"/>
        <v/>
      </c>
      <c r="T275" s="246" t="str">
        <f t="shared" si="103"/>
        <v/>
      </c>
      <c r="U275" s="183" t="str">
        <f t="shared" si="104"/>
        <v/>
      </c>
      <c r="V275" s="285" t="str">
        <f t="shared" si="112"/>
        <v/>
      </c>
      <c r="W275" s="169" t="str">
        <f t="shared" si="105"/>
        <v/>
      </c>
      <c r="X275" s="169" t="str">
        <f t="shared" si="106"/>
        <v/>
      </c>
      <c r="Y275" s="169" t="str">
        <f t="shared" si="113"/>
        <v/>
      </c>
      <c r="Z275" s="124"/>
      <c r="AA275" s="169" t="e">
        <f ca="1">IF(Length_5_R5!K20&lt;0,ROUNDUP(Length_5_R5!K20,$M$295),ROUNDDOWN(Length_5_R5!K20,$M$295))</f>
        <v>#N/A</v>
      </c>
      <c r="AB275" s="169" t="e">
        <f ca="1">IF(Length_5_R5!L20&lt;0,ROUNDDOWN(Length_5_R5!L20,$M$295),ROUNDUP(Length_5_R5!L20,$M$295))</f>
        <v>#N/A</v>
      </c>
      <c r="AC275" s="169" t="e">
        <f t="shared" ca="1" si="107"/>
        <v>#N/A</v>
      </c>
      <c r="AD275" s="172" t="e">
        <f t="shared" ca="1" si="108"/>
        <v>#N/A</v>
      </c>
      <c r="AE275" s="169" t="e">
        <f t="shared" ca="1" si="109"/>
        <v>#N/A</v>
      </c>
      <c r="AF275" s="169" t="e">
        <f t="shared" ca="1" si="110"/>
        <v>#N/A</v>
      </c>
      <c r="AG275" s="169" t="str">
        <f t="shared" si="111"/>
        <v/>
      </c>
      <c r="AH275" s="169" t="e">
        <f ca="1">S295</f>
        <v>#N/A</v>
      </c>
    </row>
    <row r="276" spans="1:34" ht="15" customHeight="1">
      <c r="B276" s="175" t="b">
        <f>IF(TRIM(Length_5_R5!A21)="",FALSE,TRUE)</f>
        <v>0</v>
      </c>
      <c r="C276" s="169" t="str">
        <f>IF($B276=FALSE,"",VALUE(Length_5_R5!A21))</f>
        <v/>
      </c>
      <c r="D276" s="169" t="str">
        <f>IF($B276=FALSE,"",Length_5_R5!B21)</f>
        <v/>
      </c>
      <c r="E276" s="169" t="str">
        <f>IF($B276=FALSE,"",Length_5_R5!C21)</f>
        <v/>
      </c>
      <c r="F276" s="175" t="str">
        <f>IF(B276=FALSE,"",Length_5_R5!N21)</f>
        <v/>
      </c>
      <c r="G276" s="175" t="str">
        <f>IF(B276=FALSE,"",Length_5_R5!O21)</f>
        <v/>
      </c>
      <c r="H276" s="175" t="str">
        <f>IF(B276=FALSE,"",Length_5_R5!P21)</f>
        <v/>
      </c>
      <c r="I276" s="175" t="str">
        <f>IF(B276=FALSE,"",Length_5_R5!Q21)</f>
        <v/>
      </c>
      <c r="J276" s="175" t="str">
        <f>IF(B276=FALSE,"",Length_5_R5!R21)</f>
        <v/>
      </c>
      <c r="K276" s="169" t="str">
        <f t="shared" si="97"/>
        <v/>
      </c>
      <c r="L276" s="179" t="str">
        <f t="shared" si="98"/>
        <v/>
      </c>
      <c r="M276" s="180" t="str">
        <f>IF(B276=FALSE,"",Length_5_R5!D44)</f>
        <v/>
      </c>
      <c r="N276" s="181" t="str">
        <f>IF(B276=FALSE,"",Calcu!K276*J$253)</f>
        <v/>
      </c>
      <c r="O276" s="182" t="str">
        <f t="shared" si="99"/>
        <v/>
      </c>
      <c r="P276" s="182" t="str">
        <f>IF(B276=FALSE,"",Length_5_R5!K44)</f>
        <v/>
      </c>
      <c r="Q276" s="182" t="str">
        <f t="shared" si="100"/>
        <v/>
      </c>
      <c r="R276" s="169" t="str">
        <f t="shared" si="101"/>
        <v/>
      </c>
      <c r="S276" s="169" t="str">
        <f t="shared" si="102"/>
        <v/>
      </c>
      <c r="T276" s="246" t="str">
        <f t="shared" si="103"/>
        <v/>
      </c>
      <c r="U276" s="183" t="str">
        <f t="shared" si="104"/>
        <v/>
      </c>
      <c r="V276" s="285" t="str">
        <f t="shared" si="112"/>
        <v/>
      </c>
      <c r="W276" s="169" t="str">
        <f t="shared" si="105"/>
        <v/>
      </c>
      <c r="X276" s="169" t="str">
        <f t="shared" si="106"/>
        <v/>
      </c>
      <c r="Y276" s="169" t="str">
        <f t="shared" si="113"/>
        <v/>
      </c>
      <c r="Z276" s="124"/>
      <c r="AA276" s="169" t="e">
        <f ca="1">IF(Length_5_R5!K21&lt;0,ROUNDUP(Length_5_R5!K21,$M$295),ROUNDDOWN(Length_5_R5!K21,$M$295))</f>
        <v>#N/A</v>
      </c>
      <c r="AB276" s="169" t="e">
        <f ca="1">IF(Length_5_R5!L21&lt;0,ROUNDDOWN(Length_5_R5!L21,$M$295),ROUNDUP(Length_5_R5!L21,$M$295))</f>
        <v>#N/A</v>
      </c>
      <c r="AC276" s="169" t="e">
        <f t="shared" ca="1" si="107"/>
        <v>#N/A</v>
      </c>
      <c r="AD276" s="172" t="e">
        <f t="shared" ca="1" si="108"/>
        <v>#N/A</v>
      </c>
      <c r="AE276" s="169" t="e">
        <f t="shared" ca="1" si="109"/>
        <v>#N/A</v>
      </c>
      <c r="AF276" s="169" t="e">
        <f t="shared" ca="1" si="110"/>
        <v>#N/A</v>
      </c>
      <c r="AG276" s="169" t="str">
        <f t="shared" si="111"/>
        <v/>
      </c>
      <c r="AH276" s="169" t="e">
        <f ca="1">S295</f>
        <v>#N/A</v>
      </c>
    </row>
    <row r="277" spans="1:34" ht="15" customHeight="1">
      <c r="B277" s="175" t="b">
        <f>IF(TRIM(Length_5_R5!A22)="",FALSE,TRUE)</f>
        <v>0</v>
      </c>
      <c r="C277" s="169" t="str">
        <f>IF($B277=FALSE,"",VALUE(Length_5_R5!A22))</f>
        <v/>
      </c>
      <c r="D277" s="169" t="str">
        <f>IF($B277=FALSE,"",Length_5_R5!B22)</f>
        <v/>
      </c>
      <c r="E277" s="169" t="str">
        <f>IF($B277=FALSE,"",Length_5_R5!C22)</f>
        <v/>
      </c>
      <c r="F277" s="175" t="str">
        <f>IF(B277=FALSE,"",Length_5_R5!N22)</f>
        <v/>
      </c>
      <c r="G277" s="175" t="str">
        <f>IF(B277=FALSE,"",Length_5_R5!O22)</f>
        <v/>
      </c>
      <c r="H277" s="175" t="str">
        <f>IF(B277=FALSE,"",Length_5_R5!P22)</f>
        <v/>
      </c>
      <c r="I277" s="175" t="str">
        <f>IF(B277=FALSE,"",Length_5_R5!Q22)</f>
        <v/>
      </c>
      <c r="J277" s="175" t="str">
        <f>IF(B277=FALSE,"",Length_5_R5!R22)</f>
        <v/>
      </c>
      <c r="K277" s="169" t="str">
        <f t="shared" si="97"/>
        <v/>
      </c>
      <c r="L277" s="179" t="str">
        <f t="shared" si="98"/>
        <v/>
      </c>
      <c r="M277" s="180" t="str">
        <f>IF(B277=FALSE,"",Length_5_R5!D45)</f>
        <v/>
      </c>
      <c r="N277" s="181" t="str">
        <f>IF(B277=FALSE,"",Calcu!K277*J$253)</f>
        <v/>
      </c>
      <c r="O277" s="182" t="str">
        <f t="shared" si="99"/>
        <v/>
      </c>
      <c r="P277" s="182" t="str">
        <f>IF(B277=FALSE,"",Length_5_R5!K45)</f>
        <v/>
      </c>
      <c r="Q277" s="182" t="str">
        <f t="shared" si="100"/>
        <v/>
      </c>
      <c r="R277" s="169" t="str">
        <f t="shared" si="101"/>
        <v/>
      </c>
      <c r="S277" s="169" t="str">
        <f t="shared" si="102"/>
        <v/>
      </c>
      <c r="T277" s="246" t="str">
        <f t="shared" si="103"/>
        <v/>
      </c>
      <c r="U277" s="183" t="str">
        <f t="shared" si="104"/>
        <v/>
      </c>
      <c r="V277" s="285" t="str">
        <f t="shared" si="112"/>
        <v/>
      </c>
      <c r="W277" s="169" t="str">
        <f t="shared" si="105"/>
        <v/>
      </c>
      <c r="X277" s="169" t="str">
        <f t="shared" si="106"/>
        <v/>
      </c>
      <c r="Y277" s="169" t="str">
        <f t="shared" si="113"/>
        <v/>
      </c>
      <c r="Z277" s="124"/>
      <c r="AA277" s="169" t="e">
        <f ca="1">IF(Length_5_R5!K22&lt;0,ROUNDUP(Length_5_R5!K22,$M$295),ROUNDDOWN(Length_5_R5!K22,$M$295))</f>
        <v>#N/A</v>
      </c>
      <c r="AB277" s="169" t="e">
        <f ca="1">IF(Length_5_R5!L22&lt;0,ROUNDDOWN(Length_5_R5!L22,$M$295),ROUNDUP(Length_5_R5!L22,$M$295))</f>
        <v>#N/A</v>
      </c>
      <c r="AC277" s="169" t="e">
        <f t="shared" ca="1" si="107"/>
        <v>#N/A</v>
      </c>
      <c r="AD277" s="172" t="e">
        <f t="shared" ca="1" si="108"/>
        <v>#N/A</v>
      </c>
      <c r="AE277" s="169" t="e">
        <f t="shared" ca="1" si="109"/>
        <v>#N/A</v>
      </c>
      <c r="AF277" s="169" t="e">
        <f t="shared" ca="1" si="110"/>
        <v>#N/A</v>
      </c>
      <c r="AG277" s="169" t="str">
        <f t="shared" si="111"/>
        <v/>
      </c>
      <c r="AH277" s="169" t="e">
        <f ca="1">S295</f>
        <v>#N/A</v>
      </c>
    </row>
    <row r="278" spans="1:34" ht="15" customHeight="1">
      <c r="B278" s="175" t="b">
        <f>IF(TRIM(Length_5_R5!A23)="",FALSE,TRUE)</f>
        <v>0</v>
      </c>
      <c r="C278" s="169" t="str">
        <f>IF($B278=FALSE,"",VALUE(Length_5_R5!A23))</f>
        <v/>
      </c>
      <c r="D278" s="169" t="str">
        <f>IF($B278=FALSE,"",Length_5_R5!B23)</f>
        <v/>
      </c>
      <c r="E278" s="169" t="str">
        <f>IF($B278=FALSE,"",Length_5_R5!C23)</f>
        <v/>
      </c>
      <c r="F278" s="175" t="str">
        <f>IF(B278=FALSE,"",Length_5_R5!N23)</f>
        <v/>
      </c>
      <c r="G278" s="175" t="str">
        <f>IF(B278=FALSE,"",Length_5_R5!O23)</f>
        <v/>
      </c>
      <c r="H278" s="175" t="str">
        <f>IF(B278=FALSE,"",Length_5_R5!P23)</f>
        <v/>
      </c>
      <c r="I278" s="175" t="str">
        <f>IF(B278=FALSE,"",Length_5_R5!Q23)</f>
        <v/>
      </c>
      <c r="J278" s="175" t="str">
        <f>IF(B278=FALSE,"",Length_5_R5!R23)</f>
        <v/>
      </c>
      <c r="K278" s="169" t="str">
        <f t="shared" si="97"/>
        <v/>
      </c>
      <c r="L278" s="179" t="str">
        <f t="shared" si="98"/>
        <v/>
      </c>
      <c r="M278" s="180" t="str">
        <f>IF(B278=FALSE,"",Length_5_R5!D46)</f>
        <v/>
      </c>
      <c r="N278" s="181" t="str">
        <f>IF(B278=FALSE,"",Calcu!K278*J$253)</f>
        <v/>
      </c>
      <c r="O278" s="182" t="str">
        <f t="shared" si="99"/>
        <v/>
      </c>
      <c r="P278" s="182" t="str">
        <f>IF(B278=FALSE,"",Length_5_R5!K46)</f>
        <v/>
      </c>
      <c r="Q278" s="182" t="str">
        <f t="shared" si="100"/>
        <v/>
      </c>
      <c r="R278" s="169" t="str">
        <f t="shared" si="101"/>
        <v/>
      </c>
      <c r="S278" s="169" t="str">
        <f t="shared" si="102"/>
        <v/>
      </c>
      <c r="T278" s="246" t="str">
        <f t="shared" si="103"/>
        <v/>
      </c>
      <c r="U278" s="183" t="str">
        <f t="shared" si="104"/>
        <v/>
      </c>
      <c r="V278" s="285" t="str">
        <f t="shared" si="112"/>
        <v/>
      </c>
      <c r="W278" s="169" t="str">
        <f t="shared" si="105"/>
        <v/>
      </c>
      <c r="X278" s="169" t="str">
        <f t="shared" si="106"/>
        <v/>
      </c>
      <c r="Y278" s="169" t="str">
        <f t="shared" si="113"/>
        <v/>
      </c>
      <c r="Z278" s="124"/>
      <c r="AA278" s="169" t="e">
        <f ca="1">IF(Length_5_R5!K23&lt;0,ROUNDUP(Length_5_R5!K23,$M$295),ROUNDDOWN(Length_5_R5!K23,$M$295))</f>
        <v>#N/A</v>
      </c>
      <c r="AB278" s="169" t="e">
        <f ca="1">IF(Length_5_R5!L23&lt;0,ROUNDDOWN(Length_5_R5!L23,$M$295),ROUNDUP(Length_5_R5!L23,$M$295))</f>
        <v>#N/A</v>
      </c>
      <c r="AC278" s="169" t="e">
        <f t="shared" ca="1" si="107"/>
        <v>#N/A</v>
      </c>
      <c r="AD278" s="172" t="e">
        <f t="shared" ca="1" si="108"/>
        <v>#N/A</v>
      </c>
      <c r="AE278" s="169" t="e">
        <f t="shared" ca="1" si="109"/>
        <v>#N/A</v>
      </c>
      <c r="AF278" s="169" t="e">
        <f t="shared" ca="1" si="110"/>
        <v>#N/A</v>
      </c>
      <c r="AG278" s="169" t="str">
        <f t="shared" si="111"/>
        <v/>
      </c>
      <c r="AH278" s="169" t="e">
        <f ca="1">S295</f>
        <v>#N/A</v>
      </c>
    </row>
    <row r="279" spans="1:34" ht="15" customHeight="1">
      <c r="N279" s="120"/>
      <c r="O279" s="120"/>
      <c r="P279" s="120"/>
      <c r="Q279" s="120"/>
      <c r="R279" s="120"/>
      <c r="S279" s="120"/>
      <c r="T279" s="120"/>
      <c r="Y279" s="120"/>
    </row>
    <row r="280" spans="1:34" ht="15" customHeight="1">
      <c r="A280" s="118" t="s">
        <v>430</v>
      </c>
      <c r="C280" s="119"/>
      <c r="D280" s="119"/>
      <c r="E280" s="124"/>
      <c r="F280" s="124"/>
      <c r="G280" s="124"/>
      <c r="H280" s="124"/>
      <c r="I280" s="124"/>
      <c r="J280" s="124"/>
      <c r="K280" s="124"/>
      <c r="L280" s="124"/>
      <c r="M280" s="124"/>
      <c r="N280" s="124"/>
      <c r="O280" s="124"/>
      <c r="P280" s="124"/>
      <c r="Q280" s="124"/>
      <c r="R280" s="124"/>
      <c r="S280" s="124"/>
      <c r="T280" s="124"/>
      <c r="U280" s="124"/>
      <c r="V280" s="124"/>
      <c r="W280" s="124"/>
      <c r="X280" s="124"/>
      <c r="Y280" s="124"/>
      <c r="Z280" s="124"/>
      <c r="AA280" s="124"/>
      <c r="AB280" s="124"/>
    </row>
    <row r="281" spans="1:34" ht="15" customHeight="1">
      <c r="A281" s="118"/>
      <c r="B281" s="552"/>
      <c r="C281" s="552" t="s">
        <v>334</v>
      </c>
      <c r="D281" s="561" t="s">
        <v>170</v>
      </c>
      <c r="E281" s="552" t="s">
        <v>171</v>
      </c>
      <c r="F281" s="552" t="s">
        <v>60</v>
      </c>
      <c r="G281" s="548">
        <v>1</v>
      </c>
      <c r="H281" s="551"/>
      <c r="I281" s="551"/>
      <c r="J281" s="551"/>
      <c r="K281" s="551"/>
      <c r="L281" s="551"/>
      <c r="M281" s="549"/>
      <c r="N281" s="321">
        <v>2</v>
      </c>
      <c r="O281" s="548">
        <v>3</v>
      </c>
      <c r="P281" s="551"/>
      <c r="Q281" s="551"/>
      <c r="R281" s="549"/>
      <c r="S281" s="548">
        <v>4</v>
      </c>
      <c r="T281" s="551"/>
      <c r="U281" s="549"/>
      <c r="V281" s="321">
        <v>5</v>
      </c>
      <c r="W281" s="552" t="s">
        <v>172</v>
      </c>
      <c r="X281" s="552" t="s">
        <v>435</v>
      </c>
      <c r="Y281" s="548" t="s">
        <v>560</v>
      </c>
      <c r="Z281" s="549"/>
      <c r="AA281" s="124"/>
      <c r="AB281" s="124"/>
      <c r="AC281" s="124"/>
    </row>
    <row r="282" spans="1:34" ht="15" customHeight="1">
      <c r="A282" s="118"/>
      <c r="B282" s="553"/>
      <c r="C282" s="553"/>
      <c r="D282" s="562"/>
      <c r="E282" s="553"/>
      <c r="F282" s="553"/>
      <c r="G282" s="324" t="s">
        <v>436</v>
      </c>
      <c r="H282" s="324" t="s">
        <v>437</v>
      </c>
      <c r="I282" s="321" t="s">
        <v>438</v>
      </c>
      <c r="J282" s="321" t="s">
        <v>439</v>
      </c>
      <c r="K282" s="548" t="s">
        <v>172</v>
      </c>
      <c r="L282" s="551"/>
      <c r="M282" s="549"/>
      <c r="N282" s="321" t="s">
        <v>440</v>
      </c>
      <c r="O282" s="548" t="s">
        <v>441</v>
      </c>
      <c r="P282" s="549"/>
      <c r="Q282" s="548" t="s">
        <v>174</v>
      </c>
      <c r="R282" s="549"/>
      <c r="S282" s="548" t="s">
        <v>443</v>
      </c>
      <c r="T282" s="551"/>
      <c r="U282" s="549"/>
      <c r="V282" s="321" t="s">
        <v>444</v>
      </c>
      <c r="W282" s="574"/>
      <c r="X282" s="575"/>
      <c r="Y282" s="346" t="s">
        <v>561</v>
      </c>
      <c r="Z282" s="346" t="s">
        <v>562</v>
      </c>
      <c r="AA282" s="124"/>
      <c r="AB282" s="124"/>
      <c r="AC282" s="124"/>
    </row>
    <row r="283" spans="1:34" ht="15" customHeight="1">
      <c r="B283" s="321" t="s">
        <v>445</v>
      </c>
      <c r="C283" s="184" t="s">
        <v>446</v>
      </c>
      <c r="D283" s="185" t="s">
        <v>447</v>
      </c>
      <c r="E283" s="325" t="e">
        <f ca="1">OFFSET(M$258,MATCH(K$253,U$259:U$278,0),0)</f>
        <v>#N/A</v>
      </c>
      <c r="F283" s="186" t="s">
        <v>421</v>
      </c>
      <c r="G283" s="169" t="e">
        <f ca="1">OFFSET(Length_5_R5!F26,MATCH(E253,C259:C278,0),0)</f>
        <v>#N/A</v>
      </c>
      <c r="H283" s="225" t="e">
        <f ca="1">OFFSET(Length_5_R5!G26,MATCH(E253,C259:C278,0),0)</f>
        <v>#N/A</v>
      </c>
      <c r="I283" s="169" t="e">
        <f ca="1">OFFSET(Length_5_R5!J26,MATCH(E253,C259:C278,0),0)</f>
        <v>#N/A</v>
      </c>
      <c r="J283" s="169" t="e">
        <f ca="1">OFFSET(Length_5_R5!I26,MATCH(E253,C259:C278,0),0)</f>
        <v>#N/A</v>
      </c>
      <c r="K283" s="196" t="e">
        <f ca="1">G283/J283</f>
        <v>#N/A</v>
      </c>
      <c r="L283" s="181" t="e">
        <f ca="1">IF(I283="L=m",H283/1000,H283)/J283</f>
        <v>#N/A</v>
      </c>
      <c r="M283" s="171" t="s">
        <v>131</v>
      </c>
      <c r="N283" s="187" t="s">
        <v>449</v>
      </c>
      <c r="O283" s="169"/>
      <c r="P283" s="169"/>
      <c r="Q283" s="181">
        <v>1</v>
      </c>
      <c r="R283" s="169"/>
      <c r="S283" s="188" t="e">
        <f ca="1">ABS(K283*Q283)</f>
        <v>#N/A</v>
      </c>
      <c r="T283" s="169" t="e">
        <f ca="1">ABS(L283*Q283)</f>
        <v>#N/A</v>
      </c>
      <c r="U283" s="171" t="s">
        <v>131</v>
      </c>
      <c r="V283" s="169" t="s">
        <v>450</v>
      </c>
      <c r="W283" s="196" t="e">
        <f t="shared" ref="W283:W290" ca="1" si="114">SQRT(SUMSQ(S283,T283*K$253))</f>
        <v>#N/A</v>
      </c>
      <c r="X283" s="192">
        <f t="shared" ref="X283:X290" si="115">IF(V283="∞",0,W283^4/V283)</f>
        <v>0</v>
      </c>
      <c r="Y283" s="188" t="str">
        <f t="shared" ref="Y283:Y290" si="116">IF(OR(N283="직사각형",N283="삼각형"),W283,"")</f>
        <v/>
      </c>
      <c r="Z283" s="188" t="e">
        <f t="shared" ref="Z283:Z288" ca="1" si="117">IF(OR(N283="직사각형",N283="삼각형"),"",W283)</f>
        <v>#N/A</v>
      </c>
      <c r="AA283" s="124"/>
      <c r="AB283" s="124"/>
      <c r="AC283" s="124"/>
    </row>
    <row r="284" spans="1:34" ht="15" customHeight="1">
      <c r="B284" s="321" t="s">
        <v>451</v>
      </c>
      <c r="C284" s="184" t="s">
        <v>388</v>
      </c>
      <c r="D284" s="185" t="s">
        <v>453</v>
      </c>
      <c r="E284" s="325" t="e">
        <f ca="1">OFFSET(N$258,MATCH(K$253,U$259:U$278,0),0)</f>
        <v>#N/A</v>
      </c>
      <c r="F284" s="186" t="s">
        <v>429</v>
      </c>
      <c r="G284" s="169"/>
      <c r="H284" s="171">
        <f>IF(MAX(L259:L278)=0,L253*1000,MAX(L259:L278)*1000)</f>
        <v>0</v>
      </c>
      <c r="I284" s="169">
        <f>IF(MAX(L259:L278)=0,2,1)</f>
        <v>2</v>
      </c>
      <c r="J284" s="189">
        <v>5</v>
      </c>
      <c r="K284" s="196">
        <f>H284/(IF(I284="",1,I284)*SQRT(J284))</f>
        <v>0</v>
      </c>
      <c r="L284" s="196"/>
      <c r="M284" s="171" t="s">
        <v>131</v>
      </c>
      <c r="N284" s="187" t="s">
        <v>455</v>
      </c>
      <c r="O284" s="169"/>
      <c r="P284" s="169"/>
      <c r="Q284" s="181">
        <v>-1</v>
      </c>
      <c r="R284" s="169"/>
      <c r="S284" s="188">
        <f t="shared" ref="S284:S290" si="118">ABS(K284*Q284)</f>
        <v>0</v>
      </c>
      <c r="T284" s="169">
        <f t="shared" ref="T284:T290" si="119">ABS(L284*Q284)</f>
        <v>0</v>
      </c>
      <c r="U284" s="171" t="s">
        <v>131</v>
      </c>
      <c r="V284" s="169">
        <v>4</v>
      </c>
      <c r="W284" s="196">
        <f t="shared" si="114"/>
        <v>0</v>
      </c>
      <c r="X284" s="192">
        <f t="shared" si="115"/>
        <v>0</v>
      </c>
      <c r="Y284" s="188" t="str">
        <f t="shared" si="116"/>
        <v/>
      </c>
      <c r="Z284" s="188">
        <f t="shared" si="117"/>
        <v>0</v>
      </c>
      <c r="AA284" s="124"/>
      <c r="AB284" s="124"/>
      <c r="AC284" s="124"/>
    </row>
    <row r="285" spans="1:34" ht="15" customHeight="1">
      <c r="B285" s="321" t="s">
        <v>186</v>
      </c>
      <c r="C285" s="184" t="s">
        <v>457</v>
      </c>
      <c r="D285" s="185" t="s">
        <v>112</v>
      </c>
      <c r="E285" s="182" t="e">
        <f ca="1">OFFSET(Q$258,MATCH(K$253,U$259:U$278,0),0)</f>
        <v>#N/A</v>
      </c>
      <c r="F285" s="186" t="s">
        <v>424</v>
      </c>
      <c r="G285" s="182"/>
      <c r="H285" s="182">
        <f>1*10^-6</f>
        <v>9.9999999999999995E-7</v>
      </c>
      <c r="I285" s="170"/>
      <c r="J285" s="189">
        <v>3</v>
      </c>
      <c r="K285" s="350"/>
      <c r="L285" s="350">
        <f>SQRT((H285/SQRT(J285)/2)^2+(H285/SQRT(J285)/2)^2)</f>
        <v>4.0824829046386305E-7</v>
      </c>
      <c r="M285" s="186" t="s">
        <v>424</v>
      </c>
      <c r="N285" s="187" t="s">
        <v>459</v>
      </c>
      <c r="O285" s="171">
        <f>H286</f>
        <v>0.2</v>
      </c>
      <c r="P285" s="169" t="s">
        <v>460</v>
      </c>
      <c r="Q285" s="181">
        <f>-O285*1000</f>
        <v>-200</v>
      </c>
      <c r="R285" s="169" t="s">
        <v>461</v>
      </c>
      <c r="S285" s="188">
        <f t="shared" si="118"/>
        <v>0</v>
      </c>
      <c r="T285" s="169">
        <f t="shared" si="119"/>
        <v>8.1649658092772609E-5</v>
      </c>
      <c r="U285" s="171" t="s">
        <v>131</v>
      </c>
      <c r="V285" s="169">
        <v>100</v>
      </c>
      <c r="W285" s="196">
        <f t="shared" si="114"/>
        <v>0</v>
      </c>
      <c r="X285" s="192">
        <f t="shared" si="115"/>
        <v>0</v>
      </c>
      <c r="Y285" s="188">
        <f t="shared" si="116"/>
        <v>0</v>
      </c>
      <c r="Z285" s="188" t="str">
        <f t="shared" si="117"/>
        <v/>
      </c>
      <c r="AA285" s="124"/>
      <c r="AB285" s="124"/>
      <c r="AC285" s="124"/>
    </row>
    <row r="286" spans="1:34" ht="15" customHeight="1">
      <c r="B286" s="321" t="s">
        <v>189</v>
      </c>
      <c r="C286" s="184" t="s">
        <v>463</v>
      </c>
      <c r="D286" s="185" t="s">
        <v>114</v>
      </c>
      <c r="E286" s="171" t="str">
        <f>R259</f>
        <v/>
      </c>
      <c r="F286" s="186" t="s">
        <v>248</v>
      </c>
      <c r="G286" s="170"/>
      <c r="H286" s="171">
        <f>IF(기본정보!H12=1,0.4,0.2)</f>
        <v>0.2</v>
      </c>
      <c r="I286" s="170"/>
      <c r="J286" s="189">
        <v>3</v>
      </c>
      <c r="K286" s="196"/>
      <c r="L286" s="196">
        <f>H286/(IF(I286="",1,I286)*SQRT(J286))</f>
        <v>0.11547005383792516</v>
      </c>
      <c r="M286" s="186" t="s">
        <v>248</v>
      </c>
      <c r="N286" s="187" t="s">
        <v>433</v>
      </c>
      <c r="O286" s="182" t="e">
        <f ca="1">E285</f>
        <v>#N/A</v>
      </c>
      <c r="P286" s="169" t="s">
        <v>460</v>
      </c>
      <c r="Q286" s="181" t="e">
        <f ca="1">-O286*1000</f>
        <v>#N/A</v>
      </c>
      <c r="R286" s="169" t="s">
        <v>466</v>
      </c>
      <c r="S286" s="188" t="e">
        <f t="shared" ca="1" si="118"/>
        <v>#N/A</v>
      </c>
      <c r="T286" s="169" t="e">
        <f t="shared" ca="1" si="119"/>
        <v>#N/A</v>
      </c>
      <c r="U286" s="171" t="s">
        <v>131</v>
      </c>
      <c r="V286" s="169">
        <v>12</v>
      </c>
      <c r="W286" s="196" t="e">
        <f t="shared" ca="1" si="114"/>
        <v>#N/A</v>
      </c>
      <c r="X286" s="192" t="e">
        <f t="shared" ca="1" si="115"/>
        <v>#N/A</v>
      </c>
      <c r="Y286" s="188" t="e">
        <f t="shared" ca="1" si="116"/>
        <v>#N/A</v>
      </c>
      <c r="Z286" s="188" t="str">
        <f t="shared" si="117"/>
        <v/>
      </c>
      <c r="AA286" s="124"/>
      <c r="AB286" s="124"/>
      <c r="AC286" s="124"/>
    </row>
    <row r="287" spans="1:34" ht="15" customHeight="1">
      <c r="B287" s="321" t="s">
        <v>467</v>
      </c>
      <c r="C287" s="184" t="s">
        <v>391</v>
      </c>
      <c r="D287" s="185" t="s">
        <v>113</v>
      </c>
      <c r="E287" s="190" t="e">
        <f ca="1">OFFSET(S$258,MATCH(K$253,U$259:U$278,0),0)</f>
        <v>#N/A</v>
      </c>
      <c r="F287" s="186" t="s">
        <v>424</v>
      </c>
      <c r="G287" s="182"/>
      <c r="H287" s="182">
        <f>1*10^-6</f>
        <v>9.9999999999999995E-7</v>
      </c>
      <c r="I287" s="170"/>
      <c r="J287" s="189">
        <v>3</v>
      </c>
      <c r="K287" s="350"/>
      <c r="L287" s="350">
        <f>SQRT((H287/SQRT(J287))^2+(H287/SQRT(J287))^2)</f>
        <v>8.1649658092772609E-7</v>
      </c>
      <c r="M287" s="186" t="s">
        <v>469</v>
      </c>
      <c r="N287" s="187" t="s">
        <v>459</v>
      </c>
      <c r="O287" s="171">
        <f>E288</f>
        <v>0.1</v>
      </c>
      <c r="P287" s="169" t="s">
        <v>460</v>
      </c>
      <c r="Q287" s="181">
        <f>-O287*1000</f>
        <v>-100</v>
      </c>
      <c r="R287" s="169" t="s">
        <v>461</v>
      </c>
      <c r="S287" s="188">
        <f t="shared" si="118"/>
        <v>0</v>
      </c>
      <c r="T287" s="169">
        <f t="shared" si="119"/>
        <v>8.1649658092772609E-5</v>
      </c>
      <c r="U287" s="171" t="s">
        <v>131</v>
      </c>
      <c r="V287" s="169">
        <v>100</v>
      </c>
      <c r="W287" s="196">
        <f t="shared" si="114"/>
        <v>0</v>
      </c>
      <c r="X287" s="192">
        <f t="shared" si="115"/>
        <v>0</v>
      </c>
      <c r="Y287" s="188">
        <f t="shared" si="116"/>
        <v>0</v>
      </c>
      <c r="Z287" s="188" t="str">
        <f t="shared" si="117"/>
        <v/>
      </c>
      <c r="AA287" s="124"/>
      <c r="AB287" s="124"/>
      <c r="AC287" s="124"/>
    </row>
    <row r="288" spans="1:34" ht="15" customHeight="1">
      <c r="B288" s="321" t="s">
        <v>195</v>
      </c>
      <c r="C288" s="184" t="s">
        <v>115</v>
      </c>
      <c r="D288" s="185" t="s">
        <v>116</v>
      </c>
      <c r="E288" s="171">
        <f>MAX(T259,0.1)</f>
        <v>0.1</v>
      </c>
      <c r="F288" s="186" t="s">
        <v>475</v>
      </c>
      <c r="G288" s="170"/>
      <c r="H288" s="171">
        <f>IF(기본정보!H12=1,3,1)</f>
        <v>1</v>
      </c>
      <c r="I288" s="170"/>
      <c r="J288" s="189">
        <v>3</v>
      </c>
      <c r="K288" s="196"/>
      <c r="L288" s="196">
        <f>H288/(IF(I288="",1,I288)*SQRT(J288))</f>
        <v>0.57735026918962584</v>
      </c>
      <c r="M288" s="186" t="s">
        <v>475</v>
      </c>
      <c r="N288" s="187" t="s">
        <v>433</v>
      </c>
      <c r="O288" s="190" t="e">
        <f ca="1">E287</f>
        <v>#N/A</v>
      </c>
      <c r="P288" s="169" t="s">
        <v>460</v>
      </c>
      <c r="Q288" s="181" t="e">
        <f ca="1">-O288*1000</f>
        <v>#N/A</v>
      </c>
      <c r="R288" s="169" t="s">
        <v>466</v>
      </c>
      <c r="S288" s="188" t="e">
        <f t="shared" ca="1" si="118"/>
        <v>#N/A</v>
      </c>
      <c r="T288" s="169" t="e">
        <f t="shared" ca="1" si="119"/>
        <v>#N/A</v>
      </c>
      <c r="U288" s="171" t="s">
        <v>131</v>
      </c>
      <c r="V288" s="169">
        <v>12</v>
      </c>
      <c r="W288" s="196" t="e">
        <f t="shared" ca="1" si="114"/>
        <v>#N/A</v>
      </c>
      <c r="X288" s="192" t="e">
        <f t="shared" ca="1" si="115"/>
        <v>#N/A</v>
      </c>
      <c r="Y288" s="188" t="e">
        <f t="shared" ca="1" si="116"/>
        <v>#N/A</v>
      </c>
      <c r="Z288" s="188" t="str">
        <f t="shared" si="117"/>
        <v/>
      </c>
      <c r="AA288" s="124"/>
      <c r="AB288" s="124"/>
      <c r="AC288" s="124"/>
    </row>
    <row r="289" spans="2:29" ht="15" customHeight="1">
      <c r="B289" s="321" t="s">
        <v>477</v>
      </c>
      <c r="C289" s="184" t="s">
        <v>76</v>
      </c>
      <c r="D289" s="185" t="s">
        <v>574</v>
      </c>
      <c r="E289" s="169">
        <v>0</v>
      </c>
      <c r="F289" s="186" t="s">
        <v>421</v>
      </c>
      <c r="G289" s="170"/>
      <c r="H289" s="169">
        <f>L253*1000</f>
        <v>0</v>
      </c>
      <c r="I289" s="169">
        <v>2</v>
      </c>
      <c r="J289" s="189">
        <v>3</v>
      </c>
      <c r="K289" s="196">
        <f t="shared" ref="K289:K290" si="120">H289/(IF(I289="",1,I289)*SQRT(J289))</f>
        <v>0</v>
      </c>
      <c r="L289" s="196"/>
      <c r="M289" s="171" t="s">
        <v>131</v>
      </c>
      <c r="N289" s="187" t="s">
        <v>433</v>
      </c>
      <c r="O289" s="190"/>
      <c r="P289" s="169"/>
      <c r="Q289" s="181">
        <v>1</v>
      </c>
      <c r="R289" s="169"/>
      <c r="S289" s="188">
        <f t="shared" si="118"/>
        <v>0</v>
      </c>
      <c r="T289" s="169">
        <f t="shared" si="119"/>
        <v>0</v>
      </c>
      <c r="U289" s="171" t="s">
        <v>131</v>
      </c>
      <c r="V289" s="169" t="s">
        <v>450</v>
      </c>
      <c r="W289" s="196">
        <f t="shared" si="114"/>
        <v>0</v>
      </c>
      <c r="X289" s="192">
        <f t="shared" si="115"/>
        <v>0</v>
      </c>
      <c r="Y289" s="188">
        <f t="shared" si="116"/>
        <v>0</v>
      </c>
      <c r="Z289" s="188"/>
      <c r="AA289" s="124"/>
      <c r="AB289" s="124"/>
      <c r="AC289" s="124"/>
    </row>
    <row r="290" spans="2:29" ht="15" customHeight="1">
      <c r="B290" s="321" t="s">
        <v>335</v>
      </c>
      <c r="C290" s="184" t="s">
        <v>480</v>
      </c>
      <c r="D290" s="185" t="s">
        <v>573</v>
      </c>
      <c r="E290" s="169">
        <v>0</v>
      </c>
      <c r="F290" s="186" t="s">
        <v>429</v>
      </c>
      <c r="G290" s="169">
        <v>0.1</v>
      </c>
      <c r="H290" s="188">
        <f>(1-COS(ATAN(G290/100)))*K253*1000</f>
        <v>0</v>
      </c>
      <c r="I290" s="170"/>
      <c r="J290" s="189">
        <v>3</v>
      </c>
      <c r="K290" s="196">
        <f t="shared" si="120"/>
        <v>0</v>
      </c>
      <c r="L290" s="196"/>
      <c r="M290" s="171" t="s">
        <v>131</v>
      </c>
      <c r="N290" s="187" t="s">
        <v>433</v>
      </c>
      <c r="O290" s="169"/>
      <c r="P290" s="169"/>
      <c r="Q290" s="181">
        <v>1</v>
      </c>
      <c r="R290" s="169"/>
      <c r="S290" s="188">
        <f t="shared" si="118"/>
        <v>0</v>
      </c>
      <c r="T290" s="169">
        <f t="shared" si="119"/>
        <v>0</v>
      </c>
      <c r="U290" s="171" t="s">
        <v>131</v>
      </c>
      <c r="V290" s="169">
        <v>12</v>
      </c>
      <c r="W290" s="196">
        <f t="shared" si="114"/>
        <v>0</v>
      </c>
      <c r="X290" s="192">
        <f t="shared" si="115"/>
        <v>0</v>
      </c>
      <c r="Y290" s="188">
        <f t="shared" si="116"/>
        <v>0</v>
      </c>
      <c r="Z290" s="188" t="str">
        <f>IF(OR(N290="직사각형",N290="삼각형"),"",W290)</f>
        <v/>
      </c>
      <c r="AA290" s="124"/>
      <c r="AB290" s="124"/>
      <c r="AC290" s="124"/>
    </row>
    <row r="291" spans="2:29" ht="15" customHeight="1">
      <c r="B291" s="321" t="s">
        <v>336</v>
      </c>
      <c r="C291" s="184" t="s">
        <v>483</v>
      </c>
      <c r="D291" s="185" t="s">
        <v>484</v>
      </c>
      <c r="E291" s="325" t="e">
        <f ca="1">E283-E284-(E285*E286+E287*E288)*K253</f>
        <v>#N/A</v>
      </c>
      <c r="F291" s="186" t="s">
        <v>429</v>
      </c>
      <c r="G291" s="556"/>
      <c r="H291" s="557"/>
      <c r="I291" s="557"/>
      <c r="J291" s="557"/>
      <c r="K291" s="557"/>
      <c r="L291" s="557"/>
      <c r="M291" s="557"/>
      <c r="N291" s="557"/>
      <c r="O291" s="557"/>
      <c r="P291" s="557"/>
      <c r="Q291" s="557"/>
      <c r="R291" s="558"/>
      <c r="S291" s="191" t="e">
        <f ca="1">SQRT(SUMSQ(S283:S290))</f>
        <v>#N/A</v>
      </c>
      <c r="T291" s="191" t="e">
        <f ca="1">SQRT(SUMSQ(T283:T290))</f>
        <v>#N/A</v>
      </c>
      <c r="U291" s="171" t="s">
        <v>131</v>
      </c>
      <c r="V291" s="183" t="e">
        <f ca="1">IF(X291=0,"∞",ROUNDDOWN(W291^4/X291,0))</f>
        <v>#N/A</v>
      </c>
      <c r="W291" s="229" t="e">
        <f ca="1">SQRT(SUMSQ(W283:W290))</f>
        <v>#N/A</v>
      </c>
      <c r="X291" s="348" t="e">
        <f ca="1">SUM(X283:X290)</f>
        <v>#N/A</v>
      </c>
      <c r="Y291" s="229" t="e">
        <f ca="1">SQRT(SUMSQ(Y283:Y290))</f>
        <v>#N/A</v>
      </c>
      <c r="Z291" s="229" t="e">
        <f ca="1">SQRT(SUMSQ(Z283:Z290))</f>
        <v>#N/A</v>
      </c>
      <c r="AA291" s="124"/>
      <c r="AB291" s="124"/>
      <c r="AC291" s="124"/>
    </row>
    <row r="292" spans="2:29" ht="15" customHeight="1">
      <c r="L292" s="124"/>
      <c r="U292" s="124"/>
      <c r="V292" s="124"/>
      <c r="W292" s="124"/>
      <c r="X292" s="124"/>
      <c r="Y292" s="124"/>
      <c r="AC292" s="124"/>
    </row>
    <row r="293" spans="2:29" ht="15" customHeight="1">
      <c r="B293" s="561"/>
      <c r="C293" s="548" t="s">
        <v>594</v>
      </c>
      <c r="D293" s="551"/>
      <c r="E293" s="551"/>
      <c r="F293" s="551"/>
      <c r="G293" s="549"/>
      <c r="H293" s="356" t="s">
        <v>615</v>
      </c>
      <c r="I293" s="356" t="s">
        <v>616</v>
      </c>
      <c r="J293" s="548" t="s">
        <v>617</v>
      </c>
      <c r="K293" s="551"/>
      <c r="L293" s="551"/>
      <c r="M293" s="549"/>
      <c r="N293" s="356" t="s">
        <v>618</v>
      </c>
      <c r="O293" s="548" t="s">
        <v>619</v>
      </c>
      <c r="P293" s="551"/>
      <c r="Q293" s="549"/>
      <c r="R293" s="552" t="s">
        <v>620</v>
      </c>
      <c r="S293" s="548" t="s">
        <v>621</v>
      </c>
      <c r="T293" s="549"/>
      <c r="U293" s="124"/>
    </row>
    <row r="294" spans="2:29" ht="15" customHeight="1">
      <c r="B294" s="562"/>
      <c r="C294" s="354">
        <v>1</v>
      </c>
      <c r="D294" s="354">
        <v>2</v>
      </c>
      <c r="E294" s="354" t="s">
        <v>586</v>
      </c>
      <c r="F294" s="354" t="s">
        <v>587</v>
      </c>
      <c r="G294" s="354" t="s">
        <v>597</v>
      </c>
      <c r="H294" s="357">
        <f>I253</f>
        <v>0</v>
      </c>
      <c r="I294" s="357">
        <f>I253</f>
        <v>0</v>
      </c>
      <c r="J294" s="356" t="s">
        <v>622</v>
      </c>
      <c r="K294" s="356" t="s">
        <v>623</v>
      </c>
      <c r="L294" s="356" t="s">
        <v>616</v>
      </c>
      <c r="M294" s="356" t="s">
        <v>615</v>
      </c>
      <c r="N294" s="357"/>
      <c r="O294" s="356" t="s">
        <v>622</v>
      </c>
      <c r="P294" s="356" t="s">
        <v>623</v>
      </c>
      <c r="Q294" s="356" t="s">
        <v>624</v>
      </c>
      <c r="R294" s="553"/>
      <c r="S294" s="356" t="s">
        <v>625</v>
      </c>
      <c r="T294" s="356" t="s">
        <v>626</v>
      </c>
      <c r="U294" s="124"/>
    </row>
    <row r="295" spans="2:29" ht="15" customHeight="1">
      <c r="B295" s="354" t="s">
        <v>594</v>
      </c>
      <c r="C295" s="126" t="e">
        <f ca="1">S291*E306</f>
        <v>#N/A</v>
      </c>
      <c r="D295" s="126" t="e">
        <f ca="1">T291*E306</f>
        <v>#N/A</v>
      </c>
      <c r="E295" s="126">
        <f>K253</f>
        <v>0</v>
      </c>
      <c r="F295" s="128" t="str">
        <f>U291</f>
        <v>μm</v>
      </c>
      <c r="G295" s="133" t="e">
        <f ca="1">SQRT(SUMSQ(C295,D295*E295))</f>
        <v>#N/A</v>
      </c>
      <c r="H295" s="132" t="e">
        <f ca="1">MAX(G295:G296)/IF(H294="mm",1000,1)</f>
        <v>#N/A</v>
      </c>
      <c r="I295" s="160">
        <f>H253</f>
        <v>0</v>
      </c>
      <c r="J295" s="125" t="e">
        <f ca="1">MAX(IF(H295&lt;0.00001,6,IF(H295&lt;0.0001,5,IF(H295&lt;0.001,4,IF(H295&lt;0.01,3,IF(H295&lt;0.1,2,IF(H295&lt;1,1,IF(H295&lt;10,0,IF(H295&lt;100,-1,-2)))))))),0)+K296</f>
        <v>#N/A</v>
      </c>
      <c r="K295" s="125" t="e">
        <f ca="1">J295</f>
        <v>#N/A</v>
      </c>
      <c r="L295" s="169">
        <f>IFERROR(LEN(I295)-FIND(".",I295),0)</f>
        <v>0</v>
      </c>
      <c r="M295" s="192" t="e">
        <f ca="1">IF(M296=TRUE,MIN(K295:L295),K295)</f>
        <v>#N/A</v>
      </c>
      <c r="N295" s="160" t="e">
        <f ca="1">ABS((H295-ROUND(H295,M295))/H295*100)</f>
        <v>#N/A</v>
      </c>
      <c r="O295" s="169" t="e">
        <f ca="1">OFFSET(P299,MATCH(M295,O300:O309,0),0)</f>
        <v>#N/A</v>
      </c>
      <c r="P295" s="169" t="e">
        <f ca="1">OFFSET(P299,MATCH(M295,O300:O309,0),0)</f>
        <v>#N/A</v>
      </c>
      <c r="Q295" s="169" t="str">
        <f ca="1">OFFSET(P299,MATCH(L295,O300:O309,0),0)</f>
        <v>0</v>
      </c>
      <c r="R295" s="129">
        <f ca="1">IFERROR(IF(G295=H295,0,1),0)</f>
        <v>0</v>
      </c>
      <c r="S295" s="349" t="e">
        <f ca="1">TEXT(IF(N295&gt;5,ROUNDUP(H295,M295),ROUND(H295,M295)),O295)</f>
        <v>#N/A</v>
      </c>
      <c r="T295" s="349" t="e">
        <f ca="1">S295&amp;" "&amp;H294</f>
        <v>#N/A</v>
      </c>
      <c r="U295" s="124"/>
    </row>
    <row r="296" spans="2:29" ht="15" customHeight="1">
      <c r="B296" s="354" t="s">
        <v>63</v>
      </c>
      <c r="C296" s="127" t="e">
        <f ca="1">M253</f>
        <v>#N/A</v>
      </c>
      <c r="D296" s="128" t="e">
        <f ca="1">N253</f>
        <v>#N/A</v>
      </c>
      <c r="E296" s="128">
        <f>K253</f>
        <v>0</v>
      </c>
      <c r="F296" s="128" t="e">
        <f ca="1">O253</f>
        <v>#N/A</v>
      </c>
      <c r="G296" s="133" t="e">
        <f ca="1">SQRT(SUMSQ(C296,D296*E296))</f>
        <v>#N/A</v>
      </c>
      <c r="J296" s="353" t="s">
        <v>591</v>
      </c>
      <c r="K296" s="169">
        <f>IF(O296=TRUE,1,기본정보!$A$47)</f>
        <v>1</v>
      </c>
      <c r="L296" s="353" t="s">
        <v>592</v>
      </c>
      <c r="M296" s="169" t="b">
        <f>IF(O296=TRUE,FALSE,기본정보!$A$52)</f>
        <v>0</v>
      </c>
      <c r="N296" s="353" t="s">
        <v>593</v>
      </c>
      <c r="O296" s="169" t="b">
        <f>기본정보!$A$46=0</f>
        <v>1</v>
      </c>
      <c r="R296" s="121"/>
      <c r="S296" s="121"/>
      <c r="T296" s="121"/>
      <c r="U296" s="121"/>
      <c r="W296" s="124"/>
    </row>
    <row r="297" spans="2:29" ht="15" customHeight="1">
      <c r="B297" s="122"/>
      <c r="C297" s="122"/>
      <c r="D297" s="122"/>
      <c r="Q297" s="121"/>
      <c r="R297" s="121"/>
      <c r="S297" s="121"/>
      <c r="T297" s="121"/>
      <c r="U297" s="121"/>
      <c r="V297" s="124"/>
    </row>
    <row r="298" spans="2:29" ht="15" customHeight="1">
      <c r="B298" s="130" t="s">
        <v>485</v>
      </c>
      <c r="C298" s="122"/>
      <c r="D298" s="122"/>
      <c r="F298" s="121"/>
      <c r="I298" s="184" t="s">
        <v>53</v>
      </c>
      <c r="J298" s="184" t="s">
        <v>493</v>
      </c>
      <c r="M298" s="121"/>
      <c r="N298" s="121"/>
      <c r="O298" s="344" t="s">
        <v>494</v>
      </c>
      <c r="P298" s="344" t="s">
        <v>495</v>
      </c>
      <c r="Q298" s="121"/>
      <c r="R298" s="124"/>
      <c r="S298" s="121"/>
      <c r="T298" s="121"/>
      <c r="U298" s="121"/>
    </row>
    <row r="299" spans="2:29" ht="15" customHeight="1">
      <c r="B299" s="563" t="s">
        <v>563</v>
      </c>
      <c r="C299" s="564"/>
      <c r="D299" s="552" t="s">
        <v>564</v>
      </c>
      <c r="E299" s="346" t="s">
        <v>567</v>
      </c>
      <c r="F299" s="346" t="s">
        <v>568</v>
      </c>
      <c r="G299" s="346" t="s">
        <v>569</v>
      </c>
      <c r="I299" s="184"/>
      <c r="J299" s="184">
        <v>95.45</v>
      </c>
      <c r="M299" s="121"/>
      <c r="N299" s="121"/>
      <c r="O299" s="343" t="s">
        <v>496</v>
      </c>
      <c r="P299" s="343" t="s">
        <v>497</v>
      </c>
      <c r="Q299" s="121"/>
      <c r="R299" s="124"/>
      <c r="S299" s="121"/>
      <c r="T299" s="121"/>
      <c r="U299" s="121"/>
    </row>
    <row r="300" spans="2:29" ht="15" customHeight="1">
      <c r="B300" s="347" t="s">
        <v>565</v>
      </c>
      <c r="C300" s="351" t="s">
        <v>566</v>
      </c>
      <c r="D300" s="553"/>
      <c r="E300" s="345" t="e">
        <f ca="1">Y291</f>
        <v>#N/A</v>
      </c>
      <c r="F300" s="345" t="e">
        <f ca="1">Z291</f>
        <v>#N/A</v>
      </c>
      <c r="G300" s="247" t="e">
        <f ca="1">F300/E300</f>
        <v>#N/A</v>
      </c>
      <c r="I300" s="169">
        <v>1</v>
      </c>
      <c r="J300" s="169">
        <v>13.97</v>
      </c>
      <c r="M300" s="121"/>
      <c r="N300" s="121"/>
      <c r="O300" s="193">
        <v>0</v>
      </c>
      <c r="P300" s="194" t="s">
        <v>498</v>
      </c>
      <c r="Q300" s="121"/>
      <c r="R300" s="124"/>
      <c r="S300" s="121"/>
      <c r="T300" s="121"/>
      <c r="U300" s="121"/>
    </row>
    <row r="301" spans="2:29" ht="15" customHeight="1">
      <c r="B301" s="169">
        <v>1</v>
      </c>
      <c r="C301" s="188">
        <f ca="1">IFERROR(LARGE(Y283:Y290,B301),0)</f>
        <v>0</v>
      </c>
      <c r="D301" s="346" t="s">
        <v>487</v>
      </c>
      <c r="E301" s="559">
        <f ca="1">SQRT(SUMSQ(C303:C308,D301:D308))</f>
        <v>0</v>
      </c>
      <c r="F301" s="560"/>
      <c r="G301" s="554" t="e">
        <f ca="1">E301/SQRT(SUMSQ(E302,F302))</f>
        <v>#DIV/0!</v>
      </c>
      <c r="H301" s="121"/>
      <c r="I301" s="169">
        <v>2</v>
      </c>
      <c r="J301" s="169">
        <v>4.53</v>
      </c>
      <c r="O301" s="193">
        <v>1</v>
      </c>
      <c r="P301" s="194" t="s">
        <v>499</v>
      </c>
      <c r="Q301" s="121"/>
      <c r="R301" s="121"/>
      <c r="S301" s="121"/>
      <c r="T301" s="121"/>
      <c r="U301" s="121"/>
      <c r="V301" s="124"/>
    </row>
    <row r="302" spans="2:29" ht="15" customHeight="1">
      <c r="B302" s="169">
        <v>2</v>
      </c>
      <c r="C302" s="188">
        <f ca="1">IFERROR(LARGE(Y283:Y290,B302),0)</f>
        <v>0</v>
      </c>
      <c r="D302" s="346" t="s">
        <v>488</v>
      </c>
      <c r="E302" s="345">
        <f ca="1">C301</f>
        <v>0</v>
      </c>
      <c r="F302" s="345">
        <f ca="1">C302</f>
        <v>0</v>
      </c>
      <c r="G302" s="555"/>
      <c r="H302" s="121"/>
      <c r="I302" s="169">
        <v>3</v>
      </c>
      <c r="J302" s="169">
        <v>3.31</v>
      </c>
      <c r="O302" s="193">
        <v>2</v>
      </c>
      <c r="P302" s="194" t="s">
        <v>500</v>
      </c>
      <c r="Q302" s="121"/>
      <c r="R302" s="121"/>
      <c r="S302" s="121"/>
      <c r="T302" s="121"/>
      <c r="U302" s="121"/>
      <c r="V302" s="124"/>
    </row>
    <row r="303" spans="2:29" ht="15" customHeight="1">
      <c r="B303" s="169">
        <v>3</v>
      </c>
      <c r="C303" s="188">
        <f ca="1">IFERROR(LARGE(Y283:Y290,B303),0)</f>
        <v>0</v>
      </c>
      <c r="D303" s="552" t="s">
        <v>486</v>
      </c>
      <c r="E303" s="168" t="s">
        <v>489</v>
      </c>
      <c r="F303" s="168" t="s">
        <v>490</v>
      </c>
      <c r="G303" s="168" t="s">
        <v>491</v>
      </c>
      <c r="H303" s="121"/>
      <c r="I303" s="169">
        <v>4</v>
      </c>
      <c r="J303" s="169">
        <v>2.87</v>
      </c>
      <c r="O303" s="193">
        <v>3</v>
      </c>
      <c r="P303" s="194" t="s">
        <v>501</v>
      </c>
      <c r="Q303" s="121"/>
      <c r="R303" s="121"/>
      <c r="S303" s="121"/>
      <c r="T303" s="121"/>
      <c r="U303" s="121"/>
      <c r="V303" s="124"/>
    </row>
    <row r="304" spans="2:29" ht="15" customHeight="1">
      <c r="B304" s="169">
        <v>4</v>
      </c>
      <c r="C304" s="188">
        <f ca="1">IFERROR(LARGE(Y283:Y290,B304),0)</f>
        <v>0</v>
      </c>
      <c r="D304" s="553"/>
      <c r="E304" s="169" t="e">
        <f ca="1">OFFSET(H282,MATCH(E302,Y283:Y290,0),0)/OFFSET(I282,MATCH(E302,Y283:Y290,0),0)</f>
        <v>#DIV/0!</v>
      </c>
      <c r="F304" s="169" t="e">
        <f ca="1">OFFSET(H282,MATCH(F302,Y283:Y290,0),0)/OFFSET(I282,MATCH(F302,Y283:Y290,0),0)</f>
        <v>#DIV/0!</v>
      </c>
      <c r="G304" s="345" t="e">
        <f ca="1">ABS(E304-F304)/(E304+F304)</f>
        <v>#DIV/0!</v>
      </c>
      <c r="H304" s="121"/>
      <c r="I304" s="169">
        <v>5</v>
      </c>
      <c r="J304" s="169">
        <v>2.65</v>
      </c>
      <c r="O304" s="193">
        <v>4</v>
      </c>
      <c r="P304" s="194" t="s">
        <v>502</v>
      </c>
      <c r="Q304" s="121"/>
      <c r="R304" s="121"/>
      <c r="S304" s="121"/>
      <c r="T304" s="121"/>
      <c r="U304" s="121"/>
      <c r="V304" s="124"/>
    </row>
    <row r="305" spans="1:34" ht="15" customHeight="1">
      <c r="B305" s="169">
        <v>5</v>
      </c>
      <c r="C305" s="188">
        <f ca="1">IFERROR(LARGE(Y283:Y290,B305),0)</f>
        <v>0</v>
      </c>
      <c r="D305" s="346" t="s">
        <v>440</v>
      </c>
      <c r="E305" s="159" t="e">
        <f ca="1">IF(AND(G300&lt;0.3,G301&lt;0.3),"사다리꼴","정규")</f>
        <v>#N/A</v>
      </c>
      <c r="F305" s="121"/>
      <c r="G305" s="121"/>
      <c r="H305" s="121"/>
      <c r="I305" s="169">
        <v>6</v>
      </c>
      <c r="J305" s="169">
        <v>2.52</v>
      </c>
      <c r="O305" s="193">
        <v>5</v>
      </c>
      <c r="P305" s="194" t="s">
        <v>503</v>
      </c>
      <c r="Q305" s="121"/>
      <c r="R305" s="121"/>
      <c r="S305" s="121"/>
      <c r="T305" s="121"/>
      <c r="U305" s="121"/>
      <c r="V305" s="124"/>
    </row>
    <row r="306" spans="1:34" ht="15" customHeight="1">
      <c r="B306" s="169">
        <v>6</v>
      </c>
      <c r="C306" s="188">
        <f ca="1">IFERROR(LARGE(Y283:Y290,B306),0)</f>
        <v>0</v>
      </c>
      <c r="D306" s="346" t="s">
        <v>492</v>
      </c>
      <c r="E306" s="169" t="e">
        <f ca="1">IF(E305="정규",IF(OR(V291="∞",V291&gt;=10),2,OFFSET(J299,MATCH(V291,I300:I309,0),0)),ROUND((1-SQRT((1-0.95)*(1-G304^2)))/SQRT((1+G304^2)/6),2))</f>
        <v>#N/A</v>
      </c>
      <c r="F306" s="121"/>
      <c r="G306" s="121"/>
      <c r="H306" s="121"/>
      <c r="I306" s="169">
        <v>7</v>
      </c>
      <c r="J306" s="169">
        <v>2.4300000000000002</v>
      </c>
      <c r="O306" s="193">
        <v>6</v>
      </c>
      <c r="P306" s="194" t="s">
        <v>504</v>
      </c>
      <c r="Q306" s="121"/>
      <c r="R306" s="121"/>
      <c r="S306" s="121"/>
      <c r="T306" s="121"/>
      <c r="U306" s="121"/>
      <c r="V306" s="124"/>
    </row>
    <row r="307" spans="1:34" ht="15" customHeight="1">
      <c r="B307" s="169">
        <v>7</v>
      </c>
      <c r="C307" s="188">
        <f ca="1">IFERROR(LARGE(Y283:Y290,B307),0)</f>
        <v>0</v>
      </c>
      <c r="F307" s="121"/>
      <c r="G307" s="121"/>
      <c r="H307" s="121"/>
      <c r="I307" s="169">
        <v>8</v>
      </c>
      <c r="J307" s="169">
        <v>2.37</v>
      </c>
      <c r="O307" s="193">
        <v>7</v>
      </c>
      <c r="P307" s="194" t="s">
        <v>505</v>
      </c>
      <c r="Q307" s="121"/>
      <c r="R307" s="121"/>
      <c r="S307" s="121"/>
      <c r="T307" s="121"/>
      <c r="U307" s="121"/>
      <c r="V307" s="124"/>
    </row>
    <row r="308" spans="1:34" ht="15" customHeight="1">
      <c r="B308" s="169">
        <v>8</v>
      </c>
      <c r="C308" s="188">
        <f ca="1">IFERROR(LARGE(Y283:Y290,B308),0)</f>
        <v>0</v>
      </c>
      <c r="I308" s="169">
        <v>9</v>
      </c>
      <c r="J308" s="169">
        <v>2.3199999999999998</v>
      </c>
      <c r="O308" s="193">
        <v>8</v>
      </c>
      <c r="P308" s="194" t="s">
        <v>506</v>
      </c>
      <c r="Q308" s="121"/>
      <c r="R308" s="121"/>
      <c r="S308" s="121"/>
      <c r="T308" s="121"/>
      <c r="U308" s="121"/>
      <c r="V308" s="124"/>
    </row>
    <row r="309" spans="1:34" ht="15" customHeight="1">
      <c r="B309" s="122"/>
      <c r="C309" s="122"/>
      <c r="D309" s="122"/>
      <c r="I309" s="169" t="s">
        <v>54</v>
      </c>
      <c r="J309" s="169">
        <v>2</v>
      </c>
      <c r="O309" s="193">
        <v>9</v>
      </c>
      <c r="P309" s="194" t="s">
        <v>507</v>
      </c>
      <c r="Q309" s="121"/>
      <c r="R309" s="121"/>
      <c r="S309" s="121"/>
      <c r="T309" s="121"/>
      <c r="U309" s="121"/>
      <c r="V309" s="124"/>
    </row>
    <row r="310" spans="1:34" ht="15" customHeight="1">
      <c r="B310" s="122"/>
      <c r="C310" s="122"/>
      <c r="D310" s="122"/>
      <c r="Q310" s="121"/>
      <c r="R310" s="121"/>
      <c r="S310" s="121"/>
      <c r="T310" s="121"/>
      <c r="U310" s="121"/>
      <c r="V310" s="124"/>
    </row>
    <row r="311" spans="1:34" ht="15" customHeight="1">
      <c r="A311" s="252" t="s">
        <v>543</v>
      </c>
      <c r="AA311" s="124"/>
    </row>
    <row r="312" spans="1:34" ht="18" customHeight="1">
      <c r="A312" s="252" t="s">
        <v>538</v>
      </c>
    </row>
    <row r="313" spans="1:34" ht="15" customHeight="1">
      <c r="A313" s="118" t="s">
        <v>369</v>
      </c>
      <c r="B313" s="119"/>
      <c r="C313" s="119"/>
      <c r="D313" s="119"/>
      <c r="E313" s="120"/>
      <c r="F313" s="120"/>
      <c r="G313" s="120"/>
      <c r="H313" s="120"/>
      <c r="I313" s="120"/>
      <c r="J313" s="120"/>
      <c r="K313" s="120"/>
      <c r="L313" s="120"/>
      <c r="M313" s="120"/>
      <c r="N313" s="120"/>
      <c r="O313" s="120"/>
      <c r="P313" s="120"/>
      <c r="Q313" s="120"/>
      <c r="R313" s="120"/>
      <c r="S313" s="120"/>
    </row>
    <row r="314" spans="1:34" ht="24">
      <c r="B314" s="321" t="s">
        <v>370</v>
      </c>
      <c r="C314" s="321" t="s">
        <v>371</v>
      </c>
      <c r="D314" s="321" t="s">
        <v>372</v>
      </c>
      <c r="E314" s="321" t="s">
        <v>108</v>
      </c>
      <c r="F314" s="321" t="s">
        <v>62</v>
      </c>
      <c r="G314" s="358" t="s">
        <v>642</v>
      </c>
      <c r="H314" s="321" t="s">
        <v>76</v>
      </c>
      <c r="I314" s="321" t="s">
        <v>60</v>
      </c>
      <c r="J314" s="321" t="s">
        <v>142</v>
      </c>
      <c r="K314" s="321" t="s">
        <v>376</v>
      </c>
      <c r="L314" s="321" t="s">
        <v>377</v>
      </c>
      <c r="M314" s="321" t="s">
        <v>378</v>
      </c>
      <c r="N314" s="321" t="s">
        <v>379</v>
      </c>
      <c r="O314" s="321" t="s">
        <v>380</v>
      </c>
      <c r="P314" s="120"/>
      <c r="Q314" s="120"/>
      <c r="S314" s="120"/>
      <c r="T314" s="120"/>
      <c r="U314" s="121"/>
    </row>
    <row r="315" spans="1:34" ht="15" customHeight="1">
      <c r="B315" s="169" t="e">
        <f>C315</f>
        <v>#DIV/0!</v>
      </c>
      <c r="C315" s="169" t="e">
        <f>AVERAGE(기본정보!B12:B13)</f>
        <v>#DIV/0!</v>
      </c>
      <c r="D315" s="169">
        <f>MIN(C321:C340)</f>
        <v>0</v>
      </c>
      <c r="E315" s="169">
        <f>MAX(C321:C340)</f>
        <v>0</v>
      </c>
      <c r="F315" s="169">
        <f>Length_5_R6!H4</f>
        <v>0</v>
      </c>
      <c r="G315" s="169" t="str">
        <f ca="1">TEXT(F315,OFFSET(P361,MATCH(IFERROR(LEN(F315)-FIND(".",F315),0),O362:O371,0),0))</f>
        <v>0</v>
      </c>
      <c r="H315" s="169">
        <f>Length_5_R6!I4</f>
        <v>0</v>
      </c>
      <c r="I315" s="169">
        <f>Length_5_R6!J4</f>
        <v>0</v>
      </c>
      <c r="J315" s="169">
        <f>IF(I315="inch",25.4,IF(I315="μm",0.001,1))</f>
        <v>1</v>
      </c>
      <c r="K315" s="169">
        <f>MAX(U321:U340)</f>
        <v>0</v>
      </c>
      <c r="L315" s="169">
        <f>H315*J315</f>
        <v>0</v>
      </c>
      <c r="M315" s="169" t="e">
        <f ca="1">OFFSET(Length_5_R6!D3,MATCH($K315,$U321:$U340,0),0)</f>
        <v>#N/A</v>
      </c>
      <c r="N315" s="169" t="e">
        <f ca="1">OFFSET(Length_5_R6!E3,MATCH($K315,$U321:$U340,0),0)</f>
        <v>#N/A</v>
      </c>
      <c r="O315" s="169" t="e">
        <f ca="1">OFFSET(Length_5_R6!F3,MATCH($K315,$U321:$U340,0),0)</f>
        <v>#N/A</v>
      </c>
      <c r="S315" s="120"/>
      <c r="T315" s="120"/>
      <c r="U315" s="121"/>
    </row>
    <row r="316" spans="1:34" ht="15" customHeight="1">
      <c r="B316" s="119"/>
      <c r="C316" s="119"/>
      <c r="D316" s="119"/>
      <c r="E316" s="120"/>
      <c r="F316" s="120"/>
      <c r="G316" s="120"/>
      <c r="H316" s="120"/>
      <c r="I316" s="120"/>
      <c r="J316" s="120"/>
      <c r="K316" s="120"/>
      <c r="L316" s="120"/>
      <c r="M316" s="120"/>
      <c r="N316" s="120"/>
      <c r="O316" s="120"/>
      <c r="P316" s="120"/>
      <c r="Q316" s="120"/>
      <c r="R316" s="120"/>
      <c r="S316" s="120"/>
      <c r="T316" s="120"/>
      <c r="U316" s="120"/>
    </row>
    <row r="317" spans="1:34" ht="15" customHeight="1">
      <c r="A317" s="118" t="s">
        <v>381</v>
      </c>
      <c r="D317" s="119"/>
      <c r="E317" s="124"/>
      <c r="F317" s="124"/>
      <c r="G317" s="124"/>
      <c r="H317" s="124"/>
      <c r="I317" s="124"/>
      <c r="J317" s="124"/>
      <c r="K317" s="124"/>
      <c r="L317" s="124"/>
      <c r="M317" s="124"/>
      <c r="N317" s="124"/>
      <c r="O317" s="124"/>
      <c r="P317" s="124"/>
      <c r="Q317" s="124"/>
      <c r="R317" s="124"/>
      <c r="S317" s="124"/>
      <c r="T317" s="124"/>
      <c r="U317" s="124"/>
      <c r="AA317" s="131" t="s">
        <v>382</v>
      </c>
    </row>
    <row r="318" spans="1:34" ht="15" customHeight="1">
      <c r="B318" s="565" t="s">
        <v>383</v>
      </c>
      <c r="C318" s="561" t="s">
        <v>92</v>
      </c>
      <c r="D318" s="561" t="s">
        <v>60</v>
      </c>
      <c r="E318" s="561" t="s">
        <v>367</v>
      </c>
      <c r="F318" s="567" t="s">
        <v>332</v>
      </c>
      <c r="G318" s="567"/>
      <c r="H318" s="567"/>
      <c r="I318" s="567"/>
      <c r="J318" s="567"/>
      <c r="K318" s="567"/>
      <c r="L318" s="568" t="s">
        <v>140</v>
      </c>
      <c r="M318" s="321" t="s">
        <v>387</v>
      </c>
      <c r="N318" s="321" t="s">
        <v>388</v>
      </c>
      <c r="O318" s="548" t="s">
        <v>328</v>
      </c>
      <c r="P318" s="551"/>
      <c r="Q318" s="549"/>
      <c r="R318" s="321" t="s">
        <v>390</v>
      </c>
      <c r="S318" s="177" t="s">
        <v>391</v>
      </c>
      <c r="T318" s="321" t="s">
        <v>392</v>
      </c>
      <c r="U318" s="321" t="s">
        <v>92</v>
      </c>
      <c r="V318" s="321" t="s">
        <v>393</v>
      </c>
      <c r="W318" s="548" t="s">
        <v>640</v>
      </c>
      <c r="X318" s="551"/>
      <c r="Y318" s="549"/>
      <c r="Z318" s="124"/>
      <c r="AA318" s="570" t="s">
        <v>88</v>
      </c>
      <c r="AB318" s="571"/>
      <c r="AC318" s="572" t="s">
        <v>395</v>
      </c>
      <c r="AD318" s="573"/>
      <c r="AE318" s="573"/>
      <c r="AF318" s="573"/>
      <c r="AG318" s="573"/>
      <c r="AH318" s="573"/>
    </row>
    <row r="319" spans="1:34" ht="15" customHeight="1">
      <c r="B319" s="565"/>
      <c r="C319" s="566"/>
      <c r="D319" s="566"/>
      <c r="E319" s="566"/>
      <c r="F319" s="178" t="s">
        <v>396</v>
      </c>
      <c r="G319" s="323" t="s">
        <v>149</v>
      </c>
      <c r="H319" s="178" t="s">
        <v>109</v>
      </c>
      <c r="I319" s="323" t="s">
        <v>110</v>
      </c>
      <c r="J319" s="178" t="s">
        <v>111</v>
      </c>
      <c r="K319" s="323" t="s">
        <v>398</v>
      </c>
      <c r="L319" s="569"/>
      <c r="M319" s="321" t="s">
        <v>399</v>
      </c>
      <c r="N319" s="321" t="s">
        <v>400</v>
      </c>
      <c r="O319" s="321" t="s">
        <v>401</v>
      </c>
      <c r="P319" s="321" t="s">
        <v>402</v>
      </c>
      <c r="Q319" s="321" t="s">
        <v>403</v>
      </c>
      <c r="R319" s="321" t="s">
        <v>163</v>
      </c>
      <c r="S319" s="321" t="s">
        <v>164</v>
      </c>
      <c r="T319" s="321" t="s">
        <v>165</v>
      </c>
      <c r="U319" s="321" t="s">
        <v>407</v>
      </c>
      <c r="V319" s="321" t="s">
        <v>408</v>
      </c>
      <c r="W319" s="321" t="s">
        <v>409</v>
      </c>
      <c r="X319" s="321" t="s">
        <v>393</v>
      </c>
      <c r="Y319" s="321" t="s">
        <v>89</v>
      </c>
      <c r="Z319" s="124"/>
      <c r="AA319" s="209" t="s">
        <v>413</v>
      </c>
      <c r="AB319" s="209" t="s">
        <v>414</v>
      </c>
      <c r="AC319" s="321" t="s">
        <v>119</v>
      </c>
      <c r="AD319" s="322" t="s">
        <v>393</v>
      </c>
      <c r="AE319" s="321" t="s">
        <v>89</v>
      </c>
      <c r="AF319" s="208" t="s">
        <v>88</v>
      </c>
      <c r="AG319" s="208" t="s">
        <v>419</v>
      </c>
      <c r="AH319" s="208" t="s">
        <v>412</v>
      </c>
    </row>
    <row r="320" spans="1:34" ht="15" customHeight="1">
      <c r="B320" s="565"/>
      <c r="C320" s="562"/>
      <c r="D320" s="562"/>
      <c r="E320" s="562"/>
      <c r="F320" s="323">
        <f>I315</f>
        <v>0</v>
      </c>
      <c r="G320" s="323">
        <f>F320</f>
        <v>0</v>
      </c>
      <c r="H320" s="323">
        <f>G320</f>
        <v>0</v>
      </c>
      <c r="I320" s="323">
        <f>H320</f>
        <v>0</v>
      </c>
      <c r="J320" s="323">
        <f>I320</f>
        <v>0</v>
      </c>
      <c r="K320" s="323">
        <f>J320</f>
        <v>0</v>
      </c>
      <c r="L320" s="321" t="s">
        <v>421</v>
      </c>
      <c r="M320" s="321" t="s">
        <v>154</v>
      </c>
      <c r="N320" s="321" t="s">
        <v>154</v>
      </c>
      <c r="O320" s="210" t="s">
        <v>424</v>
      </c>
      <c r="P320" s="210" t="s">
        <v>424</v>
      </c>
      <c r="Q320" s="210" t="s">
        <v>424</v>
      </c>
      <c r="R320" s="210" t="s">
        <v>248</v>
      </c>
      <c r="S320" s="210" t="s">
        <v>424</v>
      </c>
      <c r="T320" s="210" t="s">
        <v>248</v>
      </c>
      <c r="U320" s="321" t="s">
        <v>429</v>
      </c>
      <c r="V320" s="321" t="s">
        <v>421</v>
      </c>
      <c r="W320" s="321">
        <f>I315</f>
        <v>0</v>
      </c>
      <c r="X320" s="321">
        <f>W320</f>
        <v>0</v>
      </c>
      <c r="Y320" s="321">
        <f>X320</f>
        <v>0</v>
      </c>
      <c r="Z320" s="124"/>
      <c r="AA320" s="323">
        <f>I315</f>
        <v>0</v>
      </c>
      <c r="AB320" s="323">
        <f>AA320</f>
        <v>0</v>
      </c>
      <c r="AC320" s="321">
        <f>AB320</f>
        <v>0</v>
      </c>
      <c r="AD320" s="321">
        <f>AC320</f>
        <v>0</v>
      </c>
      <c r="AE320" s="321">
        <f>AD320</f>
        <v>0</v>
      </c>
      <c r="AF320" s="321">
        <f>AE320</f>
        <v>0</v>
      </c>
      <c r="AG320" s="231">
        <f>IF(TYPE(MATCH("FAIL",AG321:AG340,0))=16,0,1)</f>
        <v>0</v>
      </c>
      <c r="AH320" s="321">
        <f>AF320</f>
        <v>0</v>
      </c>
    </row>
    <row r="321" spans="2:34" ht="15" customHeight="1">
      <c r="B321" s="175" t="b">
        <f>IF(TRIM(Length_5_R6!A4)="",FALSE,TRUE)</f>
        <v>0</v>
      </c>
      <c r="C321" s="169" t="str">
        <f>IF($B321=FALSE,"",VALUE(Length_5_R6!A4))</f>
        <v/>
      </c>
      <c r="D321" s="169" t="str">
        <f>IF($B321=FALSE,"",Length_5_R6!B4)</f>
        <v/>
      </c>
      <c r="E321" s="169" t="str">
        <f>IF($B321=FALSE,"",Length_5_R6!C4)</f>
        <v/>
      </c>
      <c r="F321" s="175" t="str">
        <f>IF(B321=FALSE,"",Length_5_R6!N4)</f>
        <v/>
      </c>
      <c r="G321" s="175" t="str">
        <f>IF(B321=FALSE,"",Length_5_R6!O4)</f>
        <v/>
      </c>
      <c r="H321" s="175" t="str">
        <f>IF(B321=FALSE,"",Length_5_R6!P4)</f>
        <v/>
      </c>
      <c r="I321" s="175" t="str">
        <f>IF(B321=FALSE,"",Length_5_R6!Q4)</f>
        <v/>
      </c>
      <c r="J321" s="175" t="str">
        <f>IF(B321=FALSE,"",Length_5_R6!R4)</f>
        <v/>
      </c>
      <c r="K321" s="169" t="str">
        <f t="shared" ref="K321:K340" si="121">IF(B321=FALSE,"",AVERAGE(F321:J321))</f>
        <v/>
      </c>
      <c r="L321" s="179" t="str">
        <f t="shared" ref="L321:L340" si="122">IF(B321=FALSE,"",STDEV(F321:J321)*J$315)</f>
        <v/>
      </c>
      <c r="M321" s="180" t="str">
        <f>IF(B321=FALSE,"",Length_5_R6!D27)</f>
        <v/>
      </c>
      <c r="N321" s="181" t="str">
        <f>IF(B321=FALSE,"",Calcu!K321*J$315)</f>
        <v/>
      </c>
      <c r="O321" s="182" t="str">
        <f t="shared" ref="O321:O340" si="123">IF(B321=FALSE,"",8*10^-6)</f>
        <v/>
      </c>
      <c r="P321" s="182" t="str">
        <f>IF(B321=FALSE,"",Length_5_R6!K27)</f>
        <v/>
      </c>
      <c r="Q321" s="182" t="str">
        <f t="shared" ref="Q321:Q340" si="124">IF(B321=FALSE,"",AVERAGE(O321:P321))</f>
        <v/>
      </c>
      <c r="R321" s="169" t="str">
        <f t="shared" ref="R321:R340" si="125">IF(B321=FALSE,"",B$315-C$315)</f>
        <v/>
      </c>
      <c r="S321" s="169" t="str">
        <f t="shared" ref="S321:S340" si="126">IF(B321=FALSE,"",O321-P321)</f>
        <v/>
      </c>
      <c r="T321" s="246" t="str">
        <f t="shared" ref="T321:T340" si="127">IF(B321=FALSE,"",AVERAGE(B$315:C$315)-20)</f>
        <v/>
      </c>
      <c r="U321" s="183" t="str">
        <f t="shared" ref="U321:U340" si="128">IF(B321=FALSE,"",C321*J$315)</f>
        <v/>
      </c>
      <c r="V321" s="285" t="str">
        <f>IF(B321=FALSE,"",M321-N321-(Q321*R321+S321*T321)*U321)</f>
        <v/>
      </c>
      <c r="W321" s="169" t="str">
        <f t="shared" ref="W321:W340" si="129">IF(B321=FALSE,"",ROUND(U321/J$315,M$357))</f>
        <v/>
      </c>
      <c r="X321" s="169" t="str">
        <f t="shared" ref="X321:X340" si="130">IF(B321=FALSE,"",ROUND(V321/J$315,M$357))</f>
        <v/>
      </c>
      <c r="Y321" s="169" t="str">
        <f>IF(B321=FALSE,"",ROUND((W321+X321),M$357))</f>
        <v/>
      </c>
      <c r="Z321" s="124"/>
      <c r="AA321" s="169" t="e">
        <f ca="1">IF(Length_5_R6!K4&lt;0,ROUNDUP(Length_5_R6!K4,$M$357),ROUNDDOWN(Length_5_R6!K4,$M$357))</f>
        <v>#N/A</v>
      </c>
      <c r="AB321" s="169" t="e">
        <f ca="1">IF(Length_5_R6!L4&lt;0,ROUNDDOWN(Length_5_R6!L4,$M$357),ROUNDUP(Length_5_R6!L4,$M$357))</f>
        <v>#N/A</v>
      </c>
      <c r="AC321" s="169" t="e">
        <f t="shared" ref="AC321:AC340" ca="1" si="131">TEXT(W321,IF(W321&gt;=1000,"# ##","")&amp;$P$357)</f>
        <v>#N/A</v>
      </c>
      <c r="AD321" s="172" t="e">
        <f t="shared" ref="AD321:AD340" ca="1" si="132">TEXT(X321,$P$357)</f>
        <v>#N/A</v>
      </c>
      <c r="AE321" s="169" t="e">
        <f t="shared" ref="AE321:AE340" ca="1" si="133">TEXT(Y321,IF(Y321&gt;=1000,"# ##","")&amp;$P$357)</f>
        <v>#N/A</v>
      </c>
      <c r="AF321" s="169" t="e">
        <f t="shared" ref="AF321:AF340" ca="1" si="134">"± "&amp;TEXT(AB321-W321,P$357)</f>
        <v>#N/A</v>
      </c>
      <c r="AG321" s="169" t="str">
        <f t="shared" ref="AG321:AG340" si="135">IF(B321=FALSE,"",IF(AND(AA321&lt;=Y321,Y321&lt;=AB321),"PASS","FAIL"))</f>
        <v/>
      </c>
      <c r="AH321" s="169" t="e">
        <f ca="1">S357</f>
        <v>#N/A</v>
      </c>
    </row>
    <row r="322" spans="2:34" ht="15" customHeight="1">
      <c r="B322" s="175" t="b">
        <f>IF(TRIM(Length_5_R6!A5)="",FALSE,TRUE)</f>
        <v>0</v>
      </c>
      <c r="C322" s="169" t="str">
        <f>IF($B322=FALSE,"",VALUE(Length_5_R6!A5))</f>
        <v/>
      </c>
      <c r="D322" s="169" t="str">
        <f>IF($B322=FALSE,"",Length_5_R6!B5)</f>
        <v/>
      </c>
      <c r="E322" s="169" t="str">
        <f>IF($B322=FALSE,"",Length_5_R6!C5)</f>
        <v/>
      </c>
      <c r="F322" s="175" t="str">
        <f>IF(B322=FALSE,"",Length_5_R6!N5)</f>
        <v/>
      </c>
      <c r="G322" s="175" t="str">
        <f>IF(B322=FALSE,"",Length_5_R6!O5)</f>
        <v/>
      </c>
      <c r="H322" s="175" t="str">
        <f>IF(B322=FALSE,"",Length_5_R6!P5)</f>
        <v/>
      </c>
      <c r="I322" s="175" t="str">
        <f>IF(B322=FALSE,"",Length_5_R6!Q5)</f>
        <v/>
      </c>
      <c r="J322" s="175" t="str">
        <f>IF(B322=FALSE,"",Length_5_R6!R5)</f>
        <v/>
      </c>
      <c r="K322" s="169" t="str">
        <f t="shared" si="121"/>
        <v/>
      </c>
      <c r="L322" s="179" t="str">
        <f t="shared" si="122"/>
        <v/>
      </c>
      <c r="M322" s="180" t="str">
        <f>IF(B322=FALSE,"",Length_5_R6!D28)</f>
        <v/>
      </c>
      <c r="N322" s="181" t="str">
        <f>IF(B322=FALSE,"",Calcu!K322*J$315)</f>
        <v/>
      </c>
      <c r="O322" s="182" t="str">
        <f t="shared" si="123"/>
        <v/>
      </c>
      <c r="P322" s="182" t="str">
        <f>IF(B322=FALSE,"",Length_5_R6!K28)</f>
        <v/>
      </c>
      <c r="Q322" s="182" t="str">
        <f t="shared" si="124"/>
        <v/>
      </c>
      <c r="R322" s="169" t="str">
        <f t="shared" si="125"/>
        <v/>
      </c>
      <c r="S322" s="169" t="str">
        <f t="shared" si="126"/>
        <v/>
      </c>
      <c r="T322" s="246" t="str">
        <f t="shared" si="127"/>
        <v/>
      </c>
      <c r="U322" s="183" t="str">
        <f t="shared" si="128"/>
        <v/>
      </c>
      <c r="V322" s="285" t="str">
        <f t="shared" ref="V322:V340" si="136">IF(B322=FALSE,"",M322-N322-(Q322*R322+S322*T322)*U322)</f>
        <v/>
      </c>
      <c r="W322" s="169" t="str">
        <f t="shared" si="129"/>
        <v/>
      </c>
      <c r="X322" s="169" t="str">
        <f t="shared" si="130"/>
        <v/>
      </c>
      <c r="Y322" s="169" t="str">
        <f t="shared" ref="Y322:Y340" si="137">IF(B322=FALSE,"",ROUND((W322+X322),M$357))</f>
        <v/>
      </c>
      <c r="Z322" s="124"/>
      <c r="AA322" s="169" t="e">
        <f ca="1">IF(Length_5_R6!K5&lt;0,ROUNDUP(Length_5_R6!K5,$M$357),ROUNDDOWN(Length_5_R6!K5,$M$357))</f>
        <v>#N/A</v>
      </c>
      <c r="AB322" s="169" t="e">
        <f ca="1">IF(Length_5_R6!L5&lt;0,ROUNDDOWN(Length_5_R6!L5,$M$357),ROUNDUP(Length_5_R6!L5,$M$357))</f>
        <v>#N/A</v>
      </c>
      <c r="AC322" s="169" t="e">
        <f t="shared" ca="1" si="131"/>
        <v>#N/A</v>
      </c>
      <c r="AD322" s="172" t="e">
        <f t="shared" ca="1" si="132"/>
        <v>#N/A</v>
      </c>
      <c r="AE322" s="169" t="e">
        <f t="shared" ca="1" si="133"/>
        <v>#N/A</v>
      </c>
      <c r="AF322" s="169" t="e">
        <f t="shared" ca="1" si="134"/>
        <v>#N/A</v>
      </c>
      <c r="AG322" s="169" t="str">
        <f t="shared" si="135"/>
        <v/>
      </c>
      <c r="AH322" s="169" t="e">
        <f ca="1">S357</f>
        <v>#N/A</v>
      </c>
    </row>
    <row r="323" spans="2:34" ht="15" customHeight="1">
      <c r="B323" s="175" t="b">
        <f>IF(TRIM(Length_5_R6!A6)="",FALSE,TRUE)</f>
        <v>0</v>
      </c>
      <c r="C323" s="169" t="str">
        <f>IF($B323=FALSE,"",VALUE(Length_5_R6!A6))</f>
        <v/>
      </c>
      <c r="D323" s="169" t="str">
        <f>IF($B323=FALSE,"",Length_5_R6!B6)</f>
        <v/>
      </c>
      <c r="E323" s="169" t="str">
        <f>IF($B323=FALSE,"",Length_5_R6!C6)</f>
        <v/>
      </c>
      <c r="F323" s="175" t="str">
        <f>IF(B323=FALSE,"",Length_5_R6!N6)</f>
        <v/>
      </c>
      <c r="G323" s="175" t="str">
        <f>IF(B323=FALSE,"",Length_5_R6!O6)</f>
        <v/>
      </c>
      <c r="H323" s="175" t="str">
        <f>IF(B323=FALSE,"",Length_5_R6!P6)</f>
        <v/>
      </c>
      <c r="I323" s="175" t="str">
        <f>IF(B323=FALSE,"",Length_5_R6!Q6)</f>
        <v/>
      </c>
      <c r="J323" s="175" t="str">
        <f>IF(B323=FALSE,"",Length_5_R6!R6)</f>
        <v/>
      </c>
      <c r="K323" s="169" t="str">
        <f t="shared" si="121"/>
        <v/>
      </c>
      <c r="L323" s="179" t="str">
        <f t="shared" si="122"/>
        <v/>
      </c>
      <c r="M323" s="180" t="str">
        <f>IF(B323=FALSE,"",Length_5_R6!D29)</f>
        <v/>
      </c>
      <c r="N323" s="181" t="str">
        <f>IF(B323=FALSE,"",Calcu!K323*J$315)</f>
        <v/>
      </c>
      <c r="O323" s="182" t="str">
        <f t="shared" si="123"/>
        <v/>
      </c>
      <c r="P323" s="182" t="str">
        <f>IF(B323=FALSE,"",Length_5_R6!K29)</f>
        <v/>
      </c>
      <c r="Q323" s="182" t="str">
        <f t="shared" si="124"/>
        <v/>
      </c>
      <c r="R323" s="169" t="str">
        <f t="shared" si="125"/>
        <v/>
      </c>
      <c r="S323" s="169" t="str">
        <f t="shared" si="126"/>
        <v/>
      </c>
      <c r="T323" s="246" t="str">
        <f t="shared" si="127"/>
        <v/>
      </c>
      <c r="U323" s="183" t="str">
        <f t="shared" si="128"/>
        <v/>
      </c>
      <c r="V323" s="285" t="str">
        <f t="shared" si="136"/>
        <v/>
      </c>
      <c r="W323" s="169" t="str">
        <f t="shared" si="129"/>
        <v/>
      </c>
      <c r="X323" s="169" t="str">
        <f t="shared" si="130"/>
        <v/>
      </c>
      <c r="Y323" s="169" t="str">
        <f t="shared" si="137"/>
        <v/>
      </c>
      <c r="Z323" s="124"/>
      <c r="AA323" s="169" t="e">
        <f ca="1">IF(Length_5_R6!K6&lt;0,ROUNDUP(Length_5_R6!K6,$M$357),ROUNDDOWN(Length_5_R6!K6,$M$357))</f>
        <v>#N/A</v>
      </c>
      <c r="AB323" s="169" t="e">
        <f ca="1">IF(Length_5_R6!L6&lt;0,ROUNDDOWN(Length_5_R6!L6,$M$357),ROUNDUP(Length_5_R6!L6,$M$357))</f>
        <v>#N/A</v>
      </c>
      <c r="AC323" s="169" t="e">
        <f t="shared" ca="1" si="131"/>
        <v>#N/A</v>
      </c>
      <c r="AD323" s="172" t="e">
        <f t="shared" ca="1" si="132"/>
        <v>#N/A</v>
      </c>
      <c r="AE323" s="169" t="e">
        <f t="shared" ca="1" si="133"/>
        <v>#N/A</v>
      </c>
      <c r="AF323" s="169" t="e">
        <f t="shared" ca="1" si="134"/>
        <v>#N/A</v>
      </c>
      <c r="AG323" s="169" t="str">
        <f t="shared" si="135"/>
        <v/>
      </c>
      <c r="AH323" s="169" t="e">
        <f ca="1">S357</f>
        <v>#N/A</v>
      </c>
    </row>
    <row r="324" spans="2:34" ht="15" customHeight="1">
      <c r="B324" s="175" t="b">
        <f>IF(TRIM(Length_5_R6!A7)="",FALSE,TRUE)</f>
        <v>0</v>
      </c>
      <c r="C324" s="169" t="str">
        <f>IF($B324=FALSE,"",VALUE(Length_5_R6!A7))</f>
        <v/>
      </c>
      <c r="D324" s="169" t="str">
        <f>IF($B324=FALSE,"",Length_5_R6!B7)</f>
        <v/>
      </c>
      <c r="E324" s="169" t="str">
        <f>IF($B324=FALSE,"",Length_5_R6!C7)</f>
        <v/>
      </c>
      <c r="F324" s="175" t="str">
        <f>IF(B324=FALSE,"",Length_5_R6!N7)</f>
        <v/>
      </c>
      <c r="G324" s="175" t="str">
        <f>IF(B324=FALSE,"",Length_5_R6!O7)</f>
        <v/>
      </c>
      <c r="H324" s="175" t="str">
        <f>IF(B324=FALSE,"",Length_5_R6!P7)</f>
        <v/>
      </c>
      <c r="I324" s="175" t="str">
        <f>IF(B324=FALSE,"",Length_5_R6!Q7)</f>
        <v/>
      </c>
      <c r="J324" s="175" t="str">
        <f>IF(B324=FALSE,"",Length_5_R6!R7)</f>
        <v/>
      </c>
      <c r="K324" s="169" t="str">
        <f t="shared" si="121"/>
        <v/>
      </c>
      <c r="L324" s="179" t="str">
        <f t="shared" si="122"/>
        <v/>
      </c>
      <c r="M324" s="180" t="str">
        <f>IF(B324=FALSE,"",Length_5_R6!D30)</f>
        <v/>
      </c>
      <c r="N324" s="181" t="str">
        <f>IF(B324=FALSE,"",Calcu!K324*J$315)</f>
        <v/>
      </c>
      <c r="O324" s="182" t="str">
        <f t="shared" si="123"/>
        <v/>
      </c>
      <c r="P324" s="182" t="str">
        <f>IF(B324=FALSE,"",Length_5_R6!K30)</f>
        <v/>
      </c>
      <c r="Q324" s="182" t="str">
        <f t="shared" si="124"/>
        <v/>
      </c>
      <c r="R324" s="169" t="str">
        <f t="shared" si="125"/>
        <v/>
      </c>
      <c r="S324" s="169" t="str">
        <f t="shared" si="126"/>
        <v/>
      </c>
      <c r="T324" s="246" t="str">
        <f t="shared" si="127"/>
        <v/>
      </c>
      <c r="U324" s="183" t="str">
        <f t="shared" si="128"/>
        <v/>
      </c>
      <c r="V324" s="285" t="str">
        <f t="shared" si="136"/>
        <v/>
      </c>
      <c r="W324" s="169" t="str">
        <f t="shared" si="129"/>
        <v/>
      </c>
      <c r="X324" s="169" t="str">
        <f t="shared" si="130"/>
        <v/>
      </c>
      <c r="Y324" s="169" t="str">
        <f t="shared" si="137"/>
        <v/>
      </c>
      <c r="Z324" s="124"/>
      <c r="AA324" s="169" t="e">
        <f ca="1">IF(Length_5_R6!K7&lt;0,ROUNDUP(Length_5_R6!K7,$M$357),ROUNDDOWN(Length_5_R6!K7,$M$357))</f>
        <v>#N/A</v>
      </c>
      <c r="AB324" s="169" t="e">
        <f ca="1">IF(Length_5_R6!L7&lt;0,ROUNDDOWN(Length_5_R6!L7,$M$357),ROUNDUP(Length_5_R6!L7,$M$357))</f>
        <v>#N/A</v>
      </c>
      <c r="AC324" s="169" t="e">
        <f t="shared" ca="1" si="131"/>
        <v>#N/A</v>
      </c>
      <c r="AD324" s="172" t="e">
        <f t="shared" ca="1" si="132"/>
        <v>#N/A</v>
      </c>
      <c r="AE324" s="169" t="e">
        <f t="shared" ca="1" si="133"/>
        <v>#N/A</v>
      </c>
      <c r="AF324" s="169" t="e">
        <f t="shared" ca="1" si="134"/>
        <v>#N/A</v>
      </c>
      <c r="AG324" s="169" t="str">
        <f t="shared" si="135"/>
        <v/>
      </c>
      <c r="AH324" s="169" t="e">
        <f ca="1">S357</f>
        <v>#N/A</v>
      </c>
    </row>
    <row r="325" spans="2:34" ht="15" customHeight="1">
      <c r="B325" s="175" t="b">
        <f>IF(TRIM(Length_5_R6!A8)="",FALSE,TRUE)</f>
        <v>0</v>
      </c>
      <c r="C325" s="169" t="str">
        <f>IF($B325=FALSE,"",VALUE(Length_5_R6!A8))</f>
        <v/>
      </c>
      <c r="D325" s="169" t="str">
        <f>IF($B325=FALSE,"",Length_5_R6!B8)</f>
        <v/>
      </c>
      <c r="E325" s="169" t="str">
        <f>IF($B325=FALSE,"",Length_5_R6!C8)</f>
        <v/>
      </c>
      <c r="F325" s="175" t="str">
        <f>IF(B325=FALSE,"",Length_5_R6!N8)</f>
        <v/>
      </c>
      <c r="G325" s="175" t="str">
        <f>IF(B325=FALSE,"",Length_5_R6!O8)</f>
        <v/>
      </c>
      <c r="H325" s="175" t="str">
        <f>IF(B325=FALSE,"",Length_5_R6!P8)</f>
        <v/>
      </c>
      <c r="I325" s="175" t="str">
        <f>IF(B325=FALSE,"",Length_5_R6!Q8)</f>
        <v/>
      </c>
      <c r="J325" s="175" t="str">
        <f>IF(B325=FALSE,"",Length_5_R6!R8)</f>
        <v/>
      </c>
      <c r="K325" s="169" t="str">
        <f t="shared" si="121"/>
        <v/>
      </c>
      <c r="L325" s="179" t="str">
        <f t="shared" si="122"/>
        <v/>
      </c>
      <c r="M325" s="180" t="str">
        <f>IF(B325=FALSE,"",Length_5_R6!D31)</f>
        <v/>
      </c>
      <c r="N325" s="181" t="str">
        <f>IF(B325=FALSE,"",Calcu!K325*J$315)</f>
        <v/>
      </c>
      <c r="O325" s="182" t="str">
        <f t="shared" si="123"/>
        <v/>
      </c>
      <c r="P325" s="182" t="str">
        <f>IF(B325=FALSE,"",Length_5_R6!K31)</f>
        <v/>
      </c>
      <c r="Q325" s="182" t="str">
        <f t="shared" si="124"/>
        <v/>
      </c>
      <c r="R325" s="169" t="str">
        <f t="shared" si="125"/>
        <v/>
      </c>
      <c r="S325" s="169" t="str">
        <f t="shared" si="126"/>
        <v/>
      </c>
      <c r="T325" s="246" t="str">
        <f t="shared" si="127"/>
        <v/>
      </c>
      <c r="U325" s="183" t="str">
        <f t="shared" si="128"/>
        <v/>
      </c>
      <c r="V325" s="285" t="str">
        <f t="shared" si="136"/>
        <v/>
      </c>
      <c r="W325" s="169" t="str">
        <f t="shared" si="129"/>
        <v/>
      </c>
      <c r="X325" s="169" t="str">
        <f t="shared" si="130"/>
        <v/>
      </c>
      <c r="Y325" s="169" t="str">
        <f t="shared" si="137"/>
        <v/>
      </c>
      <c r="Z325" s="124"/>
      <c r="AA325" s="169" t="e">
        <f ca="1">IF(Length_5_R6!K8&lt;0,ROUNDUP(Length_5_R6!K8,$M$357),ROUNDDOWN(Length_5_R6!K8,$M$357))</f>
        <v>#N/A</v>
      </c>
      <c r="AB325" s="169" t="e">
        <f ca="1">IF(Length_5_R6!L8&lt;0,ROUNDDOWN(Length_5_R6!L8,$M$357),ROUNDUP(Length_5_R6!L8,$M$357))</f>
        <v>#N/A</v>
      </c>
      <c r="AC325" s="169" t="e">
        <f t="shared" ca="1" si="131"/>
        <v>#N/A</v>
      </c>
      <c r="AD325" s="172" t="e">
        <f t="shared" ca="1" si="132"/>
        <v>#N/A</v>
      </c>
      <c r="AE325" s="169" t="e">
        <f t="shared" ca="1" si="133"/>
        <v>#N/A</v>
      </c>
      <c r="AF325" s="169" t="e">
        <f t="shared" ca="1" si="134"/>
        <v>#N/A</v>
      </c>
      <c r="AG325" s="169" t="str">
        <f t="shared" si="135"/>
        <v/>
      </c>
      <c r="AH325" s="169" t="e">
        <f ca="1">S357</f>
        <v>#N/A</v>
      </c>
    </row>
    <row r="326" spans="2:34" ht="15" customHeight="1">
      <c r="B326" s="175" t="b">
        <f>IF(TRIM(Length_5_R6!A9)="",FALSE,TRUE)</f>
        <v>0</v>
      </c>
      <c r="C326" s="169" t="str">
        <f>IF($B326=FALSE,"",VALUE(Length_5_R6!A9))</f>
        <v/>
      </c>
      <c r="D326" s="169" t="str">
        <f>IF($B326=FALSE,"",Length_5_R6!B9)</f>
        <v/>
      </c>
      <c r="E326" s="169" t="str">
        <f>IF($B326=FALSE,"",Length_5_R6!C9)</f>
        <v/>
      </c>
      <c r="F326" s="175" t="str">
        <f>IF(B326=FALSE,"",Length_5_R6!N9)</f>
        <v/>
      </c>
      <c r="G326" s="175" t="str">
        <f>IF(B326=FALSE,"",Length_5_R6!O9)</f>
        <v/>
      </c>
      <c r="H326" s="175" t="str">
        <f>IF(B326=FALSE,"",Length_5_R6!P9)</f>
        <v/>
      </c>
      <c r="I326" s="175" t="str">
        <f>IF(B326=FALSE,"",Length_5_R6!Q9)</f>
        <v/>
      </c>
      <c r="J326" s="175" t="str">
        <f>IF(B326=FALSE,"",Length_5_R6!R9)</f>
        <v/>
      </c>
      <c r="K326" s="169" t="str">
        <f t="shared" si="121"/>
        <v/>
      </c>
      <c r="L326" s="179" t="str">
        <f t="shared" si="122"/>
        <v/>
      </c>
      <c r="M326" s="180" t="str">
        <f>IF(B326=FALSE,"",Length_5_R6!D32)</f>
        <v/>
      </c>
      <c r="N326" s="181" t="str">
        <f>IF(B326=FALSE,"",Calcu!K326*J$315)</f>
        <v/>
      </c>
      <c r="O326" s="182" t="str">
        <f t="shared" si="123"/>
        <v/>
      </c>
      <c r="P326" s="182" t="str">
        <f>IF(B326=FALSE,"",Length_5_R6!K32)</f>
        <v/>
      </c>
      <c r="Q326" s="182" t="str">
        <f t="shared" si="124"/>
        <v/>
      </c>
      <c r="R326" s="169" t="str">
        <f t="shared" si="125"/>
        <v/>
      </c>
      <c r="S326" s="169" t="str">
        <f t="shared" si="126"/>
        <v/>
      </c>
      <c r="T326" s="246" t="str">
        <f t="shared" si="127"/>
        <v/>
      </c>
      <c r="U326" s="183" t="str">
        <f t="shared" si="128"/>
        <v/>
      </c>
      <c r="V326" s="285" t="str">
        <f t="shared" si="136"/>
        <v/>
      </c>
      <c r="W326" s="169" t="str">
        <f t="shared" si="129"/>
        <v/>
      </c>
      <c r="X326" s="169" t="str">
        <f t="shared" si="130"/>
        <v/>
      </c>
      <c r="Y326" s="169" t="str">
        <f t="shared" si="137"/>
        <v/>
      </c>
      <c r="Z326" s="124"/>
      <c r="AA326" s="169" t="e">
        <f ca="1">IF(Length_5_R6!K9&lt;0,ROUNDUP(Length_5_R6!K9,$M$357),ROUNDDOWN(Length_5_R6!K9,$M$357))</f>
        <v>#N/A</v>
      </c>
      <c r="AB326" s="169" t="e">
        <f ca="1">IF(Length_5_R6!L9&lt;0,ROUNDDOWN(Length_5_R6!L9,$M$357),ROUNDUP(Length_5_R6!L9,$M$357))</f>
        <v>#N/A</v>
      </c>
      <c r="AC326" s="169" t="e">
        <f t="shared" ca="1" si="131"/>
        <v>#N/A</v>
      </c>
      <c r="AD326" s="172" t="e">
        <f t="shared" ca="1" si="132"/>
        <v>#N/A</v>
      </c>
      <c r="AE326" s="169" t="e">
        <f t="shared" ca="1" si="133"/>
        <v>#N/A</v>
      </c>
      <c r="AF326" s="169" t="e">
        <f t="shared" ca="1" si="134"/>
        <v>#N/A</v>
      </c>
      <c r="AG326" s="169" t="str">
        <f t="shared" si="135"/>
        <v/>
      </c>
      <c r="AH326" s="169" t="e">
        <f ca="1">S357</f>
        <v>#N/A</v>
      </c>
    </row>
    <row r="327" spans="2:34" ht="15" customHeight="1">
      <c r="B327" s="175" t="b">
        <f>IF(TRIM(Length_5_R6!A10)="",FALSE,TRUE)</f>
        <v>0</v>
      </c>
      <c r="C327" s="169" t="str">
        <f>IF($B327=FALSE,"",VALUE(Length_5_R6!A10))</f>
        <v/>
      </c>
      <c r="D327" s="169" t="str">
        <f>IF($B327=FALSE,"",Length_5_R6!B10)</f>
        <v/>
      </c>
      <c r="E327" s="169" t="str">
        <f>IF($B327=FALSE,"",Length_5_R6!C10)</f>
        <v/>
      </c>
      <c r="F327" s="175" t="str">
        <f>IF(B327=FALSE,"",Length_5_R6!N10)</f>
        <v/>
      </c>
      <c r="G327" s="175" t="str">
        <f>IF(B327=FALSE,"",Length_5_R6!O10)</f>
        <v/>
      </c>
      <c r="H327" s="175" t="str">
        <f>IF(B327=FALSE,"",Length_5_R6!P10)</f>
        <v/>
      </c>
      <c r="I327" s="175" t="str">
        <f>IF(B327=FALSE,"",Length_5_R6!Q10)</f>
        <v/>
      </c>
      <c r="J327" s="175" t="str">
        <f>IF(B327=FALSE,"",Length_5_R6!R10)</f>
        <v/>
      </c>
      <c r="K327" s="169" t="str">
        <f t="shared" si="121"/>
        <v/>
      </c>
      <c r="L327" s="179" t="str">
        <f t="shared" si="122"/>
        <v/>
      </c>
      <c r="M327" s="180" t="str">
        <f>IF(B327=FALSE,"",Length_5_R6!D33)</f>
        <v/>
      </c>
      <c r="N327" s="181" t="str">
        <f>IF(B327=FALSE,"",Calcu!K327*J$315)</f>
        <v/>
      </c>
      <c r="O327" s="182" t="str">
        <f t="shared" si="123"/>
        <v/>
      </c>
      <c r="P327" s="182" t="str">
        <f>IF(B327=FALSE,"",Length_5_R6!K33)</f>
        <v/>
      </c>
      <c r="Q327" s="182" t="str">
        <f t="shared" si="124"/>
        <v/>
      </c>
      <c r="R327" s="169" t="str">
        <f t="shared" si="125"/>
        <v/>
      </c>
      <c r="S327" s="169" t="str">
        <f t="shared" si="126"/>
        <v/>
      </c>
      <c r="T327" s="246" t="str">
        <f t="shared" si="127"/>
        <v/>
      </c>
      <c r="U327" s="183" t="str">
        <f t="shared" si="128"/>
        <v/>
      </c>
      <c r="V327" s="285" t="str">
        <f t="shared" si="136"/>
        <v/>
      </c>
      <c r="W327" s="169" t="str">
        <f t="shared" si="129"/>
        <v/>
      </c>
      <c r="X327" s="169" t="str">
        <f t="shared" si="130"/>
        <v/>
      </c>
      <c r="Y327" s="169" t="str">
        <f t="shared" si="137"/>
        <v/>
      </c>
      <c r="Z327" s="124"/>
      <c r="AA327" s="169" t="e">
        <f ca="1">IF(Length_5_R6!K10&lt;0,ROUNDUP(Length_5_R6!K10,$M$357),ROUNDDOWN(Length_5_R6!K10,$M$357))</f>
        <v>#N/A</v>
      </c>
      <c r="AB327" s="169" t="e">
        <f ca="1">IF(Length_5_R6!L10&lt;0,ROUNDDOWN(Length_5_R6!L10,$M$357),ROUNDUP(Length_5_R6!L10,$M$357))</f>
        <v>#N/A</v>
      </c>
      <c r="AC327" s="169" t="e">
        <f t="shared" ca="1" si="131"/>
        <v>#N/A</v>
      </c>
      <c r="AD327" s="172" t="e">
        <f t="shared" ca="1" si="132"/>
        <v>#N/A</v>
      </c>
      <c r="AE327" s="169" t="e">
        <f t="shared" ca="1" si="133"/>
        <v>#N/A</v>
      </c>
      <c r="AF327" s="169" t="e">
        <f t="shared" ca="1" si="134"/>
        <v>#N/A</v>
      </c>
      <c r="AG327" s="169" t="str">
        <f t="shared" si="135"/>
        <v/>
      </c>
      <c r="AH327" s="169" t="e">
        <f ca="1">S357</f>
        <v>#N/A</v>
      </c>
    </row>
    <row r="328" spans="2:34" ht="15" customHeight="1">
      <c r="B328" s="175" t="b">
        <f>IF(TRIM(Length_5_R6!A11)="",FALSE,TRUE)</f>
        <v>0</v>
      </c>
      <c r="C328" s="169" t="str">
        <f>IF($B328=FALSE,"",VALUE(Length_5_R6!A11))</f>
        <v/>
      </c>
      <c r="D328" s="169" t="str">
        <f>IF($B328=FALSE,"",Length_5_R6!B11)</f>
        <v/>
      </c>
      <c r="E328" s="169" t="str">
        <f>IF($B328=FALSE,"",Length_5_R6!C11)</f>
        <v/>
      </c>
      <c r="F328" s="175" t="str">
        <f>IF(B328=FALSE,"",Length_5_R6!N11)</f>
        <v/>
      </c>
      <c r="G328" s="175" t="str">
        <f>IF(B328=FALSE,"",Length_5_R6!O11)</f>
        <v/>
      </c>
      <c r="H328" s="175" t="str">
        <f>IF(B328=FALSE,"",Length_5_R6!P11)</f>
        <v/>
      </c>
      <c r="I328" s="175" t="str">
        <f>IF(B328=FALSE,"",Length_5_R6!Q11)</f>
        <v/>
      </c>
      <c r="J328" s="175" t="str">
        <f>IF(B328=FALSE,"",Length_5_R6!R11)</f>
        <v/>
      </c>
      <c r="K328" s="169" t="str">
        <f t="shared" si="121"/>
        <v/>
      </c>
      <c r="L328" s="179" t="str">
        <f t="shared" si="122"/>
        <v/>
      </c>
      <c r="M328" s="180" t="str">
        <f>IF(B328=FALSE,"",Length_5_R6!D34)</f>
        <v/>
      </c>
      <c r="N328" s="181" t="str">
        <f>IF(B328=FALSE,"",Calcu!K328*J$315)</f>
        <v/>
      </c>
      <c r="O328" s="182" t="str">
        <f t="shared" si="123"/>
        <v/>
      </c>
      <c r="P328" s="182" t="str">
        <f>IF(B328=FALSE,"",Length_5_R6!K34)</f>
        <v/>
      </c>
      <c r="Q328" s="182" t="str">
        <f t="shared" si="124"/>
        <v/>
      </c>
      <c r="R328" s="169" t="str">
        <f t="shared" si="125"/>
        <v/>
      </c>
      <c r="S328" s="169" t="str">
        <f t="shared" si="126"/>
        <v/>
      </c>
      <c r="T328" s="246" t="str">
        <f t="shared" si="127"/>
        <v/>
      </c>
      <c r="U328" s="183" t="str">
        <f t="shared" si="128"/>
        <v/>
      </c>
      <c r="V328" s="285" t="str">
        <f t="shared" si="136"/>
        <v/>
      </c>
      <c r="W328" s="169" t="str">
        <f t="shared" si="129"/>
        <v/>
      </c>
      <c r="X328" s="169" t="str">
        <f t="shared" si="130"/>
        <v/>
      </c>
      <c r="Y328" s="169" t="str">
        <f t="shared" si="137"/>
        <v/>
      </c>
      <c r="Z328" s="124"/>
      <c r="AA328" s="169" t="e">
        <f ca="1">IF(Length_5_R6!K11&lt;0,ROUNDUP(Length_5_R6!K11,$M$357),ROUNDDOWN(Length_5_R6!K11,$M$357))</f>
        <v>#N/A</v>
      </c>
      <c r="AB328" s="169" t="e">
        <f ca="1">IF(Length_5_R6!L11&lt;0,ROUNDDOWN(Length_5_R6!L11,$M$357),ROUNDUP(Length_5_R6!L11,$M$357))</f>
        <v>#N/A</v>
      </c>
      <c r="AC328" s="169" t="e">
        <f t="shared" ca="1" si="131"/>
        <v>#N/A</v>
      </c>
      <c r="AD328" s="172" t="e">
        <f t="shared" ca="1" si="132"/>
        <v>#N/A</v>
      </c>
      <c r="AE328" s="169" t="e">
        <f t="shared" ca="1" si="133"/>
        <v>#N/A</v>
      </c>
      <c r="AF328" s="169" t="e">
        <f t="shared" ca="1" si="134"/>
        <v>#N/A</v>
      </c>
      <c r="AG328" s="169" t="str">
        <f t="shared" si="135"/>
        <v/>
      </c>
      <c r="AH328" s="169" t="e">
        <f ca="1">S357</f>
        <v>#N/A</v>
      </c>
    </row>
    <row r="329" spans="2:34" ht="15" customHeight="1">
      <c r="B329" s="175" t="b">
        <f>IF(TRIM(Length_5_R6!A12)="",FALSE,TRUE)</f>
        <v>0</v>
      </c>
      <c r="C329" s="169" t="str">
        <f>IF($B329=FALSE,"",VALUE(Length_5_R6!A12))</f>
        <v/>
      </c>
      <c r="D329" s="169" t="str">
        <f>IF($B329=FALSE,"",Length_5_R6!B12)</f>
        <v/>
      </c>
      <c r="E329" s="169" t="str">
        <f>IF($B329=FALSE,"",Length_5_R6!C12)</f>
        <v/>
      </c>
      <c r="F329" s="175" t="str">
        <f>IF(B329=FALSE,"",Length_5_R6!N12)</f>
        <v/>
      </c>
      <c r="G329" s="175" t="str">
        <f>IF(B329=FALSE,"",Length_5_R6!O12)</f>
        <v/>
      </c>
      <c r="H329" s="175" t="str">
        <f>IF(B329=FALSE,"",Length_5_R6!P12)</f>
        <v/>
      </c>
      <c r="I329" s="175" t="str">
        <f>IF(B329=FALSE,"",Length_5_R6!Q12)</f>
        <v/>
      </c>
      <c r="J329" s="175" t="str">
        <f>IF(B329=FALSE,"",Length_5_R6!R12)</f>
        <v/>
      </c>
      <c r="K329" s="169" t="str">
        <f t="shared" si="121"/>
        <v/>
      </c>
      <c r="L329" s="179" t="str">
        <f t="shared" si="122"/>
        <v/>
      </c>
      <c r="M329" s="180" t="str">
        <f>IF(B329=FALSE,"",Length_5_R6!D35)</f>
        <v/>
      </c>
      <c r="N329" s="181" t="str">
        <f>IF(B329=FALSE,"",Calcu!K329*J$315)</f>
        <v/>
      </c>
      <c r="O329" s="182" t="str">
        <f t="shared" si="123"/>
        <v/>
      </c>
      <c r="P329" s="182" t="str">
        <f>IF(B329=FALSE,"",Length_5_R6!K35)</f>
        <v/>
      </c>
      <c r="Q329" s="182" t="str">
        <f t="shared" si="124"/>
        <v/>
      </c>
      <c r="R329" s="169" t="str">
        <f t="shared" si="125"/>
        <v/>
      </c>
      <c r="S329" s="169" t="str">
        <f t="shared" si="126"/>
        <v/>
      </c>
      <c r="T329" s="246" t="str">
        <f t="shared" si="127"/>
        <v/>
      </c>
      <c r="U329" s="183" t="str">
        <f t="shared" si="128"/>
        <v/>
      </c>
      <c r="V329" s="285" t="str">
        <f t="shared" si="136"/>
        <v/>
      </c>
      <c r="W329" s="169" t="str">
        <f t="shared" si="129"/>
        <v/>
      </c>
      <c r="X329" s="169" t="str">
        <f t="shared" si="130"/>
        <v/>
      </c>
      <c r="Y329" s="169" t="str">
        <f t="shared" si="137"/>
        <v/>
      </c>
      <c r="Z329" s="124"/>
      <c r="AA329" s="169" t="e">
        <f ca="1">IF(Length_5_R6!K12&lt;0,ROUNDUP(Length_5_R6!K12,$M$357),ROUNDDOWN(Length_5_R6!K12,$M$357))</f>
        <v>#N/A</v>
      </c>
      <c r="AB329" s="169" t="e">
        <f ca="1">IF(Length_5_R6!L12&lt;0,ROUNDDOWN(Length_5_R6!L12,$M$357),ROUNDUP(Length_5_R6!L12,$M$357))</f>
        <v>#N/A</v>
      </c>
      <c r="AC329" s="169" t="e">
        <f t="shared" ca="1" si="131"/>
        <v>#N/A</v>
      </c>
      <c r="AD329" s="172" t="e">
        <f t="shared" ca="1" si="132"/>
        <v>#N/A</v>
      </c>
      <c r="AE329" s="169" t="e">
        <f t="shared" ca="1" si="133"/>
        <v>#N/A</v>
      </c>
      <c r="AF329" s="169" t="e">
        <f t="shared" ca="1" si="134"/>
        <v>#N/A</v>
      </c>
      <c r="AG329" s="169" t="str">
        <f t="shared" si="135"/>
        <v/>
      </c>
      <c r="AH329" s="169" t="e">
        <f ca="1">S357</f>
        <v>#N/A</v>
      </c>
    </row>
    <row r="330" spans="2:34" ht="15" customHeight="1">
      <c r="B330" s="175" t="b">
        <f>IF(TRIM(Length_5_R6!A13)="",FALSE,TRUE)</f>
        <v>0</v>
      </c>
      <c r="C330" s="169" t="str">
        <f>IF($B330=FALSE,"",VALUE(Length_5_R6!A13))</f>
        <v/>
      </c>
      <c r="D330" s="169" t="str">
        <f>IF($B330=FALSE,"",Length_5_R6!B13)</f>
        <v/>
      </c>
      <c r="E330" s="169" t="str">
        <f>IF($B330=FALSE,"",Length_5_R6!C13)</f>
        <v/>
      </c>
      <c r="F330" s="175" t="str">
        <f>IF(B330=FALSE,"",Length_5_R6!N13)</f>
        <v/>
      </c>
      <c r="G330" s="175" t="str">
        <f>IF(B330=FALSE,"",Length_5_R6!O13)</f>
        <v/>
      </c>
      <c r="H330" s="175" t="str">
        <f>IF(B330=FALSE,"",Length_5_R6!P13)</f>
        <v/>
      </c>
      <c r="I330" s="175" t="str">
        <f>IF(B330=FALSE,"",Length_5_R6!Q13)</f>
        <v/>
      </c>
      <c r="J330" s="175" t="str">
        <f>IF(B330=FALSE,"",Length_5_R6!R13)</f>
        <v/>
      </c>
      <c r="K330" s="169" t="str">
        <f t="shared" si="121"/>
        <v/>
      </c>
      <c r="L330" s="179" t="str">
        <f t="shared" si="122"/>
        <v/>
      </c>
      <c r="M330" s="180" t="str">
        <f>IF(B330=FALSE,"",Length_5_R6!D36)</f>
        <v/>
      </c>
      <c r="N330" s="181" t="str">
        <f>IF(B330=FALSE,"",Calcu!K330*J$315)</f>
        <v/>
      </c>
      <c r="O330" s="182" t="str">
        <f t="shared" si="123"/>
        <v/>
      </c>
      <c r="P330" s="182" t="str">
        <f>IF(B330=FALSE,"",Length_5_R6!K36)</f>
        <v/>
      </c>
      <c r="Q330" s="182" t="str">
        <f t="shared" si="124"/>
        <v/>
      </c>
      <c r="R330" s="169" t="str">
        <f t="shared" si="125"/>
        <v/>
      </c>
      <c r="S330" s="169" t="str">
        <f t="shared" si="126"/>
        <v/>
      </c>
      <c r="T330" s="246" t="str">
        <f t="shared" si="127"/>
        <v/>
      </c>
      <c r="U330" s="183" t="str">
        <f t="shared" si="128"/>
        <v/>
      </c>
      <c r="V330" s="285" t="str">
        <f t="shared" si="136"/>
        <v/>
      </c>
      <c r="W330" s="169" t="str">
        <f t="shared" si="129"/>
        <v/>
      </c>
      <c r="X330" s="169" t="str">
        <f t="shared" si="130"/>
        <v/>
      </c>
      <c r="Y330" s="169" t="str">
        <f t="shared" si="137"/>
        <v/>
      </c>
      <c r="Z330" s="124"/>
      <c r="AA330" s="169" t="e">
        <f ca="1">IF(Length_5_R6!K13&lt;0,ROUNDUP(Length_5_R6!K13,$M$357),ROUNDDOWN(Length_5_R6!K13,$M$357))</f>
        <v>#N/A</v>
      </c>
      <c r="AB330" s="169" t="e">
        <f ca="1">IF(Length_5_R6!L13&lt;0,ROUNDDOWN(Length_5_R6!L13,$M$357),ROUNDUP(Length_5_R6!L13,$M$357))</f>
        <v>#N/A</v>
      </c>
      <c r="AC330" s="169" t="e">
        <f t="shared" ca="1" si="131"/>
        <v>#N/A</v>
      </c>
      <c r="AD330" s="172" t="e">
        <f t="shared" ca="1" si="132"/>
        <v>#N/A</v>
      </c>
      <c r="AE330" s="169" t="e">
        <f t="shared" ca="1" si="133"/>
        <v>#N/A</v>
      </c>
      <c r="AF330" s="169" t="e">
        <f t="shared" ca="1" si="134"/>
        <v>#N/A</v>
      </c>
      <c r="AG330" s="169" t="str">
        <f t="shared" si="135"/>
        <v/>
      </c>
      <c r="AH330" s="169" t="e">
        <f ca="1">S357</f>
        <v>#N/A</v>
      </c>
    </row>
    <row r="331" spans="2:34" ht="15" customHeight="1">
      <c r="B331" s="175" t="b">
        <f>IF(TRIM(Length_5_R6!A14)="",FALSE,TRUE)</f>
        <v>0</v>
      </c>
      <c r="C331" s="169" t="str">
        <f>IF($B331=FALSE,"",VALUE(Length_5_R6!A14))</f>
        <v/>
      </c>
      <c r="D331" s="169" t="str">
        <f>IF($B331=FALSE,"",Length_5_R6!B14)</f>
        <v/>
      </c>
      <c r="E331" s="169" t="str">
        <f>IF($B331=FALSE,"",Length_5_R6!C14)</f>
        <v/>
      </c>
      <c r="F331" s="175" t="str">
        <f>IF(B331=FALSE,"",Length_5_R6!N14)</f>
        <v/>
      </c>
      <c r="G331" s="175" t="str">
        <f>IF(B331=FALSE,"",Length_5_R6!O14)</f>
        <v/>
      </c>
      <c r="H331" s="175" t="str">
        <f>IF(B331=FALSE,"",Length_5_R6!P14)</f>
        <v/>
      </c>
      <c r="I331" s="175" t="str">
        <f>IF(B331=FALSE,"",Length_5_R6!Q14)</f>
        <v/>
      </c>
      <c r="J331" s="175" t="str">
        <f>IF(B331=FALSE,"",Length_5_R6!R14)</f>
        <v/>
      </c>
      <c r="K331" s="169" t="str">
        <f t="shared" si="121"/>
        <v/>
      </c>
      <c r="L331" s="179" t="str">
        <f t="shared" si="122"/>
        <v/>
      </c>
      <c r="M331" s="180" t="str">
        <f>IF(B331=FALSE,"",Length_5_R6!D37)</f>
        <v/>
      </c>
      <c r="N331" s="181" t="str">
        <f>IF(B331=FALSE,"",Calcu!K331*J$315)</f>
        <v/>
      </c>
      <c r="O331" s="182" t="str">
        <f t="shared" si="123"/>
        <v/>
      </c>
      <c r="P331" s="182" t="str">
        <f>IF(B331=FALSE,"",Length_5_R6!K37)</f>
        <v/>
      </c>
      <c r="Q331" s="182" t="str">
        <f t="shared" si="124"/>
        <v/>
      </c>
      <c r="R331" s="169" t="str">
        <f t="shared" si="125"/>
        <v/>
      </c>
      <c r="S331" s="169" t="str">
        <f t="shared" si="126"/>
        <v/>
      </c>
      <c r="T331" s="246" t="str">
        <f t="shared" si="127"/>
        <v/>
      </c>
      <c r="U331" s="183" t="str">
        <f t="shared" si="128"/>
        <v/>
      </c>
      <c r="V331" s="285" t="str">
        <f t="shared" si="136"/>
        <v/>
      </c>
      <c r="W331" s="169" t="str">
        <f t="shared" si="129"/>
        <v/>
      </c>
      <c r="X331" s="169" t="str">
        <f t="shared" si="130"/>
        <v/>
      </c>
      <c r="Y331" s="169" t="str">
        <f t="shared" si="137"/>
        <v/>
      </c>
      <c r="Z331" s="124"/>
      <c r="AA331" s="169" t="e">
        <f ca="1">IF(Length_5_R6!K14&lt;0,ROUNDUP(Length_5_R6!K14,$M$357),ROUNDDOWN(Length_5_R6!K14,$M$357))</f>
        <v>#N/A</v>
      </c>
      <c r="AB331" s="169" t="e">
        <f ca="1">IF(Length_5_R6!L14&lt;0,ROUNDDOWN(Length_5_R6!L14,$M$357),ROUNDUP(Length_5_R6!L14,$M$357))</f>
        <v>#N/A</v>
      </c>
      <c r="AC331" s="169" t="e">
        <f t="shared" ca="1" si="131"/>
        <v>#N/A</v>
      </c>
      <c r="AD331" s="172" t="e">
        <f t="shared" ca="1" si="132"/>
        <v>#N/A</v>
      </c>
      <c r="AE331" s="169" t="e">
        <f t="shared" ca="1" si="133"/>
        <v>#N/A</v>
      </c>
      <c r="AF331" s="169" t="e">
        <f t="shared" ca="1" si="134"/>
        <v>#N/A</v>
      </c>
      <c r="AG331" s="169" t="str">
        <f t="shared" si="135"/>
        <v/>
      </c>
      <c r="AH331" s="169" t="e">
        <f ca="1">S357</f>
        <v>#N/A</v>
      </c>
    </row>
    <row r="332" spans="2:34" ht="15" customHeight="1">
      <c r="B332" s="175" t="b">
        <f>IF(TRIM(Length_5_R6!A15)="",FALSE,TRUE)</f>
        <v>0</v>
      </c>
      <c r="C332" s="169" t="str">
        <f>IF($B332=FALSE,"",VALUE(Length_5_R6!A15))</f>
        <v/>
      </c>
      <c r="D332" s="169" t="str">
        <f>IF($B332=FALSE,"",Length_5_R6!B15)</f>
        <v/>
      </c>
      <c r="E332" s="169" t="str">
        <f>IF($B332=FALSE,"",Length_5_R6!C15)</f>
        <v/>
      </c>
      <c r="F332" s="175" t="str">
        <f>IF(B332=FALSE,"",Length_5_R6!N15)</f>
        <v/>
      </c>
      <c r="G332" s="175" t="str">
        <f>IF(B332=FALSE,"",Length_5_R6!O15)</f>
        <v/>
      </c>
      <c r="H332" s="175" t="str">
        <f>IF(B332=FALSE,"",Length_5_R6!P15)</f>
        <v/>
      </c>
      <c r="I332" s="175" t="str">
        <f>IF(B332=FALSE,"",Length_5_R6!Q15)</f>
        <v/>
      </c>
      <c r="J332" s="175" t="str">
        <f>IF(B332=FALSE,"",Length_5_R6!R15)</f>
        <v/>
      </c>
      <c r="K332" s="169" t="str">
        <f t="shared" si="121"/>
        <v/>
      </c>
      <c r="L332" s="179" t="str">
        <f t="shared" si="122"/>
        <v/>
      </c>
      <c r="M332" s="180" t="str">
        <f>IF(B332=FALSE,"",Length_5_R6!D38)</f>
        <v/>
      </c>
      <c r="N332" s="181" t="str">
        <f>IF(B332=FALSE,"",Calcu!K332*J$315)</f>
        <v/>
      </c>
      <c r="O332" s="182" t="str">
        <f t="shared" si="123"/>
        <v/>
      </c>
      <c r="P332" s="182" t="str">
        <f>IF(B332=FALSE,"",Length_5_R6!K38)</f>
        <v/>
      </c>
      <c r="Q332" s="182" t="str">
        <f t="shared" si="124"/>
        <v/>
      </c>
      <c r="R332" s="169" t="str">
        <f t="shared" si="125"/>
        <v/>
      </c>
      <c r="S332" s="169" t="str">
        <f t="shared" si="126"/>
        <v/>
      </c>
      <c r="T332" s="246" t="str">
        <f t="shared" si="127"/>
        <v/>
      </c>
      <c r="U332" s="183" t="str">
        <f t="shared" si="128"/>
        <v/>
      </c>
      <c r="V332" s="285" t="str">
        <f t="shared" si="136"/>
        <v/>
      </c>
      <c r="W332" s="169" t="str">
        <f t="shared" si="129"/>
        <v/>
      </c>
      <c r="X332" s="169" t="str">
        <f t="shared" si="130"/>
        <v/>
      </c>
      <c r="Y332" s="169" t="str">
        <f t="shared" si="137"/>
        <v/>
      </c>
      <c r="Z332" s="124"/>
      <c r="AA332" s="169" t="e">
        <f ca="1">IF(Length_5_R6!K15&lt;0,ROUNDUP(Length_5_R6!K15,$M$357),ROUNDDOWN(Length_5_R6!K15,$M$357))</f>
        <v>#N/A</v>
      </c>
      <c r="AB332" s="169" t="e">
        <f ca="1">IF(Length_5_R6!L15&lt;0,ROUNDDOWN(Length_5_R6!L15,$M$357),ROUNDUP(Length_5_R6!L15,$M$357))</f>
        <v>#N/A</v>
      </c>
      <c r="AC332" s="169" t="e">
        <f t="shared" ca="1" si="131"/>
        <v>#N/A</v>
      </c>
      <c r="AD332" s="172" t="e">
        <f t="shared" ca="1" si="132"/>
        <v>#N/A</v>
      </c>
      <c r="AE332" s="169" t="e">
        <f t="shared" ca="1" si="133"/>
        <v>#N/A</v>
      </c>
      <c r="AF332" s="169" t="e">
        <f t="shared" ca="1" si="134"/>
        <v>#N/A</v>
      </c>
      <c r="AG332" s="169" t="str">
        <f t="shared" si="135"/>
        <v/>
      </c>
      <c r="AH332" s="169" t="e">
        <f ca="1">S357</f>
        <v>#N/A</v>
      </c>
    </row>
    <row r="333" spans="2:34" ht="15" customHeight="1">
      <c r="B333" s="175" t="b">
        <f>IF(TRIM(Length_5_R6!A16)="",FALSE,TRUE)</f>
        <v>0</v>
      </c>
      <c r="C333" s="169" t="str">
        <f>IF($B333=FALSE,"",VALUE(Length_5_R6!A16))</f>
        <v/>
      </c>
      <c r="D333" s="169" t="str">
        <f>IF($B333=FALSE,"",Length_5_R6!B16)</f>
        <v/>
      </c>
      <c r="E333" s="169" t="str">
        <f>IF($B333=FALSE,"",Length_5_R6!C16)</f>
        <v/>
      </c>
      <c r="F333" s="175" t="str">
        <f>IF(B333=FALSE,"",Length_5_R6!N16)</f>
        <v/>
      </c>
      <c r="G333" s="175" t="str">
        <f>IF(B333=FALSE,"",Length_5_R6!O16)</f>
        <v/>
      </c>
      <c r="H333" s="175" t="str">
        <f>IF(B333=FALSE,"",Length_5_R6!P16)</f>
        <v/>
      </c>
      <c r="I333" s="175" t="str">
        <f>IF(B333=FALSE,"",Length_5_R6!Q16)</f>
        <v/>
      </c>
      <c r="J333" s="175" t="str">
        <f>IF(B333=FALSE,"",Length_5_R6!R16)</f>
        <v/>
      </c>
      <c r="K333" s="169" t="str">
        <f t="shared" si="121"/>
        <v/>
      </c>
      <c r="L333" s="179" t="str">
        <f t="shared" si="122"/>
        <v/>
      </c>
      <c r="M333" s="180" t="str">
        <f>IF(B333=FALSE,"",Length_5_R6!D39)</f>
        <v/>
      </c>
      <c r="N333" s="181" t="str">
        <f>IF(B333=FALSE,"",Calcu!K333*J$315)</f>
        <v/>
      </c>
      <c r="O333" s="182" t="str">
        <f t="shared" si="123"/>
        <v/>
      </c>
      <c r="P333" s="182" t="str">
        <f>IF(B333=FALSE,"",Length_5_R6!K39)</f>
        <v/>
      </c>
      <c r="Q333" s="182" t="str">
        <f t="shared" si="124"/>
        <v/>
      </c>
      <c r="R333" s="169" t="str">
        <f t="shared" si="125"/>
        <v/>
      </c>
      <c r="S333" s="169" t="str">
        <f t="shared" si="126"/>
        <v/>
      </c>
      <c r="T333" s="246" t="str">
        <f t="shared" si="127"/>
        <v/>
      </c>
      <c r="U333" s="183" t="str">
        <f t="shared" si="128"/>
        <v/>
      </c>
      <c r="V333" s="285" t="str">
        <f t="shared" si="136"/>
        <v/>
      </c>
      <c r="W333" s="169" t="str">
        <f t="shared" si="129"/>
        <v/>
      </c>
      <c r="X333" s="169" t="str">
        <f t="shared" si="130"/>
        <v/>
      </c>
      <c r="Y333" s="169" t="str">
        <f t="shared" si="137"/>
        <v/>
      </c>
      <c r="Z333" s="124"/>
      <c r="AA333" s="169" t="e">
        <f ca="1">IF(Length_5_R6!K16&lt;0,ROUNDUP(Length_5_R6!K16,$M$357),ROUNDDOWN(Length_5_R6!K16,$M$357))</f>
        <v>#N/A</v>
      </c>
      <c r="AB333" s="169" t="e">
        <f ca="1">IF(Length_5_R6!L16&lt;0,ROUNDDOWN(Length_5_R6!L16,$M$357),ROUNDUP(Length_5_R6!L16,$M$357))</f>
        <v>#N/A</v>
      </c>
      <c r="AC333" s="169" t="e">
        <f t="shared" ca="1" si="131"/>
        <v>#N/A</v>
      </c>
      <c r="AD333" s="172" t="e">
        <f t="shared" ca="1" si="132"/>
        <v>#N/A</v>
      </c>
      <c r="AE333" s="169" t="e">
        <f t="shared" ca="1" si="133"/>
        <v>#N/A</v>
      </c>
      <c r="AF333" s="169" t="e">
        <f t="shared" ca="1" si="134"/>
        <v>#N/A</v>
      </c>
      <c r="AG333" s="169" t="str">
        <f t="shared" si="135"/>
        <v/>
      </c>
      <c r="AH333" s="169" t="e">
        <f ca="1">S357</f>
        <v>#N/A</v>
      </c>
    </row>
    <row r="334" spans="2:34" ht="15" customHeight="1">
      <c r="B334" s="175" t="b">
        <f>IF(TRIM(Length_5_R6!A17)="",FALSE,TRUE)</f>
        <v>0</v>
      </c>
      <c r="C334" s="169" t="str">
        <f>IF($B334=FALSE,"",VALUE(Length_5_R6!A17))</f>
        <v/>
      </c>
      <c r="D334" s="169" t="str">
        <f>IF($B334=FALSE,"",Length_5_R6!B17)</f>
        <v/>
      </c>
      <c r="E334" s="169" t="str">
        <f>IF($B334=FALSE,"",Length_5_R6!C17)</f>
        <v/>
      </c>
      <c r="F334" s="175" t="str">
        <f>IF(B334=FALSE,"",Length_5_R6!N17)</f>
        <v/>
      </c>
      <c r="G334" s="175" t="str">
        <f>IF(B334=FALSE,"",Length_5_R6!O17)</f>
        <v/>
      </c>
      <c r="H334" s="175" t="str">
        <f>IF(B334=FALSE,"",Length_5_R6!P17)</f>
        <v/>
      </c>
      <c r="I334" s="175" t="str">
        <f>IF(B334=FALSE,"",Length_5_R6!Q17)</f>
        <v/>
      </c>
      <c r="J334" s="175" t="str">
        <f>IF(B334=FALSE,"",Length_5_R6!R17)</f>
        <v/>
      </c>
      <c r="K334" s="169" t="str">
        <f t="shared" si="121"/>
        <v/>
      </c>
      <c r="L334" s="179" t="str">
        <f t="shared" si="122"/>
        <v/>
      </c>
      <c r="M334" s="180" t="str">
        <f>IF(B334=FALSE,"",Length_5_R6!D40)</f>
        <v/>
      </c>
      <c r="N334" s="181" t="str">
        <f>IF(B334=FALSE,"",Calcu!K334*J$315)</f>
        <v/>
      </c>
      <c r="O334" s="182" t="str">
        <f t="shared" si="123"/>
        <v/>
      </c>
      <c r="P334" s="182" t="str">
        <f>IF(B334=FALSE,"",Length_5_R6!K40)</f>
        <v/>
      </c>
      <c r="Q334" s="182" t="str">
        <f t="shared" si="124"/>
        <v/>
      </c>
      <c r="R334" s="169" t="str">
        <f t="shared" si="125"/>
        <v/>
      </c>
      <c r="S334" s="169" t="str">
        <f t="shared" si="126"/>
        <v/>
      </c>
      <c r="T334" s="246" t="str">
        <f t="shared" si="127"/>
        <v/>
      </c>
      <c r="U334" s="183" t="str">
        <f t="shared" si="128"/>
        <v/>
      </c>
      <c r="V334" s="285" t="str">
        <f t="shared" si="136"/>
        <v/>
      </c>
      <c r="W334" s="169" t="str">
        <f t="shared" si="129"/>
        <v/>
      </c>
      <c r="X334" s="169" t="str">
        <f t="shared" si="130"/>
        <v/>
      </c>
      <c r="Y334" s="169" t="str">
        <f t="shared" si="137"/>
        <v/>
      </c>
      <c r="Z334" s="124"/>
      <c r="AA334" s="169" t="e">
        <f ca="1">IF(Length_5_R6!K17&lt;0,ROUNDUP(Length_5_R6!K17,$M$357),ROUNDDOWN(Length_5_R6!K17,$M$357))</f>
        <v>#N/A</v>
      </c>
      <c r="AB334" s="169" t="e">
        <f ca="1">IF(Length_5_R6!L17&lt;0,ROUNDDOWN(Length_5_R6!L17,$M$357),ROUNDUP(Length_5_R6!L17,$M$357))</f>
        <v>#N/A</v>
      </c>
      <c r="AC334" s="169" t="e">
        <f t="shared" ca="1" si="131"/>
        <v>#N/A</v>
      </c>
      <c r="AD334" s="172" t="e">
        <f t="shared" ca="1" si="132"/>
        <v>#N/A</v>
      </c>
      <c r="AE334" s="169" t="e">
        <f t="shared" ca="1" si="133"/>
        <v>#N/A</v>
      </c>
      <c r="AF334" s="169" t="e">
        <f t="shared" ca="1" si="134"/>
        <v>#N/A</v>
      </c>
      <c r="AG334" s="169" t="str">
        <f t="shared" si="135"/>
        <v/>
      </c>
      <c r="AH334" s="169" t="e">
        <f ca="1">S357</f>
        <v>#N/A</v>
      </c>
    </row>
    <row r="335" spans="2:34" ht="15" customHeight="1">
      <c r="B335" s="175" t="b">
        <f>IF(TRIM(Length_5_R6!A18)="",FALSE,TRUE)</f>
        <v>0</v>
      </c>
      <c r="C335" s="169" t="str">
        <f>IF($B335=FALSE,"",VALUE(Length_5_R6!A18))</f>
        <v/>
      </c>
      <c r="D335" s="169" t="str">
        <f>IF($B335=FALSE,"",Length_5_R6!B18)</f>
        <v/>
      </c>
      <c r="E335" s="169" t="str">
        <f>IF($B335=FALSE,"",Length_5_R6!C18)</f>
        <v/>
      </c>
      <c r="F335" s="175" t="str">
        <f>IF(B335=FALSE,"",Length_5_R6!N18)</f>
        <v/>
      </c>
      <c r="G335" s="175" t="str">
        <f>IF(B335=FALSE,"",Length_5_R6!O18)</f>
        <v/>
      </c>
      <c r="H335" s="175" t="str">
        <f>IF(B335=FALSE,"",Length_5_R6!P18)</f>
        <v/>
      </c>
      <c r="I335" s="175" t="str">
        <f>IF(B335=FALSE,"",Length_5_R6!Q18)</f>
        <v/>
      </c>
      <c r="J335" s="175" t="str">
        <f>IF(B335=FALSE,"",Length_5_R6!R18)</f>
        <v/>
      </c>
      <c r="K335" s="169" t="str">
        <f t="shared" si="121"/>
        <v/>
      </c>
      <c r="L335" s="179" t="str">
        <f t="shared" si="122"/>
        <v/>
      </c>
      <c r="M335" s="180" t="str">
        <f>IF(B335=FALSE,"",Length_5_R6!D41)</f>
        <v/>
      </c>
      <c r="N335" s="181" t="str">
        <f>IF(B335=FALSE,"",Calcu!K335*J$315)</f>
        <v/>
      </c>
      <c r="O335" s="182" t="str">
        <f t="shared" si="123"/>
        <v/>
      </c>
      <c r="P335" s="182" t="str">
        <f>IF(B335=FALSE,"",Length_5_R6!K41)</f>
        <v/>
      </c>
      <c r="Q335" s="182" t="str">
        <f t="shared" si="124"/>
        <v/>
      </c>
      <c r="R335" s="169" t="str">
        <f t="shared" si="125"/>
        <v/>
      </c>
      <c r="S335" s="169" t="str">
        <f t="shared" si="126"/>
        <v/>
      </c>
      <c r="T335" s="246" t="str">
        <f t="shared" si="127"/>
        <v/>
      </c>
      <c r="U335" s="183" t="str">
        <f t="shared" si="128"/>
        <v/>
      </c>
      <c r="V335" s="285" t="str">
        <f t="shared" si="136"/>
        <v/>
      </c>
      <c r="W335" s="169" t="str">
        <f t="shared" si="129"/>
        <v/>
      </c>
      <c r="X335" s="169" t="str">
        <f t="shared" si="130"/>
        <v/>
      </c>
      <c r="Y335" s="169" t="str">
        <f t="shared" si="137"/>
        <v/>
      </c>
      <c r="Z335" s="124"/>
      <c r="AA335" s="169" t="e">
        <f ca="1">IF(Length_5_R6!K18&lt;0,ROUNDUP(Length_5_R6!K18,$M$357),ROUNDDOWN(Length_5_R6!K18,$M$357))</f>
        <v>#N/A</v>
      </c>
      <c r="AB335" s="169" t="e">
        <f ca="1">IF(Length_5_R6!L18&lt;0,ROUNDDOWN(Length_5_R6!L18,$M$357),ROUNDUP(Length_5_R6!L18,$M$357))</f>
        <v>#N/A</v>
      </c>
      <c r="AC335" s="169" t="e">
        <f t="shared" ca="1" si="131"/>
        <v>#N/A</v>
      </c>
      <c r="AD335" s="172" t="e">
        <f t="shared" ca="1" si="132"/>
        <v>#N/A</v>
      </c>
      <c r="AE335" s="169" t="e">
        <f t="shared" ca="1" si="133"/>
        <v>#N/A</v>
      </c>
      <c r="AF335" s="169" t="e">
        <f t="shared" ca="1" si="134"/>
        <v>#N/A</v>
      </c>
      <c r="AG335" s="169" t="str">
        <f t="shared" si="135"/>
        <v/>
      </c>
      <c r="AH335" s="169" t="e">
        <f ca="1">S357</f>
        <v>#N/A</v>
      </c>
    </row>
    <row r="336" spans="2:34" ht="15" customHeight="1">
      <c r="B336" s="175" t="b">
        <f>IF(TRIM(Length_5_R6!A19)="",FALSE,TRUE)</f>
        <v>0</v>
      </c>
      <c r="C336" s="169" t="str">
        <f>IF($B336=FALSE,"",VALUE(Length_5_R6!A19))</f>
        <v/>
      </c>
      <c r="D336" s="169" t="str">
        <f>IF($B336=FALSE,"",Length_5_R6!B19)</f>
        <v/>
      </c>
      <c r="E336" s="169" t="str">
        <f>IF($B336=FALSE,"",Length_5_R6!C19)</f>
        <v/>
      </c>
      <c r="F336" s="175" t="str">
        <f>IF(B336=FALSE,"",Length_5_R6!N19)</f>
        <v/>
      </c>
      <c r="G336" s="175" t="str">
        <f>IF(B336=FALSE,"",Length_5_R6!O19)</f>
        <v/>
      </c>
      <c r="H336" s="175" t="str">
        <f>IF(B336=FALSE,"",Length_5_R6!P19)</f>
        <v/>
      </c>
      <c r="I336" s="175" t="str">
        <f>IF(B336=FALSE,"",Length_5_R6!Q19)</f>
        <v/>
      </c>
      <c r="J336" s="175" t="str">
        <f>IF(B336=FALSE,"",Length_5_R6!R19)</f>
        <v/>
      </c>
      <c r="K336" s="169" t="str">
        <f t="shared" si="121"/>
        <v/>
      </c>
      <c r="L336" s="179" t="str">
        <f t="shared" si="122"/>
        <v/>
      </c>
      <c r="M336" s="180" t="str">
        <f>IF(B336=FALSE,"",Length_5_R6!D42)</f>
        <v/>
      </c>
      <c r="N336" s="181" t="str">
        <f>IF(B336=FALSE,"",Calcu!K336*J$315)</f>
        <v/>
      </c>
      <c r="O336" s="182" t="str">
        <f t="shared" si="123"/>
        <v/>
      </c>
      <c r="P336" s="182" t="str">
        <f>IF(B336=FALSE,"",Length_5_R6!K42)</f>
        <v/>
      </c>
      <c r="Q336" s="182" t="str">
        <f t="shared" si="124"/>
        <v/>
      </c>
      <c r="R336" s="169" t="str">
        <f t="shared" si="125"/>
        <v/>
      </c>
      <c r="S336" s="169" t="str">
        <f t="shared" si="126"/>
        <v/>
      </c>
      <c r="T336" s="246" t="str">
        <f t="shared" si="127"/>
        <v/>
      </c>
      <c r="U336" s="183" t="str">
        <f t="shared" si="128"/>
        <v/>
      </c>
      <c r="V336" s="285" t="str">
        <f t="shared" si="136"/>
        <v/>
      </c>
      <c r="W336" s="169" t="str">
        <f t="shared" si="129"/>
        <v/>
      </c>
      <c r="X336" s="169" t="str">
        <f t="shared" si="130"/>
        <v/>
      </c>
      <c r="Y336" s="169" t="str">
        <f t="shared" si="137"/>
        <v/>
      </c>
      <c r="Z336" s="124"/>
      <c r="AA336" s="169" t="e">
        <f ca="1">IF(Length_5_R6!K19&lt;0,ROUNDUP(Length_5_R6!K19,$M$357),ROUNDDOWN(Length_5_R6!K19,$M$357))</f>
        <v>#N/A</v>
      </c>
      <c r="AB336" s="169" t="e">
        <f ca="1">IF(Length_5_R6!L19&lt;0,ROUNDDOWN(Length_5_R6!L19,$M$357),ROUNDUP(Length_5_R6!L19,$M$357))</f>
        <v>#N/A</v>
      </c>
      <c r="AC336" s="169" t="e">
        <f t="shared" ca="1" si="131"/>
        <v>#N/A</v>
      </c>
      <c r="AD336" s="172" t="e">
        <f t="shared" ca="1" si="132"/>
        <v>#N/A</v>
      </c>
      <c r="AE336" s="169" t="e">
        <f t="shared" ca="1" si="133"/>
        <v>#N/A</v>
      </c>
      <c r="AF336" s="169" t="e">
        <f t="shared" ca="1" si="134"/>
        <v>#N/A</v>
      </c>
      <c r="AG336" s="169" t="str">
        <f t="shared" si="135"/>
        <v/>
      </c>
      <c r="AH336" s="169" t="e">
        <f ca="1">S357</f>
        <v>#N/A</v>
      </c>
    </row>
    <row r="337" spans="1:34" ht="15" customHeight="1">
      <c r="B337" s="175" t="b">
        <f>IF(TRIM(Length_5_R6!A20)="",FALSE,TRUE)</f>
        <v>0</v>
      </c>
      <c r="C337" s="169" t="str">
        <f>IF($B337=FALSE,"",VALUE(Length_5_R6!A20))</f>
        <v/>
      </c>
      <c r="D337" s="169" t="str">
        <f>IF($B337=FALSE,"",Length_5_R6!B20)</f>
        <v/>
      </c>
      <c r="E337" s="169" t="str">
        <f>IF($B337=FALSE,"",Length_5_R6!C20)</f>
        <v/>
      </c>
      <c r="F337" s="175" t="str">
        <f>IF(B337=FALSE,"",Length_5_R6!N20)</f>
        <v/>
      </c>
      <c r="G337" s="175" t="str">
        <f>IF(B337=FALSE,"",Length_5_R6!O20)</f>
        <v/>
      </c>
      <c r="H337" s="175" t="str">
        <f>IF(B337=FALSE,"",Length_5_R6!P20)</f>
        <v/>
      </c>
      <c r="I337" s="175" t="str">
        <f>IF(B337=FALSE,"",Length_5_R6!Q20)</f>
        <v/>
      </c>
      <c r="J337" s="175" t="str">
        <f>IF(B337=FALSE,"",Length_5_R6!R20)</f>
        <v/>
      </c>
      <c r="K337" s="169" t="str">
        <f t="shared" si="121"/>
        <v/>
      </c>
      <c r="L337" s="179" t="str">
        <f t="shared" si="122"/>
        <v/>
      </c>
      <c r="M337" s="180" t="str">
        <f>IF(B337=FALSE,"",Length_5_R6!D43)</f>
        <v/>
      </c>
      <c r="N337" s="181" t="str">
        <f>IF(B337=FALSE,"",Calcu!K337*J$315)</f>
        <v/>
      </c>
      <c r="O337" s="182" t="str">
        <f t="shared" si="123"/>
        <v/>
      </c>
      <c r="P337" s="182" t="str">
        <f>IF(B337=FALSE,"",Length_5_R6!K43)</f>
        <v/>
      </c>
      <c r="Q337" s="182" t="str">
        <f t="shared" si="124"/>
        <v/>
      </c>
      <c r="R337" s="169" t="str">
        <f t="shared" si="125"/>
        <v/>
      </c>
      <c r="S337" s="169" t="str">
        <f t="shared" si="126"/>
        <v/>
      </c>
      <c r="T337" s="246" t="str">
        <f t="shared" si="127"/>
        <v/>
      </c>
      <c r="U337" s="183" t="str">
        <f t="shared" si="128"/>
        <v/>
      </c>
      <c r="V337" s="285" t="str">
        <f t="shared" si="136"/>
        <v/>
      </c>
      <c r="W337" s="169" t="str">
        <f t="shared" si="129"/>
        <v/>
      </c>
      <c r="X337" s="169" t="str">
        <f t="shared" si="130"/>
        <v/>
      </c>
      <c r="Y337" s="169" t="str">
        <f t="shared" si="137"/>
        <v/>
      </c>
      <c r="Z337" s="124"/>
      <c r="AA337" s="169" t="e">
        <f ca="1">IF(Length_5_R6!K20&lt;0,ROUNDUP(Length_5_R6!K20,$M$357),ROUNDDOWN(Length_5_R6!K20,$M$357))</f>
        <v>#N/A</v>
      </c>
      <c r="AB337" s="169" t="e">
        <f ca="1">IF(Length_5_R6!L20&lt;0,ROUNDDOWN(Length_5_R6!L20,$M$357),ROUNDUP(Length_5_R6!L20,$M$357))</f>
        <v>#N/A</v>
      </c>
      <c r="AC337" s="169" t="e">
        <f t="shared" ca="1" si="131"/>
        <v>#N/A</v>
      </c>
      <c r="AD337" s="172" t="e">
        <f t="shared" ca="1" si="132"/>
        <v>#N/A</v>
      </c>
      <c r="AE337" s="169" t="e">
        <f t="shared" ca="1" si="133"/>
        <v>#N/A</v>
      </c>
      <c r="AF337" s="169" t="e">
        <f t="shared" ca="1" si="134"/>
        <v>#N/A</v>
      </c>
      <c r="AG337" s="169" t="str">
        <f t="shared" si="135"/>
        <v/>
      </c>
      <c r="AH337" s="169" t="e">
        <f ca="1">S357</f>
        <v>#N/A</v>
      </c>
    </row>
    <row r="338" spans="1:34" ht="15" customHeight="1">
      <c r="B338" s="175" t="b">
        <f>IF(TRIM(Length_5_R6!A21)="",FALSE,TRUE)</f>
        <v>0</v>
      </c>
      <c r="C338" s="169" t="str">
        <f>IF($B338=FALSE,"",VALUE(Length_5_R6!A21))</f>
        <v/>
      </c>
      <c r="D338" s="169" t="str">
        <f>IF($B338=FALSE,"",Length_5_R6!B21)</f>
        <v/>
      </c>
      <c r="E338" s="169" t="str">
        <f>IF($B338=FALSE,"",Length_5_R6!C21)</f>
        <v/>
      </c>
      <c r="F338" s="175" t="str">
        <f>IF(B338=FALSE,"",Length_5_R6!N21)</f>
        <v/>
      </c>
      <c r="G338" s="175" t="str">
        <f>IF(B338=FALSE,"",Length_5_R6!O21)</f>
        <v/>
      </c>
      <c r="H338" s="175" t="str">
        <f>IF(B338=FALSE,"",Length_5_R6!P21)</f>
        <v/>
      </c>
      <c r="I338" s="175" t="str">
        <f>IF(B338=FALSE,"",Length_5_R6!Q21)</f>
        <v/>
      </c>
      <c r="J338" s="175" t="str">
        <f>IF(B338=FALSE,"",Length_5_R6!R21)</f>
        <v/>
      </c>
      <c r="K338" s="169" t="str">
        <f t="shared" si="121"/>
        <v/>
      </c>
      <c r="L338" s="179" t="str">
        <f t="shared" si="122"/>
        <v/>
      </c>
      <c r="M338" s="180" t="str">
        <f>IF(B338=FALSE,"",Length_5_R6!D44)</f>
        <v/>
      </c>
      <c r="N338" s="181" t="str">
        <f>IF(B338=FALSE,"",Calcu!K338*J$315)</f>
        <v/>
      </c>
      <c r="O338" s="182" t="str">
        <f t="shared" si="123"/>
        <v/>
      </c>
      <c r="P338" s="182" t="str">
        <f>IF(B338=FALSE,"",Length_5_R6!K44)</f>
        <v/>
      </c>
      <c r="Q338" s="182" t="str">
        <f t="shared" si="124"/>
        <v/>
      </c>
      <c r="R338" s="169" t="str">
        <f t="shared" si="125"/>
        <v/>
      </c>
      <c r="S338" s="169" t="str">
        <f t="shared" si="126"/>
        <v/>
      </c>
      <c r="T338" s="246" t="str">
        <f t="shared" si="127"/>
        <v/>
      </c>
      <c r="U338" s="183" t="str">
        <f t="shared" si="128"/>
        <v/>
      </c>
      <c r="V338" s="285" t="str">
        <f t="shared" si="136"/>
        <v/>
      </c>
      <c r="W338" s="169" t="str">
        <f t="shared" si="129"/>
        <v/>
      </c>
      <c r="X338" s="169" t="str">
        <f t="shared" si="130"/>
        <v/>
      </c>
      <c r="Y338" s="169" t="str">
        <f t="shared" si="137"/>
        <v/>
      </c>
      <c r="Z338" s="124"/>
      <c r="AA338" s="169" t="e">
        <f ca="1">IF(Length_5_R6!K21&lt;0,ROUNDUP(Length_5_R6!K21,$M$357),ROUNDDOWN(Length_5_R6!K21,$M$357))</f>
        <v>#N/A</v>
      </c>
      <c r="AB338" s="169" t="e">
        <f ca="1">IF(Length_5_R6!L21&lt;0,ROUNDDOWN(Length_5_R6!L21,$M$357),ROUNDUP(Length_5_R6!L21,$M$357))</f>
        <v>#N/A</v>
      </c>
      <c r="AC338" s="169" t="e">
        <f t="shared" ca="1" si="131"/>
        <v>#N/A</v>
      </c>
      <c r="AD338" s="172" t="e">
        <f t="shared" ca="1" si="132"/>
        <v>#N/A</v>
      </c>
      <c r="AE338" s="169" t="e">
        <f t="shared" ca="1" si="133"/>
        <v>#N/A</v>
      </c>
      <c r="AF338" s="169" t="e">
        <f t="shared" ca="1" si="134"/>
        <v>#N/A</v>
      </c>
      <c r="AG338" s="169" t="str">
        <f t="shared" si="135"/>
        <v/>
      </c>
      <c r="AH338" s="169" t="e">
        <f ca="1">S357</f>
        <v>#N/A</v>
      </c>
    </row>
    <row r="339" spans="1:34" ht="15" customHeight="1">
      <c r="B339" s="175" t="b">
        <f>IF(TRIM(Length_5_R6!A22)="",FALSE,TRUE)</f>
        <v>0</v>
      </c>
      <c r="C339" s="169" t="str">
        <f>IF($B339=FALSE,"",VALUE(Length_5_R6!A22))</f>
        <v/>
      </c>
      <c r="D339" s="169" t="str">
        <f>IF($B339=FALSE,"",Length_5_R6!B22)</f>
        <v/>
      </c>
      <c r="E339" s="169" t="str">
        <f>IF($B339=FALSE,"",Length_5_R6!C22)</f>
        <v/>
      </c>
      <c r="F339" s="175" t="str">
        <f>IF(B339=FALSE,"",Length_5_R6!N22)</f>
        <v/>
      </c>
      <c r="G339" s="175" t="str">
        <f>IF(B339=FALSE,"",Length_5_R6!O22)</f>
        <v/>
      </c>
      <c r="H339" s="175" t="str">
        <f>IF(B339=FALSE,"",Length_5_R6!P22)</f>
        <v/>
      </c>
      <c r="I339" s="175" t="str">
        <f>IF(B339=FALSE,"",Length_5_R6!Q22)</f>
        <v/>
      </c>
      <c r="J339" s="175" t="str">
        <f>IF(B339=FALSE,"",Length_5_R6!R22)</f>
        <v/>
      </c>
      <c r="K339" s="169" t="str">
        <f t="shared" si="121"/>
        <v/>
      </c>
      <c r="L339" s="179" t="str">
        <f t="shared" si="122"/>
        <v/>
      </c>
      <c r="M339" s="180" t="str">
        <f>IF(B339=FALSE,"",Length_5_R6!D45)</f>
        <v/>
      </c>
      <c r="N339" s="181" t="str">
        <f>IF(B339=FALSE,"",Calcu!K339*J$315)</f>
        <v/>
      </c>
      <c r="O339" s="182" t="str">
        <f t="shared" si="123"/>
        <v/>
      </c>
      <c r="P339" s="182" t="str">
        <f>IF(B339=FALSE,"",Length_5_R6!K45)</f>
        <v/>
      </c>
      <c r="Q339" s="182" t="str">
        <f t="shared" si="124"/>
        <v/>
      </c>
      <c r="R339" s="169" t="str">
        <f t="shared" si="125"/>
        <v/>
      </c>
      <c r="S339" s="169" t="str">
        <f t="shared" si="126"/>
        <v/>
      </c>
      <c r="T339" s="246" t="str">
        <f t="shared" si="127"/>
        <v/>
      </c>
      <c r="U339" s="183" t="str">
        <f t="shared" si="128"/>
        <v/>
      </c>
      <c r="V339" s="285" t="str">
        <f t="shared" si="136"/>
        <v/>
      </c>
      <c r="W339" s="169" t="str">
        <f t="shared" si="129"/>
        <v/>
      </c>
      <c r="X339" s="169" t="str">
        <f t="shared" si="130"/>
        <v/>
      </c>
      <c r="Y339" s="169" t="str">
        <f t="shared" si="137"/>
        <v/>
      </c>
      <c r="Z339" s="124"/>
      <c r="AA339" s="169" t="e">
        <f ca="1">IF(Length_5_R6!K22&lt;0,ROUNDUP(Length_5_R6!K22,$M$357),ROUNDDOWN(Length_5_R6!K22,$M$357))</f>
        <v>#N/A</v>
      </c>
      <c r="AB339" s="169" t="e">
        <f ca="1">IF(Length_5_R6!L22&lt;0,ROUNDDOWN(Length_5_R6!L22,$M$357),ROUNDUP(Length_5_R6!L22,$M$357))</f>
        <v>#N/A</v>
      </c>
      <c r="AC339" s="169" t="e">
        <f t="shared" ca="1" si="131"/>
        <v>#N/A</v>
      </c>
      <c r="AD339" s="172" t="e">
        <f t="shared" ca="1" si="132"/>
        <v>#N/A</v>
      </c>
      <c r="AE339" s="169" t="e">
        <f t="shared" ca="1" si="133"/>
        <v>#N/A</v>
      </c>
      <c r="AF339" s="169" t="e">
        <f t="shared" ca="1" si="134"/>
        <v>#N/A</v>
      </c>
      <c r="AG339" s="169" t="str">
        <f t="shared" si="135"/>
        <v/>
      </c>
      <c r="AH339" s="169" t="e">
        <f ca="1">S357</f>
        <v>#N/A</v>
      </c>
    </row>
    <row r="340" spans="1:34" ht="15" customHeight="1">
      <c r="B340" s="175" t="b">
        <f>IF(TRIM(Length_5_R6!A23)="",FALSE,TRUE)</f>
        <v>0</v>
      </c>
      <c r="C340" s="169" t="str">
        <f>IF($B340=FALSE,"",VALUE(Length_5_R6!A23))</f>
        <v/>
      </c>
      <c r="D340" s="169" t="str">
        <f>IF($B340=FALSE,"",Length_5_R6!B23)</f>
        <v/>
      </c>
      <c r="E340" s="169" t="str">
        <f>IF($B340=FALSE,"",Length_5_R6!C23)</f>
        <v/>
      </c>
      <c r="F340" s="175" t="str">
        <f>IF(B340=FALSE,"",Length_5_R6!N23)</f>
        <v/>
      </c>
      <c r="G340" s="175" t="str">
        <f>IF(B340=FALSE,"",Length_5_R6!O23)</f>
        <v/>
      </c>
      <c r="H340" s="175" t="str">
        <f>IF(B340=FALSE,"",Length_5_R6!P23)</f>
        <v/>
      </c>
      <c r="I340" s="175" t="str">
        <f>IF(B340=FALSE,"",Length_5_R6!Q23)</f>
        <v/>
      </c>
      <c r="J340" s="175" t="str">
        <f>IF(B340=FALSE,"",Length_5_R6!R23)</f>
        <v/>
      </c>
      <c r="K340" s="169" t="str">
        <f t="shared" si="121"/>
        <v/>
      </c>
      <c r="L340" s="179" t="str">
        <f t="shared" si="122"/>
        <v/>
      </c>
      <c r="M340" s="180" t="str">
        <f>IF(B340=FALSE,"",Length_5_R6!D46)</f>
        <v/>
      </c>
      <c r="N340" s="181" t="str">
        <f>IF(B340=FALSE,"",Calcu!K340*J$315)</f>
        <v/>
      </c>
      <c r="O340" s="182" t="str">
        <f t="shared" si="123"/>
        <v/>
      </c>
      <c r="P340" s="182" t="str">
        <f>IF(B340=FALSE,"",Length_5_R6!K46)</f>
        <v/>
      </c>
      <c r="Q340" s="182" t="str">
        <f t="shared" si="124"/>
        <v/>
      </c>
      <c r="R340" s="169" t="str">
        <f t="shared" si="125"/>
        <v/>
      </c>
      <c r="S340" s="169" t="str">
        <f t="shared" si="126"/>
        <v/>
      </c>
      <c r="T340" s="246" t="str">
        <f t="shared" si="127"/>
        <v/>
      </c>
      <c r="U340" s="183" t="str">
        <f t="shared" si="128"/>
        <v/>
      </c>
      <c r="V340" s="285" t="str">
        <f t="shared" si="136"/>
        <v/>
      </c>
      <c r="W340" s="169" t="str">
        <f t="shared" si="129"/>
        <v/>
      </c>
      <c r="X340" s="169" t="str">
        <f t="shared" si="130"/>
        <v/>
      </c>
      <c r="Y340" s="169" t="str">
        <f t="shared" si="137"/>
        <v/>
      </c>
      <c r="Z340" s="124"/>
      <c r="AA340" s="169" t="e">
        <f ca="1">IF(Length_5_R6!K23&lt;0,ROUNDUP(Length_5_R6!K23,$M$357),ROUNDDOWN(Length_5_R6!K23,$M$357))</f>
        <v>#N/A</v>
      </c>
      <c r="AB340" s="169" t="e">
        <f ca="1">IF(Length_5_R6!L23&lt;0,ROUNDDOWN(Length_5_R6!L23,$M$357),ROUNDUP(Length_5_R6!L23,$M$357))</f>
        <v>#N/A</v>
      </c>
      <c r="AC340" s="169" t="e">
        <f t="shared" ca="1" si="131"/>
        <v>#N/A</v>
      </c>
      <c r="AD340" s="172" t="e">
        <f t="shared" ca="1" si="132"/>
        <v>#N/A</v>
      </c>
      <c r="AE340" s="169" t="e">
        <f t="shared" ca="1" si="133"/>
        <v>#N/A</v>
      </c>
      <c r="AF340" s="169" t="e">
        <f t="shared" ca="1" si="134"/>
        <v>#N/A</v>
      </c>
      <c r="AG340" s="169" t="str">
        <f t="shared" si="135"/>
        <v/>
      </c>
      <c r="AH340" s="169" t="e">
        <f ca="1">S357</f>
        <v>#N/A</v>
      </c>
    </row>
    <row r="341" spans="1:34" ht="15" customHeight="1">
      <c r="N341" s="120"/>
      <c r="O341" s="120"/>
      <c r="P341" s="120"/>
      <c r="Q341" s="120"/>
      <c r="R341" s="120"/>
      <c r="S341" s="120"/>
      <c r="T341" s="120"/>
      <c r="Y341" s="120"/>
    </row>
    <row r="342" spans="1:34" ht="15" customHeight="1">
      <c r="A342" s="118" t="s">
        <v>430</v>
      </c>
      <c r="C342" s="119"/>
      <c r="D342" s="119"/>
      <c r="E342" s="124"/>
      <c r="F342" s="124"/>
      <c r="G342" s="124"/>
      <c r="H342" s="124"/>
      <c r="I342" s="124"/>
      <c r="J342" s="124"/>
      <c r="K342" s="124"/>
      <c r="L342" s="124"/>
      <c r="M342" s="124"/>
      <c r="N342" s="124"/>
      <c r="O342" s="124"/>
      <c r="P342" s="124"/>
      <c r="Q342" s="124"/>
      <c r="R342" s="124"/>
      <c r="S342" s="124"/>
      <c r="T342" s="124"/>
      <c r="U342" s="124"/>
      <c r="V342" s="124"/>
      <c r="W342" s="124"/>
      <c r="X342" s="124"/>
      <c r="Y342" s="124"/>
      <c r="Z342" s="124"/>
      <c r="AA342" s="124"/>
      <c r="AB342" s="124"/>
    </row>
    <row r="343" spans="1:34" ht="15" customHeight="1">
      <c r="A343" s="118"/>
      <c r="B343" s="552"/>
      <c r="C343" s="552" t="s">
        <v>334</v>
      </c>
      <c r="D343" s="561" t="s">
        <v>170</v>
      </c>
      <c r="E343" s="552" t="s">
        <v>171</v>
      </c>
      <c r="F343" s="552" t="s">
        <v>60</v>
      </c>
      <c r="G343" s="548">
        <v>1</v>
      </c>
      <c r="H343" s="551"/>
      <c r="I343" s="551"/>
      <c r="J343" s="551"/>
      <c r="K343" s="551"/>
      <c r="L343" s="551"/>
      <c r="M343" s="549"/>
      <c r="N343" s="321">
        <v>2</v>
      </c>
      <c r="O343" s="548">
        <v>3</v>
      </c>
      <c r="P343" s="551"/>
      <c r="Q343" s="551"/>
      <c r="R343" s="549"/>
      <c r="S343" s="548">
        <v>4</v>
      </c>
      <c r="T343" s="551"/>
      <c r="U343" s="549"/>
      <c r="V343" s="321">
        <v>5</v>
      </c>
      <c r="W343" s="552" t="s">
        <v>172</v>
      </c>
      <c r="X343" s="552" t="s">
        <v>435</v>
      </c>
      <c r="Y343" s="548" t="s">
        <v>560</v>
      </c>
      <c r="Z343" s="549"/>
      <c r="AA343" s="124"/>
      <c r="AB343" s="124"/>
      <c r="AC343" s="124"/>
    </row>
    <row r="344" spans="1:34" ht="15" customHeight="1">
      <c r="A344" s="118"/>
      <c r="B344" s="553"/>
      <c r="C344" s="553"/>
      <c r="D344" s="562"/>
      <c r="E344" s="553"/>
      <c r="F344" s="553"/>
      <c r="G344" s="324" t="s">
        <v>436</v>
      </c>
      <c r="H344" s="324" t="s">
        <v>437</v>
      </c>
      <c r="I344" s="321" t="s">
        <v>438</v>
      </c>
      <c r="J344" s="321" t="s">
        <v>439</v>
      </c>
      <c r="K344" s="548" t="s">
        <v>172</v>
      </c>
      <c r="L344" s="551"/>
      <c r="M344" s="549"/>
      <c r="N344" s="321" t="s">
        <v>440</v>
      </c>
      <c r="O344" s="548" t="s">
        <v>441</v>
      </c>
      <c r="P344" s="549"/>
      <c r="Q344" s="548" t="s">
        <v>174</v>
      </c>
      <c r="R344" s="549"/>
      <c r="S344" s="548" t="s">
        <v>443</v>
      </c>
      <c r="T344" s="551"/>
      <c r="U344" s="549"/>
      <c r="V344" s="321" t="s">
        <v>444</v>
      </c>
      <c r="W344" s="574"/>
      <c r="X344" s="575"/>
      <c r="Y344" s="346" t="s">
        <v>561</v>
      </c>
      <c r="Z344" s="346" t="s">
        <v>562</v>
      </c>
      <c r="AA344" s="124"/>
      <c r="AB344" s="124"/>
      <c r="AC344" s="124"/>
    </row>
    <row r="345" spans="1:34" ht="15" customHeight="1">
      <c r="B345" s="321" t="s">
        <v>445</v>
      </c>
      <c r="C345" s="184" t="s">
        <v>446</v>
      </c>
      <c r="D345" s="185" t="s">
        <v>447</v>
      </c>
      <c r="E345" s="325" t="e">
        <f ca="1">OFFSET(M$320,MATCH(K$315,U$321:U$340,0),0)</f>
        <v>#N/A</v>
      </c>
      <c r="F345" s="186" t="s">
        <v>154</v>
      </c>
      <c r="G345" s="169" t="e">
        <f ca="1">OFFSET(Length_5_R6!F26,MATCH(E315,C321:C340,0),0)</f>
        <v>#N/A</v>
      </c>
      <c r="H345" s="225" t="e">
        <f ca="1">OFFSET(Length_5_R6!G26,MATCH(E315,C321:C340,0),0)</f>
        <v>#N/A</v>
      </c>
      <c r="I345" s="169" t="e">
        <f ca="1">OFFSET(Length_5_R6!J26,MATCH(E315,C321:C340,0),0)</f>
        <v>#N/A</v>
      </c>
      <c r="J345" s="169" t="e">
        <f ca="1">OFFSET(Length_5_R6!I26,MATCH(E315,C321:C340,0),0)</f>
        <v>#N/A</v>
      </c>
      <c r="K345" s="196" t="e">
        <f ca="1">G345/J345</f>
        <v>#N/A</v>
      </c>
      <c r="L345" s="181" t="e">
        <f ca="1">IF(I345="L=m",H345/1000,H345)/J345</f>
        <v>#N/A</v>
      </c>
      <c r="M345" s="171" t="s">
        <v>131</v>
      </c>
      <c r="N345" s="187" t="s">
        <v>449</v>
      </c>
      <c r="O345" s="169"/>
      <c r="P345" s="169"/>
      <c r="Q345" s="181">
        <v>1</v>
      </c>
      <c r="R345" s="169"/>
      <c r="S345" s="188" t="e">
        <f ca="1">ABS(K345*Q345)</f>
        <v>#N/A</v>
      </c>
      <c r="T345" s="169" t="e">
        <f ca="1">ABS(L345*Q345)</f>
        <v>#N/A</v>
      </c>
      <c r="U345" s="171" t="s">
        <v>131</v>
      </c>
      <c r="V345" s="169" t="s">
        <v>450</v>
      </c>
      <c r="W345" s="196" t="e">
        <f t="shared" ref="W345:W352" ca="1" si="138">SQRT(SUMSQ(S345,T345*K$315))</f>
        <v>#N/A</v>
      </c>
      <c r="X345" s="192">
        <f t="shared" ref="X345:X352" si="139">IF(V345="∞",0,W345^4/V345)</f>
        <v>0</v>
      </c>
      <c r="Y345" s="188" t="str">
        <f t="shared" ref="Y345:Y352" si="140">IF(OR(N345="직사각형",N345="삼각형"),W345,"")</f>
        <v/>
      </c>
      <c r="Z345" s="188" t="e">
        <f t="shared" ref="Z345:Z350" ca="1" si="141">IF(OR(N345="직사각형",N345="삼각형"),"",W345)</f>
        <v>#N/A</v>
      </c>
      <c r="AA345" s="124"/>
      <c r="AB345" s="124"/>
      <c r="AC345" s="124"/>
    </row>
    <row r="346" spans="1:34" ht="15" customHeight="1">
      <c r="B346" s="321" t="s">
        <v>184</v>
      </c>
      <c r="C346" s="184" t="s">
        <v>388</v>
      </c>
      <c r="D346" s="185" t="s">
        <v>453</v>
      </c>
      <c r="E346" s="325" t="e">
        <f ca="1">OFFSET(N$320,MATCH(K$315,U$321:U$340,0),0)</f>
        <v>#N/A</v>
      </c>
      <c r="F346" s="186" t="s">
        <v>429</v>
      </c>
      <c r="G346" s="169"/>
      <c r="H346" s="171">
        <f>IF(MAX(L321:L340)=0,L315*1000,MAX(L321:L340)*1000)</f>
        <v>0</v>
      </c>
      <c r="I346" s="169">
        <f>IF(MAX(L321:L340)=0,2,1)</f>
        <v>2</v>
      </c>
      <c r="J346" s="189">
        <v>5</v>
      </c>
      <c r="K346" s="196">
        <f>H346/(IF(I346="",1,I346)*SQRT(J346))</f>
        <v>0</v>
      </c>
      <c r="L346" s="196"/>
      <c r="M346" s="171" t="s">
        <v>131</v>
      </c>
      <c r="N346" s="187" t="s">
        <v>455</v>
      </c>
      <c r="O346" s="169"/>
      <c r="P346" s="169"/>
      <c r="Q346" s="181">
        <v>-1</v>
      </c>
      <c r="R346" s="169"/>
      <c r="S346" s="188">
        <f t="shared" ref="S346:S352" si="142">ABS(K346*Q346)</f>
        <v>0</v>
      </c>
      <c r="T346" s="169">
        <f t="shared" ref="T346:T352" si="143">ABS(L346*Q346)</f>
        <v>0</v>
      </c>
      <c r="U346" s="171" t="s">
        <v>131</v>
      </c>
      <c r="V346" s="169">
        <v>4</v>
      </c>
      <c r="W346" s="196">
        <f t="shared" si="138"/>
        <v>0</v>
      </c>
      <c r="X346" s="192">
        <f t="shared" si="139"/>
        <v>0</v>
      </c>
      <c r="Y346" s="188" t="str">
        <f t="shared" si="140"/>
        <v/>
      </c>
      <c r="Z346" s="188">
        <f t="shared" si="141"/>
        <v>0</v>
      </c>
      <c r="AA346" s="124"/>
      <c r="AB346" s="124"/>
      <c r="AC346" s="124"/>
    </row>
    <row r="347" spans="1:34" ht="15" customHeight="1">
      <c r="B347" s="321" t="s">
        <v>186</v>
      </c>
      <c r="C347" s="184" t="s">
        <v>457</v>
      </c>
      <c r="D347" s="185" t="s">
        <v>112</v>
      </c>
      <c r="E347" s="182" t="e">
        <f ca="1">OFFSET(Q$320,MATCH(K$315,U$321:U$340,0),0)</f>
        <v>#N/A</v>
      </c>
      <c r="F347" s="186" t="s">
        <v>424</v>
      </c>
      <c r="G347" s="182"/>
      <c r="H347" s="182">
        <f>1*10^-6</f>
        <v>9.9999999999999995E-7</v>
      </c>
      <c r="I347" s="170"/>
      <c r="J347" s="189">
        <v>3</v>
      </c>
      <c r="K347" s="350"/>
      <c r="L347" s="350">
        <f>SQRT((H347/SQRT(J347)/2)^2+(H347/SQRT(J347)/2)^2)</f>
        <v>4.0824829046386305E-7</v>
      </c>
      <c r="M347" s="186" t="s">
        <v>424</v>
      </c>
      <c r="N347" s="187" t="s">
        <v>459</v>
      </c>
      <c r="O347" s="171">
        <f>H348</f>
        <v>0.2</v>
      </c>
      <c r="P347" s="169" t="s">
        <v>460</v>
      </c>
      <c r="Q347" s="181">
        <f>-O347*1000</f>
        <v>-200</v>
      </c>
      <c r="R347" s="169" t="s">
        <v>461</v>
      </c>
      <c r="S347" s="188">
        <f t="shared" si="142"/>
        <v>0</v>
      </c>
      <c r="T347" s="169">
        <f t="shared" si="143"/>
        <v>8.1649658092772609E-5</v>
      </c>
      <c r="U347" s="171" t="s">
        <v>131</v>
      </c>
      <c r="V347" s="169">
        <v>100</v>
      </c>
      <c r="W347" s="196">
        <f t="shared" si="138"/>
        <v>0</v>
      </c>
      <c r="X347" s="192">
        <f t="shared" si="139"/>
        <v>0</v>
      </c>
      <c r="Y347" s="188">
        <f t="shared" si="140"/>
        <v>0</v>
      </c>
      <c r="Z347" s="188" t="str">
        <f t="shared" si="141"/>
        <v/>
      </c>
      <c r="AA347" s="124"/>
      <c r="AB347" s="124"/>
      <c r="AC347" s="124"/>
    </row>
    <row r="348" spans="1:34" ht="15" customHeight="1">
      <c r="B348" s="321" t="s">
        <v>189</v>
      </c>
      <c r="C348" s="184" t="s">
        <v>463</v>
      </c>
      <c r="D348" s="185" t="s">
        <v>114</v>
      </c>
      <c r="E348" s="171" t="str">
        <f>R321</f>
        <v/>
      </c>
      <c r="F348" s="186" t="s">
        <v>248</v>
      </c>
      <c r="G348" s="170"/>
      <c r="H348" s="171">
        <f>IF(기본정보!H12=1,0.4,0.2)</f>
        <v>0.2</v>
      </c>
      <c r="I348" s="170"/>
      <c r="J348" s="189">
        <v>3</v>
      </c>
      <c r="K348" s="196"/>
      <c r="L348" s="196">
        <f>H348/(IF(I348="",1,I348)*SQRT(J348))</f>
        <v>0.11547005383792516</v>
      </c>
      <c r="M348" s="186" t="s">
        <v>248</v>
      </c>
      <c r="N348" s="187" t="s">
        <v>433</v>
      </c>
      <c r="O348" s="182" t="e">
        <f ca="1">E347</f>
        <v>#N/A</v>
      </c>
      <c r="P348" s="169" t="s">
        <v>460</v>
      </c>
      <c r="Q348" s="181" t="e">
        <f ca="1">-O348*1000</f>
        <v>#N/A</v>
      </c>
      <c r="R348" s="169" t="s">
        <v>466</v>
      </c>
      <c r="S348" s="188" t="e">
        <f t="shared" ca="1" si="142"/>
        <v>#N/A</v>
      </c>
      <c r="T348" s="169" t="e">
        <f t="shared" ca="1" si="143"/>
        <v>#N/A</v>
      </c>
      <c r="U348" s="171" t="s">
        <v>131</v>
      </c>
      <c r="V348" s="169">
        <v>12</v>
      </c>
      <c r="W348" s="196" t="e">
        <f t="shared" ca="1" si="138"/>
        <v>#N/A</v>
      </c>
      <c r="X348" s="192" t="e">
        <f t="shared" ca="1" si="139"/>
        <v>#N/A</v>
      </c>
      <c r="Y348" s="188" t="e">
        <f t="shared" ca="1" si="140"/>
        <v>#N/A</v>
      </c>
      <c r="Z348" s="188" t="str">
        <f t="shared" si="141"/>
        <v/>
      </c>
      <c r="AA348" s="124"/>
      <c r="AB348" s="124"/>
      <c r="AC348" s="124"/>
    </row>
    <row r="349" spans="1:34" ht="15" customHeight="1">
      <c r="B349" s="321" t="s">
        <v>193</v>
      </c>
      <c r="C349" s="184" t="s">
        <v>391</v>
      </c>
      <c r="D349" s="185" t="s">
        <v>113</v>
      </c>
      <c r="E349" s="190" t="e">
        <f ca="1">OFFSET(S$320,MATCH(K$315,U$321:U$340,0),0)</f>
        <v>#N/A</v>
      </c>
      <c r="F349" s="186" t="s">
        <v>424</v>
      </c>
      <c r="G349" s="182"/>
      <c r="H349" s="182">
        <f>1*10^-6</f>
        <v>9.9999999999999995E-7</v>
      </c>
      <c r="I349" s="170"/>
      <c r="J349" s="189">
        <v>3</v>
      </c>
      <c r="K349" s="350"/>
      <c r="L349" s="350">
        <f>SQRT((H349/SQRT(J349))^2+(H349/SQRT(J349))^2)</f>
        <v>8.1649658092772609E-7</v>
      </c>
      <c r="M349" s="186" t="s">
        <v>424</v>
      </c>
      <c r="N349" s="187" t="s">
        <v>459</v>
      </c>
      <c r="O349" s="171">
        <f>E350</f>
        <v>0.1</v>
      </c>
      <c r="P349" s="169" t="s">
        <v>460</v>
      </c>
      <c r="Q349" s="181">
        <f>-O349*1000</f>
        <v>-100</v>
      </c>
      <c r="R349" s="169" t="s">
        <v>461</v>
      </c>
      <c r="S349" s="188">
        <f t="shared" si="142"/>
        <v>0</v>
      </c>
      <c r="T349" s="169">
        <f t="shared" si="143"/>
        <v>8.1649658092772609E-5</v>
      </c>
      <c r="U349" s="171" t="s">
        <v>131</v>
      </c>
      <c r="V349" s="169">
        <v>100</v>
      </c>
      <c r="W349" s="196">
        <f t="shared" si="138"/>
        <v>0</v>
      </c>
      <c r="X349" s="192">
        <f t="shared" si="139"/>
        <v>0</v>
      </c>
      <c r="Y349" s="188">
        <f t="shared" si="140"/>
        <v>0</v>
      </c>
      <c r="Z349" s="188" t="str">
        <f t="shared" si="141"/>
        <v/>
      </c>
      <c r="AA349" s="124"/>
      <c r="AB349" s="124"/>
      <c r="AC349" s="124"/>
    </row>
    <row r="350" spans="1:34" ht="15" customHeight="1">
      <c r="B350" s="321" t="s">
        <v>195</v>
      </c>
      <c r="C350" s="184" t="s">
        <v>115</v>
      </c>
      <c r="D350" s="185" t="s">
        <v>116</v>
      </c>
      <c r="E350" s="171">
        <f>MAX(T321,0.1)</f>
        <v>0.1</v>
      </c>
      <c r="F350" s="186" t="s">
        <v>248</v>
      </c>
      <c r="G350" s="170"/>
      <c r="H350" s="171">
        <f>IF(기본정보!H12=1,3,1)</f>
        <v>1</v>
      </c>
      <c r="I350" s="170"/>
      <c r="J350" s="189">
        <v>3</v>
      </c>
      <c r="K350" s="196"/>
      <c r="L350" s="196">
        <f>H350/(IF(I350="",1,I350)*SQRT(J350))</f>
        <v>0.57735026918962584</v>
      </c>
      <c r="M350" s="186" t="s">
        <v>248</v>
      </c>
      <c r="N350" s="187" t="s">
        <v>433</v>
      </c>
      <c r="O350" s="190" t="e">
        <f ca="1">E349</f>
        <v>#N/A</v>
      </c>
      <c r="P350" s="169" t="s">
        <v>460</v>
      </c>
      <c r="Q350" s="181" t="e">
        <f ca="1">-O350*1000</f>
        <v>#N/A</v>
      </c>
      <c r="R350" s="169" t="s">
        <v>466</v>
      </c>
      <c r="S350" s="188" t="e">
        <f t="shared" ca="1" si="142"/>
        <v>#N/A</v>
      </c>
      <c r="T350" s="169" t="e">
        <f t="shared" ca="1" si="143"/>
        <v>#N/A</v>
      </c>
      <c r="U350" s="171" t="s">
        <v>131</v>
      </c>
      <c r="V350" s="169">
        <v>12</v>
      </c>
      <c r="W350" s="196" t="e">
        <f t="shared" ca="1" si="138"/>
        <v>#N/A</v>
      </c>
      <c r="X350" s="192" t="e">
        <f t="shared" ca="1" si="139"/>
        <v>#N/A</v>
      </c>
      <c r="Y350" s="188" t="e">
        <f t="shared" ca="1" si="140"/>
        <v>#N/A</v>
      </c>
      <c r="Z350" s="188" t="str">
        <f t="shared" si="141"/>
        <v/>
      </c>
      <c r="AA350" s="124"/>
      <c r="AB350" s="124"/>
      <c r="AC350" s="124"/>
    </row>
    <row r="351" spans="1:34" ht="15" customHeight="1">
      <c r="B351" s="321" t="s">
        <v>198</v>
      </c>
      <c r="C351" s="184" t="s">
        <v>76</v>
      </c>
      <c r="D351" s="185" t="s">
        <v>572</v>
      </c>
      <c r="E351" s="169">
        <v>0</v>
      </c>
      <c r="F351" s="186" t="s">
        <v>154</v>
      </c>
      <c r="G351" s="170"/>
      <c r="H351" s="169">
        <f>L315*1000</f>
        <v>0</v>
      </c>
      <c r="I351" s="169">
        <v>2</v>
      </c>
      <c r="J351" s="189">
        <v>3</v>
      </c>
      <c r="K351" s="196">
        <f t="shared" ref="K351:K352" si="144">H351/(IF(I351="",1,I351)*SQRT(J351))</f>
        <v>0</v>
      </c>
      <c r="L351" s="196"/>
      <c r="M351" s="171" t="s">
        <v>131</v>
      </c>
      <c r="N351" s="187" t="s">
        <v>433</v>
      </c>
      <c r="O351" s="190"/>
      <c r="P351" s="169"/>
      <c r="Q351" s="181">
        <v>1</v>
      </c>
      <c r="R351" s="169"/>
      <c r="S351" s="188">
        <f t="shared" si="142"/>
        <v>0</v>
      </c>
      <c r="T351" s="169">
        <f t="shared" si="143"/>
        <v>0</v>
      </c>
      <c r="U351" s="171" t="s">
        <v>131</v>
      </c>
      <c r="V351" s="169" t="s">
        <v>450</v>
      </c>
      <c r="W351" s="196">
        <f t="shared" si="138"/>
        <v>0</v>
      </c>
      <c r="X351" s="192">
        <f t="shared" si="139"/>
        <v>0</v>
      </c>
      <c r="Y351" s="188">
        <f t="shared" si="140"/>
        <v>0</v>
      </c>
      <c r="Z351" s="188"/>
      <c r="AA351" s="124"/>
      <c r="AB351" s="124"/>
      <c r="AC351" s="124"/>
    </row>
    <row r="352" spans="1:34" ht="15" customHeight="1">
      <c r="B352" s="321" t="s">
        <v>335</v>
      </c>
      <c r="C352" s="184" t="s">
        <v>480</v>
      </c>
      <c r="D352" s="185" t="s">
        <v>571</v>
      </c>
      <c r="E352" s="169">
        <v>0</v>
      </c>
      <c r="F352" s="186" t="s">
        <v>429</v>
      </c>
      <c r="G352" s="169">
        <v>0.1</v>
      </c>
      <c r="H352" s="188">
        <f>(1-COS(ATAN(G352/100)))*K315*1000</f>
        <v>0</v>
      </c>
      <c r="I352" s="170"/>
      <c r="J352" s="189">
        <v>3</v>
      </c>
      <c r="K352" s="196">
        <f t="shared" si="144"/>
        <v>0</v>
      </c>
      <c r="L352" s="196"/>
      <c r="M352" s="171" t="s">
        <v>131</v>
      </c>
      <c r="N352" s="187" t="s">
        <v>433</v>
      </c>
      <c r="O352" s="169"/>
      <c r="P352" s="169"/>
      <c r="Q352" s="181">
        <v>1</v>
      </c>
      <c r="R352" s="169"/>
      <c r="S352" s="188">
        <f t="shared" si="142"/>
        <v>0</v>
      </c>
      <c r="T352" s="169">
        <f t="shared" si="143"/>
        <v>0</v>
      </c>
      <c r="U352" s="171" t="s">
        <v>131</v>
      </c>
      <c r="V352" s="169">
        <v>12</v>
      </c>
      <c r="W352" s="196">
        <f t="shared" si="138"/>
        <v>0</v>
      </c>
      <c r="X352" s="192">
        <f t="shared" si="139"/>
        <v>0</v>
      </c>
      <c r="Y352" s="188">
        <f t="shared" si="140"/>
        <v>0</v>
      </c>
      <c r="Z352" s="188" t="str">
        <f>IF(OR(N352="직사각형",N352="삼각형"),"",W352)</f>
        <v/>
      </c>
      <c r="AA352" s="124"/>
      <c r="AB352" s="124"/>
      <c r="AC352" s="124"/>
    </row>
    <row r="353" spans="2:29" ht="15" customHeight="1">
      <c r="B353" s="321" t="s">
        <v>336</v>
      </c>
      <c r="C353" s="184" t="s">
        <v>483</v>
      </c>
      <c r="D353" s="185" t="s">
        <v>484</v>
      </c>
      <c r="E353" s="325" t="e">
        <f ca="1">E345-E346-(E347*E348+E349*E350)*K315</f>
        <v>#N/A</v>
      </c>
      <c r="F353" s="186" t="s">
        <v>429</v>
      </c>
      <c r="G353" s="556"/>
      <c r="H353" s="557"/>
      <c r="I353" s="557"/>
      <c r="J353" s="557"/>
      <c r="K353" s="557"/>
      <c r="L353" s="557"/>
      <c r="M353" s="557"/>
      <c r="N353" s="557"/>
      <c r="O353" s="557"/>
      <c r="P353" s="557"/>
      <c r="Q353" s="557"/>
      <c r="R353" s="558"/>
      <c r="S353" s="191" t="e">
        <f ca="1">SQRT(SUMSQ(S345:S352))</f>
        <v>#N/A</v>
      </c>
      <c r="T353" s="191" t="e">
        <f ca="1">SQRT(SUMSQ(T345:T352))</f>
        <v>#N/A</v>
      </c>
      <c r="U353" s="171" t="s">
        <v>131</v>
      </c>
      <c r="V353" s="183" t="e">
        <f ca="1">IF(X353=0,"∞",ROUNDDOWN(W353^4/X353,0))</f>
        <v>#N/A</v>
      </c>
      <c r="W353" s="229" t="e">
        <f ca="1">SQRT(SUMSQ(W345:W352))</f>
        <v>#N/A</v>
      </c>
      <c r="X353" s="348" t="e">
        <f ca="1">SUM(X345:X352)</f>
        <v>#N/A</v>
      </c>
      <c r="Y353" s="229" t="e">
        <f ca="1">SQRT(SUMSQ(Y345:Y352))</f>
        <v>#N/A</v>
      </c>
      <c r="Z353" s="229" t="e">
        <f ca="1">SQRT(SUMSQ(Z345:Z352))</f>
        <v>#N/A</v>
      </c>
      <c r="AA353" s="124"/>
      <c r="AB353" s="124"/>
      <c r="AC353" s="124"/>
    </row>
    <row r="354" spans="2:29" ht="15" customHeight="1">
      <c r="L354" s="124"/>
      <c r="U354" s="124"/>
      <c r="V354" s="124"/>
      <c r="W354" s="124"/>
      <c r="X354" s="124"/>
      <c r="Y354" s="124"/>
      <c r="AC354" s="124"/>
    </row>
    <row r="355" spans="2:29" ht="15" customHeight="1">
      <c r="B355" s="561"/>
      <c r="C355" s="548" t="s">
        <v>600</v>
      </c>
      <c r="D355" s="551"/>
      <c r="E355" s="551"/>
      <c r="F355" s="551"/>
      <c r="G355" s="549"/>
      <c r="H355" s="356" t="s">
        <v>615</v>
      </c>
      <c r="I355" s="356" t="s">
        <v>616</v>
      </c>
      <c r="J355" s="548" t="s">
        <v>617</v>
      </c>
      <c r="K355" s="551"/>
      <c r="L355" s="551"/>
      <c r="M355" s="549"/>
      <c r="N355" s="356" t="s">
        <v>618</v>
      </c>
      <c r="O355" s="548" t="s">
        <v>619</v>
      </c>
      <c r="P355" s="551"/>
      <c r="Q355" s="549"/>
      <c r="R355" s="552" t="s">
        <v>620</v>
      </c>
      <c r="S355" s="548" t="s">
        <v>621</v>
      </c>
      <c r="T355" s="549"/>
      <c r="U355" s="124"/>
    </row>
    <row r="356" spans="2:29" ht="15" customHeight="1">
      <c r="B356" s="562"/>
      <c r="C356" s="354">
        <v>1</v>
      </c>
      <c r="D356" s="354">
        <v>2</v>
      </c>
      <c r="E356" s="354" t="s">
        <v>601</v>
      </c>
      <c r="F356" s="354" t="s">
        <v>602</v>
      </c>
      <c r="G356" s="354" t="s">
        <v>603</v>
      </c>
      <c r="H356" s="357">
        <f>I315</f>
        <v>0</v>
      </c>
      <c r="I356" s="357">
        <f>I315</f>
        <v>0</v>
      </c>
      <c r="J356" s="356" t="s">
        <v>622</v>
      </c>
      <c r="K356" s="356" t="s">
        <v>623</v>
      </c>
      <c r="L356" s="356" t="s">
        <v>616</v>
      </c>
      <c r="M356" s="356" t="s">
        <v>615</v>
      </c>
      <c r="N356" s="357"/>
      <c r="O356" s="356" t="s">
        <v>622</v>
      </c>
      <c r="P356" s="356" t="s">
        <v>623</v>
      </c>
      <c r="Q356" s="356" t="s">
        <v>624</v>
      </c>
      <c r="R356" s="553"/>
      <c r="S356" s="356" t="s">
        <v>625</v>
      </c>
      <c r="T356" s="356" t="s">
        <v>626</v>
      </c>
      <c r="U356" s="124"/>
    </row>
    <row r="357" spans="2:29" ht="15" customHeight="1">
      <c r="B357" s="354" t="s">
        <v>600</v>
      </c>
      <c r="C357" s="126" t="e">
        <f ca="1">S353*E368</f>
        <v>#N/A</v>
      </c>
      <c r="D357" s="126" t="e">
        <f ca="1">T353*E368</f>
        <v>#N/A</v>
      </c>
      <c r="E357" s="126">
        <f>K315</f>
        <v>0</v>
      </c>
      <c r="F357" s="128" t="str">
        <f>U353</f>
        <v>μm</v>
      </c>
      <c r="G357" s="133" t="e">
        <f ca="1">SQRT(SUMSQ(C357,D357*E357))</f>
        <v>#N/A</v>
      </c>
      <c r="H357" s="132" t="e">
        <f ca="1">MAX(G357:G358)/IF(H356="mm",1000,1)</f>
        <v>#N/A</v>
      </c>
      <c r="I357" s="160">
        <f>H315</f>
        <v>0</v>
      </c>
      <c r="J357" s="125" t="e">
        <f ca="1">MAX(IF(H357&lt;0.00001,6,IF(H357&lt;0.0001,5,IF(H357&lt;0.001,4,IF(H357&lt;0.01,3,IF(H357&lt;0.1,2,IF(H357&lt;1,1,IF(H357&lt;10,0,IF(H357&lt;100,-1,-2)))))))),0)+K358</f>
        <v>#N/A</v>
      </c>
      <c r="K357" s="125" t="e">
        <f ca="1">J357</f>
        <v>#N/A</v>
      </c>
      <c r="L357" s="169">
        <f>IFERROR(LEN(I357)-FIND(".",I357),0)</f>
        <v>0</v>
      </c>
      <c r="M357" s="192" t="e">
        <f ca="1">IF(M358=TRUE,MIN(K357:L357),K357)</f>
        <v>#N/A</v>
      </c>
      <c r="N357" s="160" t="e">
        <f ca="1">ABS((H357-ROUND(H357,M357))/H357*100)</f>
        <v>#N/A</v>
      </c>
      <c r="O357" s="169" t="e">
        <f ca="1">OFFSET(P361,MATCH(M357,O362:O371,0),0)</f>
        <v>#N/A</v>
      </c>
      <c r="P357" s="169" t="e">
        <f ca="1">OFFSET(P361,MATCH(M357,O362:O371,0),0)</f>
        <v>#N/A</v>
      </c>
      <c r="Q357" s="169" t="str">
        <f ca="1">OFFSET(P361,MATCH(L357,O362:O371,0),0)</f>
        <v>0</v>
      </c>
      <c r="R357" s="129">
        <f ca="1">IFERROR(IF(G357=H357,0,1),0)</f>
        <v>0</v>
      </c>
      <c r="S357" s="349" t="e">
        <f ca="1">TEXT(IF(N357&gt;5,ROUNDUP(H357,M357),ROUND(H357,M357)),O357)</f>
        <v>#N/A</v>
      </c>
      <c r="T357" s="349" t="e">
        <f ca="1">S357&amp;" "&amp;H356</f>
        <v>#N/A</v>
      </c>
      <c r="U357" s="124"/>
    </row>
    <row r="358" spans="2:29" ht="15" customHeight="1">
      <c r="B358" s="354" t="s">
        <v>604</v>
      </c>
      <c r="C358" s="127" t="e">
        <f ca="1">M315</f>
        <v>#N/A</v>
      </c>
      <c r="D358" s="128" t="e">
        <f ca="1">N315</f>
        <v>#N/A</v>
      </c>
      <c r="E358" s="128">
        <f>K315</f>
        <v>0</v>
      </c>
      <c r="F358" s="128" t="e">
        <f ca="1">O315</f>
        <v>#N/A</v>
      </c>
      <c r="G358" s="133" t="e">
        <f ca="1">SQRT(SUMSQ(C358,D358*E358))</f>
        <v>#N/A</v>
      </c>
      <c r="J358" s="353" t="s">
        <v>605</v>
      </c>
      <c r="K358" s="169">
        <f>IF(O358=TRUE,1,기본정보!$A$47)</f>
        <v>1</v>
      </c>
      <c r="L358" s="353" t="s">
        <v>606</v>
      </c>
      <c r="M358" s="169" t="b">
        <f>IF(O358=TRUE,FALSE,기본정보!$A$52)</f>
        <v>0</v>
      </c>
      <c r="N358" s="353" t="s">
        <v>607</v>
      </c>
      <c r="O358" s="169" t="b">
        <f>기본정보!$A$46=0</f>
        <v>1</v>
      </c>
      <c r="R358" s="121"/>
      <c r="S358" s="121"/>
      <c r="T358" s="121"/>
      <c r="U358" s="121"/>
      <c r="W358" s="124"/>
    </row>
    <row r="359" spans="2:29" ht="15" customHeight="1">
      <c r="B359" s="122"/>
      <c r="C359" s="122"/>
      <c r="D359" s="122"/>
      <c r="Q359" s="121"/>
      <c r="R359" s="121"/>
      <c r="S359" s="121"/>
      <c r="T359" s="121"/>
      <c r="U359" s="121"/>
      <c r="V359" s="124"/>
    </row>
    <row r="360" spans="2:29" ht="15" customHeight="1">
      <c r="B360" s="130" t="s">
        <v>485</v>
      </c>
      <c r="C360" s="122"/>
      <c r="D360" s="122"/>
      <c r="F360" s="121"/>
      <c r="I360" s="184" t="s">
        <v>53</v>
      </c>
      <c r="J360" s="184" t="s">
        <v>493</v>
      </c>
      <c r="M360" s="121"/>
      <c r="N360" s="121"/>
      <c r="O360" s="344" t="s">
        <v>494</v>
      </c>
      <c r="P360" s="344" t="s">
        <v>495</v>
      </c>
      <c r="Q360" s="121"/>
      <c r="R360" s="124"/>
      <c r="S360" s="121"/>
      <c r="T360" s="121"/>
      <c r="U360" s="121"/>
    </row>
    <row r="361" spans="2:29" ht="15" customHeight="1">
      <c r="B361" s="563" t="s">
        <v>563</v>
      </c>
      <c r="C361" s="564"/>
      <c r="D361" s="552" t="s">
        <v>564</v>
      </c>
      <c r="E361" s="346" t="s">
        <v>567</v>
      </c>
      <c r="F361" s="346" t="s">
        <v>568</v>
      </c>
      <c r="G361" s="346" t="s">
        <v>569</v>
      </c>
      <c r="I361" s="184"/>
      <c r="J361" s="184">
        <v>95.45</v>
      </c>
      <c r="M361" s="121"/>
      <c r="N361" s="121"/>
      <c r="O361" s="343" t="s">
        <v>496</v>
      </c>
      <c r="P361" s="343" t="s">
        <v>497</v>
      </c>
      <c r="Q361" s="121"/>
      <c r="R361" s="124"/>
      <c r="S361" s="121"/>
      <c r="T361" s="121"/>
      <c r="U361" s="121"/>
    </row>
    <row r="362" spans="2:29" ht="15" customHeight="1">
      <c r="B362" s="347" t="s">
        <v>565</v>
      </c>
      <c r="C362" s="351" t="s">
        <v>566</v>
      </c>
      <c r="D362" s="553"/>
      <c r="E362" s="345" t="e">
        <f ca="1">Y353</f>
        <v>#N/A</v>
      </c>
      <c r="F362" s="345" t="e">
        <f ca="1">Z353</f>
        <v>#N/A</v>
      </c>
      <c r="G362" s="247" t="e">
        <f ca="1">F362/E362</f>
        <v>#N/A</v>
      </c>
      <c r="I362" s="169">
        <v>1</v>
      </c>
      <c r="J362" s="169">
        <v>13.97</v>
      </c>
      <c r="M362" s="121"/>
      <c r="N362" s="121"/>
      <c r="O362" s="193">
        <v>0</v>
      </c>
      <c r="P362" s="194" t="s">
        <v>498</v>
      </c>
      <c r="Q362" s="121"/>
      <c r="R362" s="124"/>
      <c r="S362" s="121"/>
      <c r="T362" s="121"/>
      <c r="U362" s="121"/>
    </row>
    <row r="363" spans="2:29" ht="15" customHeight="1">
      <c r="B363" s="169">
        <v>1</v>
      </c>
      <c r="C363" s="188">
        <f ca="1">IFERROR(LARGE(Y345:Y352,B363),0)</f>
        <v>0</v>
      </c>
      <c r="D363" s="346" t="s">
        <v>487</v>
      </c>
      <c r="E363" s="559">
        <f ca="1">SQRT(SUMSQ(C365:C370,D363:D364))</f>
        <v>0</v>
      </c>
      <c r="F363" s="560"/>
      <c r="G363" s="554" t="e">
        <f ca="1">E363/SQRT(SUMSQ(E364,F364))</f>
        <v>#DIV/0!</v>
      </c>
      <c r="H363" s="121"/>
      <c r="I363" s="169">
        <v>2</v>
      </c>
      <c r="J363" s="169">
        <v>4.53</v>
      </c>
      <c r="O363" s="193">
        <v>1</v>
      </c>
      <c r="P363" s="194" t="s">
        <v>499</v>
      </c>
      <c r="Q363" s="121"/>
      <c r="R363" s="121"/>
      <c r="S363" s="121"/>
      <c r="T363" s="121"/>
      <c r="U363" s="121"/>
      <c r="V363" s="124"/>
    </row>
    <row r="364" spans="2:29" ht="15" customHeight="1">
      <c r="B364" s="169">
        <v>2</v>
      </c>
      <c r="C364" s="188">
        <f ca="1">IFERROR(LARGE(Y345:Y352,B364),0)</f>
        <v>0</v>
      </c>
      <c r="D364" s="346" t="s">
        <v>488</v>
      </c>
      <c r="E364" s="345">
        <f ca="1">C363</f>
        <v>0</v>
      </c>
      <c r="F364" s="345">
        <f ca="1">C364</f>
        <v>0</v>
      </c>
      <c r="G364" s="555"/>
      <c r="H364" s="121"/>
      <c r="I364" s="169">
        <v>3</v>
      </c>
      <c r="J364" s="169">
        <v>3.31</v>
      </c>
      <c r="O364" s="193">
        <v>2</v>
      </c>
      <c r="P364" s="194" t="s">
        <v>500</v>
      </c>
      <c r="Q364" s="121"/>
      <c r="R364" s="121"/>
      <c r="S364" s="121"/>
      <c r="T364" s="121"/>
      <c r="U364" s="121"/>
      <c r="V364" s="124"/>
    </row>
    <row r="365" spans="2:29" ht="15" customHeight="1">
      <c r="B365" s="169">
        <v>3</v>
      </c>
      <c r="C365" s="188">
        <f ca="1">IFERROR(LARGE(Y345:Y352,B365),0)</f>
        <v>0</v>
      </c>
      <c r="D365" s="552" t="s">
        <v>486</v>
      </c>
      <c r="E365" s="168" t="s">
        <v>489</v>
      </c>
      <c r="F365" s="168" t="s">
        <v>490</v>
      </c>
      <c r="G365" s="168" t="s">
        <v>491</v>
      </c>
      <c r="H365" s="121"/>
      <c r="I365" s="169">
        <v>4</v>
      </c>
      <c r="J365" s="169">
        <v>2.87</v>
      </c>
      <c r="O365" s="193">
        <v>3</v>
      </c>
      <c r="P365" s="194" t="s">
        <v>501</v>
      </c>
      <c r="Q365" s="121"/>
      <c r="R365" s="121"/>
      <c r="S365" s="121"/>
      <c r="T365" s="121"/>
      <c r="U365" s="121"/>
      <c r="V365" s="124"/>
    </row>
    <row r="366" spans="2:29" ht="15" customHeight="1">
      <c r="B366" s="169">
        <v>4</v>
      </c>
      <c r="C366" s="188">
        <f ca="1">IFERROR(LARGE(Y345:Y352,B366),0)</f>
        <v>0</v>
      </c>
      <c r="D366" s="553"/>
      <c r="E366" s="169" t="e">
        <f ca="1">OFFSET(H344,MATCH(E364,Y345:Y352,0),0)/OFFSET(I344,MATCH(E364,Y345:Y352,0),0)</f>
        <v>#DIV/0!</v>
      </c>
      <c r="F366" s="169" t="e">
        <f ca="1">OFFSET(H344,MATCH(F364,Y345:Y352,0),0)/OFFSET(I344,MATCH(F364,Y345:Y352,0),0)</f>
        <v>#DIV/0!</v>
      </c>
      <c r="G366" s="345" t="e">
        <f ca="1">ABS(E366-F366)/(E366+F366)</f>
        <v>#DIV/0!</v>
      </c>
      <c r="H366" s="121"/>
      <c r="I366" s="169">
        <v>5</v>
      </c>
      <c r="J366" s="169">
        <v>2.65</v>
      </c>
      <c r="O366" s="193">
        <v>4</v>
      </c>
      <c r="P366" s="194" t="s">
        <v>502</v>
      </c>
      <c r="Q366" s="121"/>
      <c r="R366" s="121"/>
      <c r="S366" s="121"/>
      <c r="T366" s="121"/>
      <c r="U366" s="121"/>
      <c r="V366" s="124"/>
    </row>
    <row r="367" spans="2:29" ht="15" customHeight="1">
      <c r="B367" s="169">
        <v>5</v>
      </c>
      <c r="C367" s="188">
        <f ca="1">IFERROR(LARGE(Y345:Y352,B367),0)</f>
        <v>0</v>
      </c>
      <c r="D367" s="346" t="s">
        <v>440</v>
      </c>
      <c r="E367" s="159" t="e">
        <f ca="1">IF(AND(G362&lt;0.3,G363&lt;0.3),"사다리꼴","정규")</f>
        <v>#N/A</v>
      </c>
      <c r="F367" s="121"/>
      <c r="G367" s="121"/>
      <c r="H367" s="121"/>
      <c r="I367" s="169">
        <v>6</v>
      </c>
      <c r="J367" s="169">
        <v>2.52</v>
      </c>
      <c r="O367" s="193">
        <v>5</v>
      </c>
      <c r="P367" s="194" t="s">
        <v>503</v>
      </c>
      <c r="Q367" s="121"/>
      <c r="R367" s="121"/>
      <c r="S367" s="121"/>
      <c r="T367" s="121"/>
      <c r="U367" s="121"/>
      <c r="V367" s="124"/>
    </row>
    <row r="368" spans="2:29" ht="15" customHeight="1">
      <c r="B368" s="169">
        <v>6</v>
      </c>
      <c r="C368" s="188">
        <f ca="1">IFERROR(LARGE(Y345:Y352,B368),0)</f>
        <v>0</v>
      </c>
      <c r="D368" s="346" t="s">
        <v>492</v>
      </c>
      <c r="E368" s="169" t="e">
        <f ca="1">IF(E367="정규",IF(OR(V353="∞",V353&gt;=10),2,OFFSET(J361,MATCH(V353,I362:I371,0),0)),ROUND((1-SQRT((1-0.95)*(1-G366^2)))/SQRT((1+G366^2)/6),2))</f>
        <v>#N/A</v>
      </c>
      <c r="F368" s="121"/>
      <c r="G368" s="121"/>
      <c r="H368" s="121"/>
      <c r="I368" s="169">
        <v>7</v>
      </c>
      <c r="J368" s="169">
        <v>2.4300000000000002</v>
      </c>
      <c r="O368" s="193">
        <v>6</v>
      </c>
      <c r="P368" s="194" t="s">
        <v>504</v>
      </c>
      <c r="Q368" s="121"/>
      <c r="R368" s="121"/>
      <c r="S368" s="121"/>
      <c r="T368" s="121"/>
      <c r="U368" s="121"/>
      <c r="V368" s="124"/>
    </row>
    <row r="369" spans="2:27" ht="15" customHeight="1">
      <c r="B369" s="169">
        <v>7</v>
      </c>
      <c r="C369" s="188">
        <f ca="1">IFERROR(LARGE(Y345:Y352,B369),0)</f>
        <v>0</v>
      </c>
      <c r="E369" s="123"/>
      <c r="F369" s="121"/>
      <c r="G369" s="121"/>
      <c r="H369" s="121"/>
      <c r="I369" s="169">
        <v>8</v>
      </c>
      <c r="J369" s="169">
        <v>2.37</v>
      </c>
      <c r="O369" s="193">
        <v>7</v>
      </c>
      <c r="P369" s="194" t="s">
        <v>505</v>
      </c>
      <c r="Q369" s="121"/>
      <c r="R369" s="121"/>
      <c r="S369" s="121"/>
      <c r="T369" s="121"/>
      <c r="U369" s="121"/>
      <c r="V369" s="124"/>
    </row>
    <row r="370" spans="2:27" ht="15" customHeight="1">
      <c r="B370" s="169">
        <v>8</v>
      </c>
      <c r="C370" s="188">
        <f ca="1">IFERROR(LARGE(Y345:Y352,B370),0)</f>
        <v>0</v>
      </c>
      <c r="E370" s="123"/>
      <c r="I370" s="169">
        <v>9</v>
      </c>
      <c r="J370" s="169">
        <v>2.3199999999999998</v>
      </c>
      <c r="O370" s="193">
        <v>8</v>
      </c>
      <c r="P370" s="194" t="s">
        <v>506</v>
      </c>
      <c r="Q370" s="121"/>
      <c r="R370" s="121"/>
      <c r="S370" s="121"/>
      <c r="T370" s="121"/>
      <c r="U370" s="121"/>
      <c r="V370" s="124"/>
    </row>
    <row r="371" spans="2:27" ht="15" customHeight="1">
      <c r="B371" s="122"/>
      <c r="C371" s="122"/>
      <c r="E371" s="123"/>
      <c r="I371" s="169" t="s">
        <v>54</v>
      </c>
      <c r="J371" s="169">
        <v>2</v>
      </c>
      <c r="O371" s="193">
        <v>9</v>
      </c>
      <c r="P371" s="194" t="s">
        <v>507</v>
      </c>
      <c r="Q371" s="121"/>
      <c r="R371" s="121"/>
      <c r="S371" s="121"/>
      <c r="T371" s="121"/>
      <c r="U371" s="121"/>
      <c r="V371" s="124"/>
    </row>
    <row r="372" spans="2:27" ht="15" customHeight="1">
      <c r="B372" s="122"/>
      <c r="C372" s="122"/>
      <c r="D372" s="122"/>
      <c r="Q372" s="121"/>
      <c r="R372" s="121"/>
      <c r="S372" s="121"/>
      <c r="T372" s="121"/>
      <c r="U372" s="121"/>
      <c r="V372" s="124"/>
    </row>
    <row r="373" spans="2:27" ht="15" customHeight="1">
      <c r="B373" s="152" t="s">
        <v>508</v>
      </c>
      <c r="C373" s="153"/>
      <c r="D373" s="153"/>
      <c r="E373" s="153"/>
      <c r="F373" s="153"/>
      <c r="G373" s="153"/>
      <c r="H373" s="153"/>
      <c r="I373" s="153"/>
      <c r="J373" s="153"/>
      <c r="K373" s="153"/>
      <c r="L373" s="153"/>
      <c r="M373" s="153"/>
      <c r="N373" s="153"/>
      <c r="O373" s="153"/>
      <c r="P373" s="153"/>
      <c r="Q373" s="153"/>
      <c r="R373" s="153"/>
      <c r="AA373" s="124"/>
    </row>
    <row r="374" spans="2:27" ht="15" customHeight="1">
      <c r="B374" s="153"/>
      <c r="C374" s="579" t="s">
        <v>509</v>
      </c>
      <c r="D374" s="580"/>
      <c r="E374" s="116" t="s">
        <v>510</v>
      </c>
      <c r="F374" s="116" t="s">
        <v>511</v>
      </c>
      <c r="G374" s="116" t="s">
        <v>512</v>
      </c>
      <c r="H374" s="153"/>
      <c r="I374" s="116" t="s">
        <v>513</v>
      </c>
      <c r="J374" s="116" t="s">
        <v>545</v>
      </c>
      <c r="K374" s="161" t="s">
        <v>547</v>
      </c>
      <c r="L374" s="116" t="s">
        <v>514</v>
      </c>
      <c r="M374" s="161" t="s">
        <v>515</v>
      </c>
      <c r="N374" s="116" t="s">
        <v>511</v>
      </c>
      <c r="O374" s="116" t="s">
        <v>548</v>
      </c>
      <c r="P374" s="116" t="s">
        <v>516</v>
      </c>
      <c r="Q374" s="116" t="s">
        <v>517</v>
      </c>
      <c r="T374" s="121"/>
      <c r="U374" s="121"/>
      <c r="Y374" s="124"/>
    </row>
    <row r="375" spans="2:27" ht="15" customHeight="1">
      <c r="B375" s="153"/>
      <c r="C375" s="154"/>
      <c r="D375" s="155"/>
      <c r="E375" s="161"/>
      <c r="F375" s="162">
        <v>44900</v>
      </c>
      <c r="G375" s="197"/>
      <c r="H375" s="153"/>
      <c r="I375" s="116">
        <f>ABS(K5)</f>
        <v>0</v>
      </c>
      <c r="J375" s="116">
        <f>COUNTIF(B11:B30,TRUE)</f>
        <v>0</v>
      </c>
      <c r="K375" s="116">
        <f>MAX(0,J375-5)</f>
        <v>0</v>
      </c>
      <c r="L375" s="164">
        <f t="shared" ref="L375:L380" si="145">IF(I375=0,0,F375)</f>
        <v>0</v>
      </c>
      <c r="M375" s="116" t="b">
        <f>I5="inch"</f>
        <v>0</v>
      </c>
      <c r="N375" s="162">
        <f t="shared" ref="N375:N380" si="146">L375*IF(M375=TRUE,1.8,1)</f>
        <v>0</v>
      </c>
      <c r="O375" s="162">
        <f t="shared" ref="O375:O380" si="147">F375*10%*K375</f>
        <v>0</v>
      </c>
      <c r="P375" s="163">
        <f t="shared" ref="P375:P380" si="148">N375+O375</f>
        <v>0</v>
      </c>
      <c r="Q375" s="576">
        <f>SUM(P375:P380)</f>
        <v>0</v>
      </c>
      <c r="T375" s="121"/>
      <c r="U375" s="121"/>
      <c r="Y375" s="124"/>
    </row>
    <row r="376" spans="2:27" ht="15" customHeight="1">
      <c r="B376" s="153"/>
      <c r="C376" s="154"/>
      <c r="D376" s="155"/>
      <c r="E376" s="161"/>
      <c r="F376" s="162">
        <v>44900</v>
      </c>
      <c r="G376" s="198"/>
      <c r="H376" s="153"/>
      <c r="I376" s="116">
        <f>ABS(K67)</f>
        <v>0</v>
      </c>
      <c r="J376" s="116">
        <f>COUNTIF(B73:B92,TRUE)</f>
        <v>0</v>
      </c>
      <c r="K376" s="116">
        <f t="shared" ref="K376:K380" si="149">MAX(0,J376-5)</f>
        <v>0</v>
      </c>
      <c r="L376" s="164">
        <f t="shared" si="145"/>
        <v>0</v>
      </c>
      <c r="M376" s="116" t="b">
        <f>I67="inch"</f>
        <v>0</v>
      </c>
      <c r="N376" s="162">
        <f t="shared" si="146"/>
        <v>0</v>
      </c>
      <c r="O376" s="162">
        <f t="shared" si="147"/>
        <v>0</v>
      </c>
      <c r="P376" s="163">
        <f t="shared" si="148"/>
        <v>0</v>
      </c>
      <c r="Q376" s="577"/>
      <c r="T376" s="121"/>
      <c r="U376" s="121"/>
      <c r="Y376" s="124"/>
    </row>
    <row r="377" spans="2:27" ht="15" customHeight="1">
      <c r="B377" s="153"/>
      <c r="C377" s="154"/>
      <c r="D377" s="155"/>
      <c r="E377" s="161"/>
      <c r="F377" s="162">
        <v>44900</v>
      </c>
      <c r="G377" s="198"/>
      <c r="H377" s="153"/>
      <c r="I377" s="116">
        <f>ABS(K129)</f>
        <v>0</v>
      </c>
      <c r="J377" s="116">
        <f>COUNTIF(B135:B154,TRUE)</f>
        <v>0</v>
      </c>
      <c r="K377" s="116">
        <f t="shared" si="149"/>
        <v>0</v>
      </c>
      <c r="L377" s="164">
        <f t="shared" si="145"/>
        <v>0</v>
      </c>
      <c r="M377" s="116" t="b">
        <f>I129="inch"</f>
        <v>0</v>
      </c>
      <c r="N377" s="162">
        <f t="shared" si="146"/>
        <v>0</v>
      </c>
      <c r="O377" s="162">
        <f t="shared" si="147"/>
        <v>0</v>
      </c>
      <c r="P377" s="163">
        <f t="shared" si="148"/>
        <v>0</v>
      </c>
      <c r="Q377" s="577"/>
      <c r="T377" s="121"/>
      <c r="U377" s="121"/>
    </row>
    <row r="378" spans="2:27" ht="15" customHeight="1">
      <c r="B378" s="153"/>
      <c r="C378" s="154"/>
      <c r="D378" s="155"/>
      <c r="E378" s="161"/>
      <c r="F378" s="162">
        <v>44900</v>
      </c>
      <c r="G378" s="199"/>
      <c r="H378" s="153"/>
      <c r="I378" s="116">
        <f>ABS(K191)</f>
        <v>0</v>
      </c>
      <c r="J378" s="116">
        <f>COUNTIF(B197:B216,TRUE)</f>
        <v>0</v>
      </c>
      <c r="K378" s="116">
        <f t="shared" si="149"/>
        <v>0</v>
      </c>
      <c r="L378" s="164">
        <f t="shared" si="145"/>
        <v>0</v>
      </c>
      <c r="M378" s="116" t="b">
        <f>I191="inch"</f>
        <v>0</v>
      </c>
      <c r="N378" s="162">
        <f t="shared" si="146"/>
        <v>0</v>
      </c>
      <c r="O378" s="162">
        <f t="shared" si="147"/>
        <v>0</v>
      </c>
      <c r="P378" s="163">
        <f t="shared" si="148"/>
        <v>0</v>
      </c>
      <c r="Q378" s="577"/>
      <c r="T378" s="121"/>
      <c r="U378" s="121"/>
    </row>
    <row r="379" spans="2:27" ht="15" customHeight="1">
      <c r="B379" s="153"/>
      <c r="C379" s="154"/>
      <c r="D379" s="155"/>
      <c r="E379" s="161"/>
      <c r="F379" s="162">
        <v>44900</v>
      </c>
      <c r="G379" s="199"/>
      <c r="H379" s="153"/>
      <c r="I379" s="116">
        <f>ABS(K253)</f>
        <v>0</v>
      </c>
      <c r="J379" s="116">
        <f>COUNTIF(B259:B278,TRUE)</f>
        <v>0</v>
      </c>
      <c r="K379" s="116">
        <f t="shared" si="149"/>
        <v>0</v>
      </c>
      <c r="L379" s="164">
        <f t="shared" si="145"/>
        <v>0</v>
      </c>
      <c r="M379" s="116" t="b">
        <f>I253="inch"</f>
        <v>0</v>
      </c>
      <c r="N379" s="162">
        <f t="shared" si="146"/>
        <v>0</v>
      </c>
      <c r="O379" s="162">
        <f t="shared" si="147"/>
        <v>0</v>
      </c>
      <c r="P379" s="163">
        <f t="shared" si="148"/>
        <v>0</v>
      </c>
      <c r="Q379" s="577"/>
      <c r="T379" s="121"/>
      <c r="U379" s="121"/>
    </row>
    <row r="380" spans="2:27" ht="15" customHeight="1">
      <c r="B380" s="153"/>
      <c r="C380" s="154"/>
      <c r="D380" s="155"/>
      <c r="E380" s="161"/>
      <c r="F380" s="162">
        <v>44900</v>
      </c>
      <c r="G380" s="198"/>
      <c r="H380" s="153"/>
      <c r="I380" s="116">
        <f>ABS(K315)</f>
        <v>0</v>
      </c>
      <c r="J380" s="116">
        <f>COUNTIF(B321:B340,TRUE)</f>
        <v>0</v>
      </c>
      <c r="K380" s="116">
        <f t="shared" si="149"/>
        <v>0</v>
      </c>
      <c r="L380" s="164">
        <f t="shared" si="145"/>
        <v>0</v>
      </c>
      <c r="M380" s="116" t="b">
        <f>I315="inch"</f>
        <v>0</v>
      </c>
      <c r="N380" s="162">
        <f t="shared" si="146"/>
        <v>0</v>
      </c>
      <c r="O380" s="162">
        <f t="shared" si="147"/>
        <v>0</v>
      </c>
      <c r="P380" s="163">
        <f t="shared" si="148"/>
        <v>0</v>
      </c>
      <c r="Q380" s="578"/>
      <c r="U380" s="121"/>
    </row>
    <row r="381" spans="2:27" ht="15" customHeight="1">
      <c r="B381" s="153"/>
      <c r="C381" s="154"/>
      <c r="D381" s="158"/>
      <c r="E381" s="116"/>
      <c r="F381" s="116"/>
      <c r="G381" s="230"/>
      <c r="H381" s="153"/>
      <c r="M381" s="153"/>
      <c r="N381" s="153"/>
      <c r="O381" s="153"/>
      <c r="P381" s="153"/>
      <c r="Q381" s="153"/>
      <c r="R381" s="153"/>
    </row>
    <row r="382" spans="2:27" ht="15" customHeight="1">
      <c r="I382" s="156" t="s">
        <v>518</v>
      </c>
    </row>
    <row r="383" spans="2:27" ht="15" customHeight="1">
      <c r="I383" s="156" t="s">
        <v>544</v>
      </c>
    </row>
    <row r="384" spans="2:27" ht="15" customHeight="1">
      <c r="I384" s="156" t="s">
        <v>546</v>
      </c>
    </row>
    <row r="385" spans="2:29" ht="15" customHeight="1">
      <c r="I385" s="120"/>
      <c r="J385" s="121"/>
    </row>
    <row r="395" spans="2:29" ht="18" customHeight="1">
      <c r="B395" s="71"/>
      <c r="C395" s="71"/>
      <c r="D395" s="71"/>
      <c r="E395" s="71"/>
      <c r="F395" s="71"/>
      <c r="G395" s="71"/>
      <c r="H395" s="71"/>
      <c r="M395" s="71"/>
      <c r="N395" s="71"/>
      <c r="O395" s="71"/>
      <c r="P395" s="153"/>
      <c r="Q395" s="153"/>
      <c r="R395" s="153"/>
    </row>
    <row r="396" spans="2:29" ht="18" customHeight="1">
      <c r="B396" s="122"/>
      <c r="C396" s="122"/>
      <c r="D396" s="122"/>
      <c r="I396" s="157"/>
      <c r="J396" s="153"/>
      <c r="K396" s="153"/>
      <c r="L396" s="153"/>
      <c r="P396" s="121"/>
      <c r="Q396" s="121"/>
      <c r="R396" s="121"/>
    </row>
    <row r="397" spans="2:29" ht="18" customHeight="1">
      <c r="B397" s="122"/>
      <c r="C397" s="122"/>
      <c r="D397" s="122"/>
      <c r="I397" s="157"/>
      <c r="J397" s="153"/>
      <c r="K397" s="153"/>
      <c r="L397" s="153"/>
      <c r="P397" s="121"/>
      <c r="Q397" s="121"/>
      <c r="R397" s="121"/>
      <c r="Z397" s="122"/>
      <c r="AA397" s="122"/>
      <c r="AB397" s="122"/>
      <c r="AC397" s="122"/>
    </row>
    <row r="398" spans="2:29" ht="18" customHeight="1">
      <c r="B398" s="122"/>
      <c r="C398" s="122"/>
      <c r="D398" s="122"/>
      <c r="J398" s="71"/>
      <c r="K398" s="71"/>
      <c r="L398" s="71"/>
      <c r="P398" s="121"/>
      <c r="Q398" s="121"/>
      <c r="R398" s="121"/>
      <c r="Z398" s="122"/>
      <c r="AA398" s="122"/>
      <c r="AB398" s="122"/>
      <c r="AC398" s="122"/>
    </row>
    <row r="399" spans="2:29" ht="18" customHeight="1">
      <c r="B399" s="122"/>
      <c r="C399" s="122"/>
      <c r="D399" s="122"/>
      <c r="I399" s="157"/>
      <c r="J399" s="124"/>
      <c r="K399" s="124"/>
      <c r="P399" s="121"/>
      <c r="Q399" s="121"/>
      <c r="R399" s="121"/>
      <c r="Z399" s="122"/>
      <c r="AA399" s="122"/>
      <c r="AB399" s="122"/>
      <c r="AC399" s="122"/>
    </row>
    <row r="400" spans="2:29" ht="18" customHeight="1">
      <c r="B400" s="122"/>
      <c r="C400" s="122"/>
      <c r="D400" s="122"/>
      <c r="I400" s="157"/>
      <c r="J400" s="124"/>
      <c r="K400" s="124"/>
      <c r="P400" s="121"/>
      <c r="Q400" s="121"/>
      <c r="R400" s="121"/>
      <c r="V400" s="122"/>
      <c r="W400" s="122"/>
      <c r="X400" s="122"/>
      <c r="Y400" s="122"/>
      <c r="Z400" s="122"/>
      <c r="AA400" s="122"/>
      <c r="AB400" s="122"/>
      <c r="AC400" s="122"/>
    </row>
    <row r="401" spans="2:29" ht="18" customHeight="1">
      <c r="B401" s="122"/>
      <c r="C401" s="122"/>
      <c r="D401" s="122"/>
      <c r="J401" s="124"/>
      <c r="K401" s="124"/>
      <c r="P401" s="121"/>
      <c r="Q401" s="121"/>
      <c r="R401" s="121"/>
      <c r="V401" s="122"/>
      <c r="W401" s="122"/>
      <c r="X401" s="122"/>
      <c r="Y401" s="122"/>
      <c r="Z401" s="122"/>
      <c r="AA401" s="122"/>
      <c r="AB401" s="122"/>
      <c r="AC401" s="122"/>
    </row>
    <row r="402" spans="2:29" ht="18" customHeight="1">
      <c r="B402" s="122"/>
      <c r="C402" s="122"/>
      <c r="D402" s="122"/>
      <c r="P402" s="121"/>
      <c r="Q402" s="121"/>
      <c r="R402" s="121"/>
    </row>
  </sheetData>
  <mergeCells count="224">
    <mergeCell ref="B175:C175"/>
    <mergeCell ref="D175:D176"/>
    <mergeCell ref="O231:Q231"/>
    <mergeCell ref="R231:R232"/>
    <mergeCell ref="O293:Q293"/>
    <mergeCell ref="R293:R294"/>
    <mergeCell ref="G177:G178"/>
    <mergeCell ref="C169:G169"/>
    <mergeCell ref="E177:F177"/>
    <mergeCell ref="B237:C237"/>
    <mergeCell ref="Y95:Z95"/>
    <mergeCell ref="G105:R105"/>
    <mergeCell ref="O194:Q194"/>
    <mergeCell ref="L194:L195"/>
    <mergeCell ref="Y219:Z219"/>
    <mergeCell ref="W70:Y70"/>
    <mergeCell ref="W132:Y132"/>
    <mergeCell ref="W194:Y194"/>
    <mergeCell ref="W256:Y256"/>
    <mergeCell ref="J231:M231"/>
    <mergeCell ref="G167:R167"/>
    <mergeCell ref="J107:M107"/>
    <mergeCell ref="B157:B158"/>
    <mergeCell ref="B132:B134"/>
    <mergeCell ref="O158:P158"/>
    <mergeCell ref="Q158:R158"/>
    <mergeCell ref="S158:U158"/>
    <mergeCell ref="D117:D118"/>
    <mergeCell ref="E115:F115"/>
    <mergeCell ref="G115:G116"/>
    <mergeCell ref="C107:G107"/>
    <mergeCell ref="O132:Q132"/>
    <mergeCell ref="B113:C113"/>
    <mergeCell ref="D113:D114"/>
    <mergeCell ref="R107:R108"/>
    <mergeCell ref="O107:Q107"/>
    <mergeCell ref="Q375:Q380"/>
    <mergeCell ref="O256:Q256"/>
    <mergeCell ref="K282:M282"/>
    <mergeCell ref="O282:P282"/>
    <mergeCell ref="Q282:R282"/>
    <mergeCell ref="D343:D344"/>
    <mergeCell ref="E343:E344"/>
    <mergeCell ref="F343:F344"/>
    <mergeCell ref="C374:D374"/>
    <mergeCell ref="E301:F301"/>
    <mergeCell ref="G301:G302"/>
    <mergeCell ref="C293:G293"/>
    <mergeCell ref="C343:C344"/>
    <mergeCell ref="C318:C320"/>
    <mergeCell ref="D365:D366"/>
    <mergeCell ref="B361:C361"/>
    <mergeCell ref="D361:D362"/>
    <mergeCell ref="G353:R353"/>
    <mergeCell ref="G291:R291"/>
    <mergeCell ref="G363:G364"/>
    <mergeCell ref="E363:F363"/>
    <mergeCell ref="B318:B320"/>
    <mergeCell ref="B299:C299"/>
    <mergeCell ref="D299:D300"/>
    <mergeCell ref="B343:B344"/>
    <mergeCell ref="B355:B356"/>
    <mergeCell ref="J355:M355"/>
    <mergeCell ref="AA194:AB194"/>
    <mergeCell ref="AC194:AH194"/>
    <mergeCell ref="B219:B220"/>
    <mergeCell ref="C219:C220"/>
    <mergeCell ref="D219:D220"/>
    <mergeCell ref="E219:E220"/>
    <mergeCell ref="F219:F220"/>
    <mergeCell ref="X219:X220"/>
    <mergeCell ref="K220:M220"/>
    <mergeCell ref="O220:P220"/>
    <mergeCell ref="Q220:R220"/>
    <mergeCell ref="S220:U220"/>
    <mergeCell ref="G219:M219"/>
    <mergeCell ref="O219:R219"/>
    <mergeCell ref="S219:U219"/>
    <mergeCell ref="W219:W220"/>
    <mergeCell ref="B194:B196"/>
    <mergeCell ref="C194:C196"/>
    <mergeCell ref="D194:D196"/>
    <mergeCell ref="E194:E196"/>
    <mergeCell ref="F194:K194"/>
    <mergeCell ref="AA132:AB132"/>
    <mergeCell ref="AC132:AH132"/>
    <mergeCell ref="C157:C158"/>
    <mergeCell ref="D157:D158"/>
    <mergeCell ref="E157:E158"/>
    <mergeCell ref="F157:F158"/>
    <mergeCell ref="G157:M157"/>
    <mergeCell ref="C132:C134"/>
    <mergeCell ref="D132:D134"/>
    <mergeCell ref="E132:E134"/>
    <mergeCell ref="F132:K132"/>
    <mergeCell ref="L132:L133"/>
    <mergeCell ref="O157:R157"/>
    <mergeCell ref="S157:U157"/>
    <mergeCell ref="W157:W158"/>
    <mergeCell ref="X157:X158"/>
    <mergeCell ref="K158:M158"/>
    <mergeCell ref="Y157:Z157"/>
    <mergeCell ref="AA256:AB256"/>
    <mergeCell ref="AC256:AH256"/>
    <mergeCell ref="B281:B282"/>
    <mergeCell ref="C281:C282"/>
    <mergeCell ref="D281:D282"/>
    <mergeCell ref="E281:E282"/>
    <mergeCell ref="F281:F282"/>
    <mergeCell ref="G281:M281"/>
    <mergeCell ref="B256:B258"/>
    <mergeCell ref="C256:C258"/>
    <mergeCell ref="D256:D258"/>
    <mergeCell ref="E256:E258"/>
    <mergeCell ref="F256:K256"/>
    <mergeCell ref="L256:L257"/>
    <mergeCell ref="X281:X282"/>
    <mergeCell ref="W281:W282"/>
    <mergeCell ref="S282:U282"/>
    <mergeCell ref="O281:R281"/>
    <mergeCell ref="S281:U281"/>
    <mergeCell ref="Y281:Z281"/>
    <mergeCell ref="AA318:AB318"/>
    <mergeCell ref="AC318:AH318"/>
    <mergeCell ref="D318:D320"/>
    <mergeCell ref="E318:E320"/>
    <mergeCell ref="F318:K318"/>
    <mergeCell ref="X343:X344"/>
    <mergeCell ref="K344:M344"/>
    <mergeCell ref="O344:P344"/>
    <mergeCell ref="Q344:R344"/>
    <mergeCell ref="S344:U344"/>
    <mergeCell ref="G343:M343"/>
    <mergeCell ref="O343:R343"/>
    <mergeCell ref="S343:U343"/>
    <mergeCell ref="W343:W344"/>
    <mergeCell ref="L318:L319"/>
    <mergeCell ref="O318:Q318"/>
    <mergeCell ref="Y343:Z343"/>
    <mergeCell ref="W318:Y318"/>
    <mergeCell ref="AC8:AH8"/>
    <mergeCell ref="W33:W34"/>
    <mergeCell ref="O33:R33"/>
    <mergeCell ref="S33:U33"/>
    <mergeCell ref="O34:P34"/>
    <mergeCell ref="S34:U34"/>
    <mergeCell ref="AA8:AB8"/>
    <mergeCell ref="X33:X34"/>
    <mergeCell ref="Q34:R34"/>
    <mergeCell ref="O8:Q8"/>
    <mergeCell ref="Y33:Z33"/>
    <mergeCell ref="W8:Y8"/>
    <mergeCell ref="AA70:AB70"/>
    <mergeCell ref="AC70:AH70"/>
    <mergeCell ref="E95:E96"/>
    <mergeCell ref="F95:F96"/>
    <mergeCell ref="G95:M95"/>
    <mergeCell ref="B107:B108"/>
    <mergeCell ref="B169:B170"/>
    <mergeCell ref="B231:B232"/>
    <mergeCell ref="B293:B294"/>
    <mergeCell ref="B70:B72"/>
    <mergeCell ref="C70:C72"/>
    <mergeCell ref="D70:D72"/>
    <mergeCell ref="E70:E72"/>
    <mergeCell ref="F70:K70"/>
    <mergeCell ref="L70:L71"/>
    <mergeCell ref="S95:U95"/>
    <mergeCell ref="W95:W96"/>
    <mergeCell ref="X95:X96"/>
    <mergeCell ref="K96:M96"/>
    <mergeCell ref="O96:P96"/>
    <mergeCell ref="Q96:R96"/>
    <mergeCell ref="S96:U96"/>
    <mergeCell ref="O95:R95"/>
    <mergeCell ref="O70:Q70"/>
    <mergeCell ref="G43:R43"/>
    <mergeCell ref="O45:Q45"/>
    <mergeCell ref="R45:R46"/>
    <mergeCell ref="B45:B46"/>
    <mergeCell ref="B51:C51"/>
    <mergeCell ref="D51:D52"/>
    <mergeCell ref="S45:T45"/>
    <mergeCell ref="S107:T107"/>
    <mergeCell ref="B8:B10"/>
    <mergeCell ref="C8:C10"/>
    <mergeCell ref="F8:K8"/>
    <mergeCell ref="B33:B34"/>
    <mergeCell ref="C33:C34"/>
    <mergeCell ref="D33:D34"/>
    <mergeCell ref="K34:M34"/>
    <mergeCell ref="E33:E34"/>
    <mergeCell ref="F33:F34"/>
    <mergeCell ref="G33:M33"/>
    <mergeCell ref="L8:L9"/>
    <mergeCell ref="D8:D10"/>
    <mergeCell ref="E8:E10"/>
    <mergeCell ref="B95:B96"/>
    <mergeCell ref="C95:C96"/>
    <mergeCell ref="D95:D96"/>
    <mergeCell ref="S355:T355"/>
    <mergeCell ref="E53:F53"/>
    <mergeCell ref="C45:G45"/>
    <mergeCell ref="D55:D56"/>
    <mergeCell ref="G53:G54"/>
    <mergeCell ref="O355:Q355"/>
    <mergeCell ref="R355:R356"/>
    <mergeCell ref="J169:M169"/>
    <mergeCell ref="O169:Q169"/>
    <mergeCell ref="R169:R170"/>
    <mergeCell ref="G229:R229"/>
    <mergeCell ref="C355:G355"/>
    <mergeCell ref="J45:M45"/>
    <mergeCell ref="D237:D238"/>
    <mergeCell ref="C231:G231"/>
    <mergeCell ref="G239:G240"/>
    <mergeCell ref="E239:F239"/>
    <mergeCell ref="D241:D242"/>
    <mergeCell ref="S169:T169"/>
    <mergeCell ref="S231:T231"/>
    <mergeCell ref="S293:T293"/>
    <mergeCell ref="D179:D180"/>
    <mergeCell ref="D303:D304"/>
    <mergeCell ref="J293:M293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17</vt:i4>
      </vt:variant>
      <vt:variant>
        <vt:lpstr>이름이 지정된 범위</vt:lpstr>
      </vt:variant>
      <vt:variant>
        <vt:i4>53</vt:i4>
      </vt:variant>
    </vt:vector>
  </HeadingPairs>
  <TitlesOfParts>
    <vt:vector size="70" baseType="lpstr">
      <vt:lpstr>기본정보</vt:lpstr>
      <vt:lpstr>교정결과</vt:lpstr>
      <vt:lpstr>교정결과-E</vt:lpstr>
      <vt:lpstr>교정결과-HY</vt:lpstr>
      <vt:lpstr>판정결과</vt:lpstr>
      <vt:lpstr>부록</vt:lpstr>
      <vt:lpstr>RAWDATA</vt:lpstr>
      <vt:lpstr>측정불확도추정보고서</vt:lpstr>
      <vt:lpstr>Calcu</vt:lpstr>
      <vt:lpstr>Calcu_ADJ</vt:lpstr>
      <vt:lpstr>STD_Data</vt:lpstr>
      <vt:lpstr>Length_5_R1</vt:lpstr>
      <vt:lpstr>Length_5_R2</vt:lpstr>
      <vt:lpstr>Length_5_R3</vt:lpstr>
      <vt:lpstr>Length_5_R4</vt:lpstr>
      <vt:lpstr>Length_5_R5</vt:lpstr>
      <vt:lpstr>Length_5_R6</vt:lpstr>
      <vt:lpstr>'교정결과-E'!B_Tag</vt:lpstr>
      <vt:lpstr>'교정결과-HY'!B_Tag</vt:lpstr>
      <vt:lpstr>B_Tag</vt:lpstr>
      <vt:lpstr>판정결과!B_Tag_2</vt:lpstr>
      <vt:lpstr>부록!B_Tag_3</vt:lpstr>
      <vt:lpstr>Length_5_R1_CMC</vt:lpstr>
      <vt:lpstr>Length_5_R1_Condition</vt:lpstr>
      <vt:lpstr>Length_5_R1_Resolution</vt:lpstr>
      <vt:lpstr>Length_5_R1_Result</vt:lpstr>
      <vt:lpstr>Length_5_R1_Result_ADJ</vt:lpstr>
      <vt:lpstr>Length_5_R1_Spec</vt:lpstr>
      <vt:lpstr>Length_5_R1_STD1</vt:lpstr>
      <vt:lpstr>Length_5_R2_CMC</vt:lpstr>
      <vt:lpstr>Length_5_R2_Condition</vt:lpstr>
      <vt:lpstr>Length_5_R2_Resolution</vt:lpstr>
      <vt:lpstr>Length_5_R2_Result</vt:lpstr>
      <vt:lpstr>Length_5_R2_Result_ADJ</vt:lpstr>
      <vt:lpstr>Length_5_R2_Spec</vt:lpstr>
      <vt:lpstr>Length_5_R2_STD1</vt:lpstr>
      <vt:lpstr>Length_5_R3!Length_5_R3_CMC</vt:lpstr>
      <vt:lpstr>Length_5_R3!Length_5_R3_Condition</vt:lpstr>
      <vt:lpstr>Length_5_R3!Length_5_R3_Resolution</vt:lpstr>
      <vt:lpstr>Length_5_R3!Length_5_R3_Result</vt:lpstr>
      <vt:lpstr>Length_5_R3_Result_ADJ</vt:lpstr>
      <vt:lpstr>Length_5_R3!Length_5_R3_Spec</vt:lpstr>
      <vt:lpstr>Length_5_R3!Length_5_R3_STD1</vt:lpstr>
      <vt:lpstr>Length_5_R4!Length_5_R4_CMC</vt:lpstr>
      <vt:lpstr>Length_5_R4!Length_5_R4_Condition</vt:lpstr>
      <vt:lpstr>Length_5_R4!Length_5_R4_Resolution</vt:lpstr>
      <vt:lpstr>Length_5_R4!Length_5_R4_Result</vt:lpstr>
      <vt:lpstr>Length_5_R4_Result_ADJ</vt:lpstr>
      <vt:lpstr>Length_5_R4!Length_5_R4_Spec</vt:lpstr>
      <vt:lpstr>Length_5_R4!Length_5_R4_STD1</vt:lpstr>
      <vt:lpstr>Length_5_R5!Length_5_R5_CMC</vt:lpstr>
      <vt:lpstr>Length_5_R5!Length_5_R5_Condition</vt:lpstr>
      <vt:lpstr>Length_5_R5!Length_5_R5_Resolution</vt:lpstr>
      <vt:lpstr>Length_5_R5!Length_5_R5_Result</vt:lpstr>
      <vt:lpstr>Length_5_R5_Result_ADJ</vt:lpstr>
      <vt:lpstr>Length_5_R5!Length_5_R5_Spec</vt:lpstr>
      <vt:lpstr>Length_5_R5!Length_5_R5_STD1</vt:lpstr>
      <vt:lpstr>Length_5_R6!Length_5_R6_CMC</vt:lpstr>
      <vt:lpstr>Length_5_R6!Length_5_R6_Condition</vt:lpstr>
      <vt:lpstr>Length_5_R6!Length_5_R6_Resolution</vt:lpstr>
      <vt:lpstr>Length_5_R6!Length_5_R6_Result</vt:lpstr>
      <vt:lpstr>Length_5_R6_Result_ADJ</vt:lpstr>
      <vt:lpstr>Length_5_R6!Length_5_R6_Spec</vt:lpstr>
      <vt:lpstr>Length_5_R6!Length_5_R6_STD1</vt:lpstr>
      <vt:lpstr>기본정보!Print_Area</vt:lpstr>
      <vt:lpstr>교정결과!Print_Titles</vt:lpstr>
      <vt:lpstr>'교정결과-E'!Print_Titles</vt:lpstr>
      <vt:lpstr>'교정결과-HY'!Print_Titles</vt:lpstr>
      <vt:lpstr>부록!Print_Titles</vt:lpstr>
      <vt:lpstr>판정결과!Print_Titles</vt:lpstr>
    </vt:vector>
  </TitlesOfParts>
  <Company>HCT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노트북-5</dc:creator>
  <cp:lastModifiedBy>Jey Jey</cp:lastModifiedBy>
  <cp:lastPrinted>2021-09-27T00:17:48Z</cp:lastPrinted>
  <dcterms:created xsi:type="dcterms:W3CDTF">2004-11-10T00:11:43Z</dcterms:created>
  <dcterms:modified xsi:type="dcterms:W3CDTF">2021-09-27T00:18:18Z</dcterms:modified>
</cp:coreProperties>
</file>