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'교정결과-E'!$F$62:$J$62</definedName>
    <definedName name="B_Tag" localSheetId="3">'교정결과-HY'!$B$60:$Q$60</definedName>
    <definedName name="B_Tag">교정결과!$F$61:$H$61</definedName>
    <definedName name="B_Tag_2" localSheetId="4">판정결과!$D$50:$I$50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O3" i="21" l="1"/>
  <c r="F13" i="31" s="1"/>
  <c r="F13" i="11" l="1"/>
  <c r="F13" i="24"/>
  <c r="O70" i="21"/>
  <c r="K70" i="21" s="1"/>
  <c r="M70" i="21" l="1"/>
  <c r="T63" i="21"/>
  <c r="T57" i="21"/>
  <c r="T56" i="21"/>
  <c r="T55" i="21"/>
  <c r="T54" i="21"/>
  <c r="F9" i="31" l="1"/>
  <c r="F8" i="31"/>
  <c r="F7" i="31"/>
  <c r="F6" i="31"/>
  <c r="A4" i="31"/>
  <c r="V59" i="21" l="1"/>
  <c r="V60" i="21"/>
  <c r="V61" i="21"/>
  <c r="V62" i="21"/>
  <c r="V63" i="21"/>
  <c r="V64" i="21"/>
  <c r="G61" i="21" l="1"/>
  <c r="J61" i="21" s="1"/>
  <c r="G59" i="21"/>
  <c r="J59" i="21" s="1"/>
  <c r="U54" i="21"/>
  <c r="Q280" i="23" l="1"/>
  <c r="W280" i="23" s="1"/>
  <c r="R285" i="23" s="1"/>
  <c r="Y285" i="23" s="1"/>
  <c r="AB267" i="23"/>
  <c r="R272" i="23" s="1"/>
  <c r="Y272" i="23" s="1"/>
  <c r="V254" i="23"/>
  <c r="V224" i="23"/>
  <c r="G62" i="21" l="1"/>
  <c r="J62" i="21" s="1"/>
  <c r="G60" i="21"/>
  <c r="J60" i="21" s="1"/>
  <c r="G64" i="21" l="1"/>
  <c r="O279" i="23" l="1"/>
  <c r="J64" i="21"/>
  <c r="I133" i="21"/>
  <c r="S64" i="21" l="1"/>
  <c r="S62" i="21"/>
  <c r="S60" i="21"/>
  <c r="AU300" i="23" l="1"/>
  <c r="AP300" i="23"/>
  <c r="AK300" i="23"/>
  <c r="AA300" i="23"/>
  <c r="L300" i="23"/>
  <c r="N254" i="23"/>
  <c r="N224" i="23"/>
  <c r="AM93" i="23"/>
  <c r="M93" i="23"/>
  <c r="AP92" i="23"/>
  <c r="AM92" i="23"/>
  <c r="AA92" i="23"/>
  <c r="N283" i="23" s="1"/>
  <c r="V92" i="23"/>
  <c r="I282" i="23" s="1"/>
  <c r="S92" i="23"/>
  <c r="M92" i="23"/>
  <c r="H92" i="23"/>
  <c r="AP91" i="23"/>
  <c r="AM91" i="23"/>
  <c r="AA91" i="23"/>
  <c r="N270" i="23" s="1"/>
  <c r="V91" i="23"/>
  <c r="I269" i="23" s="1"/>
  <c r="S91" i="23"/>
  <c r="M91" i="23"/>
  <c r="H91" i="23"/>
  <c r="AP90" i="23"/>
  <c r="AM90" i="23"/>
  <c r="AE90" i="23"/>
  <c r="V90" i="23"/>
  <c r="I256" i="23" s="1"/>
  <c r="S90" i="23"/>
  <c r="M90" i="23"/>
  <c r="AM89" i="23"/>
  <c r="AE89" i="23"/>
  <c r="V89" i="23"/>
  <c r="I240" i="23" s="1"/>
  <c r="S89" i="23"/>
  <c r="M89" i="23"/>
  <c r="AP88" i="23"/>
  <c r="AM88" i="23"/>
  <c r="AE88" i="23"/>
  <c r="V88" i="23"/>
  <c r="I226" i="23" s="1"/>
  <c r="S88" i="23"/>
  <c r="M88" i="23"/>
  <c r="AM87" i="23"/>
  <c r="AE87" i="23"/>
  <c r="V87" i="23"/>
  <c r="I208" i="23" s="1"/>
  <c r="S87" i="23"/>
  <c r="M87" i="23"/>
  <c r="AM86" i="23"/>
  <c r="AA86" i="23"/>
  <c r="N193" i="23" s="1"/>
  <c r="L195" i="23" s="1"/>
  <c r="S86" i="23"/>
  <c r="M86" i="23"/>
  <c r="N185" i="23" s="1"/>
  <c r="AP85" i="23"/>
  <c r="AN85" i="23"/>
  <c r="AA85" i="23"/>
  <c r="L179" i="23" s="1"/>
  <c r="V85" i="23"/>
  <c r="T85" i="23"/>
  <c r="M85" i="23"/>
  <c r="AP84" i="23"/>
  <c r="AN84" i="23"/>
  <c r="V84" i="23"/>
  <c r="I157" i="23" s="1"/>
  <c r="T84" i="23"/>
  <c r="M84" i="23"/>
  <c r="AP83" i="23"/>
  <c r="AN83" i="23"/>
  <c r="V83" i="23"/>
  <c r="I138" i="23" s="1"/>
  <c r="T83" i="23"/>
  <c r="M83" i="23"/>
  <c r="AP82" i="23"/>
  <c r="AM82" i="23"/>
  <c r="AA82" i="23"/>
  <c r="V82" i="23"/>
  <c r="I102" i="23" s="1"/>
  <c r="S82" i="23"/>
  <c r="M82" i="23"/>
  <c r="AA190" i="23"/>
  <c r="U190" i="23"/>
  <c r="AA187" i="23"/>
  <c r="R195" i="23" s="1"/>
  <c r="Y195" i="23" s="1"/>
  <c r="U187" i="23"/>
  <c r="M160" i="23"/>
  <c r="M141" i="23"/>
  <c r="AA10" i="23"/>
  <c r="AF10" i="23" s="1"/>
  <c r="AK10" i="23" s="1"/>
  <c r="AP10" i="23" s="1"/>
  <c r="AU10" i="23" s="1"/>
  <c r="O129" i="21"/>
  <c r="AB129" i="21" s="1"/>
  <c r="N129" i="21"/>
  <c r="AA129" i="21" s="1"/>
  <c r="M129" i="21"/>
  <c r="Z129" i="21" s="1"/>
  <c r="L129" i="21"/>
  <c r="Y129" i="21" s="1"/>
  <c r="J129" i="21"/>
  <c r="X129" i="21" s="1"/>
  <c r="I129" i="21"/>
  <c r="W129" i="21" s="1"/>
  <c r="H129" i="21"/>
  <c r="V129" i="21" s="1"/>
  <c r="G129" i="21"/>
  <c r="U129" i="21" s="1"/>
  <c r="E129" i="21"/>
  <c r="T129" i="21" s="1"/>
  <c r="D129" i="21"/>
  <c r="S129" i="21" s="1"/>
  <c r="C129" i="21"/>
  <c r="R129" i="21" s="1"/>
  <c r="B129" i="21"/>
  <c r="Q129" i="21" s="1"/>
  <c r="O128" i="21"/>
  <c r="AB128" i="21" s="1"/>
  <c r="N128" i="21"/>
  <c r="AA128" i="21" s="1"/>
  <c r="M128" i="21"/>
  <c r="Z128" i="21" s="1"/>
  <c r="L128" i="21"/>
  <c r="Y128" i="21" s="1"/>
  <c r="J128" i="21"/>
  <c r="X128" i="21" s="1"/>
  <c r="I128" i="21"/>
  <c r="W128" i="21" s="1"/>
  <c r="H128" i="21"/>
  <c r="V128" i="21" s="1"/>
  <c r="G128" i="21"/>
  <c r="U128" i="21" s="1"/>
  <c r="E128" i="21"/>
  <c r="T128" i="21" s="1"/>
  <c r="D128" i="21"/>
  <c r="S128" i="21" s="1"/>
  <c r="C128" i="21"/>
  <c r="R128" i="21" s="1"/>
  <c r="B128" i="21"/>
  <c r="Q128" i="21" s="1"/>
  <c r="O127" i="21"/>
  <c r="AB127" i="21" s="1"/>
  <c r="N127" i="21"/>
  <c r="AA127" i="21" s="1"/>
  <c r="M127" i="21"/>
  <c r="Z127" i="21" s="1"/>
  <c r="L127" i="21"/>
  <c r="Y127" i="21" s="1"/>
  <c r="J127" i="21"/>
  <c r="X127" i="21" s="1"/>
  <c r="I127" i="21"/>
  <c r="W127" i="21" s="1"/>
  <c r="H127" i="21"/>
  <c r="V127" i="21" s="1"/>
  <c r="G127" i="21"/>
  <c r="U127" i="21" s="1"/>
  <c r="E127" i="21"/>
  <c r="T127" i="21" s="1"/>
  <c r="D127" i="21"/>
  <c r="S127" i="21" s="1"/>
  <c r="C127" i="21"/>
  <c r="R127" i="21" s="1"/>
  <c r="B127" i="21"/>
  <c r="Q127" i="21" s="1"/>
  <c r="O126" i="21"/>
  <c r="AB126" i="21" s="1"/>
  <c r="N126" i="21"/>
  <c r="AA126" i="21" s="1"/>
  <c r="M126" i="21"/>
  <c r="Z126" i="21" s="1"/>
  <c r="L126" i="21"/>
  <c r="Y126" i="21" s="1"/>
  <c r="J126" i="21"/>
  <c r="X126" i="21" s="1"/>
  <c r="I126" i="21"/>
  <c r="W126" i="21" s="1"/>
  <c r="H126" i="21"/>
  <c r="V126" i="21" s="1"/>
  <c r="G126" i="21"/>
  <c r="U126" i="21" s="1"/>
  <c r="E126" i="21"/>
  <c r="T126" i="21" s="1"/>
  <c r="D126" i="21"/>
  <c r="S126" i="21" s="1"/>
  <c r="C126" i="21"/>
  <c r="R126" i="21" s="1"/>
  <c r="B126" i="21"/>
  <c r="Q126" i="21" s="1"/>
  <c r="O125" i="21"/>
  <c r="AB125" i="21" s="1"/>
  <c r="N125" i="21"/>
  <c r="AA125" i="21" s="1"/>
  <c r="M125" i="21"/>
  <c r="Z125" i="21" s="1"/>
  <c r="L125" i="21"/>
  <c r="Y125" i="21" s="1"/>
  <c r="J125" i="21"/>
  <c r="X125" i="21" s="1"/>
  <c r="I125" i="21"/>
  <c r="W125" i="21" s="1"/>
  <c r="H125" i="21"/>
  <c r="V125" i="21" s="1"/>
  <c r="G125" i="21"/>
  <c r="U125" i="21" s="1"/>
  <c r="E125" i="21"/>
  <c r="T125" i="21" s="1"/>
  <c r="D125" i="21"/>
  <c r="S125" i="21" s="1"/>
  <c r="C125" i="21"/>
  <c r="R125" i="21" s="1"/>
  <c r="B125" i="21"/>
  <c r="Q125" i="21" s="1"/>
  <c r="O124" i="21"/>
  <c r="AB124" i="21" s="1"/>
  <c r="N124" i="21"/>
  <c r="AA124" i="21" s="1"/>
  <c r="M124" i="21"/>
  <c r="Z124" i="21" s="1"/>
  <c r="L124" i="21"/>
  <c r="Y124" i="21" s="1"/>
  <c r="J124" i="21"/>
  <c r="X124" i="21" s="1"/>
  <c r="I124" i="21"/>
  <c r="W124" i="21" s="1"/>
  <c r="H124" i="21"/>
  <c r="V124" i="21" s="1"/>
  <c r="G124" i="21"/>
  <c r="U124" i="21" s="1"/>
  <c r="E124" i="21"/>
  <c r="T124" i="21" s="1"/>
  <c r="D124" i="21"/>
  <c r="S124" i="21" s="1"/>
  <c r="C124" i="21"/>
  <c r="R124" i="21" s="1"/>
  <c r="B124" i="21"/>
  <c r="Q124" i="21" s="1"/>
  <c r="O123" i="21"/>
  <c r="AB123" i="21" s="1"/>
  <c r="N123" i="21"/>
  <c r="AA123" i="21" s="1"/>
  <c r="M123" i="21"/>
  <c r="Z123" i="21" s="1"/>
  <c r="L123" i="21"/>
  <c r="Y123" i="21" s="1"/>
  <c r="J123" i="21"/>
  <c r="X123" i="21" s="1"/>
  <c r="I123" i="21"/>
  <c r="W123" i="21" s="1"/>
  <c r="H123" i="21"/>
  <c r="V123" i="21" s="1"/>
  <c r="G123" i="21"/>
  <c r="U123" i="21" s="1"/>
  <c r="E123" i="21"/>
  <c r="T123" i="21" s="1"/>
  <c r="D123" i="21"/>
  <c r="S123" i="21" s="1"/>
  <c r="C123" i="21"/>
  <c r="R123" i="21" s="1"/>
  <c r="B123" i="21"/>
  <c r="O122" i="21"/>
  <c r="AB122" i="21" s="1"/>
  <c r="N122" i="21"/>
  <c r="AA122" i="21" s="1"/>
  <c r="M122" i="21"/>
  <c r="Z122" i="21" s="1"/>
  <c r="L122" i="21"/>
  <c r="Y122" i="21" s="1"/>
  <c r="J122" i="21"/>
  <c r="X122" i="21" s="1"/>
  <c r="I122" i="21"/>
  <c r="W122" i="21" s="1"/>
  <c r="H122" i="21"/>
  <c r="V122" i="21" s="1"/>
  <c r="G122" i="21"/>
  <c r="U122" i="21" s="1"/>
  <c r="E122" i="21"/>
  <c r="T122" i="21" s="1"/>
  <c r="D122" i="21"/>
  <c r="S122" i="21" s="1"/>
  <c r="C122" i="21"/>
  <c r="R122" i="21" s="1"/>
  <c r="B122" i="21"/>
  <c r="Q122" i="21" s="1"/>
  <c r="O121" i="21"/>
  <c r="AB121" i="21" s="1"/>
  <c r="N121" i="21"/>
  <c r="AA121" i="21" s="1"/>
  <c r="M121" i="21"/>
  <c r="Z121" i="21" s="1"/>
  <c r="L121" i="21"/>
  <c r="Y121" i="21" s="1"/>
  <c r="J121" i="21"/>
  <c r="X121" i="21" s="1"/>
  <c r="I121" i="21"/>
  <c r="W121" i="21" s="1"/>
  <c r="H121" i="21"/>
  <c r="V121" i="21" s="1"/>
  <c r="G121" i="21"/>
  <c r="U121" i="21" s="1"/>
  <c r="E121" i="21"/>
  <c r="T121" i="21" s="1"/>
  <c r="D121" i="21"/>
  <c r="S121" i="21" s="1"/>
  <c r="C121" i="21"/>
  <c r="R121" i="21" s="1"/>
  <c r="B121" i="21"/>
  <c r="Q121" i="21" s="1"/>
  <c r="O120" i="21"/>
  <c r="AB120" i="21" s="1"/>
  <c r="N120" i="21"/>
  <c r="AA120" i="21" s="1"/>
  <c r="M120" i="21"/>
  <c r="Z120" i="21" s="1"/>
  <c r="L120" i="21"/>
  <c r="Y120" i="21" s="1"/>
  <c r="J120" i="21"/>
  <c r="X120" i="21" s="1"/>
  <c r="I120" i="21"/>
  <c r="W120" i="21" s="1"/>
  <c r="H120" i="21"/>
  <c r="V120" i="21" s="1"/>
  <c r="G120" i="21"/>
  <c r="U120" i="21" s="1"/>
  <c r="E120" i="21"/>
  <c r="T120" i="21" s="1"/>
  <c r="D120" i="21"/>
  <c r="S120" i="21" s="1"/>
  <c r="C120" i="21"/>
  <c r="R120" i="21" s="1"/>
  <c r="B120" i="21"/>
  <c r="Q120" i="21" s="1"/>
  <c r="O119" i="21"/>
  <c r="AB119" i="21" s="1"/>
  <c r="N119" i="21"/>
  <c r="AA119" i="21" s="1"/>
  <c r="M119" i="21"/>
  <c r="Z119" i="21" s="1"/>
  <c r="L119" i="21"/>
  <c r="Y119" i="21" s="1"/>
  <c r="J119" i="21"/>
  <c r="X119" i="21" s="1"/>
  <c r="I119" i="21"/>
  <c r="W119" i="21" s="1"/>
  <c r="H119" i="21"/>
  <c r="V119" i="21" s="1"/>
  <c r="G119" i="21"/>
  <c r="U119" i="21" s="1"/>
  <c r="E119" i="21"/>
  <c r="T119" i="21" s="1"/>
  <c r="D119" i="21"/>
  <c r="S119" i="21" s="1"/>
  <c r="C119" i="21"/>
  <c r="R119" i="21" s="1"/>
  <c r="B119" i="21"/>
  <c r="Q119" i="21" s="1"/>
  <c r="O118" i="21"/>
  <c r="AB118" i="21" s="1"/>
  <c r="N118" i="21"/>
  <c r="AA118" i="21" s="1"/>
  <c r="M118" i="21"/>
  <c r="Z118" i="21" s="1"/>
  <c r="L118" i="21"/>
  <c r="Y118" i="21" s="1"/>
  <c r="J118" i="21"/>
  <c r="X118" i="21" s="1"/>
  <c r="I118" i="21"/>
  <c r="W118" i="21" s="1"/>
  <c r="H118" i="21"/>
  <c r="V118" i="21" s="1"/>
  <c r="G118" i="21"/>
  <c r="U118" i="21" s="1"/>
  <c r="E118" i="21"/>
  <c r="T118" i="21" s="1"/>
  <c r="D118" i="21"/>
  <c r="S118" i="21" s="1"/>
  <c r="C118" i="21"/>
  <c r="R118" i="21" s="1"/>
  <c r="B118" i="21"/>
  <c r="Q118" i="21" s="1"/>
  <c r="O117" i="21"/>
  <c r="AB117" i="21" s="1"/>
  <c r="N117" i="21"/>
  <c r="AA117" i="21" s="1"/>
  <c r="M117" i="21"/>
  <c r="Z117" i="21" s="1"/>
  <c r="L117" i="21"/>
  <c r="Y117" i="21" s="1"/>
  <c r="J117" i="21"/>
  <c r="X117" i="21" s="1"/>
  <c r="I117" i="21"/>
  <c r="W117" i="21" s="1"/>
  <c r="H117" i="21"/>
  <c r="V117" i="21" s="1"/>
  <c r="G117" i="21"/>
  <c r="U117" i="21" s="1"/>
  <c r="E117" i="21"/>
  <c r="D117" i="21"/>
  <c r="S117" i="21" s="1"/>
  <c r="C117" i="21"/>
  <c r="R117" i="21" s="1"/>
  <c r="B117" i="21"/>
  <c r="Q117" i="21" s="1"/>
  <c r="O116" i="21"/>
  <c r="AB116" i="21" s="1"/>
  <c r="N116" i="21"/>
  <c r="AA116" i="21" s="1"/>
  <c r="M116" i="21"/>
  <c r="Z116" i="21" s="1"/>
  <c r="L116" i="21"/>
  <c r="Y116" i="21" s="1"/>
  <c r="J116" i="21"/>
  <c r="X116" i="21" s="1"/>
  <c r="I116" i="21"/>
  <c r="W116" i="21" s="1"/>
  <c r="H116" i="21"/>
  <c r="V116" i="21" s="1"/>
  <c r="G116" i="21"/>
  <c r="U116" i="21" s="1"/>
  <c r="E116" i="21"/>
  <c r="T116" i="21" s="1"/>
  <c r="D116" i="21"/>
  <c r="S116" i="21" s="1"/>
  <c r="C116" i="21"/>
  <c r="R116" i="21" s="1"/>
  <c r="B116" i="21"/>
  <c r="Q116" i="21" s="1"/>
  <c r="O115" i="21"/>
  <c r="AB115" i="21" s="1"/>
  <c r="N115" i="21"/>
  <c r="AA115" i="21" s="1"/>
  <c r="M115" i="21"/>
  <c r="Z115" i="21" s="1"/>
  <c r="L115" i="21"/>
  <c r="Y115" i="21" s="1"/>
  <c r="J115" i="21"/>
  <c r="X115" i="21" s="1"/>
  <c r="I115" i="21"/>
  <c r="W115" i="21" s="1"/>
  <c r="H115" i="21"/>
  <c r="V115" i="21" s="1"/>
  <c r="G115" i="21"/>
  <c r="U115" i="21" s="1"/>
  <c r="E115" i="21"/>
  <c r="D115" i="21"/>
  <c r="S115" i="21" s="1"/>
  <c r="C115" i="21"/>
  <c r="R115" i="21" s="1"/>
  <c r="B115" i="21"/>
  <c r="Q115" i="21" s="1"/>
  <c r="O114" i="21"/>
  <c r="AB114" i="21" s="1"/>
  <c r="N114" i="21"/>
  <c r="AA114" i="21" s="1"/>
  <c r="M114" i="21"/>
  <c r="Z114" i="21" s="1"/>
  <c r="L114" i="21"/>
  <c r="Y114" i="21" s="1"/>
  <c r="J114" i="21"/>
  <c r="X114" i="21" s="1"/>
  <c r="I114" i="21"/>
  <c r="W114" i="21" s="1"/>
  <c r="H114" i="21"/>
  <c r="V114" i="21" s="1"/>
  <c r="G114" i="21"/>
  <c r="U114" i="21" s="1"/>
  <c r="E114" i="21"/>
  <c r="T114" i="21" s="1"/>
  <c r="D114" i="21"/>
  <c r="S114" i="21" s="1"/>
  <c r="C114" i="21"/>
  <c r="R114" i="21" s="1"/>
  <c r="B114" i="21"/>
  <c r="Q114" i="21" s="1"/>
  <c r="O113" i="21"/>
  <c r="AB113" i="21" s="1"/>
  <c r="N113" i="21"/>
  <c r="AA113" i="21" s="1"/>
  <c r="M113" i="21"/>
  <c r="Z113" i="21" s="1"/>
  <c r="L113" i="21"/>
  <c r="Y113" i="21" s="1"/>
  <c r="J113" i="21"/>
  <c r="X113" i="21" s="1"/>
  <c r="I113" i="21"/>
  <c r="W113" i="21" s="1"/>
  <c r="H113" i="21"/>
  <c r="V113" i="21" s="1"/>
  <c r="G113" i="21"/>
  <c r="U113" i="21" s="1"/>
  <c r="E113" i="21"/>
  <c r="T113" i="21" s="1"/>
  <c r="D113" i="21"/>
  <c r="S113" i="21" s="1"/>
  <c r="C113" i="21"/>
  <c r="R113" i="21" s="1"/>
  <c r="B113" i="21"/>
  <c r="Q113" i="21" s="1"/>
  <c r="O112" i="21"/>
  <c r="AB112" i="21" s="1"/>
  <c r="N112" i="21"/>
  <c r="AA112" i="21" s="1"/>
  <c r="M112" i="21"/>
  <c r="Z112" i="21" s="1"/>
  <c r="L112" i="21"/>
  <c r="Y112" i="21" s="1"/>
  <c r="J112" i="21"/>
  <c r="X112" i="21" s="1"/>
  <c r="I112" i="21"/>
  <c r="W112" i="21" s="1"/>
  <c r="H112" i="21"/>
  <c r="V112" i="21" s="1"/>
  <c r="G112" i="21"/>
  <c r="U112" i="21" s="1"/>
  <c r="E112" i="21"/>
  <c r="T112" i="21" s="1"/>
  <c r="D112" i="21"/>
  <c r="S112" i="21" s="1"/>
  <c r="C112" i="21"/>
  <c r="R112" i="21" s="1"/>
  <c r="B112" i="21"/>
  <c r="Q112" i="21" s="1"/>
  <c r="O111" i="21"/>
  <c r="AB111" i="21" s="1"/>
  <c r="N111" i="21"/>
  <c r="AA111" i="21" s="1"/>
  <c r="M111" i="21"/>
  <c r="Z111" i="21" s="1"/>
  <c r="L111" i="21"/>
  <c r="Y111" i="21" s="1"/>
  <c r="J111" i="21"/>
  <c r="X111" i="21" s="1"/>
  <c r="I111" i="21"/>
  <c r="W111" i="21" s="1"/>
  <c r="H111" i="21"/>
  <c r="V111" i="21" s="1"/>
  <c r="G111" i="21"/>
  <c r="U111" i="21" s="1"/>
  <c r="E111" i="21"/>
  <c r="T111" i="21" s="1"/>
  <c r="D111" i="21"/>
  <c r="S111" i="21" s="1"/>
  <c r="C111" i="21"/>
  <c r="R111" i="21" s="1"/>
  <c r="B111" i="21"/>
  <c r="Q111" i="21" s="1"/>
  <c r="O110" i="21"/>
  <c r="AB110" i="21" s="1"/>
  <c r="N110" i="21"/>
  <c r="AA110" i="21" s="1"/>
  <c r="M110" i="21"/>
  <c r="Z110" i="21" s="1"/>
  <c r="L110" i="21"/>
  <c r="Y110" i="21" s="1"/>
  <c r="J110" i="21"/>
  <c r="X110" i="21" s="1"/>
  <c r="I110" i="21"/>
  <c r="W110" i="21" s="1"/>
  <c r="H110" i="21"/>
  <c r="V110" i="21" s="1"/>
  <c r="G110" i="21"/>
  <c r="U110" i="21" s="1"/>
  <c r="E110" i="21"/>
  <c r="T110" i="21" s="1"/>
  <c r="D110" i="21"/>
  <c r="S110" i="21" s="1"/>
  <c r="C110" i="21"/>
  <c r="R110" i="21" s="1"/>
  <c r="B110" i="21"/>
  <c r="Q110" i="21" s="1"/>
  <c r="O109" i="21"/>
  <c r="AB109" i="21" s="1"/>
  <c r="N109" i="21"/>
  <c r="AA109" i="21" s="1"/>
  <c r="M109" i="21"/>
  <c r="Z109" i="21" s="1"/>
  <c r="L109" i="21"/>
  <c r="Y109" i="21" s="1"/>
  <c r="J109" i="21"/>
  <c r="X109" i="21" s="1"/>
  <c r="I109" i="21"/>
  <c r="W109" i="21" s="1"/>
  <c r="H109" i="21"/>
  <c r="V109" i="21" s="1"/>
  <c r="G109" i="21"/>
  <c r="U109" i="21" s="1"/>
  <c r="E109" i="21"/>
  <c r="T109" i="21" s="1"/>
  <c r="D109" i="21"/>
  <c r="S109" i="21" s="1"/>
  <c r="C109" i="21"/>
  <c r="R109" i="21" s="1"/>
  <c r="B109" i="21"/>
  <c r="Q109" i="21" s="1"/>
  <c r="O108" i="21"/>
  <c r="AB108" i="21" s="1"/>
  <c r="N108" i="21"/>
  <c r="AA108" i="21" s="1"/>
  <c r="M108" i="21"/>
  <c r="Z108" i="21" s="1"/>
  <c r="L108" i="21"/>
  <c r="J108" i="21"/>
  <c r="X108" i="21" s="1"/>
  <c r="I108" i="21"/>
  <c r="W108" i="21" s="1"/>
  <c r="H108" i="21"/>
  <c r="V108" i="21" s="1"/>
  <c r="G108" i="21"/>
  <c r="U108" i="21" s="1"/>
  <c r="E108" i="21"/>
  <c r="T108" i="21" s="1"/>
  <c r="D108" i="21"/>
  <c r="S108" i="21" s="1"/>
  <c r="C108" i="21"/>
  <c r="R108" i="21" s="1"/>
  <c r="B108" i="21"/>
  <c r="Q108" i="21" s="1"/>
  <c r="O107" i="21"/>
  <c r="AB107" i="21" s="1"/>
  <c r="N107" i="21"/>
  <c r="AA107" i="21" s="1"/>
  <c r="M107" i="21"/>
  <c r="Z107" i="21" s="1"/>
  <c r="L107" i="21"/>
  <c r="Y107" i="21" s="1"/>
  <c r="J107" i="21"/>
  <c r="X107" i="21" s="1"/>
  <c r="I107" i="21"/>
  <c r="W107" i="21" s="1"/>
  <c r="H107" i="21"/>
  <c r="V107" i="21" s="1"/>
  <c r="G107" i="21"/>
  <c r="U107" i="21" s="1"/>
  <c r="E107" i="21"/>
  <c r="T107" i="21" s="1"/>
  <c r="D107" i="21"/>
  <c r="S107" i="21" s="1"/>
  <c r="C107" i="21"/>
  <c r="R107" i="21" s="1"/>
  <c r="B107" i="21"/>
  <c r="Q107" i="21" s="1"/>
  <c r="O106" i="21"/>
  <c r="AB106" i="21" s="1"/>
  <c r="N106" i="21"/>
  <c r="AA106" i="21" s="1"/>
  <c r="M106" i="21"/>
  <c r="Z106" i="21" s="1"/>
  <c r="L106" i="21"/>
  <c r="Y106" i="21" s="1"/>
  <c r="J106" i="21"/>
  <c r="X106" i="21" s="1"/>
  <c r="I106" i="21"/>
  <c r="W106" i="21" s="1"/>
  <c r="H106" i="21"/>
  <c r="V106" i="21" s="1"/>
  <c r="G106" i="21"/>
  <c r="U106" i="21" s="1"/>
  <c r="E106" i="21"/>
  <c r="T106" i="21" s="1"/>
  <c r="D106" i="21"/>
  <c r="S106" i="21" s="1"/>
  <c r="C106" i="21"/>
  <c r="R106" i="21" s="1"/>
  <c r="B106" i="21"/>
  <c r="Q106" i="21" s="1"/>
  <c r="O105" i="21"/>
  <c r="AB105" i="21" s="1"/>
  <c r="N105" i="21"/>
  <c r="AA105" i="21" s="1"/>
  <c r="M105" i="21"/>
  <c r="Z105" i="21" s="1"/>
  <c r="L105" i="21"/>
  <c r="Y105" i="21" s="1"/>
  <c r="J105" i="21"/>
  <c r="X105" i="21" s="1"/>
  <c r="I105" i="21"/>
  <c r="W105" i="21" s="1"/>
  <c r="H105" i="21"/>
  <c r="V105" i="21" s="1"/>
  <c r="G105" i="21"/>
  <c r="U105" i="21" s="1"/>
  <c r="E105" i="21"/>
  <c r="T105" i="21" s="1"/>
  <c r="D105" i="21"/>
  <c r="S105" i="21" s="1"/>
  <c r="C105" i="21"/>
  <c r="R105" i="21" s="1"/>
  <c r="B105" i="21"/>
  <c r="Q105" i="21" s="1"/>
  <c r="O104" i="21"/>
  <c r="AB104" i="21" s="1"/>
  <c r="N104" i="21"/>
  <c r="AA104" i="21" s="1"/>
  <c r="M104" i="21"/>
  <c r="Z104" i="21" s="1"/>
  <c r="L104" i="21"/>
  <c r="Y104" i="21" s="1"/>
  <c r="J104" i="21"/>
  <c r="X104" i="21" s="1"/>
  <c r="I104" i="21"/>
  <c r="W104" i="21" s="1"/>
  <c r="H104" i="21"/>
  <c r="V104" i="21" s="1"/>
  <c r="G104" i="21"/>
  <c r="U104" i="21" s="1"/>
  <c r="E104" i="21"/>
  <c r="T104" i="21" s="1"/>
  <c r="D104" i="21"/>
  <c r="S104" i="21" s="1"/>
  <c r="C104" i="21"/>
  <c r="R104" i="21" s="1"/>
  <c r="B104" i="21"/>
  <c r="Q104" i="21" s="1"/>
  <c r="O103" i="21"/>
  <c r="AB103" i="21" s="1"/>
  <c r="N103" i="21"/>
  <c r="AA103" i="21" s="1"/>
  <c r="M103" i="21"/>
  <c r="Z103" i="21" s="1"/>
  <c r="L103" i="21"/>
  <c r="Y103" i="21" s="1"/>
  <c r="J103" i="21"/>
  <c r="X103" i="21" s="1"/>
  <c r="I103" i="21"/>
  <c r="W103" i="21" s="1"/>
  <c r="H103" i="21"/>
  <c r="V103" i="21" s="1"/>
  <c r="G103" i="21"/>
  <c r="U103" i="21" s="1"/>
  <c r="E103" i="21"/>
  <c r="T103" i="21" s="1"/>
  <c r="D103" i="21"/>
  <c r="S103" i="21" s="1"/>
  <c r="C103" i="21"/>
  <c r="R103" i="21" s="1"/>
  <c r="B103" i="21"/>
  <c r="Q103" i="21" s="1"/>
  <c r="O102" i="21"/>
  <c r="AB102" i="21" s="1"/>
  <c r="N102" i="21"/>
  <c r="AA102" i="21" s="1"/>
  <c r="M102" i="21"/>
  <c r="Z102" i="21" s="1"/>
  <c r="L102" i="21"/>
  <c r="Y102" i="21" s="1"/>
  <c r="J102" i="21"/>
  <c r="X102" i="21" s="1"/>
  <c r="I102" i="21"/>
  <c r="W102" i="21" s="1"/>
  <c r="H102" i="21"/>
  <c r="V102" i="21" s="1"/>
  <c r="G102" i="21"/>
  <c r="U102" i="21" s="1"/>
  <c r="E102" i="21"/>
  <c r="T102" i="21" s="1"/>
  <c r="D102" i="21"/>
  <c r="S102" i="21" s="1"/>
  <c r="C102" i="21"/>
  <c r="R102" i="21" s="1"/>
  <c r="B102" i="21"/>
  <c r="Q102" i="21" s="1"/>
  <c r="O101" i="21"/>
  <c r="AB101" i="21" s="1"/>
  <c r="N101" i="21"/>
  <c r="AA101" i="21" s="1"/>
  <c r="M101" i="21"/>
  <c r="Z101" i="21" s="1"/>
  <c r="L101" i="21"/>
  <c r="Y101" i="21" s="1"/>
  <c r="J101" i="21"/>
  <c r="X101" i="21" s="1"/>
  <c r="I101" i="21"/>
  <c r="W101" i="21" s="1"/>
  <c r="H101" i="21"/>
  <c r="V101" i="21" s="1"/>
  <c r="G101" i="21"/>
  <c r="U101" i="21" s="1"/>
  <c r="E101" i="21"/>
  <c r="T101" i="21" s="1"/>
  <c r="D101" i="21"/>
  <c r="S101" i="21" s="1"/>
  <c r="C101" i="21"/>
  <c r="R101" i="21" s="1"/>
  <c r="B101" i="21"/>
  <c r="Q101" i="21" s="1"/>
  <c r="O100" i="21"/>
  <c r="AB100" i="21" s="1"/>
  <c r="N100" i="21"/>
  <c r="AA100" i="21" s="1"/>
  <c r="M100" i="21"/>
  <c r="Z100" i="21" s="1"/>
  <c r="L100" i="21"/>
  <c r="Y100" i="21" s="1"/>
  <c r="J100" i="21"/>
  <c r="X100" i="21" s="1"/>
  <c r="I100" i="21"/>
  <c r="W100" i="21" s="1"/>
  <c r="H100" i="21"/>
  <c r="V100" i="21" s="1"/>
  <c r="G100" i="21"/>
  <c r="U100" i="21" s="1"/>
  <c r="E100" i="21"/>
  <c r="T100" i="21" s="1"/>
  <c r="D100" i="21"/>
  <c r="S100" i="21" s="1"/>
  <c r="C100" i="21"/>
  <c r="B100" i="21"/>
  <c r="Q100" i="21" s="1"/>
  <c r="O99" i="21"/>
  <c r="AB99" i="21" s="1"/>
  <c r="N99" i="21"/>
  <c r="AA99" i="21" s="1"/>
  <c r="M99" i="21"/>
  <c r="Z99" i="21" s="1"/>
  <c r="L99" i="21"/>
  <c r="Y99" i="21" s="1"/>
  <c r="J99" i="21"/>
  <c r="X99" i="21" s="1"/>
  <c r="I99" i="21"/>
  <c r="W99" i="21" s="1"/>
  <c r="H99" i="21"/>
  <c r="V99" i="21" s="1"/>
  <c r="G99" i="21"/>
  <c r="U99" i="21" s="1"/>
  <c r="E99" i="21"/>
  <c r="T99" i="21" s="1"/>
  <c r="D99" i="21"/>
  <c r="S99" i="21" s="1"/>
  <c r="C99" i="21"/>
  <c r="R99" i="21" s="1"/>
  <c r="B99" i="21"/>
  <c r="Q99" i="21" s="1"/>
  <c r="O98" i="21"/>
  <c r="AB98" i="21" s="1"/>
  <c r="N98" i="21"/>
  <c r="AA98" i="21" s="1"/>
  <c r="M98" i="21"/>
  <c r="Z98" i="21" s="1"/>
  <c r="L98" i="21"/>
  <c r="Y98" i="21" s="1"/>
  <c r="J98" i="21"/>
  <c r="X98" i="21" s="1"/>
  <c r="I98" i="21"/>
  <c r="W98" i="21" s="1"/>
  <c r="H98" i="21"/>
  <c r="V98" i="21" s="1"/>
  <c r="G98" i="21"/>
  <c r="U98" i="21" s="1"/>
  <c r="E98" i="21"/>
  <c r="T98" i="21" s="1"/>
  <c r="D98" i="21"/>
  <c r="S98" i="21" s="1"/>
  <c r="C98" i="21"/>
  <c r="R98" i="21" s="1"/>
  <c r="B98" i="21"/>
  <c r="Q98" i="21" s="1"/>
  <c r="O97" i="21"/>
  <c r="AB97" i="21" s="1"/>
  <c r="N97" i="21"/>
  <c r="AA97" i="21" s="1"/>
  <c r="M97" i="21"/>
  <c r="Z97" i="21" s="1"/>
  <c r="L97" i="21"/>
  <c r="Y97" i="21" s="1"/>
  <c r="J97" i="21"/>
  <c r="X97" i="21" s="1"/>
  <c r="I97" i="21"/>
  <c r="W97" i="21" s="1"/>
  <c r="H97" i="21"/>
  <c r="V97" i="21" s="1"/>
  <c r="G97" i="21"/>
  <c r="U97" i="21" s="1"/>
  <c r="E97" i="21"/>
  <c r="T97" i="21" s="1"/>
  <c r="D97" i="21"/>
  <c r="S97" i="21" s="1"/>
  <c r="C97" i="21"/>
  <c r="R97" i="21" s="1"/>
  <c r="B97" i="21"/>
  <c r="Q97" i="21" s="1"/>
  <c r="O96" i="21"/>
  <c r="AB96" i="21" s="1"/>
  <c r="N96" i="21"/>
  <c r="AA96" i="21" s="1"/>
  <c r="M96" i="21"/>
  <c r="Z96" i="21" s="1"/>
  <c r="L96" i="21"/>
  <c r="Y96" i="21" s="1"/>
  <c r="J96" i="21"/>
  <c r="X96" i="21" s="1"/>
  <c r="I96" i="21"/>
  <c r="W96" i="21" s="1"/>
  <c r="H96" i="21"/>
  <c r="V96" i="21" s="1"/>
  <c r="G96" i="21"/>
  <c r="U96" i="21" s="1"/>
  <c r="E96" i="21"/>
  <c r="T96" i="21" s="1"/>
  <c r="D96" i="21"/>
  <c r="S96" i="21" s="1"/>
  <c r="C96" i="21"/>
  <c r="R96" i="21" s="1"/>
  <c r="B96" i="21"/>
  <c r="Q96" i="21" s="1"/>
  <c r="O95" i="21"/>
  <c r="AB95" i="21" s="1"/>
  <c r="N95" i="21"/>
  <c r="AA95" i="21" s="1"/>
  <c r="M95" i="21"/>
  <c r="Z95" i="21" s="1"/>
  <c r="L95" i="21"/>
  <c r="Y95" i="21" s="1"/>
  <c r="J95" i="21"/>
  <c r="X95" i="21" s="1"/>
  <c r="I95" i="21"/>
  <c r="W95" i="21" s="1"/>
  <c r="H95" i="21"/>
  <c r="G95" i="21"/>
  <c r="E95" i="21"/>
  <c r="T95" i="21" s="1"/>
  <c r="D95" i="21"/>
  <c r="S95" i="21" s="1"/>
  <c r="C95" i="21"/>
  <c r="B95" i="21"/>
  <c r="O94" i="21"/>
  <c r="AB94" i="21" s="1"/>
  <c r="N94" i="21"/>
  <c r="AA94" i="21" s="1"/>
  <c r="M94" i="21"/>
  <c r="Z94" i="21" s="1"/>
  <c r="L94" i="21"/>
  <c r="J94" i="21"/>
  <c r="X94" i="21" s="1"/>
  <c r="I94" i="21"/>
  <c r="W94" i="21" s="1"/>
  <c r="H94" i="21"/>
  <c r="G94" i="21"/>
  <c r="E94" i="21"/>
  <c r="T94" i="21" s="1"/>
  <c r="D94" i="21"/>
  <c r="S94" i="21" s="1"/>
  <c r="C94" i="21"/>
  <c r="B94" i="21"/>
  <c r="O93" i="21"/>
  <c r="AB93" i="21" s="1"/>
  <c r="N93" i="21"/>
  <c r="AA93" i="21" s="1"/>
  <c r="M93" i="21"/>
  <c r="Z93" i="21" s="1"/>
  <c r="L93" i="21"/>
  <c r="Y93" i="21" s="1"/>
  <c r="J93" i="21"/>
  <c r="X93" i="21" s="1"/>
  <c r="I93" i="21"/>
  <c r="W93" i="21" s="1"/>
  <c r="H93" i="21"/>
  <c r="G93" i="21"/>
  <c r="E93" i="21"/>
  <c r="T93" i="21" s="1"/>
  <c r="D93" i="21"/>
  <c r="S93" i="21" s="1"/>
  <c r="C93" i="21"/>
  <c r="R93" i="21" s="1"/>
  <c r="B93" i="21"/>
  <c r="O92" i="21"/>
  <c r="AB92" i="21" s="1"/>
  <c r="N92" i="21"/>
  <c r="AA92" i="21" s="1"/>
  <c r="M92" i="21"/>
  <c r="Z92" i="21" s="1"/>
  <c r="L92" i="21"/>
  <c r="Y92" i="21" s="1"/>
  <c r="J92" i="21"/>
  <c r="X92" i="21" s="1"/>
  <c r="I92" i="21"/>
  <c r="H92" i="21"/>
  <c r="G92" i="21"/>
  <c r="E92" i="21"/>
  <c r="T92" i="21" s="1"/>
  <c r="D92" i="21"/>
  <c r="S92" i="21" s="1"/>
  <c r="C92" i="21"/>
  <c r="R92" i="21" s="1"/>
  <c r="B92" i="21"/>
  <c r="O91" i="21"/>
  <c r="AB91" i="21" s="1"/>
  <c r="N91" i="21"/>
  <c r="AA91" i="21" s="1"/>
  <c r="M91" i="21"/>
  <c r="Z91" i="21" s="1"/>
  <c r="L91" i="21"/>
  <c r="Y91" i="21" s="1"/>
  <c r="J91" i="21"/>
  <c r="X91" i="21" s="1"/>
  <c r="I91" i="21"/>
  <c r="W91" i="21" s="1"/>
  <c r="H91" i="21"/>
  <c r="G91" i="21"/>
  <c r="E91" i="21"/>
  <c r="T91" i="21" s="1"/>
  <c r="D91" i="21"/>
  <c r="S91" i="21" s="1"/>
  <c r="C91" i="21"/>
  <c r="R91" i="21" s="1"/>
  <c r="B91" i="21"/>
  <c r="O90" i="21"/>
  <c r="AB90" i="21" s="1"/>
  <c r="N90" i="21"/>
  <c r="AA90" i="21" s="1"/>
  <c r="M90" i="21"/>
  <c r="Z90" i="21" s="1"/>
  <c r="L90" i="21"/>
  <c r="Y90" i="21" s="1"/>
  <c r="J90" i="21"/>
  <c r="X90" i="21" s="1"/>
  <c r="I90" i="21"/>
  <c r="W90" i="21" s="1"/>
  <c r="H90" i="21"/>
  <c r="V90" i="21" s="1"/>
  <c r="G90" i="21"/>
  <c r="U90" i="21" s="1"/>
  <c r="E90" i="21"/>
  <c r="T90" i="21" s="1"/>
  <c r="D90" i="21"/>
  <c r="S90" i="21" s="1"/>
  <c r="C90" i="21"/>
  <c r="R90" i="21" s="1"/>
  <c r="B90" i="21"/>
  <c r="Q90" i="21" s="1"/>
  <c r="Q64" i="21"/>
  <c r="T64" i="21" s="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E8" i="21" s="1"/>
  <c r="F8" i="21" s="1"/>
  <c r="G8" i="21" s="1"/>
  <c r="H8" i="21" s="1"/>
  <c r="I8" i="21" s="1"/>
  <c r="J8" i="21" s="1"/>
  <c r="G3" i="21"/>
  <c r="F3" i="21"/>
  <c r="C3" i="21"/>
  <c r="B3" i="21" s="1"/>
  <c r="AI129" i="21"/>
  <c r="AH129" i="21"/>
  <c r="AI128" i="21"/>
  <c r="AH128" i="21"/>
  <c r="AI127" i="21"/>
  <c r="AH127" i="21"/>
  <c r="AI126" i="21"/>
  <c r="AH126" i="21"/>
  <c r="AI125" i="21"/>
  <c r="AH125" i="21"/>
  <c r="AI124" i="21"/>
  <c r="AH124" i="21"/>
  <c r="AI123" i="21"/>
  <c r="AH123" i="21"/>
  <c r="AI122" i="21"/>
  <c r="AH122" i="21"/>
  <c r="AI121" i="21"/>
  <c r="AH121" i="21"/>
  <c r="AI120" i="21"/>
  <c r="AH120" i="21"/>
  <c r="AI119" i="21"/>
  <c r="AH119" i="21"/>
  <c r="AI118" i="21"/>
  <c r="AH118" i="21"/>
  <c r="AI117" i="21"/>
  <c r="AH117" i="21"/>
  <c r="T117" i="21"/>
  <c r="AI116" i="21"/>
  <c r="AH116" i="21"/>
  <c r="AI115" i="21"/>
  <c r="AH115" i="21"/>
  <c r="AI114" i="21"/>
  <c r="AH114" i="21"/>
  <c r="AI113" i="21"/>
  <c r="AH113" i="21"/>
  <c r="AI112" i="21"/>
  <c r="AH112" i="21"/>
  <c r="AI111" i="21"/>
  <c r="AH111" i="21"/>
  <c r="AI110" i="21"/>
  <c r="AH110" i="21"/>
  <c r="AI109" i="21"/>
  <c r="AH109" i="21"/>
  <c r="AI108" i="21"/>
  <c r="AH108" i="21"/>
  <c r="Y108" i="21"/>
  <c r="AI107" i="21"/>
  <c r="AH107" i="21"/>
  <c r="AI106" i="21"/>
  <c r="AH106" i="21"/>
  <c r="AI105" i="21"/>
  <c r="AH105" i="21"/>
  <c r="AI104" i="21"/>
  <c r="AH104" i="21"/>
  <c r="AI103" i="21"/>
  <c r="AH103" i="21"/>
  <c r="AI102" i="21"/>
  <c r="AH102" i="21"/>
  <c r="AI101" i="21"/>
  <c r="AH101" i="21"/>
  <c r="AI100" i="21"/>
  <c r="AH100" i="21"/>
  <c r="AI99" i="21"/>
  <c r="AH99" i="21"/>
  <c r="AI98" i="21"/>
  <c r="AH98" i="21"/>
  <c r="AI97" i="21"/>
  <c r="AH97" i="21"/>
  <c r="AI96" i="21"/>
  <c r="AH96" i="21"/>
  <c r="AI95" i="21"/>
  <c r="AH95" i="21"/>
  <c r="AI94" i="21"/>
  <c r="AH94" i="21"/>
  <c r="Y94" i="21"/>
  <c r="AI93" i="21"/>
  <c r="AH93" i="21"/>
  <c r="AI92" i="21"/>
  <c r="AH92" i="21"/>
  <c r="AI91" i="21"/>
  <c r="AH91" i="21"/>
  <c r="AI90" i="21"/>
  <c r="AH90" i="21"/>
  <c r="F69" i="21"/>
  <c r="O90" i="23"/>
  <c r="O88" i="23"/>
  <c r="M59" i="21"/>
  <c r="AH46" i="21" l="1"/>
  <c r="Z46" i="21"/>
  <c r="Y46" i="21"/>
  <c r="AH9" i="21"/>
  <c r="Y9" i="21"/>
  <c r="Z9" i="21"/>
  <c r="Z17" i="21"/>
  <c r="AH17" i="21"/>
  <c r="Y17" i="21"/>
  <c r="Z25" i="21"/>
  <c r="Y25" i="21"/>
  <c r="AH25" i="21"/>
  <c r="Z29" i="21"/>
  <c r="AH29" i="21"/>
  <c r="Y29" i="21"/>
  <c r="Z37" i="21"/>
  <c r="AH37" i="21"/>
  <c r="Y37" i="21"/>
  <c r="Z45" i="21"/>
  <c r="Y45" i="21"/>
  <c r="AH45" i="21"/>
  <c r="AH10" i="21"/>
  <c r="Y10" i="21"/>
  <c r="Z10" i="21"/>
  <c r="A46" i="31"/>
  <c r="AH38" i="21"/>
  <c r="Z38" i="21"/>
  <c r="Y38" i="21"/>
  <c r="Z11" i="21"/>
  <c r="AH11" i="21"/>
  <c r="Y11" i="21"/>
  <c r="Y15" i="21"/>
  <c r="AH15" i="21"/>
  <c r="Z15" i="21"/>
  <c r="Z19" i="21"/>
  <c r="AH19" i="21"/>
  <c r="Y19" i="21"/>
  <c r="Y23" i="21"/>
  <c r="AH23" i="21"/>
  <c r="Z23" i="21"/>
  <c r="Z27" i="21"/>
  <c r="AH27" i="21"/>
  <c r="Y27" i="21"/>
  <c r="Y31" i="21"/>
  <c r="AH31" i="21"/>
  <c r="Z31" i="21"/>
  <c r="Z35" i="21"/>
  <c r="AH35" i="21"/>
  <c r="Y35" i="21"/>
  <c r="Y39" i="21"/>
  <c r="AH39" i="21"/>
  <c r="Z39" i="21"/>
  <c r="Z43" i="21"/>
  <c r="AH43" i="21"/>
  <c r="Y43" i="21"/>
  <c r="AH47" i="21"/>
  <c r="Z47" i="21"/>
  <c r="Y47" i="21"/>
  <c r="A21" i="31"/>
  <c r="Z13" i="21"/>
  <c r="Y13" i="21"/>
  <c r="AH13" i="21"/>
  <c r="A29" i="31"/>
  <c r="Z21" i="21"/>
  <c r="Y21" i="21"/>
  <c r="AH21" i="21"/>
  <c r="A41" i="31"/>
  <c r="Z33" i="21"/>
  <c r="Y33" i="21"/>
  <c r="AH33" i="21"/>
  <c r="Z41" i="21"/>
  <c r="Y41" i="21"/>
  <c r="AH41" i="21"/>
  <c r="Z49" i="21"/>
  <c r="AH49" i="21"/>
  <c r="Y49" i="21"/>
  <c r="AH14" i="21"/>
  <c r="Z14" i="21"/>
  <c r="Y14" i="21"/>
  <c r="A26" i="31"/>
  <c r="AH18" i="21"/>
  <c r="Y18" i="21"/>
  <c r="Z18" i="21"/>
  <c r="AH22" i="21"/>
  <c r="Z22" i="21"/>
  <c r="Y22" i="21"/>
  <c r="A34" i="31"/>
  <c r="AH26" i="21"/>
  <c r="Y26" i="21"/>
  <c r="Z26" i="21"/>
  <c r="A38" i="31"/>
  <c r="AH30" i="21"/>
  <c r="Z30" i="21"/>
  <c r="Y30" i="21"/>
  <c r="A42" i="31"/>
  <c r="AH34" i="21"/>
  <c r="Y34" i="21"/>
  <c r="Z34" i="21"/>
  <c r="A50" i="31"/>
  <c r="AH42" i="21"/>
  <c r="Y42" i="21"/>
  <c r="Z42" i="21"/>
  <c r="Y12" i="21"/>
  <c r="AH12" i="21"/>
  <c r="Z12" i="21"/>
  <c r="A24" i="31"/>
  <c r="Y16" i="21"/>
  <c r="AH16" i="21"/>
  <c r="Z16" i="21"/>
  <c r="Y20" i="21"/>
  <c r="AH20" i="21"/>
  <c r="Z20" i="21"/>
  <c r="A32" i="31"/>
  <c r="Y24" i="21"/>
  <c r="AH24" i="21"/>
  <c r="Z24" i="21"/>
  <c r="A36" i="31"/>
  <c r="Y28" i="21"/>
  <c r="AH28" i="21"/>
  <c r="Z28" i="21"/>
  <c r="A40" i="31"/>
  <c r="Y32" i="21"/>
  <c r="AH32" i="21"/>
  <c r="Z32" i="21"/>
  <c r="Y36" i="21"/>
  <c r="AH36" i="21"/>
  <c r="Z36" i="21"/>
  <c r="Y40" i="21"/>
  <c r="AH40" i="21"/>
  <c r="Z40" i="21"/>
  <c r="A52" i="31"/>
  <c r="Y44" i="21"/>
  <c r="AH44" i="21"/>
  <c r="Z44" i="21"/>
  <c r="Y48" i="21"/>
  <c r="Z48" i="21"/>
  <c r="AH48" i="21"/>
  <c r="R11" i="21"/>
  <c r="A19" i="31"/>
  <c r="R23" i="21"/>
  <c r="A31" i="31"/>
  <c r="R35" i="21"/>
  <c r="A43" i="31"/>
  <c r="R47" i="21"/>
  <c r="A55" i="31"/>
  <c r="R10" i="21"/>
  <c r="A18" i="31"/>
  <c r="R14" i="21"/>
  <c r="A22" i="31"/>
  <c r="R22" i="21"/>
  <c r="A30" i="31"/>
  <c r="A54" i="31"/>
  <c r="R15" i="21"/>
  <c r="A23" i="31"/>
  <c r="R27" i="21"/>
  <c r="A35" i="31"/>
  <c r="R39" i="21"/>
  <c r="A47" i="31"/>
  <c r="R12" i="21"/>
  <c r="A20" i="31"/>
  <c r="R20" i="21"/>
  <c r="A28" i="31"/>
  <c r="R36" i="21"/>
  <c r="A44" i="31"/>
  <c r="R40" i="21"/>
  <c r="A48" i="31"/>
  <c r="R48" i="21"/>
  <c r="A56" i="31"/>
  <c r="R19" i="21"/>
  <c r="A27" i="31"/>
  <c r="R31" i="21"/>
  <c r="A39" i="31"/>
  <c r="R43" i="21"/>
  <c r="A51" i="31"/>
  <c r="S39" i="21"/>
  <c r="G9" i="21"/>
  <c r="A17" i="31"/>
  <c r="R17" i="21"/>
  <c r="A25" i="31"/>
  <c r="R25" i="21"/>
  <c r="A33" i="31"/>
  <c r="R29" i="21"/>
  <c r="A37" i="31"/>
  <c r="R37" i="21"/>
  <c r="A45" i="31"/>
  <c r="R41" i="21"/>
  <c r="A49" i="31"/>
  <c r="R45" i="21"/>
  <c r="A53" i="31"/>
  <c r="R49" i="21"/>
  <c r="A57" i="31"/>
  <c r="K46" i="21"/>
  <c r="BE48" i="23" s="1"/>
  <c r="T46" i="21"/>
  <c r="X23" i="21"/>
  <c r="BO25" i="23" s="1"/>
  <c r="S31" i="21"/>
  <c r="W27" i="21"/>
  <c r="B29" i="23" s="1"/>
  <c r="BJ29" i="23" s="1"/>
  <c r="P35" i="21"/>
  <c r="AZ37" i="23" s="1"/>
  <c r="P19" i="21"/>
  <c r="AZ21" i="23" s="1"/>
  <c r="X27" i="21"/>
  <c r="BO29" i="23" s="1"/>
  <c r="T35" i="21"/>
  <c r="V47" i="21"/>
  <c r="K22" i="21"/>
  <c r="BE24" i="23" s="1"/>
  <c r="W16" i="21"/>
  <c r="B18" i="23" s="1"/>
  <c r="BJ18" i="23" s="1"/>
  <c r="R16" i="21"/>
  <c r="W24" i="21"/>
  <c r="B26" i="23" s="1"/>
  <c r="BJ26" i="23" s="1"/>
  <c r="R24" i="21"/>
  <c r="R28" i="21"/>
  <c r="Q32" i="21"/>
  <c r="R32" i="21"/>
  <c r="R44" i="21"/>
  <c r="C13" i="21"/>
  <c r="R13" i="21"/>
  <c r="E21" i="21"/>
  <c r="R21" i="21"/>
  <c r="R33" i="21"/>
  <c r="K18" i="21"/>
  <c r="BE20" i="23" s="1"/>
  <c r="R18" i="21"/>
  <c r="W26" i="21"/>
  <c r="B28" i="23" s="1"/>
  <c r="BJ28" i="23" s="1"/>
  <c r="R26" i="21"/>
  <c r="V30" i="21"/>
  <c r="R30" i="21"/>
  <c r="J34" i="21"/>
  <c r="R34" i="21"/>
  <c r="X38" i="21"/>
  <c r="BO40" i="23" s="1"/>
  <c r="R38" i="21"/>
  <c r="W42" i="21"/>
  <c r="B44" i="23" s="1"/>
  <c r="BJ44" i="23" s="1"/>
  <c r="R42" i="21"/>
  <c r="X46" i="21"/>
  <c r="BO48" i="23" s="1"/>
  <c r="R46" i="21"/>
  <c r="AH92" i="23"/>
  <c r="U64" i="21"/>
  <c r="V38" i="21"/>
  <c r="V9" i="21"/>
  <c r="E62" i="21" s="1"/>
  <c r="M61" i="21" s="1"/>
  <c r="Q22" i="21"/>
  <c r="U46" i="21"/>
  <c r="P46" i="21"/>
  <c r="AZ48" i="23" s="1"/>
  <c r="S22" i="21"/>
  <c r="K26" i="21"/>
  <c r="BE28" i="23" s="1"/>
  <c r="Q46" i="21"/>
  <c r="W46" i="21"/>
  <c r="B48" i="23" s="1"/>
  <c r="BJ48" i="23" s="1"/>
  <c r="T19" i="21"/>
  <c r="W22" i="21"/>
  <c r="B24" i="23" s="1"/>
  <c r="BJ24" i="23" s="1"/>
  <c r="S46" i="21"/>
  <c r="F95" i="21"/>
  <c r="AG95" i="21" s="1"/>
  <c r="F100" i="21"/>
  <c r="AG100" i="21" s="1"/>
  <c r="K48" i="21"/>
  <c r="BE50" i="23" s="1"/>
  <c r="A56" i="24"/>
  <c r="A48" i="30"/>
  <c r="A56" i="11"/>
  <c r="T12" i="21"/>
  <c r="A49" i="30"/>
  <c r="A57" i="24"/>
  <c r="A57" i="11"/>
  <c r="J44" i="21"/>
  <c r="A55" i="11"/>
  <c r="A47" i="30"/>
  <c r="A55" i="24"/>
  <c r="Q16" i="21"/>
  <c r="W28" i="21"/>
  <c r="B30" i="23" s="1"/>
  <c r="BJ30" i="23" s="1"/>
  <c r="T16" i="21"/>
  <c r="Q44" i="21"/>
  <c r="A29" i="30"/>
  <c r="A37" i="24"/>
  <c r="A37" i="11"/>
  <c r="A33" i="30"/>
  <c r="A41" i="11"/>
  <c r="A41" i="24"/>
  <c r="A37" i="30"/>
  <c r="A45" i="11"/>
  <c r="A45" i="24"/>
  <c r="A41" i="30"/>
  <c r="A49" i="11"/>
  <c r="A49" i="24"/>
  <c r="A45" i="30"/>
  <c r="A53" i="11"/>
  <c r="A53" i="24"/>
  <c r="A40" i="24"/>
  <c r="A40" i="11"/>
  <c r="A32" i="30"/>
  <c r="A44" i="24"/>
  <c r="A44" i="11"/>
  <c r="A36" i="30"/>
  <c r="A48" i="24"/>
  <c r="A48" i="11"/>
  <c r="A40" i="30"/>
  <c r="A52" i="24"/>
  <c r="A52" i="11"/>
  <c r="A44" i="30"/>
  <c r="Q36" i="21"/>
  <c r="Q40" i="21"/>
  <c r="S44" i="21"/>
  <c r="D12" i="21"/>
  <c r="A38" i="11"/>
  <c r="A30" i="30"/>
  <c r="A38" i="24"/>
  <c r="A42" i="24"/>
  <c r="A34" i="30"/>
  <c r="A42" i="11"/>
  <c r="A38" i="30"/>
  <c r="A46" i="24"/>
  <c r="A46" i="11"/>
  <c r="A42" i="30"/>
  <c r="A50" i="24"/>
  <c r="A50" i="11"/>
  <c r="A46" i="30"/>
  <c r="A54" i="24"/>
  <c r="A54" i="11"/>
  <c r="X17" i="21"/>
  <c r="BO19" i="23" s="1"/>
  <c r="U44" i="21"/>
  <c r="A39" i="24"/>
  <c r="A39" i="11"/>
  <c r="A31" i="30"/>
  <c r="A43" i="11"/>
  <c r="A35" i="30"/>
  <c r="A43" i="24"/>
  <c r="A47" i="11"/>
  <c r="A39" i="30"/>
  <c r="A47" i="24"/>
  <c r="A51" i="11"/>
  <c r="A43" i="30"/>
  <c r="A51" i="24"/>
  <c r="AP17" i="23"/>
  <c r="W18" i="21"/>
  <c r="B20" i="23" s="1"/>
  <c r="BJ20" i="23" s="1"/>
  <c r="E25" i="21"/>
  <c r="H28" i="21"/>
  <c r="H36" i="21"/>
  <c r="Q48" i="21"/>
  <c r="S18" i="21"/>
  <c r="P28" i="21"/>
  <c r="AZ30" i="23" s="1"/>
  <c r="U36" i="21"/>
  <c r="V40" i="21"/>
  <c r="X42" i="21"/>
  <c r="BO44" i="23" s="1"/>
  <c r="R95" i="21"/>
  <c r="R100" i="21"/>
  <c r="AC100" i="21" s="1"/>
  <c r="AU12" i="23"/>
  <c r="G13" i="21"/>
  <c r="D15" i="21"/>
  <c r="O25" i="21"/>
  <c r="V27" i="23" s="1"/>
  <c r="L29" i="21"/>
  <c r="G31" i="23" s="1"/>
  <c r="V33" i="21"/>
  <c r="H40" i="21"/>
  <c r="D43" i="21"/>
  <c r="S28" i="21"/>
  <c r="J36" i="21"/>
  <c r="V36" i="21"/>
  <c r="M11" i="21"/>
  <c r="L13" i="23" s="1"/>
  <c r="S20" i="21"/>
  <c r="O23" i="21"/>
  <c r="V25" i="23" s="1"/>
  <c r="Q26" i="21"/>
  <c r="K34" i="21"/>
  <c r="BE36" i="23" s="1"/>
  <c r="E43" i="21"/>
  <c r="H46" i="21"/>
  <c r="X15" i="21"/>
  <c r="BO17" i="23" s="1"/>
  <c r="T15" i="21"/>
  <c r="U28" i="21"/>
  <c r="P36" i="21"/>
  <c r="AZ38" i="23" s="1"/>
  <c r="K40" i="21"/>
  <c r="BE42" i="23" s="1"/>
  <c r="P42" i="21"/>
  <c r="AZ44" i="23" s="1"/>
  <c r="AU11" i="23"/>
  <c r="R9" i="21"/>
  <c r="Q14" i="21"/>
  <c r="I21" i="21"/>
  <c r="K24" i="21"/>
  <c r="BE26" i="23" s="1"/>
  <c r="C27" i="21"/>
  <c r="X31" i="21"/>
  <c r="BO33" i="23" s="1"/>
  <c r="W35" i="21"/>
  <c r="B37" i="23" s="1"/>
  <c r="BJ37" i="23" s="1"/>
  <c r="C41" i="21"/>
  <c r="S254" i="23"/>
  <c r="S259" i="23" s="1"/>
  <c r="C251" i="23"/>
  <c r="S224" i="23"/>
  <c r="S229" i="23" s="1"/>
  <c r="C221" i="23"/>
  <c r="I209" i="23"/>
  <c r="I23" i="21"/>
  <c r="L28" i="21"/>
  <c r="G30" i="23" s="1"/>
  <c r="K16" i="21"/>
  <c r="BE18" i="23" s="1"/>
  <c r="P23" i="21"/>
  <c r="AZ25" i="23" s="1"/>
  <c r="T27" i="21"/>
  <c r="Q28" i="21"/>
  <c r="X28" i="21"/>
  <c r="BO30" i="23" s="1"/>
  <c r="V34" i="21"/>
  <c r="T36" i="21"/>
  <c r="M13" i="21"/>
  <c r="L15" i="23" s="1"/>
  <c r="O15" i="21"/>
  <c r="V17" i="23" s="1"/>
  <c r="E27" i="21"/>
  <c r="F29" i="21"/>
  <c r="E36" i="21"/>
  <c r="I41" i="21"/>
  <c r="AU31" i="23"/>
  <c r="AU32" i="23"/>
  <c r="S30" i="21"/>
  <c r="L30" i="21"/>
  <c r="G32" i="23" s="1"/>
  <c r="D30" i="21"/>
  <c r="X30" i="21"/>
  <c r="BO32" i="23" s="1"/>
  <c r="K30" i="21"/>
  <c r="BE32" i="23" s="1"/>
  <c r="C37" i="21"/>
  <c r="M37" i="21"/>
  <c r="L39" i="23" s="1"/>
  <c r="I37" i="21"/>
  <c r="E37" i="21"/>
  <c r="G45" i="21"/>
  <c r="V45" i="21"/>
  <c r="M45" i="21"/>
  <c r="L47" i="23" s="1"/>
  <c r="E45" i="21"/>
  <c r="F111" i="21"/>
  <c r="AG111" i="21" s="1"/>
  <c r="Q35" i="21"/>
  <c r="U35" i="21"/>
  <c r="K35" i="21"/>
  <c r="BE37" i="23" s="1"/>
  <c r="L38" i="21"/>
  <c r="G40" i="23" s="1"/>
  <c r="D38" i="21"/>
  <c r="K38" i="21"/>
  <c r="BE40" i="23" s="1"/>
  <c r="T45" i="21"/>
  <c r="T32" i="21"/>
  <c r="H32" i="21"/>
  <c r="T115" i="21"/>
  <c r="AC115" i="21" s="1"/>
  <c r="F115" i="21"/>
  <c r="AG115" i="21" s="1"/>
  <c r="P30" i="21"/>
  <c r="AZ32" i="23" s="1"/>
  <c r="G19" i="21"/>
  <c r="M19" i="21"/>
  <c r="L21" i="23" s="1"/>
  <c r="E19" i="21"/>
  <c r="D19" i="21"/>
  <c r="N22" i="21"/>
  <c r="Q24" i="23" s="1"/>
  <c r="U22" i="21"/>
  <c r="D22" i="21"/>
  <c r="AF104" i="21"/>
  <c r="B5" i="23"/>
  <c r="M133" i="21"/>
  <c r="N133" i="21" s="1"/>
  <c r="E15" i="21"/>
  <c r="N27" i="21"/>
  <c r="Q29" i="23" s="1"/>
  <c r="H43" i="21"/>
  <c r="F104" i="21"/>
  <c r="AG104" i="21" s="1"/>
  <c r="AA15" i="23"/>
  <c r="AC125" i="21"/>
  <c r="I15" i="21"/>
  <c r="O43" i="21"/>
  <c r="V45" i="23" s="1"/>
  <c r="T23" i="21"/>
  <c r="P27" i="21"/>
  <c r="AZ29" i="23" s="1"/>
  <c r="K28" i="21"/>
  <c r="BE30" i="23" s="1"/>
  <c r="T28" i="21"/>
  <c r="C9" i="21"/>
  <c r="E13" i="21"/>
  <c r="C15" i="21"/>
  <c r="M15" i="21"/>
  <c r="L17" i="23" s="1"/>
  <c r="G21" i="21"/>
  <c r="C23" i="21"/>
  <c r="E28" i="21"/>
  <c r="F41" i="21"/>
  <c r="AA43" i="23"/>
  <c r="N20" i="21"/>
  <c r="Q22" i="23" s="1"/>
  <c r="T20" i="21"/>
  <c r="K20" i="21"/>
  <c r="BE22" i="23" s="1"/>
  <c r="F20" i="21"/>
  <c r="M39" i="21"/>
  <c r="L41" i="23" s="1"/>
  <c r="D39" i="21"/>
  <c r="E39" i="21"/>
  <c r="U39" i="21"/>
  <c r="P39" i="21"/>
  <c r="AZ41" i="23" s="1"/>
  <c r="C39" i="21"/>
  <c r="O39" i="21"/>
  <c r="V41" i="23" s="1"/>
  <c r="U20" i="21"/>
  <c r="T39" i="21"/>
  <c r="D20" i="21"/>
  <c r="U42" i="21"/>
  <c r="G42" i="21"/>
  <c r="O47" i="21"/>
  <c r="V49" i="23" s="1"/>
  <c r="D47" i="21"/>
  <c r="I47" i="21"/>
  <c r="U47" i="21"/>
  <c r="C47" i="21"/>
  <c r="P20" i="21"/>
  <c r="AZ22" i="23" s="1"/>
  <c r="W20" i="21"/>
  <c r="B22" i="23" s="1"/>
  <c r="BJ22" i="23" s="1"/>
  <c r="K39" i="21"/>
  <c r="BE41" i="23" s="1"/>
  <c r="W39" i="21"/>
  <c r="B41" i="23" s="1"/>
  <c r="BJ41" i="23" s="1"/>
  <c r="Q42" i="21"/>
  <c r="J47" i="21"/>
  <c r="AF108" i="21"/>
  <c r="E17" i="21"/>
  <c r="O17" i="21"/>
  <c r="V19" i="23" s="1"/>
  <c r="G35" i="21"/>
  <c r="M35" i="21"/>
  <c r="L37" i="23" s="1"/>
  <c r="X35" i="21"/>
  <c r="BO37" i="23" s="1"/>
  <c r="S35" i="21"/>
  <c r="D35" i="21"/>
  <c r="I39" i="21"/>
  <c r="N47" i="21"/>
  <c r="Q49" i="23" s="1"/>
  <c r="Q123" i="21"/>
  <c r="AC123" i="21" s="1"/>
  <c r="F123" i="21"/>
  <c r="AG123" i="21" s="1"/>
  <c r="AP41" i="23"/>
  <c r="F33" i="21"/>
  <c r="M33" i="21"/>
  <c r="L35" i="23" s="1"/>
  <c r="U33" i="21"/>
  <c r="I33" i="21"/>
  <c r="G34" i="21"/>
  <c r="S34" i="21"/>
  <c r="H39" i="21"/>
  <c r="R211" i="23"/>
  <c r="Q20" i="21"/>
  <c r="X20" i="21"/>
  <c r="BO22" i="23" s="1"/>
  <c r="J33" i="21"/>
  <c r="T34" i="21"/>
  <c r="Q39" i="21"/>
  <c r="X39" i="21"/>
  <c r="BO41" i="23" s="1"/>
  <c r="S42" i="21"/>
  <c r="P47" i="21"/>
  <c r="AZ49" i="23" s="1"/>
  <c r="N12" i="21"/>
  <c r="Q14" i="23" s="1"/>
  <c r="H12" i="21"/>
  <c r="M23" i="21"/>
  <c r="L25" i="23" s="1"/>
  <c r="D23" i="21"/>
  <c r="H23" i="21"/>
  <c r="W23" i="21"/>
  <c r="B25" i="23" s="1"/>
  <c r="BJ25" i="23" s="1"/>
  <c r="AP25" i="23"/>
  <c r="E23" i="21"/>
  <c r="N44" i="21"/>
  <c r="Q46" i="23" s="1"/>
  <c r="D44" i="21"/>
  <c r="V44" i="21"/>
  <c r="K44" i="21"/>
  <c r="BE46" i="23" s="1"/>
  <c r="V48" i="21"/>
  <c r="AF14" i="23"/>
  <c r="AK28" i="23"/>
  <c r="G26" i="21"/>
  <c r="E29" i="21"/>
  <c r="M29" i="21"/>
  <c r="L31" i="23" s="1"/>
  <c r="O45" i="21"/>
  <c r="V47" i="23" s="1"/>
  <c r="Q10" i="21"/>
  <c r="S26" i="21"/>
  <c r="J45" i="21"/>
  <c r="O13" i="21"/>
  <c r="V15" i="23" s="1"/>
  <c r="I25" i="21"/>
  <c r="C25" i="21"/>
  <c r="O27" i="21"/>
  <c r="V29" i="23" s="1"/>
  <c r="M27" i="21"/>
  <c r="L29" i="23" s="1"/>
  <c r="C29" i="21"/>
  <c r="I43" i="21"/>
  <c r="C43" i="21"/>
  <c r="M43" i="21"/>
  <c r="L45" i="23" s="1"/>
  <c r="C45" i="21"/>
  <c r="N46" i="21"/>
  <c r="Q48" i="23" s="1"/>
  <c r="F46" i="21"/>
  <c r="AU28" i="23"/>
  <c r="AU47" i="23"/>
  <c r="H15" i="21"/>
  <c r="N19" i="21"/>
  <c r="Q21" i="23" s="1"/>
  <c r="AA11" i="23"/>
  <c r="AC104" i="21"/>
  <c r="AK26" i="23"/>
  <c r="AA26" i="23"/>
  <c r="AU26" i="23"/>
  <c r="AP26" i="23"/>
  <c r="AF26" i="23"/>
  <c r="AK33" i="23"/>
  <c r="AF33" i="23"/>
  <c r="AA33" i="23"/>
  <c r="AU33" i="23"/>
  <c r="O31" i="21"/>
  <c r="V33" i="23" s="1"/>
  <c r="H31" i="21"/>
  <c r="C31" i="21"/>
  <c r="AP33" i="23"/>
  <c r="I31" i="21"/>
  <c r="AK51" i="23"/>
  <c r="AF51" i="23"/>
  <c r="AU51" i="23"/>
  <c r="AP51" i="23"/>
  <c r="O49" i="21"/>
  <c r="V51" i="23" s="1"/>
  <c r="E49" i="21"/>
  <c r="AA51" i="23"/>
  <c r="M49" i="21"/>
  <c r="L51" i="23" s="1"/>
  <c r="P17" i="21"/>
  <c r="AZ19" i="23" s="1"/>
  <c r="Q24" i="21"/>
  <c r="X24" i="21"/>
  <c r="BO26" i="23" s="1"/>
  <c r="K31" i="21"/>
  <c r="BE33" i="23" s="1"/>
  <c r="T31" i="21"/>
  <c r="AF92" i="21"/>
  <c r="AD108" i="21"/>
  <c r="AF125" i="21"/>
  <c r="I9" i="21"/>
  <c r="C11" i="21"/>
  <c r="H18" i="21"/>
  <c r="AK20" i="23"/>
  <c r="AP20" i="23"/>
  <c r="AF20" i="23"/>
  <c r="AA20" i="23"/>
  <c r="AU20" i="23"/>
  <c r="AK22" i="23"/>
  <c r="AA22" i="23"/>
  <c r="AU22" i="23"/>
  <c r="AP22" i="23"/>
  <c r="H20" i="21"/>
  <c r="AF22" i="23"/>
  <c r="H22" i="21"/>
  <c r="F24" i="21"/>
  <c r="G27" i="21"/>
  <c r="D31" i="21"/>
  <c r="M31" i="21"/>
  <c r="L33" i="23" s="1"/>
  <c r="AK35" i="23"/>
  <c r="AF35" i="23"/>
  <c r="AU35" i="23"/>
  <c r="AP35" i="23"/>
  <c r="C33" i="21"/>
  <c r="AA35" i="23"/>
  <c r="AK36" i="23"/>
  <c r="AF36" i="23"/>
  <c r="AP36" i="23"/>
  <c r="AU36" i="23"/>
  <c r="AA36" i="23"/>
  <c r="E35" i="21"/>
  <c r="N35" i="21"/>
  <c r="Q37" i="23" s="1"/>
  <c r="AK39" i="23"/>
  <c r="AF39" i="23"/>
  <c r="AP39" i="23"/>
  <c r="AA39" i="23"/>
  <c r="F37" i="21"/>
  <c r="AU39" i="23"/>
  <c r="L37" i="21"/>
  <c r="G39" i="23" s="1"/>
  <c r="AK44" i="23"/>
  <c r="AF44" i="23"/>
  <c r="AP44" i="23"/>
  <c r="AU44" i="23"/>
  <c r="AA44" i="23"/>
  <c r="H44" i="21"/>
  <c r="G47" i="21"/>
  <c r="C49" i="21"/>
  <c r="AP13" i="23"/>
  <c r="AK13" i="23"/>
  <c r="AF13" i="23"/>
  <c r="I11" i="21"/>
  <c r="D11" i="21"/>
  <c r="H11" i="21"/>
  <c r="AK19" i="23"/>
  <c r="AU19" i="23"/>
  <c r="AP19" i="23"/>
  <c r="AF19" i="23"/>
  <c r="M17" i="21"/>
  <c r="L19" i="23" s="1"/>
  <c r="C17" i="21"/>
  <c r="AA19" i="23"/>
  <c r="T17" i="21"/>
  <c r="S24" i="21"/>
  <c r="P31" i="21"/>
  <c r="AZ33" i="23" s="1"/>
  <c r="U31" i="21"/>
  <c r="O87" i="23"/>
  <c r="O89" i="23"/>
  <c r="AP11" i="23"/>
  <c r="AK11" i="23"/>
  <c r="AF11" i="23"/>
  <c r="O9" i="21"/>
  <c r="V11" i="23" s="1"/>
  <c r="E9" i="21"/>
  <c r="M9" i="21"/>
  <c r="L11" i="23" s="1"/>
  <c r="E11" i="21"/>
  <c r="N11" i="21"/>
  <c r="Q13" i="23" s="1"/>
  <c r="M14" i="21"/>
  <c r="L16" i="23" s="1"/>
  <c r="AK16" i="23"/>
  <c r="AP16" i="23"/>
  <c r="AF16" i="23"/>
  <c r="AA16" i="23"/>
  <c r="F17" i="21"/>
  <c r="AK21" i="23"/>
  <c r="AF21" i="23"/>
  <c r="AA21" i="23"/>
  <c r="AU21" i="23"/>
  <c r="O19" i="21"/>
  <c r="V21" i="23" s="1"/>
  <c r="H19" i="21"/>
  <c r="C19" i="21"/>
  <c r="AP21" i="23"/>
  <c r="I19" i="21"/>
  <c r="N21" i="21"/>
  <c r="Q23" i="23" s="1"/>
  <c r="AK23" i="23"/>
  <c r="AU23" i="23"/>
  <c r="AP23" i="23"/>
  <c r="AF23" i="23"/>
  <c r="M21" i="21"/>
  <c r="L23" i="23" s="1"/>
  <c r="C21" i="21"/>
  <c r="AA23" i="23"/>
  <c r="O21" i="21"/>
  <c r="V23" i="23" s="1"/>
  <c r="N25" i="21"/>
  <c r="Q27" i="23" s="1"/>
  <c r="AK27" i="23"/>
  <c r="AU27" i="23"/>
  <c r="AP27" i="23"/>
  <c r="AF27" i="23"/>
  <c r="G25" i="21"/>
  <c r="AA27" i="23"/>
  <c r="M25" i="21"/>
  <c r="L27" i="23" s="1"/>
  <c r="AK29" i="23"/>
  <c r="AF29" i="23"/>
  <c r="AU29" i="23"/>
  <c r="AP29" i="23"/>
  <c r="AA29" i="23"/>
  <c r="I27" i="21"/>
  <c r="D27" i="21"/>
  <c r="H27" i="21"/>
  <c r="E31" i="21"/>
  <c r="N31" i="21"/>
  <c r="Q33" i="23" s="1"/>
  <c r="AK38" i="23"/>
  <c r="AF38" i="23"/>
  <c r="AP38" i="23"/>
  <c r="AU38" i="23"/>
  <c r="AA38" i="23"/>
  <c r="L36" i="21"/>
  <c r="G38" i="23" s="1"/>
  <c r="AK42" i="23"/>
  <c r="AF42" i="23"/>
  <c r="AP42" i="23"/>
  <c r="AU42" i="23"/>
  <c r="AA42" i="23"/>
  <c r="AK48" i="23"/>
  <c r="AF48" i="23"/>
  <c r="AP48" i="23"/>
  <c r="AA48" i="23"/>
  <c r="D46" i="21"/>
  <c r="AU48" i="23"/>
  <c r="AK49" i="23"/>
  <c r="AF49" i="23"/>
  <c r="AA49" i="23"/>
  <c r="AU49" i="23"/>
  <c r="M47" i="21"/>
  <c r="L49" i="23" s="1"/>
  <c r="E47" i="21"/>
  <c r="AP49" i="23"/>
  <c r="H47" i="21"/>
  <c r="AK50" i="23"/>
  <c r="AF50" i="23"/>
  <c r="AP50" i="23"/>
  <c r="AU50" i="23"/>
  <c r="F48" i="21"/>
  <c r="AA50" i="23"/>
  <c r="G49" i="21"/>
  <c r="F90" i="21"/>
  <c r="AG90" i="21" s="1"/>
  <c r="AF95" i="21"/>
  <c r="AA13" i="23"/>
  <c r="AU16" i="23"/>
  <c r="V17" i="21"/>
  <c r="T24" i="21"/>
  <c r="Q31" i="21"/>
  <c r="W31" i="21"/>
  <c r="B33" i="23" s="1"/>
  <c r="BJ33" i="23" s="1"/>
  <c r="AC108" i="21"/>
  <c r="M10" i="21"/>
  <c r="L12" i="23" s="1"/>
  <c r="AP12" i="23"/>
  <c r="AK12" i="23"/>
  <c r="AF12" i="23"/>
  <c r="G11" i="21"/>
  <c r="O11" i="21"/>
  <c r="V13" i="23" s="1"/>
  <c r="N16" i="21"/>
  <c r="Q18" i="23" s="1"/>
  <c r="AK18" i="23"/>
  <c r="AA18" i="23"/>
  <c r="AU18" i="23"/>
  <c r="AP18" i="23"/>
  <c r="AF18" i="23"/>
  <c r="I17" i="21"/>
  <c r="AK24" i="23"/>
  <c r="AP24" i="23"/>
  <c r="AF24" i="23"/>
  <c r="AA24" i="23"/>
  <c r="F22" i="21"/>
  <c r="AU24" i="23"/>
  <c r="G31" i="21"/>
  <c r="AK34" i="23"/>
  <c r="AF34" i="23"/>
  <c r="AP34" i="23"/>
  <c r="AU34" i="23"/>
  <c r="AA34" i="23"/>
  <c r="AK37" i="23"/>
  <c r="AF37" i="23"/>
  <c r="AU37" i="23"/>
  <c r="AP37" i="23"/>
  <c r="AA37" i="23"/>
  <c r="O35" i="21"/>
  <c r="V37" i="23" s="1"/>
  <c r="H35" i="21"/>
  <c r="C35" i="21"/>
  <c r="I35" i="21"/>
  <c r="G38" i="21"/>
  <c r="AK40" i="23"/>
  <c r="AF40" i="23"/>
  <c r="AP40" i="23"/>
  <c r="AA40" i="23"/>
  <c r="AU40" i="23"/>
  <c r="AK46" i="23"/>
  <c r="AF46" i="23"/>
  <c r="AP46" i="23"/>
  <c r="AU46" i="23"/>
  <c r="AA46" i="23"/>
  <c r="F44" i="21"/>
  <c r="I49" i="21"/>
  <c r="AA12" i="23"/>
  <c r="AU13" i="23"/>
  <c r="AD107" i="21"/>
  <c r="O12" i="21"/>
  <c r="V14" i="23" s="1"/>
  <c r="AK14" i="23"/>
  <c r="AK15" i="23"/>
  <c r="I13" i="21"/>
  <c r="AK17" i="23"/>
  <c r="G15" i="21"/>
  <c r="N15" i="21"/>
  <c r="Q17" i="23" s="1"/>
  <c r="AK25" i="23"/>
  <c r="G23" i="21"/>
  <c r="N23" i="21"/>
  <c r="Q25" i="23" s="1"/>
  <c r="AK30" i="23"/>
  <c r="AF30" i="23"/>
  <c r="AP30" i="23"/>
  <c r="AK31" i="23"/>
  <c r="AF31" i="23"/>
  <c r="I29" i="21"/>
  <c r="G30" i="21"/>
  <c r="AK32" i="23"/>
  <c r="AF32" i="23"/>
  <c r="AP32" i="23"/>
  <c r="AK41" i="23"/>
  <c r="AF41" i="23"/>
  <c r="G39" i="21"/>
  <c r="N39" i="21"/>
  <c r="Q41" i="23" s="1"/>
  <c r="AK43" i="23"/>
  <c r="AF43" i="23"/>
  <c r="M41" i="21"/>
  <c r="L43" i="23" s="1"/>
  <c r="AK45" i="23"/>
  <c r="AF45" i="23"/>
  <c r="G43" i="21"/>
  <c r="N43" i="21"/>
  <c r="Q45" i="23" s="1"/>
  <c r="AK47" i="23"/>
  <c r="AF47" i="23"/>
  <c r="I45" i="21"/>
  <c r="AP14" i="23"/>
  <c r="AF15" i="23"/>
  <c r="AU17" i="23"/>
  <c r="AU25" i="23"/>
  <c r="AA28" i="23"/>
  <c r="AU41" i="23"/>
  <c r="AP43" i="23"/>
  <c r="AA45" i="23"/>
  <c r="AU14" i="23"/>
  <c r="AP15" i="23"/>
  <c r="AA17" i="23"/>
  <c r="AA25" i="23"/>
  <c r="AF28" i="23"/>
  <c r="AA30" i="23"/>
  <c r="AA31" i="23"/>
  <c r="AU43" i="23"/>
  <c r="AP45" i="23"/>
  <c r="AA47" i="23"/>
  <c r="AF96" i="21"/>
  <c r="AD100" i="21"/>
  <c r="AF100" i="21"/>
  <c r="AF102" i="21"/>
  <c r="F108" i="21"/>
  <c r="AG108" i="21" s="1"/>
  <c r="AC111" i="21"/>
  <c r="AC112" i="21"/>
  <c r="AC113" i="21"/>
  <c r="AD113" i="21"/>
  <c r="AD114" i="21"/>
  <c r="AD115" i="21"/>
  <c r="AF117" i="21"/>
  <c r="AC118" i="21"/>
  <c r="AD119" i="21"/>
  <c r="AD120" i="21"/>
  <c r="AC124" i="21"/>
  <c r="AD124" i="21"/>
  <c r="F125" i="21"/>
  <c r="AG125" i="21" s="1"/>
  <c r="AD126" i="21"/>
  <c r="AC128" i="21"/>
  <c r="AD128" i="21"/>
  <c r="AA14" i="23"/>
  <c r="AU15" i="23"/>
  <c r="AF17" i="23"/>
  <c r="AF25" i="23"/>
  <c r="AP28" i="23"/>
  <c r="AU30" i="23"/>
  <c r="AP31" i="23"/>
  <c r="AA32" i="23"/>
  <c r="AA41" i="23"/>
  <c r="AU45" i="23"/>
  <c r="AP47" i="23"/>
  <c r="V292" i="23"/>
  <c r="AU299" i="23"/>
  <c r="O92" i="23"/>
  <c r="AC96" i="21"/>
  <c r="AC106" i="21"/>
  <c r="AF111" i="21"/>
  <c r="AC119" i="21"/>
  <c r="AD96" i="21"/>
  <c r="AC97" i="21"/>
  <c r="AD99" i="21"/>
  <c r="AC105" i="21"/>
  <c r="AD106" i="21"/>
  <c r="AF113" i="21"/>
  <c r="AF115" i="21"/>
  <c r="AF119" i="21"/>
  <c r="AC122" i="21"/>
  <c r="AF128" i="21"/>
  <c r="D10" i="21"/>
  <c r="H10" i="21"/>
  <c r="N10" i="21"/>
  <c r="Q12" i="23" s="1"/>
  <c r="F12" i="21"/>
  <c r="L12" i="21"/>
  <c r="G14" i="23" s="1"/>
  <c r="D14" i="21"/>
  <c r="L14" i="21"/>
  <c r="G16" i="23" s="1"/>
  <c r="E16" i="21"/>
  <c r="L16" i="21"/>
  <c r="G18" i="23" s="1"/>
  <c r="F18" i="21"/>
  <c r="M24" i="21"/>
  <c r="L26" i="23" s="1"/>
  <c r="G24" i="21"/>
  <c r="C24" i="21"/>
  <c r="O24" i="21"/>
  <c r="V26" i="23" s="1"/>
  <c r="I24" i="21"/>
  <c r="E24" i="21"/>
  <c r="L24" i="21"/>
  <c r="G26" i="23" s="1"/>
  <c r="O26" i="21"/>
  <c r="V28" i="23" s="1"/>
  <c r="I26" i="21"/>
  <c r="E26" i="21"/>
  <c r="M26" i="21"/>
  <c r="L28" i="23" s="1"/>
  <c r="F26" i="21"/>
  <c r="H26" i="21"/>
  <c r="C26" i="21"/>
  <c r="N26" i="21"/>
  <c r="Q28" i="23" s="1"/>
  <c r="M32" i="21"/>
  <c r="L34" i="23" s="1"/>
  <c r="G32" i="21"/>
  <c r="C32" i="21"/>
  <c r="I32" i="21"/>
  <c r="D32" i="21"/>
  <c r="N32" i="21"/>
  <c r="Q34" i="23" s="1"/>
  <c r="F32" i="21"/>
  <c r="O32" i="21"/>
  <c r="V34" i="23" s="1"/>
  <c r="O34" i="21"/>
  <c r="V36" i="23" s="1"/>
  <c r="I34" i="21"/>
  <c r="E34" i="21"/>
  <c r="M34" i="21"/>
  <c r="L36" i="23" s="1"/>
  <c r="F34" i="21"/>
  <c r="H34" i="21"/>
  <c r="C34" i="21"/>
  <c r="N34" i="21"/>
  <c r="Q36" i="23" s="1"/>
  <c r="M40" i="21"/>
  <c r="L42" i="23" s="1"/>
  <c r="G40" i="21"/>
  <c r="C40" i="21"/>
  <c r="I40" i="21"/>
  <c r="D40" i="21"/>
  <c r="N40" i="21"/>
  <c r="Q42" i="23" s="1"/>
  <c r="F40" i="21"/>
  <c r="O40" i="21"/>
  <c r="V42" i="23" s="1"/>
  <c r="O42" i="21"/>
  <c r="V44" i="23" s="1"/>
  <c r="I42" i="21"/>
  <c r="E42" i="21"/>
  <c r="M42" i="21"/>
  <c r="L44" i="23" s="1"/>
  <c r="F42" i="21"/>
  <c r="H42" i="21"/>
  <c r="C42" i="21"/>
  <c r="N42" i="21"/>
  <c r="Q44" i="23" s="1"/>
  <c r="P16" i="21"/>
  <c r="AZ18" i="23" s="1"/>
  <c r="U16" i="21"/>
  <c r="U18" i="21"/>
  <c r="P24" i="21"/>
  <c r="AZ26" i="23" s="1"/>
  <c r="U24" i="21"/>
  <c r="U26" i="21"/>
  <c r="V32" i="21"/>
  <c r="P34" i="21"/>
  <c r="AZ36" i="23" s="1"/>
  <c r="X34" i="21"/>
  <c r="BO36" i="23" s="1"/>
  <c r="S40" i="21"/>
  <c r="K42" i="21"/>
  <c r="BE44" i="23" s="1"/>
  <c r="T42" i="21"/>
  <c r="AC117" i="21"/>
  <c r="D9" i="21"/>
  <c r="H9" i="21"/>
  <c r="N9" i="21"/>
  <c r="Q11" i="23" s="1"/>
  <c r="E10" i="21"/>
  <c r="I10" i="21"/>
  <c r="O10" i="21"/>
  <c r="V12" i="23" s="1"/>
  <c r="F11" i="21"/>
  <c r="L11" i="21"/>
  <c r="G13" i="23" s="1"/>
  <c r="C12" i="21"/>
  <c r="G12" i="21"/>
  <c r="M12" i="21"/>
  <c r="L14" i="23" s="1"/>
  <c r="D13" i="21"/>
  <c r="H13" i="21"/>
  <c r="N13" i="21"/>
  <c r="Q15" i="23" s="1"/>
  <c r="F14" i="21"/>
  <c r="F16" i="21"/>
  <c r="N17" i="21"/>
  <c r="Q19" i="23" s="1"/>
  <c r="H17" i="21"/>
  <c r="D17" i="21"/>
  <c r="L17" i="21"/>
  <c r="G19" i="23" s="1"/>
  <c r="G17" i="21"/>
  <c r="M20" i="21"/>
  <c r="L22" i="23" s="1"/>
  <c r="G20" i="21"/>
  <c r="C20" i="21"/>
  <c r="O20" i="21"/>
  <c r="V22" i="23" s="1"/>
  <c r="I20" i="21"/>
  <c r="E20" i="21"/>
  <c r="L20" i="21"/>
  <c r="G22" i="23" s="1"/>
  <c r="O22" i="21"/>
  <c r="V24" i="23" s="1"/>
  <c r="I22" i="21"/>
  <c r="E22" i="21"/>
  <c r="M22" i="21"/>
  <c r="L24" i="23" s="1"/>
  <c r="G22" i="21"/>
  <c r="C22" i="21"/>
  <c r="L22" i="21"/>
  <c r="G24" i="23" s="1"/>
  <c r="D24" i="21"/>
  <c r="N24" i="21"/>
  <c r="Q26" i="23" s="1"/>
  <c r="D26" i="21"/>
  <c r="M28" i="21"/>
  <c r="L30" i="23" s="1"/>
  <c r="G28" i="21"/>
  <c r="C28" i="21"/>
  <c r="N28" i="21"/>
  <c r="Q30" i="23" s="1"/>
  <c r="F28" i="21"/>
  <c r="I28" i="21"/>
  <c r="D28" i="21"/>
  <c r="O28" i="21"/>
  <c r="V30" i="23" s="1"/>
  <c r="E32" i="21"/>
  <c r="D34" i="21"/>
  <c r="M36" i="21"/>
  <c r="L38" i="23" s="1"/>
  <c r="G36" i="21"/>
  <c r="C36" i="21"/>
  <c r="N36" i="21"/>
  <c r="Q38" i="23" s="1"/>
  <c r="F36" i="21"/>
  <c r="I36" i="21"/>
  <c r="D36" i="21"/>
  <c r="O36" i="21"/>
  <c r="V38" i="23" s="1"/>
  <c r="E40" i="21"/>
  <c r="D42" i="21"/>
  <c r="O48" i="21"/>
  <c r="V50" i="23" s="1"/>
  <c r="I48" i="21"/>
  <c r="E48" i="21"/>
  <c r="M48" i="21"/>
  <c r="L50" i="23" s="1"/>
  <c r="G48" i="21"/>
  <c r="C48" i="21"/>
  <c r="N48" i="21"/>
  <c r="Q50" i="23" s="1"/>
  <c r="D48" i="21"/>
  <c r="L48" i="21"/>
  <c r="G50" i="23" s="1"/>
  <c r="H48" i="21"/>
  <c r="F10" i="21"/>
  <c r="L10" i="21"/>
  <c r="G12" i="23" s="1"/>
  <c r="O14" i="21"/>
  <c r="V16" i="23" s="1"/>
  <c r="I14" i="21"/>
  <c r="E14" i="21"/>
  <c r="G14" i="21"/>
  <c r="N14" i="21"/>
  <c r="Q16" i="23" s="1"/>
  <c r="M16" i="21"/>
  <c r="L18" i="23" s="1"/>
  <c r="G16" i="21"/>
  <c r="C16" i="21"/>
  <c r="H16" i="21"/>
  <c r="O16" i="21"/>
  <c r="V18" i="23" s="1"/>
  <c r="O18" i="21"/>
  <c r="V20" i="23" s="1"/>
  <c r="I18" i="21"/>
  <c r="E18" i="21"/>
  <c r="M18" i="21"/>
  <c r="L20" i="23" s="1"/>
  <c r="G18" i="21"/>
  <c r="C18" i="21"/>
  <c r="L18" i="21"/>
  <c r="G20" i="23" s="1"/>
  <c r="Q12" i="21"/>
  <c r="S16" i="21"/>
  <c r="X16" i="21"/>
  <c r="BO18" i="23" s="1"/>
  <c r="Q18" i="21"/>
  <c r="AF90" i="21"/>
  <c r="AC102" i="21"/>
  <c r="AD105" i="21"/>
  <c r="F9" i="21"/>
  <c r="L9" i="21"/>
  <c r="G11" i="23" s="1"/>
  <c r="C10" i="21"/>
  <c r="G10" i="21"/>
  <c r="E12" i="21"/>
  <c r="I12" i="21"/>
  <c r="F13" i="21"/>
  <c r="L13" i="21"/>
  <c r="G15" i="23" s="1"/>
  <c r="C14" i="21"/>
  <c r="H14" i="21"/>
  <c r="D16" i="21"/>
  <c r="I16" i="21"/>
  <c r="D18" i="21"/>
  <c r="N18" i="21"/>
  <c r="Q20" i="23" s="1"/>
  <c r="H24" i="21"/>
  <c r="L26" i="21"/>
  <c r="G28" i="23" s="1"/>
  <c r="O30" i="21"/>
  <c r="V32" i="23" s="1"/>
  <c r="I30" i="21"/>
  <c r="E30" i="21"/>
  <c r="H30" i="21"/>
  <c r="C30" i="21"/>
  <c r="M30" i="21"/>
  <c r="L32" i="23" s="1"/>
  <c r="F30" i="21"/>
  <c r="N30" i="21"/>
  <c r="Q32" i="23" s="1"/>
  <c r="L32" i="21"/>
  <c r="G34" i="23" s="1"/>
  <c r="L34" i="21"/>
  <c r="G36" i="23" s="1"/>
  <c r="O38" i="21"/>
  <c r="V40" i="23" s="1"/>
  <c r="I38" i="21"/>
  <c r="E38" i="21"/>
  <c r="H38" i="21"/>
  <c r="C38" i="21"/>
  <c r="M38" i="21"/>
  <c r="L40" i="23" s="1"/>
  <c r="F38" i="21"/>
  <c r="N38" i="21"/>
  <c r="Q40" i="23" s="1"/>
  <c r="L40" i="21"/>
  <c r="G42" i="23" s="1"/>
  <c r="L42" i="21"/>
  <c r="G44" i="23" s="1"/>
  <c r="F21" i="21"/>
  <c r="L21" i="21"/>
  <c r="G23" i="23" s="1"/>
  <c r="F25" i="21"/>
  <c r="L25" i="21"/>
  <c r="G27" i="23" s="1"/>
  <c r="N33" i="21"/>
  <c r="Q35" i="23" s="1"/>
  <c r="H33" i="21"/>
  <c r="D33" i="21"/>
  <c r="G33" i="21"/>
  <c r="O33" i="21"/>
  <c r="V35" i="23" s="1"/>
  <c r="N41" i="21"/>
  <c r="Q43" i="23" s="1"/>
  <c r="H41" i="21"/>
  <c r="D41" i="21"/>
  <c r="G41" i="21"/>
  <c r="O41" i="21"/>
  <c r="V43" i="23" s="1"/>
  <c r="F15" i="21"/>
  <c r="L15" i="21"/>
  <c r="G17" i="23" s="1"/>
  <c r="F19" i="21"/>
  <c r="L19" i="21"/>
  <c r="G21" i="23" s="1"/>
  <c r="D21" i="21"/>
  <c r="H21" i="21"/>
  <c r="F23" i="21"/>
  <c r="L23" i="21"/>
  <c r="G25" i="23" s="1"/>
  <c r="D25" i="21"/>
  <c r="H25" i="21"/>
  <c r="N29" i="21"/>
  <c r="Q31" i="23" s="1"/>
  <c r="H29" i="21"/>
  <c r="D29" i="21"/>
  <c r="G29" i="21"/>
  <c r="O29" i="21"/>
  <c r="V31" i="23" s="1"/>
  <c r="E33" i="21"/>
  <c r="L33" i="21"/>
  <c r="G35" i="23" s="1"/>
  <c r="N37" i="21"/>
  <c r="Q39" i="23" s="1"/>
  <c r="H37" i="21"/>
  <c r="D37" i="21"/>
  <c r="G37" i="21"/>
  <c r="O37" i="21"/>
  <c r="V39" i="23" s="1"/>
  <c r="E41" i="21"/>
  <c r="L41" i="21"/>
  <c r="G43" i="23" s="1"/>
  <c r="O44" i="21"/>
  <c r="V46" i="23" s="1"/>
  <c r="I44" i="21"/>
  <c r="E44" i="21"/>
  <c r="M44" i="21"/>
  <c r="L46" i="23" s="1"/>
  <c r="G44" i="21"/>
  <c r="C44" i="21"/>
  <c r="L44" i="21"/>
  <c r="G46" i="23" s="1"/>
  <c r="M46" i="21"/>
  <c r="L48" i="23" s="1"/>
  <c r="G46" i="21"/>
  <c r="C46" i="21"/>
  <c r="O46" i="21"/>
  <c r="V48" i="23" s="1"/>
  <c r="I46" i="21"/>
  <c r="E46" i="21"/>
  <c r="L46" i="21"/>
  <c r="G48" i="23" s="1"/>
  <c r="F27" i="21"/>
  <c r="L27" i="21"/>
  <c r="G29" i="23" s="1"/>
  <c r="F31" i="21"/>
  <c r="L31" i="21"/>
  <c r="G33" i="23" s="1"/>
  <c r="F35" i="21"/>
  <c r="L35" i="21"/>
  <c r="G37" i="23" s="1"/>
  <c r="F39" i="21"/>
  <c r="L39" i="21"/>
  <c r="G41" i="23" s="1"/>
  <c r="F43" i="21"/>
  <c r="L43" i="21"/>
  <c r="G45" i="23" s="1"/>
  <c r="D45" i="21"/>
  <c r="H45" i="21"/>
  <c r="N45" i="21"/>
  <c r="Q47" i="23" s="1"/>
  <c r="F47" i="21"/>
  <c r="L47" i="21"/>
  <c r="G49" i="23" s="1"/>
  <c r="D49" i="21"/>
  <c r="H49" i="21"/>
  <c r="N49" i="21"/>
  <c r="Q51" i="23" s="1"/>
  <c r="F45" i="21"/>
  <c r="L45" i="21"/>
  <c r="G47" i="23" s="1"/>
  <c r="F49" i="21"/>
  <c r="L49" i="21"/>
  <c r="G51" i="23" s="1"/>
  <c r="K12" i="21"/>
  <c r="BE14" i="23" s="1"/>
  <c r="V10" i="21"/>
  <c r="Q11" i="21"/>
  <c r="K11" i="21"/>
  <c r="BE13" i="23" s="1"/>
  <c r="U11" i="21"/>
  <c r="T13" i="21"/>
  <c r="U21" i="21"/>
  <c r="Q21" i="21"/>
  <c r="X21" i="21"/>
  <c r="BO23" i="23" s="1"/>
  <c r="T21" i="21"/>
  <c r="P21" i="21"/>
  <c r="AZ23" i="23" s="1"/>
  <c r="W21" i="21"/>
  <c r="B23" i="23" s="1"/>
  <c r="BJ23" i="23" s="1"/>
  <c r="S21" i="21"/>
  <c r="K21" i="21"/>
  <c r="BE23" i="23" s="1"/>
  <c r="U25" i="21"/>
  <c r="Q25" i="21"/>
  <c r="X25" i="21"/>
  <c r="BO27" i="23" s="1"/>
  <c r="T25" i="21"/>
  <c r="P25" i="21"/>
  <c r="AZ27" i="23" s="1"/>
  <c r="W25" i="21"/>
  <c r="B27" i="23" s="1"/>
  <c r="BJ27" i="23" s="1"/>
  <c r="S25" i="21"/>
  <c r="K25" i="21"/>
  <c r="BE27" i="23" s="1"/>
  <c r="X29" i="21"/>
  <c r="BO31" i="23" s="1"/>
  <c r="T29" i="21"/>
  <c r="P29" i="21"/>
  <c r="AZ31" i="23" s="1"/>
  <c r="V29" i="21"/>
  <c r="Q29" i="21"/>
  <c r="K29" i="21"/>
  <c r="BE31" i="23" s="1"/>
  <c r="U29" i="21"/>
  <c r="J29" i="21"/>
  <c r="S29" i="21"/>
  <c r="W29" i="21"/>
  <c r="B31" i="23" s="1"/>
  <c r="BJ31" i="23" s="1"/>
  <c r="I3" i="21"/>
  <c r="J9" i="21"/>
  <c r="P9" i="21" s="1"/>
  <c r="AZ11" i="23" s="1"/>
  <c r="Q9" i="21"/>
  <c r="U9" i="21" s="1"/>
  <c r="T10" i="21"/>
  <c r="K10" i="21"/>
  <c r="BE12" i="23" s="1"/>
  <c r="U10" i="21"/>
  <c r="J11" i="21"/>
  <c r="P11" i="21" s="1"/>
  <c r="AZ13" i="23" s="1"/>
  <c r="J13" i="21"/>
  <c r="P13" i="21" s="1"/>
  <c r="AZ15" i="23" s="1"/>
  <c r="V13" i="21"/>
  <c r="V15" i="21"/>
  <c r="U17" i="21"/>
  <c r="Q17" i="21"/>
  <c r="W17" i="21"/>
  <c r="B19" i="23" s="1"/>
  <c r="BJ19" i="23" s="1"/>
  <c r="S17" i="21"/>
  <c r="K17" i="21"/>
  <c r="BE19" i="23" s="1"/>
  <c r="J17" i="21"/>
  <c r="W19" i="21"/>
  <c r="B21" i="23" s="1"/>
  <c r="BJ21" i="23" s="1"/>
  <c r="S19" i="21"/>
  <c r="K19" i="21"/>
  <c r="BE21" i="23" s="1"/>
  <c r="V19" i="21"/>
  <c r="U19" i="21"/>
  <c r="Q19" i="21"/>
  <c r="J19" i="21"/>
  <c r="X19" i="21"/>
  <c r="BO21" i="23" s="1"/>
  <c r="V21" i="21"/>
  <c r="V25" i="21"/>
  <c r="X37" i="21"/>
  <c r="BO39" i="23" s="1"/>
  <c r="T37" i="21"/>
  <c r="P37" i="21"/>
  <c r="AZ39" i="23" s="1"/>
  <c r="V37" i="21"/>
  <c r="Q37" i="21"/>
  <c r="K37" i="21"/>
  <c r="BE39" i="23" s="1"/>
  <c r="U37" i="21"/>
  <c r="J37" i="21"/>
  <c r="S37" i="21"/>
  <c r="W37" i="21"/>
  <c r="B39" i="23" s="1"/>
  <c r="BJ39" i="23" s="1"/>
  <c r="W9" i="21"/>
  <c r="B11" i="23" s="1"/>
  <c r="BJ11" i="23" s="1"/>
  <c r="K9" i="21"/>
  <c r="T11" i="21"/>
  <c r="P15" i="21"/>
  <c r="AZ17" i="23" s="1"/>
  <c r="J21" i="21"/>
  <c r="J25" i="21"/>
  <c r="T9" i="21"/>
  <c r="E60" i="21" s="1"/>
  <c r="H88" i="23" s="1"/>
  <c r="H223" i="23" s="1"/>
  <c r="V11" i="21"/>
  <c r="Q13" i="21"/>
  <c r="S13" i="21" s="1"/>
  <c r="W13" i="21"/>
  <c r="B15" i="23" s="1"/>
  <c r="BJ15" i="23" s="1"/>
  <c r="W15" i="21"/>
  <c r="B17" i="23" s="1"/>
  <c r="BJ17" i="23" s="1"/>
  <c r="S15" i="21"/>
  <c r="K15" i="21"/>
  <c r="BE17" i="23" s="1"/>
  <c r="U15" i="21"/>
  <c r="Q15" i="21"/>
  <c r="J15" i="21"/>
  <c r="AD123" i="21"/>
  <c r="J12" i="21"/>
  <c r="P12" i="21" s="1"/>
  <c r="AZ14" i="23" s="1"/>
  <c r="S12" i="21"/>
  <c r="V12" i="21"/>
  <c r="T14" i="21"/>
  <c r="J16" i="21"/>
  <c r="V16" i="21"/>
  <c r="P18" i="21"/>
  <c r="AZ20" i="23" s="1"/>
  <c r="T18" i="21"/>
  <c r="X18" i="21"/>
  <c r="BO20" i="23" s="1"/>
  <c r="J20" i="21"/>
  <c r="V20" i="21"/>
  <c r="P22" i="21"/>
  <c r="AZ24" i="23" s="1"/>
  <c r="T22" i="21"/>
  <c r="X22" i="21"/>
  <c r="BO24" i="23" s="1"/>
  <c r="Q23" i="21"/>
  <c r="U23" i="21"/>
  <c r="J24" i="21"/>
  <c r="V24" i="21"/>
  <c r="P26" i="21"/>
  <c r="AZ28" i="23" s="1"/>
  <c r="T26" i="21"/>
  <c r="X26" i="21"/>
  <c r="BO28" i="23" s="1"/>
  <c r="Q27" i="21"/>
  <c r="U27" i="21"/>
  <c r="J28" i="21"/>
  <c r="V28" i="21"/>
  <c r="J30" i="21"/>
  <c r="T30" i="21"/>
  <c r="J32" i="21"/>
  <c r="P32" i="21"/>
  <c r="AZ34" i="23" s="1"/>
  <c r="U32" i="21"/>
  <c r="K33" i="21"/>
  <c r="BE35" i="23" s="1"/>
  <c r="Q33" i="21"/>
  <c r="U34" i="21"/>
  <c r="Q34" i="21"/>
  <c r="W34" i="21"/>
  <c r="B36" i="23" s="1"/>
  <c r="BJ36" i="23" s="1"/>
  <c r="W36" i="21"/>
  <c r="B38" i="23" s="1"/>
  <c r="BJ38" i="23" s="1"/>
  <c r="S36" i="21"/>
  <c r="K36" i="21"/>
  <c r="BE38" i="23" s="1"/>
  <c r="X36" i="21"/>
  <c r="BO38" i="23" s="1"/>
  <c r="J38" i="21"/>
  <c r="P38" i="21"/>
  <c r="AZ40" i="23" s="1"/>
  <c r="W43" i="21"/>
  <c r="B45" i="23" s="1"/>
  <c r="BJ45" i="23" s="1"/>
  <c r="S43" i="21"/>
  <c r="K43" i="21"/>
  <c r="BE45" i="23" s="1"/>
  <c r="V43" i="21"/>
  <c r="Q43" i="21"/>
  <c r="U43" i="21"/>
  <c r="P43" i="21"/>
  <c r="AZ45" i="23" s="1"/>
  <c r="J43" i="21"/>
  <c r="T43" i="21"/>
  <c r="X43" i="21"/>
  <c r="BO45" i="23" s="1"/>
  <c r="F97" i="21"/>
  <c r="AG97" i="21" s="1"/>
  <c r="J23" i="21"/>
  <c r="V23" i="21"/>
  <c r="J27" i="21"/>
  <c r="V27" i="21"/>
  <c r="X33" i="21"/>
  <c r="BO35" i="23" s="1"/>
  <c r="T33" i="21"/>
  <c r="P33" i="21"/>
  <c r="AZ35" i="23" s="1"/>
  <c r="W33" i="21"/>
  <c r="B35" i="23" s="1"/>
  <c r="BJ35" i="23" s="1"/>
  <c r="K14" i="21"/>
  <c r="BE16" i="23" s="1"/>
  <c r="S14" i="21"/>
  <c r="V14" i="21"/>
  <c r="J18" i="21"/>
  <c r="V18" i="21"/>
  <c r="J22" i="21"/>
  <c r="V22" i="21"/>
  <c r="K23" i="21"/>
  <c r="BE25" i="23" s="1"/>
  <c r="S23" i="21"/>
  <c r="J26" i="21"/>
  <c r="V26" i="21"/>
  <c r="K27" i="21"/>
  <c r="BE29" i="23" s="1"/>
  <c r="S27" i="21"/>
  <c r="U30" i="21"/>
  <c r="Q30" i="21"/>
  <c r="W30" i="21"/>
  <c r="B32" i="23" s="1"/>
  <c r="BJ32" i="23" s="1"/>
  <c r="W32" i="21"/>
  <c r="B34" i="23" s="1"/>
  <c r="BJ34" i="23" s="1"/>
  <c r="S32" i="21"/>
  <c r="K32" i="21"/>
  <c r="BE34" i="23" s="1"/>
  <c r="X32" i="21"/>
  <c r="BO34" i="23" s="1"/>
  <c r="S33" i="21"/>
  <c r="U38" i="21"/>
  <c r="Q38" i="21"/>
  <c r="W38" i="21"/>
  <c r="B40" i="23" s="1"/>
  <c r="BJ40" i="23" s="1"/>
  <c r="S38" i="21"/>
  <c r="T38" i="21"/>
  <c r="U41" i="21"/>
  <c r="Q41" i="21"/>
  <c r="V41" i="21"/>
  <c r="P41" i="21"/>
  <c r="AZ43" i="23" s="1"/>
  <c r="K41" i="21"/>
  <c r="BE43" i="23" s="1"/>
  <c r="T41" i="21"/>
  <c r="J41" i="21"/>
  <c r="X41" i="21"/>
  <c r="BO43" i="23" s="1"/>
  <c r="S41" i="21"/>
  <c r="W41" i="21"/>
  <c r="B43" i="23" s="1"/>
  <c r="BJ43" i="23" s="1"/>
  <c r="U49" i="21"/>
  <c r="Q49" i="21"/>
  <c r="V49" i="21"/>
  <c r="P49" i="21"/>
  <c r="AZ51" i="23" s="1"/>
  <c r="K49" i="21"/>
  <c r="BE51" i="23" s="1"/>
  <c r="T49" i="21"/>
  <c r="J49" i="21"/>
  <c r="X49" i="21"/>
  <c r="BO51" i="23" s="1"/>
  <c r="S49" i="21"/>
  <c r="W49" i="21"/>
  <c r="B51" i="23" s="1"/>
  <c r="BJ51" i="23" s="1"/>
  <c r="AF93" i="21"/>
  <c r="X40" i="21"/>
  <c r="BO42" i="23" s="1"/>
  <c r="T40" i="21"/>
  <c r="P40" i="21"/>
  <c r="AZ42" i="23" s="1"/>
  <c r="W40" i="21"/>
  <c r="B42" i="23" s="1"/>
  <c r="BJ42" i="23" s="1"/>
  <c r="K45" i="21"/>
  <c r="BE47" i="23" s="1"/>
  <c r="P45" i="21"/>
  <c r="AZ47" i="23" s="1"/>
  <c r="Q47" i="21"/>
  <c r="X48" i="21"/>
  <c r="BO50" i="23" s="1"/>
  <c r="T48" i="21"/>
  <c r="P48" i="21"/>
  <c r="W48" i="21"/>
  <c r="B50" i="23" s="1"/>
  <c r="BJ50" i="23" s="1"/>
  <c r="AF94" i="21"/>
  <c r="AD109" i="21"/>
  <c r="F122" i="21"/>
  <c r="AG122" i="21" s="1"/>
  <c r="AF127" i="21"/>
  <c r="U45" i="21"/>
  <c r="Q45" i="21"/>
  <c r="W45" i="21"/>
  <c r="B47" i="23" s="1"/>
  <c r="BJ47" i="23" s="1"/>
  <c r="W47" i="21"/>
  <c r="B49" i="23" s="1"/>
  <c r="BJ49" i="23" s="1"/>
  <c r="S47" i="21"/>
  <c r="K47" i="21"/>
  <c r="BE49" i="23" s="1"/>
  <c r="X47" i="21"/>
  <c r="BO49" i="23" s="1"/>
  <c r="S48" i="21"/>
  <c r="AD90" i="21"/>
  <c r="AC90" i="21"/>
  <c r="F94" i="21"/>
  <c r="AG94" i="21" s="1"/>
  <c r="AD97" i="21"/>
  <c r="AD101" i="21"/>
  <c r="AF106" i="21"/>
  <c r="J31" i="21"/>
  <c r="V31" i="21"/>
  <c r="J35" i="21"/>
  <c r="V35" i="21"/>
  <c r="J39" i="21"/>
  <c r="V39" i="21"/>
  <c r="J40" i="21"/>
  <c r="U40" i="21"/>
  <c r="X44" i="21"/>
  <c r="BO46" i="23" s="1"/>
  <c r="T44" i="21"/>
  <c r="P44" i="21"/>
  <c r="AZ46" i="23" s="1"/>
  <c r="W44" i="21"/>
  <c r="B46" i="23" s="1"/>
  <c r="BJ46" i="23" s="1"/>
  <c r="S45" i="21"/>
  <c r="X45" i="21"/>
  <c r="BO47" i="23" s="1"/>
  <c r="T47" i="21"/>
  <c r="J48" i="21"/>
  <c r="U48" i="21"/>
  <c r="F91" i="21"/>
  <c r="AG91" i="21" s="1"/>
  <c r="AD98" i="21"/>
  <c r="AF98" i="21"/>
  <c r="AC98" i="21"/>
  <c r="AD103" i="21"/>
  <c r="AF103" i="21"/>
  <c r="AD104" i="21"/>
  <c r="F105" i="21"/>
  <c r="AG105" i="21" s="1"/>
  <c r="AD110" i="21"/>
  <c r="F112" i="21"/>
  <c r="AG112" i="21" s="1"/>
  <c r="J42" i="21"/>
  <c r="V42" i="21"/>
  <c r="J46" i="21"/>
  <c r="V46" i="21"/>
  <c r="F93" i="21"/>
  <c r="AG93" i="21" s="1"/>
  <c r="AF97" i="21"/>
  <c r="AC99" i="21"/>
  <c r="F99" i="21"/>
  <c r="AG99" i="21" s="1"/>
  <c r="F102" i="21"/>
  <c r="AG102" i="21" s="1"/>
  <c r="AF105" i="21"/>
  <c r="AC107" i="21"/>
  <c r="F107" i="21"/>
  <c r="AG107" i="21" s="1"/>
  <c r="F110" i="21"/>
  <c r="AG110" i="21" s="1"/>
  <c r="AF110" i="21"/>
  <c r="AC110" i="21"/>
  <c r="AC120" i="21"/>
  <c r="AF120" i="21"/>
  <c r="AD125" i="21"/>
  <c r="AC127" i="21"/>
  <c r="F96" i="21"/>
  <c r="AG96" i="21" s="1"/>
  <c r="AF99" i="21"/>
  <c r="AC101" i="21"/>
  <c r="F101" i="21"/>
  <c r="AG101" i="21" s="1"/>
  <c r="AF107" i="21"/>
  <c r="AC109" i="21"/>
  <c r="F109" i="21"/>
  <c r="AG109" i="21" s="1"/>
  <c r="AD112" i="21"/>
  <c r="AC116" i="21"/>
  <c r="F116" i="21"/>
  <c r="AG116" i="21" s="1"/>
  <c r="AD118" i="21"/>
  <c r="AF118" i="21"/>
  <c r="AF123" i="21"/>
  <c r="AF129" i="21"/>
  <c r="AF91" i="21"/>
  <c r="F92" i="21"/>
  <c r="AG92" i="21" s="1"/>
  <c r="F98" i="21"/>
  <c r="AG98" i="21" s="1"/>
  <c r="AF101" i="21"/>
  <c r="AD102" i="21"/>
  <c r="AC103" i="21"/>
  <c r="F103" i="21"/>
  <c r="AG103" i="21" s="1"/>
  <c r="F106" i="21"/>
  <c r="AG106" i="21" s="1"/>
  <c r="AF109" i="21"/>
  <c r="AD111" i="21"/>
  <c r="AF114" i="21"/>
  <c r="AD116" i="21"/>
  <c r="AF121" i="21"/>
  <c r="AF126" i="21"/>
  <c r="AF112" i="21"/>
  <c r="AC114" i="21"/>
  <c r="F114" i="21"/>
  <c r="AG114" i="21" s="1"/>
  <c r="F117" i="21"/>
  <c r="AG117" i="21" s="1"/>
  <c r="F121" i="21"/>
  <c r="AG121" i="21" s="1"/>
  <c r="AD121" i="21"/>
  <c r="AC121" i="21"/>
  <c r="AD122" i="21"/>
  <c r="AF122" i="21"/>
  <c r="AC126" i="21"/>
  <c r="F126" i="21"/>
  <c r="AG126" i="21" s="1"/>
  <c r="F127" i="21"/>
  <c r="AG127" i="21" s="1"/>
  <c r="F113" i="21"/>
  <c r="AG113" i="21" s="1"/>
  <c r="AF116" i="21"/>
  <c r="AD117" i="21"/>
  <c r="F118" i="21"/>
  <c r="AG118" i="21" s="1"/>
  <c r="F119" i="21"/>
  <c r="AG119" i="21" s="1"/>
  <c r="AF124" i="21"/>
  <c r="AD127" i="21"/>
  <c r="F129" i="21"/>
  <c r="AG129" i="21" s="1"/>
  <c r="AD129" i="21"/>
  <c r="AC129" i="21"/>
  <c r="F120" i="21"/>
  <c r="AG120" i="21" s="1"/>
  <c r="F124" i="21"/>
  <c r="AG124" i="21" s="1"/>
  <c r="F128" i="21"/>
  <c r="AG128" i="21" s="1"/>
  <c r="H90" i="23" l="1"/>
  <c r="S241" i="23" s="1"/>
  <c r="AZ50" i="23"/>
  <c r="BE11" i="23"/>
  <c r="AP89" i="23"/>
  <c r="Z246" i="23" s="1"/>
  <c r="AF300" i="23"/>
  <c r="V300" i="23"/>
  <c r="AP87" i="23"/>
  <c r="AB216" i="23" s="1"/>
  <c r="W12" i="21"/>
  <c r="B14" i="23" s="1"/>
  <c r="BJ14" i="23" s="1"/>
  <c r="H5" i="23"/>
  <c r="J14" i="21"/>
  <c r="P14" i="21" s="1"/>
  <c r="AZ16" i="23" s="1"/>
  <c r="K13" i="21"/>
  <c r="H58" i="21" s="1"/>
  <c r="U13" i="21"/>
  <c r="X13" i="21" s="1"/>
  <c r="BO15" i="23" s="1"/>
  <c r="N3" i="21"/>
  <c r="S10" i="21"/>
  <c r="P3" i="21"/>
  <c r="I69" i="21" s="1"/>
  <c r="L69" i="21" s="1"/>
  <c r="U12" i="21"/>
  <c r="X12" i="21" s="1"/>
  <c r="BO14" i="23" s="1"/>
  <c r="U14" i="21"/>
  <c r="E3" i="21"/>
  <c r="D3" i="21"/>
  <c r="S9" i="21"/>
  <c r="X9" i="21" s="1"/>
  <c r="BO11" i="23" s="1"/>
  <c r="S11" i="21"/>
  <c r="X11" i="21" s="1"/>
  <c r="BO13" i="23" s="1"/>
  <c r="W10" i="21"/>
  <c r="B12" i="23" s="1"/>
  <c r="BJ12" i="23" s="1"/>
  <c r="W14" i="21"/>
  <c r="B16" i="23" s="1"/>
  <c r="BJ16" i="23" s="1"/>
  <c r="J10" i="21"/>
  <c r="P10" i="21" s="1"/>
  <c r="AZ12" i="23" s="1"/>
  <c r="W11" i="21"/>
  <c r="B13" i="23" s="1"/>
  <c r="BJ13" i="23" s="1"/>
  <c r="B43" i="3"/>
  <c r="B37" i="3"/>
  <c r="B53" i="3"/>
  <c r="B50" i="3"/>
  <c r="B47" i="3"/>
  <c r="B45" i="3"/>
  <c r="B42" i="3"/>
  <c r="B40" i="3"/>
  <c r="B36" i="3"/>
  <c r="F48" i="3"/>
  <c r="C48" i="3"/>
  <c r="G48" i="3"/>
  <c r="D48" i="3"/>
  <c r="E48" i="3"/>
  <c r="F42" i="3"/>
  <c r="C42" i="3"/>
  <c r="G42" i="3"/>
  <c r="D42" i="3"/>
  <c r="E42" i="3"/>
  <c r="B41" i="3"/>
  <c r="D41" i="3"/>
  <c r="E41" i="3"/>
  <c r="F41" i="3"/>
  <c r="C41" i="3"/>
  <c r="G41" i="3"/>
  <c r="D37" i="3"/>
  <c r="E37" i="3"/>
  <c r="F37" i="3"/>
  <c r="C37" i="3"/>
  <c r="G37" i="3"/>
  <c r="F54" i="3"/>
  <c r="C54" i="3"/>
  <c r="G54" i="3"/>
  <c r="D54" i="3"/>
  <c r="E54" i="3"/>
  <c r="F44" i="3"/>
  <c r="C44" i="3"/>
  <c r="G44" i="3"/>
  <c r="D44" i="3"/>
  <c r="E44" i="3"/>
  <c r="D53" i="3"/>
  <c r="E53" i="3"/>
  <c r="F53" i="3"/>
  <c r="C53" i="3"/>
  <c r="G53" i="3"/>
  <c r="D47" i="3"/>
  <c r="E47" i="3"/>
  <c r="F47" i="3"/>
  <c r="C47" i="3"/>
  <c r="G47" i="3"/>
  <c r="D43" i="3"/>
  <c r="E43" i="3"/>
  <c r="F43" i="3"/>
  <c r="C43" i="3"/>
  <c r="G43" i="3"/>
  <c r="D55" i="3"/>
  <c r="E55" i="3"/>
  <c r="F55" i="3"/>
  <c r="C55" i="3"/>
  <c r="G55" i="3"/>
  <c r="D51" i="3"/>
  <c r="E51" i="3"/>
  <c r="F51" i="3"/>
  <c r="C51" i="3"/>
  <c r="G51" i="3"/>
  <c r="B55" i="3"/>
  <c r="F52" i="3"/>
  <c r="C52" i="3"/>
  <c r="G52" i="3"/>
  <c r="D52" i="3"/>
  <c r="E52" i="3"/>
  <c r="B51" i="3"/>
  <c r="F46" i="3"/>
  <c r="C46" i="3"/>
  <c r="G46" i="3"/>
  <c r="D46" i="3"/>
  <c r="E46" i="3"/>
  <c r="F40" i="3"/>
  <c r="C40" i="3"/>
  <c r="G40" i="3"/>
  <c r="D40" i="3"/>
  <c r="E40" i="3"/>
  <c r="B39" i="3"/>
  <c r="D39" i="3"/>
  <c r="E39" i="3"/>
  <c r="F39" i="3"/>
  <c r="C39" i="3"/>
  <c r="G39" i="3"/>
  <c r="F50" i="3"/>
  <c r="C50" i="3"/>
  <c r="G50" i="3"/>
  <c r="D50" i="3"/>
  <c r="E50" i="3"/>
  <c r="B49" i="3"/>
  <c r="D49" i="3"/>
  <c r="E49" i="3"/>
  <c r="F49" i="3"/>
  <c r="C49" i="3"/>
  <c r="G49" i="3"/>
  <c r="D45" i="3"/>
  <c r="E45" i="3"/>
  <c r="F45" i="3"/>
  <c r="C45" i="3"/>
  <c r="G45" i="3"/>
  <c r="F38" i="3"/>
  <c r="C38" i="3"/>
  <c r="G38" i="3"/>
  <c r="D38" i="3"/>
  <c r="E38" i="3"/>
  <c r="F36" i="3"/>
  <c r="C36" i="3"/>
  <c r="G36" i="3"/>
  <c r="D36" i="3"/>
  <c r="E36" i="3"/>
  <c r="B35" i="3"/>
  <c r="D35" i="3"/>
  <c r="E35" i="3"/>
  <c r="F35" i="3"/>
  <c r="C35" i="3"/>
  <c r="G35" i="3"/>
  <c r="B54" i="3"/>
  <c r="B52" i="3"/>
  <c r="B48" i="3"/>
  <c r="B46" i="3"/>
  <c r="B44" i="3"/>
  <c r="B38" i="3"/>
  <c r="Q69" i="21" l="1"/>
  <c r="O69" i="21"/>
  <c r="H253" i="23"/>
  <c r="L58" i="21"/>
  <c r="V58" i="21" s="1"/>
  <c r="G58" i="21"/>
  <c r="R190" i="23"/>
  <c r="X190" i="23" s="1"/>
  <c r="I58" i="21"/>
  <c r="BE15" i="23"/>
  <c r="Q186" i="23" s="1"/>
  <c r="R187" i="23" s="1"/>
  <c r="X187" i="23" s="1"/>
  <c r="S58" i="21"/>
  <c r="T58" i="21" s="1"/>
  <c r="K3" i="21"/>
  <c r="G63" i="21"/>
  <c r="J63" i="21" s="1"/>
  <c r="J3" i="21"/>
  <c r="X14" i="21"/>
  <c r="BO16" i="23" s="1"/>
  <c r="X10" i="21"/>
  <c r="BO12" i="23" s="1"/>
  <c r="K87" i="21" l="1"/>
  <c r="P115" i="23" s="1"/>
  <c r="H87" i="21"/>
  <c r="U112" i="23" s="1"/>
  <c r="G87" i="21"/>
  <c r="R112" i="23" s="1"/>
  <c r="I87" i="21"/>
  <c r="J58" i="21"/>
  <c r="J133" i="21"/>
  <c r="K133" i="21" s="1"/>
  <c r="L133" i="21" s="1"/>
  <c r="O133" i="21" s="1"/>
  <c r="Q133" i="21" s="1"/>
  <c r="R133" i="21" s="1"/>
  <c r="L3" i="21"/>
  <c r="F12" i="11" s="1"/>
  <c r="V86" i="23"/>
  <c r="I192" i="23" s="1"/>
  <c r="Q58" i="21"/>
  <c r="U58" i="21" s="1"/>
  <c r="F129" i="23"/>
  <c r="F148" i="23"/>
  <c r="F167" i="23"/>
  <c r="T267" i="23"/>
  <c r="Q300" i="23"/>
  <c r="AP86" i="23"/>
  <c r="S3" i="21"/>
  <c r="F70" i="21" s="1"/>
  <c r="R3" i="21"/>
  <c r="D70" i="21" s="1"/>
  <c r="Q3" i="21"/>
  <c r="C70" i="21" s="1"/>
  <c r="E70" i="21"/>
  <c r="N62" i="21"/>
  <c r="AA257" i="23" s="1"/>
  <c r="N61" i="21"/>
  <c r="N60" i="21"/>
  <c r="Z227" i="23" s="1"/>
  <c r="N59" i="21"/>
  <c r="M3" i="21"/>
  <c r="F12" i="31" l="1"/>
  <c r="F12" i="24"/>
  <c r="O86" i="23"/>
  <c r="AC169" i="23"/>
  <c r="P168" i="23"/>
  <c r="X150" i="23"/>
  <c r="K149" i="23"/>
  <c r="AH131" i="23"/>
  <c r="U130" i="23"/>
  <c r="X169" i="23"/>
  <c r="K168" i="23"/>
  <c r="L155" i="23"/>
  <c r="S150" i="23"/>
  <c r="F149" i="23"/>
  <c r="AC131" i="23"/>
  <c r="P130" i="23"/>
  <c r="L174" i="23"/>
  <c r="S169" i="23"/>
  <c r="F168" i="23"/>
  <c r="AH150" i="23"/>
  <c r="U149" i="23"/>
  <c r="X131" i="23"/>
  <c r="K130" i="23"/>
  <c r="AH169" i="23"/>
  <c r="AC150" i="23"/>
  <c r="F130" i="23"/>
  <c r="P149" i="23"/>
  <c r="U168" i="23"/>
  <c r="L136" i="23"/>
  <c r="S131" i="23"/>
  <c r="Q63" i="21"/>
  <c r="U63" i="21" s="1"/>
  <c r="O91" i="23"/>
  <c r="O59" i="21"/>
  <c r="Q59" i="21" s="1"/>
  <c r="V211" i="23"/>
  <c r="AB211" i="23" s="1"/>
  <c r="AH86" i="23"/>
  <c r="O195" i="23" s="1"/>
  <c r="V195" i="23" s="1"/>
  <c r="M291" i="23"/>
  <c r="Q299" i="23"/>
  <c r="O61" i="21"/>
  <c r="W241" i="23"/>
  <c r="AC241" i="23" s="1"/>
  <c r="L243" i="23" s="1"/>
  <c r="AA243" i="23" s="1"/>
  <c r="P266" i="23"/>
  <c r="Y267" i="23"/>
  <c r="O272" i="23" s="1"/>
  <c r="V272" i="23" s="1"/>
  <c r="G70" i="21"/>
  <c r="Q92" i="21"/>
  <c r="AC92" i="21" s="1"/>
  <c r="U92" i="21"/>
  <c r="Q95" i="21"/>
  <c r="AC95" i="21" s="1"/>
  <c r="U91" i="21"/>
  <c r="W92" i="21"/>
  <c r="V95" i="21"/>
  <c r="U94" i="21"/>
  <c r="V93" i="21"/>
  <c r="Q93" i="21"/>
  <c r="AC93" i="21" s="1"/>
  <c r="Q94" i="21"/>
  <c r="V91" i="21"/>
  <c r="U95" i="21"/>
  <c r="U93" i="21"/>
  <c r="V92" i="21"/>
  <c r="Q91" i="21"/>
  <c r="AC91" i="21" s="1"/>
  <c r="R94" i="21"/>
  <c r="V94" i="21"/>
  <c r="E59" i="21"/>
  <c r="G57" i="21"/>
  <c r="Q170" i="23" s="1"/>
  <c r="E56" i="21"/>
  <c r="H84" i="23" s="1"/>
  <c r="E54" i="21"/>
  <c r="H82" i="23" s="1"/>
  <c r="E61" i="21"/>
  <c r="E58" i="21"/>
  <c r="H86" i="23" s="1"/>
  <c r="H57" i="21"/>
  <c r="Q174" i="23" s="1"/>
  <c r="E55" i="21"/>
  <c r="H83" i="23" s="1"/>
  <c r="E57" i="21"/>
  <c r="H85" i="23" s="1"/>
  <c r="H56" i="21"/>
  <c r="Q155" i="23" s="1"/>
  <c r="H55" i="21"/>
  <c r="Q136" i="23" s="1"/>
  <c r="G55" i="21"/>
  <c r="U59" i="21" l="1"/>
  <c r="T59" i="21"/>
  <c r="F173" i="23"/>
  <c r="E172" i="23"/>
  <c r="E153" i="23"/>
  <c r="F154" i="23"/>
  <c r="AA87" i="23"/>
  <c r="AP299" i="23"/>
  <c r="AH91" i="23"/>
  <c r="O292" i="23"/>
  <c r="Q61" i="21"/>
  <c r="AA89" i="23"/>
  <c r="L213" i="23"/>
  <c r="AA213" i="23" s="1"/>
  <c r="E134" i="23"/>
  <c r="F135" i="23"/>
  <c r="AH87" i="23"/>
  <c r="V299" i="23"/>
  <c r="T291" i="23"/>
  <c r="M62" i="21"/>
  <c r="O62" i="21" s="1"/>
  <c r="H89" i="23"/>
  <c r="M60" i="21"/>
  <c r="O60" i="21" s="1"/>
  <c r="H87" i="23"/>
  <c r="J55" i="21"/>
  <c r="Q132" i="23"/>
  <c r="AC94" i="21"/>
  <c r="AD93" i="21"/>
  <c r="AD91" i="21"/>
  <c r="AD92" i="21"/>
  <c r="E65" i="21"/>
  <c r="H93" i="23" s="1"/>
  <c r="AD95" i="21"/>
  <c r="G56" i="21" s="1"/>
  <c r="J57" i="21"/>
  <c r="AD94" i="21"/>
  <c r="U61" i="21" l="1"/>
  <c r="T61" i="21"/>
  <c r="AH291" i="23"/>
  <c r="AF299" i="23"/>
  <c r="AH89" i="23"/>
  <c r="Q57" i="21"/>
  <c r="O85" i="23"/>
  <c r="Q60" i="21"/>
  <c r="AA88" i="23"/>
  <c r="J56" i="21"/>
  <c r="Q151" i="23"/>
  <c r="Q55" i="21"/>
  <c r="AQ110" i="23"/>
  <c r="O83" i="23"/>
  <c r="Q62" i="21"/>
  <c r="AA90" i="23"/>
  <c r="C8" i="3"/>
  <c r="U60" i="21" l="1"/>
  <c r="T60" i="21"/>
  <c r="T65" i="21" s="1"/>
  <c r="S65" i="21" s="1"/>
  <c r="U62" i="21"/>
  <c r="T62" i="21"/>
  <c r="V141" i="23"/>
  <c r="AH83" i="23"/>
  <c r="AA291" i="23"/>
  <c r="AA299" i="23"/>
  <c r="AH88" i="23"/>
  <c r="H292" i="23"/>
  <c r="AK299" i="23"/>
  <c r="AH90" i="23"/>
  <c r="Q56" i="21"/>
  <c r="AQ146" i="23"/>
  <c r="O84" i="23"/>
  <c r="J54" i="21"/>
  <c r="U179" i="23"/>
  <c r="AH85" i="23"/>
  <c r="A10" i="30"/>
  <c r="A18" i="11"/>
  <c r="A18" i="24"/>
  <c r="A18" i="30"/>
  <c r="A26" i="11"/>
  <c r="A26" i="24"/>
  <c r="A26" i="30"/>
  <c r="A34" i="11"/>
  <c r="A34" i="24"/>
  <c r="A11" i="30"/>
  <c r="A19" i="24"/>
  <c r="A19" i="11"/>
  <c r="A15" i="30"/>
  <c r="A23" i="24"/>
  <c r="A23" i="11"/>
  <c r="A19" i="30"/>
  <c r="A27" i="24"/>
  <c r="A27" i="11"/>
  <c r="A23" i="30"/>
  <c r="A31" i="24"/>
  <c r="A31" i="11"/>
  <c r="A27" i="30"/>
  <c r="A35" i="24"/>
  <c r="A35" i="11"/>
  <c r="A14" i="30"/>
  <c r="A22" i="11"/>
  <c r="A22" i="24"/>
  <c r="A22" i="30"/>
  <c r="A30" i="11"/>
  <c r="A30" i="24"/>
  <c r="A20" i="24"/>
  <c r="A12" i="30"/>
  <c r="A20" i="11"/>
  <c r="A24" i="24"/>
  <c r="A16" i="30"/>
  <c r="A24" i="11"/>
  <c r="A28" i="24"/>
  <c r="A20" i="30"/>
  <c r="A28" i="11"/>
  <c r="A32" i="24"/>
  <c r="A24" i="30"/>
  <c r="A32" i="11"/>
  <c r="A36" i="24"/>
  <c r="A28" i="30"/>
  <c r="A36" i="11"/>
  <c r="A9" i="30"/>
  <c r="A17" i="24"/>
  <c r="A17" i="11"/>
  <c r="A13" i="30"/>
  <c r="A21" i="11"/>
  <c r="A21" i="24"/>
  <c r="A17" i="30"/>
  <c r="A25" i="24"/>
  <c r="A25" i="11"/>
  <c r="A29" i="24"/>
  <c r="A29" i="11"/>
  <c r="A21" i="30"/>
  <c r="A25" i="30"/>
  <c r="A33" i="11"/>
  <c r="A33" i="24"/>
  <c r="B25" i="3"/>
  <c r="B16" i="3"/>
  <c r="B32" i="3"/>
  <c r="B23" i="3"/>
  <c r="B27" i="3"/>
  <c r="B31" i="3"/>
  <c r="B21" i="3"/>
  <c r="B29" i="3"/>
  <c r="B33" i="3"/>
  <c r="B20" i="3"/>
  <c r="B24" i="3"/>
  <c r="B28" i="3"/>
  <c r="B18" i="3"/>
  <c r="B22" i="3"/>
  <c r="B26" i="3"/>
  <c r="B30" i="3"/>
  <c r="B34" i="3"/>
  <c r="B17" i="3"/>
  <c r="B19" i="3"/>
  <c r="D16" i="3"/>
  <c r="D24" i="3"/>
  <c r="C16" i="3"/>
  <c r="F29" i="3"/>
  <c r="E30" i="3"/>
  <c r="G16" i="3"/>
  <c r="G24" i="3"/>
  <c r="F30" i="3"/>
  <c r="F22" i="3"/>
  <c r="D15" i="3"/>
  <c r="C21" i="3"/>
  <c r="C29" i="3"/>
  <c r="E34" i="3"/>
  <c r="D8" i="3"/>
  <c r="D32" i="3"/>
  <c r="F21" i="3"/>
  <c r="D23" i="3"/>
  <c r="D31" i="3"/>
  <c r="G32" i="3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C85" i="21" l="1"/>
  <c r="C83" i="21"/>
  <c r="C77" i="21"/>
  <c r="C84" i="21"/>
  <c r="C82" i="21"/>
  <c r="C80" i="21"/>
  <c r="C78" i="21"/>
  <c r="C76" i="21"/>
  <c r="F76" i="21" s="1"/>
  <c r="F78" i="21" s="1"/>
  <c r="C81" i="21"/>
  <c r="C79" i="21"/>
  <c r="C75" i="21"/>
  <c r="E76" i="21" s="1"/>
  <c r="E78" i="21" s="1"/>
  <c r="U65" i="21"/>
  <c r="E74" i="21" s="1"/>
  <c r="Q54" i="21"/>
  <c r="V54" i="21" s="1"/>
  <c r="O82" i="23"/>
  <c r="AH84" i="23"/>
  <c r="V160" i="23"/>
  <c r="B15" i="3"/>
  <c r="G78" i="21" l="1"/>
  <c r="E75" i="21"/>
  <c r="V65" i="21"/>
  <c r="F74" i="21" s="1"/>
  <c r="G74" i="21" s="1"/>
  <c r="L299" i="23"/>
  <c r="AH82" i="23"/>
  <c r="F291" i="23"/>
  <c r="Q65" i="21"/>
  <c r="B8" i="3"/>
  <c r="AQ165" i="23" l="1"/>
  <c r="N179" i="23" s="1"/>
  <c r="G75" i="21"/>
  <c r="E79" i="21" s="1"/>
  <c r="G59" i="31" s="1"/>
  <c r="AZ298" i="23"/>
  <c r="F293" i="23"/>
  <c r="AH93" i="23"/>
  <c r="C9" i="25"/>
  <c r="C8" i="25"/>
  <c r="C7" i="25"/>
  <c r="C6" i="25"/>
  <c r="E80" i="21" l="1"/>
  <c r="AP93" i="23"/>
  <c r="C69" i="21" l="1"/>
  <c r="G69" i="21" s="1"/>
  <c r="H59" i="31"/>
  <c r="I313" i="23"/>
  <c r="A48" i="13"/>
  <c r="H69" i="21" l="1"/>
  <c r="F9" i="24"/>
  <c r="F8" i="24"/>
  <c r="F7" i="24"/>
  <c r="F6" i="24"/>
  <c r="A4" i="24"/>
  <c r="H4" i="3"/>
  <c r="E4" i="3"/>
  <c r="C4" i="3"/>
  <c r="H3" i="3"/>
  <c r="E3" i="3"/>
  <c r="C3" i="3"/>
  <c r="J69" i="21" l="1"/>
  <c r="K69" i="21" s="1"/>
  <c r="M69" i="21" s="1"/>
  <c r="R69" i="21"/>
  <c r="T3" i="21" s="1"/>
  <c r="F9" i="11"/>
  <c r="F8" i="11"/>
  <c r="F7" i="11"/>
  <c r="F6" i="11"/>
  <c r="AC9" i="21" l="1"/>
  <c r="AB10" i="21"/>
  <c r="AB12" i="21"/>
  <c r="AB14" i="21"/>
  <c r="AB16" i="21"/>
  <c r="AB18" i="21"/>
  <c r="AB20" i="21"/>
  <c r="AB22" i="21"/>
  <c r="AB24" i="21"/>
  <c r="AB26" i="21"/>
  <c r="AB28" i="21"/>
  <c r="AB30" i="21"/>
  <c r="AB32" i="21"/>
  <c r="AB34" i="21"/>
  <c r="AB36" i="21"/>
  <c r="AB38" i="21"/>
  <c r="AB40" i="21"/>
  <c r="AB42" i="21"/>
  <c r="AB44" i="21"/>
  <c r="AB46" i="21"/>
  <c r="AB48" i="21"/>
  <c r="AB11" i="21"/>
  <c r="AB15" i="21"/>
  <c r="AB19" i="21"/>
  <c r="AB23" i="21"/>
  <c r="AB27" i="21"/>
  <c r="AB31" i="21"/>
  <c r="AB35" i="21"/>
  <c r="AB39" i="21"/>
  <c r="AB43" i="21"/>
  <c r="AB47" i="21"/>
  <c r="AC11" i="21"/>
  <c r="AC17" i="21"/>
  <c r="AC21" i="21"/>
  <c r="AC27" i="21"/>
  <c r="AC31" i="21"/>
  <c r="AC35" i="21"/>
  <c r="AC39" i="21"/>
  <c r="AC43" i="21"/>
  <c r="AC47" i="21"/>
  <c r="AC10" i="21"/>
  <c r="AC12" i="21"/>
  <c r="AC14" i="21"/>
  <c r="AC16" i="21"/>
  <c r="AC18" i="21"/>
  <c r="AC20" i="21"/>
  <c r="AC22" i="21"/>
  <c r="AC24" i="21"/>
  <c r="AC26" i="21"/>
  <c r="AC28" i="21"/>
  <c r="AC30" i="21"/>
  <c r="AC32" i="21"/>
  <c r="AC34" i="21"/>
  <c r="AC36" i="21"/>
  <c r="AC38" i="21"/>
  <c r="AC40" i="21"/>
  <c r="AC42" i="21"/>
  <c r="AC44" i="21"/>
  <c r="AC46" i="21"/>
  <c r="AC48" i="21"/>
  <c r="AB13" i="21"/>
  <c r="AB17" i="21"/>
  <c r="AB21" i="21"/>
  <c r="AB25" i="21"/>
  <c r="AB29" i="21"/>
  <c r="AB33" i="21"/>
  <c r="AB37" i="21"/>
  <c r="AB41" i="21"/>
  <c r="AB45" i="21"/>
  <c r="AB49" i="21"/>
  <c r="AC13" i="21"/>
  <c r="AC15" i="21"/>
  <c r="AC19" i="21"/>
  <c r="AC23" i="21"/>
  <c r="AC25" i="21"/>
  <c r="AC29" i="21"/>
  <c r="AC33" i="21"/>
  <c r="AC37" i="21"/>
  <c r="AC41" i="21"/>
  <c r="AC45" i="21"/>
  <c r="AC49" i="21"/>
  <c r="P69" i="21"/>
  <c r="AB9" i="21"/>
  <c r="N69" i="21"/>
  <c r="G60" i="24"/>
  <c r="F60" i="11"/>
  <c r="A61" i="24"/>
  <c r="F61" i="24"/>
  <c r="A4" i="11"/>
  <c r="AE42" i="21" l="1"/>
  <c r="J50" i="31" s="1"/>
  <c r="AF47" i="21"/>
  <c r="K55" i="31" s="1"/>
  <c r="AE21" i="21"/>
  <c r="J29" i="31" s="1"/>
  <c r="AF31" i="21"/>
  <c r="K39" i="31" s="1"/>
  <c r="AD40" i="21"/>
  <c r="E40" i="30" s="1"/>
  <c r="AE39" i="21"/>
  <c r="F39" i="30" s="1"/>
  <c r="AF18" i="21"/>
  <c r="K26" i="31" s="1"/>
  <c r="AE10" i="21"/>
  <c r="J18" i="31" s="1"/>
  <c r="AF41" i="21"/>
  <c r="K49" i="31" s="1"/>
  <c r="AF29" i="21"/>
  <c r="K37" i="31" s="1"/>
  <c r="AF36" i="21"/>
  <c r="K44" i="31" s="1"/>
  <c r="AE49" i="21"/>
  <c r="F49" i="30" s="1"/>
  <c r="AE15" i="21"/>
  <c r="J23" i="31" s="1"/>
  <c r="AF32" i="21"/>
  <c r="K40" i="31" s="1"/>
  <c r="AD10" i="21"/>
  <c r="F18" i="31" s="1"/>
  <c r="AE27" i="21"/>
  <c r="J35" i="31" s="1"/>
  <c r="AE46" i="21"/>
  <c r="J54" i="31" s="1"/>
  <c r="AE30" i="21"/>
  <c r="F30" i="30" s="1"/>
  <c r="AD9" i="21"/>
  <c r="F17" i="11" s="1"/>
  <c r="AD14" i="21"/>
  <c r="F22" i="31" s="1"/>
  <c r="AF21" i="21"/>
  <c r="K29" i="31" s="1"/>
  <c r="AE26" i="21"/>
  <c r="J34" i="31" s="1"/>
  <c r="AD33" i="21"/>
  <c r="E33" i="30" s="1"/>
  <c r="AE25" i="21"/>
  <c r="J33" i="31" s="1"/>
  <c r="AD24" i="21"/>
  <c r="F32" i="31" s="1"/>
  <c r="AF13" i="21"/>
  <c r="K21" i="31" s="1"/>
  <c r="AD47" i="21"/>
  <c r="E47" i="30" s="1"/>
  <c r="AE45" i="21"/>
  <c r="F45" i="30" s="1"/>
  <c r="AF9" i="21"/>
  <c r="K17" i="31" s="1"/>
  <c r="AF38" i="21"/>
  <c r="K46" i="31" s="1"/>
  <c r="AF30" i="21"/>
  <c r="K38" i="31" s="1"/>
  <c r="AE47" i="21"/>
  <c r="J55" i="31" s="1"/>
  <c r="AE22" i="21"/>
  <c r="J30" i="31" s="1"/>
  <c r="AE33" i="21"/>
  <c r="F33" i="30" s="1"/>
  <c r="L36" i="31"/>
  <c r="L57" i="31"/>
  <c r="AF16" i="21"/>
  <c r="K24" i="31" s="1"/>
  <c r="AE41" i="21"/>
  <c r="J49" i="31" s="1"/>
  <c r="AE14" i="21"/>
  <c r="J22" i="31" s="1"/>
  <c r="AD39" i="21"/>
  <c r="E39" i="30" s="1"/>
  <c r="AE38" i="21"/>
  <c r="F38" i="30" s="1"/>
  <c r="AF20" i="21"/>
  <c r="K28" i="31" s="1"/>
  <c r="AD16" i="21"/>
  <c r="F24" i="31" s="1"/>
  <c r="AE40" i="21"/>
  <c r="F40" i="30" s="1"/>
  <c r="AE12" i="21"/>
  <c r="J20" i="31" s="1"/>
  <c r="AE20" i="21"/>
  <c r="J28" i="31" s="1"/>
  <c r="AF23" i="21"/>
  <c r="K31" i="31" s="1"/>
  <c r="AD13" i="21"/>
  <c r="F21" i="31" s="1"/>
  <c r="AD37" i="21"/>
  <c r="E37" i="30" s="1"/>
  <c r="AF11" i="21"/>
  <c r="K19" i="31" s="1"/>
  <c r="AD49" i="21"/>
  <c r="E49" i="30" s="1"/>
  <c r="AF25" i="21"/>
  <c r="K33" i="31" s="1"/>
  <c r="AD38" i="21"/>
  <c r="E38" i="30" s="1"/>
  <c r="AF44" i="21"/>
  <c r="K52" i="31" s="1"/>
  <c r="AE9" i="21"/>
  <c r="J17" i="31" s="1"/>
  <c r="AD17" i="21"/>
  <c r="F25" i="31" s="1"/>
  <c r="AE24" i="21"/>
  <c r="J32" i="31" s="1"/>
  <c r="AE23" i="21"/>
  <c r="J31" i="31" s="1"/>
  <c r="AF49" i="21"/>
  <c r="K57" i="31" s="1"/>
  <c r="AD11" i="21"/>
  <c r="F19" i="31" s="1"/>
  <c r="AD44" i="21"/>
  <c r="E44" i="30" s="1"/>
  <c r="AF46" i="21"/>
  <c r="K54" i="31" s="1"/>
  <c r="AF24" i="21"/>
  <c r="K32" i="31" s="1"/>
  <c r="AD21" i="21"/>
  <c r="F29" i="31" s="1"/>
  <c r="AF15" i="21"/>
  <c r="K23" i="31" s="1"/>
  <c r="AD35" i="21"/>
  <c r="F43" i="24" s="1"/>
  <c r="AF14" i="21"/>
  <c r="K22" i="31" s="1"/>
  <c r="AF42" i="21"/>
  <c r="K50" i="31" s="1"/>
  <c r="AD18" i="21"/>
  <c r="F26" i="31" s="1"/>
  <c r="AE19" i="21"/>
  <c r="J27" i="31" s="1"/>
  <c r="AD41" i="21"/>
  <c r="F49" i="31" s="1"/>
  <c r="AD46" i="21"/>
  <c r="F54" i="31" s="1"/>
  <c r="AE31" i="21"/>
  <c r="F31" i="30" s="1"/>
  <c r="AD34" i="21"/>
  <c r="E34" i="30" s="1"/>
  <c r="AF39" i="21"/>
  <c r="K47" i="31" s="1"/>
  <c r="AF12" i="21"/>
  <c r="K20" i="31" s="1"/>
  <c r="AE43" i="21"/>
  <c r="F43" i="30" s="1"/>
  <c r="AF43" i="21"/>
  <c r="K51" i="31" s="1"/>
  <c r="AE17" i="21"/>
  <c r="J25" i="31" s="1"/>
  <c r="AG31" i="21"/>
  <c r="H39" i="31" s="1"/>
  <c r="L53" i="31"/>
  <c r="AG29" i="21"/>
  <c r="H37" i="31" s="1"/>
  <c r="AG15" i="21"/>
  <c r="H23" i="31" s="1"/>
  <c r="AG48" i="21"/>
  <c r="G48" i="30" s="1"/>
  <c r="AG40" i="21"/>
  <c r="G40" i="30" s="1"/>
  <c r="AG24" i="21"/>
  <c r="H32" i="31" s="1"/>
  <c r="AG16" i="21"/>
  <c r="H24" i="31" s="1"/>
  <c r="AG47" i="21"/>
  <c r="G47" i="30" s="1"/>
  <c r="AG11" i="21"/>
  <c r="H19" i="31" s="1"/>
  <c r="L43" i="31"/>
  <c r="AD23" i="21"/>
  <c r="F31" i="31" s="1"/>
  <c r="AD36" i="21"/>
  <c r="E36" i="30" s="1"/>
  <c r="AE36" i="21"/>
  <c r="F36" i="30" s="1"/>
  <c r="AD27" i="21"/>
  <c r="F35" i="31" s="1"/>
  <c r="AD25" i="21"/>
  <c r="F33" i="31" s="1"/>
  <c r="AD29" i="21"/>
  <c r="F37" i="31" s="1"/>
  <c r="AD20" i="21"/>
  <c r="F28" i="31" s="1"/>
  <c r="AD19" i="21"/>
  <c r="F27" i="31" s="1"/>
  <c r="AD12" i="21"/>
  <c r="F20" i="31" s="1"/>
  <c r="AD26" i="21"/>
  <c r="F34" i="31" s="1"/>
  <c r="AG22" i="21"/>
  <c r="H30" i="31" s="1"/>
  <c r="AG43" i="21"/>
  <c r="H51" i="31" s="1"/>
  <c r="L52" i="31"/>
  <c r="L20" i="31"/>
  <c r="AD42" i="21"/>
  <c r="F50" i="24" s="1"/>
  <c r="AE18" i="21"/>
  <c r="J26" i="31" s="1"/>
  <c r="AD22" i="21"/>
  <c r="F30" i="31" s="1"/>
  <c r="AF48" i="21"/>
  <c r="K56" i="31" s="1"/>
  <c r="AD43" i="21"/>
  <c r="F51" i="31" s="1"/>
  <c r="AE32" i="21"/>
  <c r="J40" i="31" s="1"/>
  <c r="AF35" i="21"/>
  <c r="K43" i="31" s="1"/>
  <c r="AE13" i="21"/>
  <c r="J21" i="31" s="1"/>
  <c r="AG12" i="21"/>
  <c r="H20" i="31" s="1"/>
  <c r="AE11" i="21"/>
  <c r="J19" i="31" s="1"/>
  <c r="AF27" i="21"/>
  <c r="K35" i="31" s="1"/>
  <c r="AD32" i="21"/>
  <c r="E32" i="30" s="1"/>
  <c r="AD45" i="21"/>
  <c r="F53" i="11" s="1"/>
  <c r="AF37" i="21"/>
  <c r="K45" i="31" s="1"/>
  <c r="AE48" i="21"/>
  <c r="J56" i="31" s="1"/>
  <c r="AG20" i="21"/>
  <c r="H28" i="31" s="1"/>
  <c r="AG18" i="21"/>
  <c r="H26" i="31" s="1"/>
  <c r="AE16" i="21"/>
  <c r="J24" i="31" s="1"/>
  <c r="S69" i="21"/>
  <c r="AG25" i="21"/>
  <c r="H33" i="31" s="1"/>
  <c r="AG23" i="21"/>
  <c r="H31" i="31" s="1"/>
  <c r="AD31" i="21"/>
  <c r="E31" i="30" s="1"/>
  <c r="AD48" i="21"/>
  <c r="F56" i="31" s="1"/>
  <c r="AF22" i="21"/>
  <c r="K30" i="31" s="1"/>
  <c r="AF26" i="21"/>
  <c r="K34" i="31" s="1"/>
  <c r="AG10" i="21"/>
  <c r="H18" i="31" s="1"/>
  <c r="AG14" i="21"/>
  <c r="H22" i="31" s="1"/>
  <c r="L19" i="31"/>
  <c r="AG45" i="21"/>
  <c r="G45" i="30" s="1"/>
  <c r="AG37" i="21"/>
  <c r="G37" i="30" s="1"/>
  <c r="AF33" i="21"/>
  <c r="K41" i="31" s="1"/>
  <c r="AG27" i="21"/>
  <c r="H35" i="31" s="1"/>
  <c r="AG46" i="21"/>
  <c r="G46" i="30" s="1"/>
  <c r="AG36" i="21"/>
  <c r="G36" i="30" s="1"/>
  <c r="AE34" i="21"/>
  <c r="F34" i="30" s="1"/>
  <c r="AF40" i="21"/>
  <c r="K48" i="31" s="1"/>
  <c r="AE37" i="21"/>
  <c r="J45" i="31" s="1"/>
  <c r="AE44" i="21"/>
  <c r="F44" i="30" s="1"/>
  <c r="L55" i="31"/>
  <c r="AG34" i="21"/>
  <c r="H42" i="31" s="1"/>
  <c r="AG33" i="21"/>
  <c r="H41" i="31" s="1"/>
  <c r="AG21" i="21"/>
  <c r="H29" i="31" s="1"/>
  <c r="AG30" i="21"/>
  <c r="H38" i="31" s="1"/>
  <c r="AG17" i="21"/>
  <c r="H25" i="31" s="1"/>
  <c r="AG26" i="21"/>
  <c r="H34" i="31" s="1"/>
  <c r="AG9" i="21"/>
  <c r="H17" i="31" s="1"/>
  <c r="AF19" i="21"/>
  <c r="K27" i="31" s="1"/>
  <c r="AF17" i="21"/>
  <c r="K25" i="31" s="1"/>
  <c r="AF45" i="21"/>
  <c r="K53" i="31" s="1"/>
  <c r="AE29" i="21"/>
  <c r="J37" i="31" s="1"/>
  <c r="AF28" i="21"/>
  <c r="K36" i="31" s="1"/>
  <c r="AF10" i="21"/>
  <c r="K18" i="31" s="1"/>
  <c r="AE28" i="21"/>
  <c r="J36" i="31" s="1"/>
  <c r="AD30" i="21"/>
  <c r="F38" i="31" s="1"/>
  <c r="AE35" i="21"/>
  <c r="J43" i="31" s="1"/>
  <c r="AF34" i="21"/>
  <c r="K42" i="31" s="1"/>
  <c r="AD15" i="21"/>
  <c r="F23" i="31" s="1"/>
  <c r="AD28" i="21"/>
  <c r="F36" i="31" s="1"/>
  <c r="AG19" i="21"/>
  <c r="H27" i="31" s="1"/>
  <c r="AG35" i="21"/>
  <c r="G35" i="30" s="1"/>
  <c r="AG42" i="21"/>
  <c r="H50" i="31" s="1"/>
  <c r="AG13" i="21"/>
  <c r="H21" i="31" s="1"/>
  <c r="AG38" i="21"/>
  <c r="G38" i="30" s="1"/>
  <c r="AG44" i="21"/>
  <c r="H52" i="31" s="1"/>
  <c r="AG49" i="21"/>
  <c r="L34" i="31"/>
  <c r="L39" i="31"/>
  <c r="L49" i="31"/>
  <c r="L40" i="31"/>
  <c r="AG32" i="21"/>
  <c r="G32" i="30" s="1"/>
  <c r="L33" i="31"/>
  <c r="L56" i="31"/>
  <c r="L47" i="31"/>
  <c r="L27" i="31"/>
  <c r="L41" i="31"/>
  <c r="L44" i="31"/>
  <c r="L22" i="31"/>
  <c r="L35" i="31"/>
  <c r="L31" i="31"/>
  <c r="L28" i="31"/>
  <c r="H37" i="30"/>
  <c r="L42" i="31"/>
  <c r="L38" i="31"/>
  <c r="L25" i="31"/>
  <c r="L32" i="31"/>
  <c r="L48" i="31"/>
  <c r="L51" i="31"/>
  <c r="L23" i="31"/>
  <c r="L30" i="31"/>
  <c r="L37" i="31"/>
  <c r="AG41" i="21"/>
  <c r="G41" i="30" s="1"/>
  <c r="L26" i="31"/>
  <c r="AG28" i="21"/>
  <c r="H36" i="31" s="1"/>
  <c r="AG39" i="21"/>
  <c r="G39" i="30" s="1"/>
  <c r="L54" i="31"/>
  <c r="L24" i="31"/>
  <c r="L21" i="31"/>
  <c r="L18" i="31"/>
  <c r="L29" i="31"/>
  <c r="G29" i="24"/>
  <c r="H60" i="24"/>
  <c r="G60" i="11"/>
  <c r="L17" i="31" l="1"/>
  <c r="AH8" i="21"/>
  <c r="AI49" i="21"/>
  <c r="Q57" i="31" s="1"/>
  <c r="AI48" i="21"/>
  <c r="Q56" i="31" s="1"/>
  <c r="AI44" i="21"/>
  <c r="Q52" i="31" s="1"/>
  <c r="AI40" i="21"/>
  <c r="Q48" i="31" s="1"/>
  <c r="AI36" i="21"/>
  <c r="Q44" i="31" s="1"/>
  <c r="AI32" i="21"/>
  <c r="Q40" i="31" s="1"/>
  <c r="AI28" i="21"/>
  <c r="Q36" i="31" s="1"/>
  <c r="AI24" i="21"/>
  <c r="Q32" i="31" s="1"/>
  <c r="AI20" i="21"/>
  <c r="Q28" i="31" s="1"/>
  <c r="AI16" i="21"/>
  <c r="Q24" i="31" s="1"/>
  <c r="AI12" i="21"/>
  <c r="Q20" i="31" s="1"/>
  <c r="AI38" i="21"/>
  <c r="Q46" i="31" s="1"/>
  <c r="AI22" i="21"/>
  <c r="Q30" i="31" s="1"/>
  <c r="AI45" i="21"/>
  <c r="Q53" i="31" s="1"/>
  <c r="AI37" i="21"/>
  <c r="Q45" i="31" s="1"/>
  <c r="AI25" i="21"/>
  <c r="Q33" i="31" s="1"/>
  <c r="AI9" i="21"/>
  <c r="Q17" i="31" s="1"/>
  <c r="AI47" i="21"/>
  <c r="Q55" i="31" s="1"/>
  <c r="AI43" i="21"/>
  <c r="Q51" i="31" s="1"/>
  <c r="AI39" i="21"/>
  <c r="Q47" i="31" s="1"/>
  <c r="AI35" i="21"/>
  <c r="Q43" i="31" s="1"/>
  <c r="AI31" i="21"/>
  <c r="Q39" i="31" s="1"/>
  <c r="AI27" i="21"/>
  <c r="Q35" i="31" s="1"/>
  <c r="AI23" i="21"/>
  <c r="Q31" i="31" s="1"/>
  <c r="AI19" i="21"/>
  <c r="Q27" i="31" s="1"/>
  <c r="AI15" i="21"/>
  <c r="Q23" i="31" s="1"/>
  <c r="AI11" i="21"/>
  <c r="Q19" i="31" s="1"/>
  <c r="AI42" i="21"/>
  <c r="Q50" i="31" s="1"/>
  <c r="AI34" i="21"/>
  <c r="Q42" i="31" s="1"/>
  <c r="AI30" i="21"/>
  <c r="Q38" i="31" s="1"/>
  <c r="AI26" i="21"/>
  <c r="Q34" i="31" s="1"/>
  <c r="AI18" i="21"/>
  <c r="Q26" i="31" s="1"/>
  <c r="AI10" i="21"/>
  <c r="Q18" i="31" s="1"/>
  <c r="AI41" i="21"/>
  <c r="Q49" i="31" s="1"/>
  <c r="AI29" i="21"/>
  <c r="Q37" i="31" s="1"/>
  <c r="AI21" i="21"/>
  <c r="Q29" i="31" s="1"/>
  <c r="AI17" i="21"/>
  <c r="Q25" i="31" s="1"/>
  <c r="AI46" i="21"/>
  <c r="Q54" i="31" s="1"/>
  <c r="AI14" i="21"/>
  <c r="Q22" i="31" s="1"/>
  <c r="AI33" i="21"/>
  <c r="Q41" i="31" s="1"/>
  <c r="AI13" i="21"/>
  <c r="Q21" i="31" s="1"/>
  <c r="T69" i="21"/>
  <c r="G55" i="11"/>
  <c r="G21" i="24"/>
  <c r="G39" i="11"/>
  <c r="G55" i="24"/>
  <c r="H45" i="30"/>
  <c r="G49" i="24"/>
  <c r="F42" i="30"/>
  <c r="G29" i="11"/>
  <c r="F48" i="11"/>
  <c r="F25" i="24"/>
  <c r="G49" i="11"/>
  <c r="F48" i="31"/>
  <c r="F48" i="24"/>
  <c r="F46" i="11"/>
  <c r="G26" i="11"/>
  <c r="J57" i="31"/>
  <c r="G39" i="24"/>
  <c r="G46" i="24"/>
  <c r="G37" i="24"/>
  <c r="J47" i="31"/>
  <c r="F46" i="24"/>
  <c r="G21" i="11"/>
  <c r="F18" i="11"/>
  <c r="F46" i="31"/>
  <c r="F47" i="30"/>
  <c r="H48" i="31"/>
  <c r="F41" i="11"/>
  <c r="G26" i="24"/>
  <c r="H56" i="31"/>
  <c r="G28" i="24"/>
  <c r="F26" i="24"/>
  <c r="F43" i="11"/>
  <c r="G32" i="11"/>
  <c r="F43" i="31"/>
  <c r="F28" i="11"/>
  <c r="F19" i="11"/>
  <c r="H49" i="30"/>
  <c r="G52" i="11"/>
  <c r="F28" i="24"/>
  <c r="F25" i="11"/>
  <c r="G32" i="24"/>
  <c r="F55" i="31"/>
  <c r="J38" i="31"/>
  <c r="G37" i="11"/>
  <c r="F34" i="11"/>
  <c r="E35" i="30"/>
  <c r="F18" i="24"/>
  <c r="G51" i="24"/>
  <c r="J44" i="31"/>
  <c r="F26" i="11"/>
  <c r="J39" i="31"/>
  <c r="G46" i="11"/>
  <c r="G51" i="11"/>
  <c r="F34" i="24"/>
  <c r="J48" i="31"/>
  <c r="F19" i="24"/>
  <c r="F47" i="24"/>
  <c r="G19" i="11"/>
  <c r="G22" i="24"/>
  <c r="G31" i="24"/>
  <c r="F55" i="11"/>
  <c r="F41" i="31"/>
  <c r="F47" i="31"/>
  <c r="F41" i="24"/>
  <c r="G44" i="24"/>
  <c r="F17" i="24"/>
  <c r="G44" i="11"/>
  <c r="F42" i="24"/>
  <c r="G19" i="24"/>
  <c r="F55" i="24"/>
  <c r="F17" i="31"/>
  <c r="G28" i="11"/>
  <c r="G38" i="24"/>
  <c r="F52" i="24"/>
  <c r="G40" i="11"/>
  <c r="G40" i="24"/>
  <c r="G54" i="11"/>
  <c r="F22" i="24"/>
  <c r="G33" i="11"/>
  <c r="F57" i="24"/>
  <c r="F41" i="30"/>
  <c r="G54" i="24"/>
  <c r="F32" i="24"/>
  <c r="F20" i="24"/>
  <c r="F37" i="11"/>
  <c r="J51" i="31"/>
  <c r="J53" i="31"/>
  <c r="F22" i="11"/>
  <c r="F32" i="11"/>
  <c r="F46" i="30"/>
  <c r="G38" i="11"/>
  <c r="J41" i="31"/>
  <c r="F24" i="24"/>
  <c r="E41" i="30"/>
  <c r="F21" i="11"/>
  <c r="G24" i="11"/>
  <c r="G50" i="11"/>
  <c r="J46" i="31"/>
  <c r="F27" i="11"/>
  <c r="G24" i="24"/>
  <c r="F52" i="31"/>
  <c r="F24" i="11"/>
  <c r="F29" i="11"/>
  <c r="F57" i="11"/>
  <c r="F49" i="11"/>
  <c r="G47" i="11"/>
  <c r="F52" i="11"/>
  <c r="F35" i="24"/>
  <c r="G34" i="11"/>
  <c r="E42" i="30"/>
  <c r="F42" i="11"/>
  <c r="G29" i="30"/>
  <c r="F47" i="11"/>
  <c r="F35" i="11"/>
  <c r="F50" i="31"/>
  <c r="F50" i="11"/>
  <c r="G22" i="11"/>
  <c r="F42" i="31"/>
  <c r="G52" i="24"/>
  <c r="G31" i="11"/>
  <c r="H35" i="30"/>
  <c r="G23" i="11"/>
  <c r="F45" i="31"/>
  <c r="F44" i="11"/>
  <c r="E29" i="30"/>
  <c r="H55" i="31"/>
  <c r="F48" i="30"/>
  <c r="F27" i="24"/>
  <c r="F21" i="24"/>
  <c r="G31" i="30"/>
  <c r="F45" i="24"/>
  <c r="F44" i="31"/>
  <c r="F37" i="24"/>
  <c r="H44" i="30"/>
  <c r="G57" i="11"/>
  <c r="F49" i="24"/>
  <c r="E48" i="30"/>
  <c r="F54" i="11"/>
  <c r="F54" i="24"/>
  <c r="F33" i="11"/>
  <c r="F29" i="24"/>
  <c r="F57" i="31"/>
  <c r="F33" i="24"/>
  <c r="F31" i="11"/>
  <c r="E46" i="30"/>
  <c r="G50" i="24"/>
  <c r="F31" i="24"/>
  <c r="F45" i="11"/>
  <c r="F44" i="24"/>
  <c r="G33" i="24"/>
  <c r="F39" i="31"/>
  <c r="G23" i="24"/>
  <c r="G47" i="24"/>
  <c r="G57" i="24"/>
  <c r="G20" i="24"/>
  <c r="G20" i="11"/>
  <c r="F20" i="11"/>
  <c r="G42" i="24"/>
  <c r="J42" i="31"/>
  <c r="G56" i="24"/>
  <c r="G18" i="24"/>
  <c r="G41" i="11"/>
  <c r="F39" i="24"/>
  <c r="F23" i="11"/>
  <c r="G53" i="11"/>
  <c r="G42" i="30"/>
  <c r="G43" i="11"/>
  <c r="G43" i="30"/>
  <c r="G45" i="24"/>
  <c r="F39" i="11"/>
  <c r="G18" i="11"/>
  <c r="G56" i="11"/>
  <c r="G42" i="11"/>
  <c r="G45" i="11"/>
  <c r="G41" i="24"/>
  <c r="F23" i="24"/>
  <c r="G33" i="30"/>
  <c r="G43" i="24"/>
  <c r="G53" i="24"/>
  <c r="F37" i="30"/>
  <c r="E43" i="30"/>
  <c r="F51" i="11"/>
  <c r="G27" i="24"/>
  <c r="H46" i="31"/>
  <c r="G27" i="11"/>
  <c r="H47" i="30"/>
  <c r="F30" i="11"/>
  <c r="G30" i="30"/>
  <c r="F30" i="24"/>
  <c r="F51" i="24"/>
  <c r="F53" i="31"/>
  <c r="E45" i="30"/>
  <c r="H44" i="31"/>
  <c r="F53" i="24"/>
  <c r="F32" i="30"/>
  <c r="G34" i="24"/>
  <c r="H54" i="31"/>
  <c r="F38" i="24"/>
  <c r="F40" i="31"/>
  <c r="G30" i="24"/>
  <c r="F40" i="11"/>
  <c r="F40" i="24"/>
  <c r="H53" i="31"/>
  <c r="G48" i="24"/>
  <c r="E30" i="30"/>
  <c r="G30" i="11"/>
  <c r="H45" i="31"/>
  <c r="G35" i="24"/>
  <c r="G35" i="11"/>
  <c r="F29" i="30"/>
  <c r="F38" i="11"/>
  <c r="H43" i="31"/>
  <c r="G25" i="11"/>
  <c r="F56" i="24"/>
  <c r="G48" i="11"/>
  <c r="J52" i="31"/>
  <c r="F36" i="11"/>
  <c r="F36" i="24"/>
  <c r="F56" i="11"/>
  <c r="G44" i="30"/>
  <c r="G36" i="11"/>
  <c r="G34" i="30"/>
  <c r="G25" i="24"/>
  <c r="F35" i="30"/>
  <c r="G36" i="24"/>
  <c r="H57" i="31"/>
  <c r="G49" i="30"/>
  <c r="H31" i="30"/>
  <c r="H41" i="30"/>
  <c r="H48" i="30"/>
  <c r="H32" i="30"/>
  <c r="H36" i="30"/>
  <c r="H39" i="30"/>
  <c r="H40" i="31"/>
  <c r="H33" i="30"/>
  <c r="H29" i="30"/>
  <c r="L45" i="31"/>
  <c r="H46" i="30"/>
  <c r="H47" i="31"/>
  <c r="H34" i="30"/>
  <c r="H43" i="30"/>
  <c r="H40" i="30"/>
  <c r="H30" i="30"/>
  <c r="H49" i="31"/>
  <c r="U3" i="21"/>
  <c r="A50" i="13" s="1"/>
  <c r="L50" i="31"/>
  <c r="H42" i="30"/>
  <c r="L46" i="31"/>
  <c r="H38" i="30"/>
  <c r="C43" i="13"/>
  <c r="B14" i="3" l="1"/>
  <c r="C14" i="3" s="1"/>
  <c r="D14" i="3" s="1"/>
  <c r="E14" i="3" s="1"/>
  <c r="F14" i="3" s="1"/>
  <c r="G14" i="3" s="1"/>
  <c r="H14" i="30" l="1"/>
  <c r="H13" i="30"/>
  <c r="F59" i="24"/>
  <c r="G26" i="30"/>
  <c r="E16" i="30"/>
  <c r="F17" i="30"/>
  <c r="G20" i="30"/>
  <c r="H23" i="30"/>
  <c r="F16" i="30"/>
  <c r="H16" i="30"/>
  <c r="F27" i="30"/>
  <c r="H9" i="30"/>
  <c r="H18" i="30"/>
  <c r="H24" i="30"/>
  <c r="F11" i="30"/>
  <c r="H25" i="30"/>
  <c r="H27" i="30"/>
  <c r="F18" i="30"/>
  <c r="F10" i="30"/>
  <c r="F20" i="30"/>
  <c r="F15" i="30"/>
  <c r="H22" i="30"/>
  <c r="E19" i="30"/>
  <c r="E13" i="30"/>
  <c r="E18" i="30"/>
  <c r="E21" i="30"/>
  <c r="E26" i="30"/>
  <c r="F22" i="30"/>
  <c r="E28" i="30"/>
  <c r="G16" i="30"/>
  <c r="F28" i="30"/>
  <c r="F14" i="30"/>
  <c r="E23" i="30"/>
  <c r="F21" i="30"/>
  <c r="G19" i="30"/>
  <c r="G12" i="30"/>
  <c r="H15" i="30"/>
  <c r="G17" i="30"/>
  <c r="H21" i="30"/>
  <c r="H10" i="30"/>
  <c r="E24" i="30"/>
  <c r="G14" i="30"/>
  <c r="G23" i="30"/>
  <c r="G28" i="30"/>
  <c r="G11" i="30"/>
  <c r="E12" i="30"/>
  <c r="F24" i="30"/>
  <c r="F23" i="30"/>
  <c r="E10" i="30"/>
  <c r="E11" i="30"/>
  <c r="E20" i="30"/>
  <c r="G25" i="30"/>
  <c r="G24" i="30"/>
  <c r="E27" i="30"/>
  <c r="G27" i="30"/>
  <c r="E25" i="30"/>
  <c r="G13" i="30"/>
  <c r="F13" i="30"/>
  <c r="F25" i="30"/>
  <c r="F9" i="30"/>
  <c r="F26" i="30"/>
  <c r="F19" i="30"/>
  <c r="E9" i="30"/>
  <c r="E17" i="30"/>
  <c r="F12" i="30"/>
  <c r="E15" i="30"/>
  <c r="E22" i="30"/>
  <c r="E14" i="30"/>
  <c r="H20" i="30"/>
  <c r="G10" i="30"/>
  <c r="G22" i="30"/>
  <c r="H19" i="30"/>
  <c r="H11" i="30"/>
  <c r="H26" i="30"/>
  <c r="H28" i="30"/>
  <c r="H17" i="30"/>
  <c r="G15" i="30"/>
  <c r="G21" i="30"/>
  <c r="H12" i="30"/>
  <c r="G18" i="30"/>
  <c r="G9" i="30"/>
  <c r="G17" i="11" l="1"/>
  <c r="G17" i="24"/>
  <c r="F59" i="11"/>
  <c r="O280" i="23" l="1"/>
  <c r="T280" i="23" s="1"/>
  <c r="O285" i="23" s="1"/>
  <c r="V285" i="23" s="1"/>
  <c r="S114" i="23" l="1"/>
  <c r="P114" i="23"/>
  <c r="AE114" i="23" l="1"/>
  <c r="S116" i="23" s="1"/>
  <c r="AB114" i="23"/>
  <c r="O116" i="23" s="1"/>
  <c r="AC165" i="23"/>
  <c r="I185" i="23" l="1"/>
  <c r="AI165" i="23"/>
  <c r="AO98" i="23"/>
  <c r="H97" i="23"/>
  <c r="S98" i="23" l="1"/>
  <c r="H109" i="23"/>
  <c r="S257" i="23"/>
  <c r="AG257" i="23" s="1"/>
  <c r="L259" i="23" s="1"/>
  <c r="Y259" i="23" s="1"/>
  <c r="H235" i="23"/>
  <c r="AI146" i="23"/>
  <c r="H200" i="23"/>
  <c r="R227" i="23"/>
  <c r="AF227" i="23" s="1"/>
  <c r="L229" i="23" s="1"/>
  <c r="Y229" i="23" s="1"/>
  <c r="AA98" i="23"/>
  <c r="H145" i="23"/>
  <c r="AC110" i="23"/>
  <c r="AC146" i="23"/>
  <c r="H164" i="23"/>
  <c r="AI98" i="23"/>
  <c r="O160" i="23" l="1"/>
  <c r="AI110" i="23"/>
  <c r="AL100" i="23"/>
  <c r="O141" i="23" l="1"/>
  <c r="AG100" i="23"/>
  <c r="AB100" i="23" l="1"/>
  <c r="N101" i="23" l="1"/>
  <c r="N105" i="23" s="1"/>
  <c r="U105" i="23" s="1"/>
  <c r="F295" i="23" l="1"/>
  <c r="L298" i="23" l="1"/>
  <c r="M313" i="23"/>
  <c r="W313" i="23" l="1"/>
  <c r="R313" i="23"/>
</calcChain>
</file>

<file path=xl/sharedStrings.xml><?xml version="1.0" encoding="utf-8"?>
<sst xmlns="http://schemas.openxmlformats.org/spreadsheetml/2006/main" count="1156" uniqueCount="609">
  <si>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</si>
  <si>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</si>
  <si>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</si>
  <si>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</si>
  <si>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</si>
  <si>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</si>
  <si>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</si>
  <si>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</si>
  <si>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</si>
  <si>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</si>
  <si>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</si>
  <si>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</si>
  <si>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</si>
  <si>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</si>
  <si>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</si>
  <si>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</si>
  <si>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</si>
  <si>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</si>
  <si>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</si>
  <si>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</si>
  <si>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</si>
  <si>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</si>
  <si>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</si>
  <si>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</si>
  <si>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</si>
  <si>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</si>
  <si>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</si>
  <si>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</si>
  <si>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</si>
  <si>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</si>
  <si>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</si>
  <si>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</si>
  <si>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</si>
  <si>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</si>
  <si>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</si>
  <si>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</si>
  <si>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</si>
  <si>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</si>
  <si>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</si>
  <si>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</si>
  <si>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</si>
  <si>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</si>
  <si>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</si>
  <si>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</si>
  <si>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</si>
  <si>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</si>
  <si>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</si>
  <si>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</si>
  <si>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</si>
  <si>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</si>
  <si>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</si>
  <si>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</si>
  <si>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</si>
  <si>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</si>
  <si>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</si>
  <si>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</si>
  <si>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</si>
  <si>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</si>
  <si>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</si>
  <si>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</si>
  <si>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</si>
  <si>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</si>
  <si>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</si>
  <si>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</si>
  <si>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</si>
  <si>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</si>
  <si>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</si>
  <si>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</si>
  <si>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</si>
  <si>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</si>
  <si>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</si>
  <si>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</si>
  <si>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</si>
  <si>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</si>
  <si>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</si>
  <si>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</si>
  <si>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</si>
  <si>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</si>
  <si>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</si>
  <si>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</si>
  <si>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</si>
  <si>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</si>
  <si>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</si>
  <si>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</si>
  <si>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</si>
  <si>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</si>
  <si>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</si>
  <si>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</si>
  <si>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</si>
  <si>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</si>
  <si>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</si>
  <si>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</si>
  <si>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</si>
  <si>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</si>
  <si>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</si>
  <si>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</si>
  <si>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</si>
  <si>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</si>
  <si>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</si>
  <si>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</si>
  <si>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</si>
  <si>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</si>
  <si>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</si>
  <si>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</si>
  <si>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</si>
  <si>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</si>
  <si>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</si>
  <si>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</si>
  <si>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</si>
  <si>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</si>
  <si>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</si>
  <si>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</si>
  <si>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</si>
  <si>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</si>
  <si>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</si>
  <si>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</si>
  <si>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</si>
  <si>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</si>
  <si>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</si>
  <si>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</si>
  <si>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</si>
  <si>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</si>
  <si>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</si>
  <si>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</si>
  <si>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</si>
  <si>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</si>
  <si>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</si>
  <si>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</si>
  <si>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</si>
  <si>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</si>
  <si>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</si>
  <si>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</si>
  <si>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</si>
  <si>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</si>
  <si>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</si>
  <si>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</si>
  <si>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</si>
  <si>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</si>
  <si>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</si>
  <si>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</si>
  <si>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</si>
  <si>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</si>
  <si>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</si>
  <si>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</si>
  <si>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</si>
  <si>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</si>
  <si>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</si>
  <si>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</si>
  <si>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</si>
  <si>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지시값</t>
    <phoneticPr fontId="4" type="noConversion"/>
  </si>
  <si>
    <t>온도차</t>
    <phoneticPr fontId="4" type="noConversion"/>
  </si>
  <si>
    <t>t_avr-20</t>
    <phoneticPr fontId="4" type="noConversion"/>
  </si>
  <si>
    <t>2회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</si>
  <si>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</si>
  <si>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</si>
  <si>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</si>
  <si>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</si>
  <si>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</si>
  <si>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</si>
  <si>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</si>
  <si>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</si>
  <si>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</si>
  <si>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</si>
  <si>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</si>
  <si>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</si>
  <si>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</si>
  <si>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</si>
  <si>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Max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</si>
  <si>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</si>
  <si>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</si>
  <si>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</si>
  <si>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</si>
  <si>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</si>
  <si>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</si>
  <si>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</si>
  <si>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</si>
  <si>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</si>
  <si>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</si>
  <si>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</si>
  <si>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</si>
  <si>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</si>
  <si>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</si>
  <si>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</si>
  <si>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</si>
  <si>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</si>
  <si>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</si>
  <si>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</si>
  <si>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</si>
  <si>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</si>
  <si>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</si>
  <si>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</si>
  <si>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</si>
  <si>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</si>
  <si>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</si>
  <si>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</si>
  <si>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</si>
  <si>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</si>
  <si>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</si>
  <si>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</si>
  <si>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</si>
  <si>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Number Format</t>
    <phoneticPr fontId="4" type="noConversion"/>
  </si>
  <si>
    <t>신뢰수준(%)</t>
    <phoneticPr fontId="4" type="noConversion"/>
  </si>
  <si>
    <t>계산(mm)</t>
    <phoneticPr fontId="4" type="noConversion"/>
  </si>
  <si>
    <t>불확도</t>
    <phoneticPr fontId="4" type="noConversion"/>
  </si>
  <si>
    <t>성적서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</si>
  <si>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</si>
  <si>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</si>
  <si>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</si>
  <si>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</si>
  <si>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</si>
  <si>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</si>
  <si>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</si>
  <si>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</si>
  <si>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</si>
  <si>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</si>
  <si>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</si>
  <si>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</si>
  <si>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</si>
  <si>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</si>
  <si>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</si>
  <si>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</si>
  <si>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</si>
  <si>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</si>
  <si>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</si>
  <si>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</si>
  <si>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</si>
  <si>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</si>
  <si>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</si>
  <si>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</si>
  <si>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</si>
  <si>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</si>
  <si>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</si>
  <si>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</si>
  <si>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</si>
  <si>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</si>
  <si>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</si>
  <si>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</si>
  <si>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</si>
  <si>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</si>
  <si>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</si>
  <si>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</si>
  <si>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</si>
  <si>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</si>
  <si>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</si>
  <si>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</si>
  <si>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</si>
  <si>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</si>
  <si>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</si>
  <si>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</si>
  <si>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</si>
  <si>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</si>
  <si>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</si>
  <si>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</si>
  <si>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</si>
  <si>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</si>
  <si>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</si>
  <si>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</si>
  <si>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</si>
  <si>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</si>
  <si>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</si>
  <si>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</si>
  <si>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</si>
  <si>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</si>
  <si>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</si>
  <si>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</si>
  <si>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</si>
  <si>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</si>
  <si>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</si>
  <si>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</si>
  <si>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</si>
  <si>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</si>
  <si>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</si>
  <si>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</si>
  <si>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</si>
  <si>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</si>
  <si>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</si>
  <si>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</si>
  <si>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</si>
  <si>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</si>
  <si>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</si>
  <si>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</si>
  <si>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</si>
  <si>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</si>
  <si>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</si>
  <si>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</si>
  <si>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</si>
  <si>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</si>
  <si>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</si>
  <si>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</si>
  <si>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</si>
  <si>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</si>
  <si>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</si>
  <si>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</si>
  <si>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</si>
  <si>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</si>
  <si>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</si>
  <si>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</si>
  <si>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</si>
  <si>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</si>
  <si>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</si>
  <si>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</si>
  <si>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</si>
  <si>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</si>
  <si>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</si>
  <si>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</si>
  <si>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</si>
  <si>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</si>
  <si>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</si>
  <si>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</si>
  <si>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</si>
  <si>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</si>
  <si>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</si>
  <si>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</si>
  <si>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</si>
  <si>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</si>
  <si>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</si>
  <si>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</si>
  <si>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소계</t>
    <phoneticPr fontId="4" type="noConversion"/>
  </si>
  <si>
    <t>※ 인치의 경우 기본수수료에서 80% 추가함.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</si>
  <si>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</si>
  <si>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</si>
  <si>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</si>
  <si>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</si>
  <si>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</si>
  <si>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</si>
  <si>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</si>
  <si>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</si>
  <si>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β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</si>
  <si>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</si>
  <si>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</si>
  <si>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</si>
  <si>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</si>
  <si>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삼각형</t>
    <phoneticPr fontId="4" type="noConversion"/>
  </si>
  <si>
    <t>Nominal
(mm)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</si>
  <si>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</si>
  <si>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보정값
(mm)</t>
    <phoneticPr fontId="4" type="noConversion"/>
  </si>
  <si>
    <t>Correction
(mm)</t>
    <phoneticPr fontId="4" type="noConversion"/>
  </si>
  <si>
    <t>조건 1</t>
    <phoneticPr fontId="4" type="noConversion"/>
  </si>
  <si>
    <t>합계</t>
    <phoneticPr fontId="4" type="noConversion"/>
  </si>
  <si>
    <t>불확도 단위</t>
  </si>
  <si>
    <t>k</t>
  </si>
  <si>
    <t>열팽창계수</t>
  </si>
  <si>
    <t>게이지 블록의 교정값</t>
    <phoneticPr fontId="4" type="noConversion"/>
  </si>
  <si>
    <t>게이지 블록의 명목값</t>
  </si>
  <si>
    <t>※ 평행도 :</t>
    <phoneticPr fontId="4" type="noConversion"/>
  </si>
  <si>
    <t>좌측블럭 1</t>
    <phoneticPr fontId="4" type="noConversion"/>
  </si>
  <si>
    <t>좌측블럭 2</t>
  </si>
  <si>
    <t>좌측블럭 3</t>
  </si>
  <si>
    <t>좌측블럭 4</t>
  </si>
  <si>
    <t>우측블럭 1</t>
    <phoneticPr fontId="4" type="noConversion"/>
  </si>
  <si>
    <t>우측블럭 2</t>
  </si>
  <si>
    <t>우측블럭 3</t>
  </si>
  <si>
    <t>우측블럭 4</t>
  </si>
  <si>
    <t>중앙블럭 1</t>
    <phoneticPr fontId="4" type="noConversion"/>
  </si>
  <si>
    <t>중앙블럭 2</t>
  </si>
  <si>
    <t>중앙블럭 3</t>
  </si>
  <si>
    <t>중앙블럭 4</t>
  </si>
  <si>
    <t>좌측교정값 1</t>
    <phoneticPr fontId="4" type="noConversion"/>
  </si>
  <si>
    <t>좌측교정값 2</t>
  </si>
  <si>
    <t>좌측교정값 3</t>
  </si>
  <si>
    <t>좌측교정값 4</t>
  </si>
  <si>
    <t>우측교정값 1</t>
    <phoneticPr fontId="4" type="noConversion"/>
  </si>
  <si>
    <t>우측교정값 2</t>
  </si>
  <si>
    <t>우측교정값 3</t>
  </si>
  <si>
    <t>우측교정값 4</t>
  </si>
  <si>
    <t>중앙교정값 1</t>
    <phoneticPr fontId="4" type="noConversion"/>
  </si>
  <si>
    <t>중앙교정값 2</t>
  </si>
  <si>
    <t>중앙교정값 3</t>
  </si>
  <si>
    <t>중앙교정값 4</t>
  </si>
  <si>
    <t>정반평면도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</si>
  <si>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F</t>
    </r>
    <phoneticPr fontId="4" type="noConversion"/>
  </si>
  <si>
    <t>J</t>
    <phoneticPr fontId="4" type="noConversion"/>
  </si>
  <si>
    <t>K</t>
    <phoneticPr fontId="4" type="noConversion"/>
  </si>
  <si>
    <t>L</t>
    <phoneticPr fontId="4" type="noConversion"/>
  </si>
  <si>
    <t>첫번째</t>
    <phoneticPr fontId="4" type="noConversion"/>
  </si>
  <si>
    <t>두번째</t>
    <phoneticPr fontId="4" type="noConversion"/>
  </si>
  <si>
    <t>중앙</t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</si>
  <si>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</si>
  <si>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</si>
  <si>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vertAlign val="subscript"/>
        <sz val="9"/>
        <color theme="0" tint="-0.34998626667073579"/>
        <rFont val="맑은 고딕"/>
        <family val="3"/>
        <charset val="129"/>
        <scheme val="major"/>
      </rPr>
      <t>s3</t>
    </r>
    <phoneticPr fontId="4" type="noConversion"/>
  </si>
  <si>
    <t>블록 2</t>
    <phoneticPr fontId="4" type="noConversion"/>
  </si>
  <si>
    <t>중앙블록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</si>
  <si>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s2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</si>
  <si>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s3</t>
    </r>
    <phoneticPr fontId="4" type="noConversion"/>
  </si>
  <si>
    <t>위치</t>
    <phoneticPr fontId="4" type="noConversion"/>
  </si>
  <si>
    <t>밀착</t>
    <phoneticPr fontId="4" type="noConversion"/>
  </si>
  <si>
    <t>결합</t>
    <phoneticPr fontId="4" type="noConversion"/>
  </si>
  <si>
    <t>※ 게이지 블록 밀착에 따른 상관관계 불확도</t>
    <phoneticPr fontId="4" type="noConversion"/>
  </si>
  <si>
    <t>첫번째 사용 블록</t>
    <phoneticPr fontId="4" type="noConversion"/>
  </si>
  <si>
    <t>두번째 사용 블록</t>
    <phoneticPr fontId="4" type="noConversion"/>
  </si>
  <si>
    <t>중앙 사용 블록</t>
    <phoneticPr fontId="4" type="noConversion"/>
  </si>
  <si>
    <t>첫번째 블록 불확도</t>
    <phoneticPr fontId="4" type="noConversion"/>
  </si>
  <si>
    <t>두번째 블록 불확도</t>
    <phoneticPr fontId="4" type="noConversion"/>
  </si>
  <si>
    <t>중앙 블록 불확도</t>
    <phoneticPr fontId="4" type="noConversion"/>
  </si>
  <si>
    <t>밀착 불확도 합 (k=1)</t>
    <phoneticPr fontId="4" type="noConversion"/>
  </si>
  <si>
    <t>결합 불확도 (k=1)</t>
    <phoneticPr fontId="4" type="noConversion"/>
  </si>
  <si>
    <t>#1</t>
    <phoneticPr fontId="4" type="noConversion"/>
  </si>
  <si>
    <t>#2</t>
  </si>
  <si>
    <t>#3</t>
  </si>
  <si>
    <t>#4</t>
  </si>
  <si>
    <t>결합 수</t>
    <phoneticPr fontId="4" type="noConversion"/>
  </si>
  <si>
    <t>게이지 블록 교정값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</si>
  <si>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</si>
  <si>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t>1번 받침 게이지 블록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</si>
  <si>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</si>
  <si>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t>2번 받침 게이지 블록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</si>
  <si>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phoneticPr fontId="4" type="noConversion"/>
  </si>
  <si>
    <t>중앙 게이지 블록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</si>
  <si>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</si>
  <si>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t>정반의 평면도에 의한 보정값 (기대값=0)</t>
    <phoneticPr fontId="4" type="noConversion"/>
  </si>
  <si>
    <t>1/2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</si>
  <si>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게이지 블록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</si>
  <si>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* 두개의 받침 게이지 블록의 교정값의 평균에 중앙 게이지블록의 차로 계산함.</t>
    <phoneticPr fontId="4" type="noConversion"/>
  </si>
  <si>
    <t>-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</si>
  <si>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</si>
  <si>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</si>
  <si>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t>A5. 불확도 기여량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</si>
  <si>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</si>
  <si>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</si>
  <si>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첫번째 받침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1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</si>
  <si>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</si>
  <si>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</si>
  <si>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t xml:space="preserve">※ 게이지 블록의 확장불확도가 </t>
    <phoneticPr fontId="4" type="noConversion"/>
  </si>
  <si>
    <r>
      <t xml:space="preserve">(신뢰수준 약 95 %, </t>
    </r>
    <r>
      <rPr>
        <i/>
        <sz val="10"/>
        <rFont val="돋움"/>
        <family val="3"/>
        <charset val="129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</si>
  <si>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게이지 블록의 길이이며, 단위는 mm이다.)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</si>
  <si>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길이</t>
    </r>
    <r>
      <rPr>
        <sz val="10"/>
        <rFont val="Times New Roman"/>
        <family val="1"/>
      </rPr>
      <t>))</t>
    </r>
    <phoneticPr fontId="4" type="noConversion"/>
  </si>
  <si>
    <t>U</t>
    <phoneticPr fontId="4" type="noConversion"/>
  </si>
  <si>
    <t>k</t>
    <phoneticPr fontId="4" type="noConversion"/>
  </si>
  <si>
    <t>※ 밀착에 사용한 게이지 블록의 길이는 공통적인 계통오차에 의한 상관관계를 가지므로 입력양들의</t>
    <phoneticPr fontId="4" type="noConversion"/>
  </si>
  <si>
    <t>공분산 항을 포함하여 적용시키면 다음과 같다.</t>
    <phoneticPr fontId="4" type="noConversion"/>
  </si>
  <si>
    <t>여기서 감도계수는</t>
    <phoneticPr fontId="4" type="noConversion"/>
  </si>
  <si>
    <r>
      <t xml:space="preserve">이 된다. 또한 두 변수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i</t>
    </r>
    <r>
      <rPr>
        <sz val="10"/>
        <rFont val="맑은 고딕"/>
        <family val="3"/>
        <charset val="129"/>
        <scheme val="minor"/>
      </rPr>
      <t xml:space="preserve">와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j</t>
    </r>
    <r>
      <rPr>
        <sz val="10"/>
        <rFont val="맑은 고딕"/>
        <family val="3"/>
        <charset val="129"/>
        <scheme val="minor"/>
      </rPr>
      <t xml:space="preserve"> 사이의 상관관계의 정도를 추산하는 추정상관계수</t>
    </r>
    <phoneticPr fontId="4" type="noConversion"/>
  </si>
  <si>
    <t>이</t>
    <phoneticPr fontId="4" type="noConversion"/>
  </si>
  <si>
    <t>1이라 할 때, 식은 아래와 같이 된다.</t>
    <phoneticPr fontId="4" type="noConversion"/>
  </si>
  <si>
    <r>
      <t>mm의 교정시 받침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</si>
  <si>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t>,</t>
    <phoneticPr fontId="4" type="noConversion"/>
  </si>
  <si>
    <t>이다.</t>
    <phoneticPr fontId="4" type="noConversion"/>
  </si>
  <si>
    <t>각 각의 길이의 불확도를 구하면</t>
    <phoneticPr fontId="4" type="noConversion"/>
  </si>
  <si>
    <r>
      <t>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=1)</t>
    </r>
    <phoneticPr fontId="4" type="noConversion"/>
  </si>
  <si>
    <t>위 식에 대입하여 계산하면</t>
    <phoneticPr fontId="4" type="noConversion"/>
  </si>
  <si>
    <t>μm 이 된다.</t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</si>
  <si>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1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</si>
  <si>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</si>
  <si>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t>B5.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</si>
  <si>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</si>
  <si>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나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두번째 받침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2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</si>
  <si>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</si>
  <si>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</si>
  <si>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r>
      <t>mm의 교정시 받침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</si>
  <si>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2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</si>
  <si>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</si>
  <si>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</si>
  <si>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r>
      <t>다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중앙 게이지 블록의 교정값에 의한 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1"/>
        <scheme val="major"/>
      </rPr>
      <t>3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</si>
  <si>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</si>
  <si>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</si>
  <si>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r>
      <t>mm의 교정시 중앙 게이지 블록(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맑은 고딕"/>
        <family val="3"/>
        <charset val="129"/>
        <scheme val="minor"/>
      </rPr>
      <t>)의 조합에 사용한 게이지 블록은</t>
    </r>
    <phoneticPr fontId="4" type="noConversion"/>
  </si>
  <si>
    <r>
      <rPr>
        <b/>
        <sz val="10"/>
        <rFont val="맑은 고딕"/>
        <family val="1"/>
        <scheme val="major"/>
      </rPr>
      <t>※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Times New Roman"/>
        <family val="1"/>
      </rPr>
      <t>3</t>
    </r>
    <r>
      <rPr>
        <b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</si>
  <si>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</rPr>
      <t>결합</t>
    </r>
    <r>
      <rPr>
        <sz val="10"/>
        <rFont val="Times New Roman"/>
        <family val="1"/>
      </rPr>
      <t>))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</si>
  <si>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r>
      <rPr>
        <sz val="10"/>
        <rFont val="Times New Roman"/>
        <family val="1"/>
      </rPr>
      <t xml:space="preserve">)= </t>
    </r>
    <r>
      <rPr>
        <sz val="10"/>
        <rFont val="바탕"/>
        <family val="1"/>
        <charset val="129"/>
      </rPr>
      <t>∞</t>
    </r>
    <phoneticPr fontId="4" type="noConversion"/>
  </si>
  <si>
    <t>E5. 불확도 기여도 :</t>
    <phoneticPr fontId="4" type="noConversion"/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</si>
  <si>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</si>
  <si>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</si>
  <si>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</si>
  <si>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</si>
  <si>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</si>
  <si>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</si>
  <si>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J1. 추정값 :</t>
    <phoneticPr fontId="4" type="noConversion"/>
  </si>
  <si>
    <t>J2. 표준불확도 :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</si>
  <si>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</si>
  <si>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</si>
  <si>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</si>
  <si>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</si>
  <si>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t>K1. 추정값 :</t>
    <phoneticPr fontId="4" type="noConversion"/>
  </si>
  <si>
    <t>K2. 표준불확도 :</t>
    <phoneticPr fontId="4" type="noConversion"/>
  </si>
  <si>
    <t>※ 정반의 평면도에 의해 오차가 발생할 수 있다. 이 평행도에 직사각형 확률 분포를 적용하여 계산한다.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</si>
  <si>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</si>
  <si>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</si>
  <si>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기여량 :</t>
    <phoneticPr fontId="4" type="noConversion"/>
  </si>
  <si>
    <t>K6.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</si>
  <si>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</si>
  <si>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첫번째,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1</t>
    </r>
    <phoneticPr fontId="4" type="noConversion"/>
  </si>
  <si>
    <r>
      <t xml:space="preserve">두번째,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2</t>
    </r>
    <phoneticPr fontId="4" type="noConversion"/>
  </si>
  <si>
    <r>
      <t xml:space="preserve">중앙,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3</t>
    </r>
    <phoneticPr fontId="4" type="noConversion"/>
  </si>
  <si>
    <r>
      <t xml:space="preserve">차이값, 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</si>
  <si>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열팽창보정</t>
    <phoneticPr fontId="4" type="noConversion"/>
  </si>
  <si>
    <t>깊이 마이크로미터 지시값</t>
    <phoneticPr fontId="4" type="noConversion"/>
  </si>
  <si>
    <t>mm이하</t>
    <phoneticPr fontId="4" type="noConversion"/>
  </si>
  <si>
    <t>추가 50 mm마다 20 % 추가</t>
    <phoneticPr fontId="4" type="noConversion"/>
  </si>
  <si>
    <t>기준초과</t>
    <phoneticPr fontId="4" type="noConversion"/>
  </si>
  <si>
    <t>추가범위</t>
    <phoneticPr fontId="4" type="noConversion"/>
  </si>
  <si>
    <t>표준온도에서 깊이 마이크로미터의 보정값</t>
    <phoneticPr fontId="4" type="noConversion"/>
  </si>
  <si>
    <t>깊이 마이크로미터의 지시값</t>
    <phoneticPr fontId="4" type="noConversion"/>
  </si>
  <si>
    <t>깊이 마이크로미터와 게이지 블록의 평균열팽창계수</t>
  </si>
  <si>
    <t>깊이 마이크로미터와 게이지 블록의 온도차이</t>
  </si>
  <si>
    <t>깊이 마이크로미터와 게이지 블록의 열팽창계수 차이</t>
  </si>
  <si>
    <t>깊이 마이크로미터와 게이지 블록의 평균 온도값과 기준온도와의 차</t>
  </si>
  <si>
    <t>깊이 마이크로미터의 분해능 한계에 대한 보정값 (기대값=0)</t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</si>
  <si>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깊이 마이크로미터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</si>
  <si>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깊이 마이크로미터와 게이지 블록의 평균 열팽창계수 :</t>
    <phoneticPr fontId="4" type="noConversion"/>
  </si>
  <si>
    <r>
      <t xml:space="preserve">※ 깊이 마이크로미터와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</si>
  <si>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fees</t>
    <phoneticPr fontId="4" type="noConversion"/>
  </si>
  <si>
    <t>P/F</t>
    <phoneticPr fontId="4" type="noConversion"/>
  </si>
  <si>
    <r>
      <t xml:space="preserve">3. 깊이 마이크로미터와 게이지 블록의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</si>
  <si>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깊이 마이크로미터와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</si>
  <si>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깊이 마이크로미터와 게이지 블록의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</si>
  <si>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깊이 마이크로미터와 게이지 블록의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</si>
  <si>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정반의 평면도에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F</t>
    </r>
    <r>
      <rPr>
        <b/>
        <sz val="10"/>
        <rFont val="Times New Roman"/>
        <family val="1"/>
      </rPr>
      <t>)</t>
    </r>
    <phoneticPr fontId="4" type="noConversion"/>
  </si>
  <si>
    <t>비고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</si>
  <si>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</si>
  <si>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</si>
  <si>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</si>
  <si>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</si>
  <si>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</si>
  <si>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</si>
  <si>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</si>
  <si>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깊이 마이크로미터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</si>
  <si>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</si>
  <si>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</si>
  <si>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|</t>
    <phoneticPr fontId="4" type="noConversion"/>
  </si>
  <si>
    <t>=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</si>
  <si>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</si>
  <si>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F</t>
    </r>
    <r>
      <rPr>
        <sz val="10"/>
        <rFont val="Times New Roman"/>
        <family val="1"/>
      </rPr>
      <t>)</t>
    </r>
    <phoneticPr fontId="4" type="noConversion"/>
  </si>
  <si>
    <t>μm</t>
    <phoneticPr fontId="4" type="noConversion"/>
  </si>
  <si>
    <t>=</t>
    <phoneticPr fontId="4" type="noConversion"/>
  </si>
  <si>
    <t>명목값</t>
    <phoneticPr fontId="4" type="noConversion"/>
  </si>
  <si>
    <t>단위</t>
    <phoneticPr fontId="4" type="noConversion"/>
  </si>
  <si>
    <t>깊이 마이크로미터 지시값</t>
    <phoneticPr fontId="4" type="noConversion"/>
  </si>
  <si>
    <t>표준편차</t>
    <phoneticPr fontId="4" type="noConversion"/>
  </si>
  <si>
    <t>블록 1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</si>
  <si>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</si>
  <si>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</si>
  <si>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</si>
  <si>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열팽창계수차</t>
    <phoneticPr fontId="4" type="noConversion"/>
  </si>
  <si>
    <t>자리수 맞춤</t>
    <phoneticPr fontId="4" type="noConversion"/>
  </si>
  <si>
    <t>표기용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</si>
  <si>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</si>
  <si>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</si>
  <si>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s1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</si>
  <si>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</si>
  <si>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</si>
  <si>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</si>
  <si>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</si>
  <si>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</si>
  <si>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</si>
  <si>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교정값</t>
    <phoneticPr fontId="4" type="noConversion"/>
  </si>
  <si>
    <t>Min</t>
    <phoneticPr fontId="4" type="noConversion"/>
  </si>
  <si>
    <t>교정값</t>
    <phoneticPr fontId="4" type="noConversion"/>
  </si>
  <si>
    <t>Pass/Fail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</si>
  <si>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</si>
  <si>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</si>
  <si>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</si>
  <si>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</si>
  <si>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</si>
  <si>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</si>
  <si>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</si>
  <si>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명목값</t>
    <phoneticPr fontId="4" type="noConversion"/>
  </si>
  <si>
    <t>기준기명</t>
    <phoneticPr fontId="4" type="noConversion"/>
  </si>
  <si>
    <t>직사각형</t>
    <phoneticPr fontId="4" type="noConversion"/>
  </si>
  <si>
    <t>확률분포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</si>
  <si>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</si>
  <si>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</si>
  <si>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</si>
  <si>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</si>
  <si>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t>최대범위 (표기용)</t>
    <phoneticPr fontId="4" type="noConversion"/>
  </si>
  <si>
    <t>기타</t>
    <phoneticPr fontId="4" type="noConversion"/>
  </si>
  <si>
    <t>확률분포</t>
    <phoneticPr fontId="4" type="noConversion"/>
  </si>
  <si>
    <t>불확도</t>
    <phoneticPr fontId="4" type="noConversion"/>
  </si>
  <si>
    <t>번호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</si>
  <si>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</si>
  <si>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Indication Value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</si>
  <si>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</si>
  <si>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</si>
  <si>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</si>
  <si>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</si>
  <si>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</si>
  <si>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</si>
  <si>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</si>
  <si>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</si>
  <si>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</si>
  <si>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측정불확도1</t>
    <phoneticPr fontId="4" type="noConversion"/>
  </si>
  <si>
    <t>측정불확도2</t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</si>
  <si>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</si>
  <si>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</si>
  <si>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</si>
  <si>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</si>
  <si>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</si>
  <si>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</si>
  <si>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</si>
  <si>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</si>
  <si>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</si>
  <si>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CMC초과?</t>
    <phoneticPr fontId="4" type="noConversion"/>
  </si>
  <si>
    <t>Rawdata</t>
    <phoneticPr fontId="4" type="noConversion"/>
  </si>
  <si>
    <t>소수점 자리수</t>
    <phoneticPr fontId="4" type="noConversion"/>
  </si>
  <si>
    <t>5% rule</t>
    <phoneticPr fontId="4" type="noConversion"/>
  </si>
  <si>
    <t>분해능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</si>
  <si>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</si>
  <si>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</si>
  <si>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</si>
  <si>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</si>
  <si>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</si>
  <si>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</si>
  <si>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</si>
  <si>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F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</si>
  <si>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깊이 마이크로미터의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</si>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</sst>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0.000"/>
    <numFmt numFmtId="196" formatCode="####\-##\-##"/>
    <numFmt numFmtId="197" formatCode="0.000_);[Red]\(0.000\)"/>
    <numFmt numFmtId="198" formatCode="0.0000_);[Red]\(0.0000\)"/>
    <numFmt numFmtId="199" formatCode="0.0000_ "/>
    <numFmt numFmtId="200" formatCode="\√\(0\)"/>
    <numFmt numFmtId="201" formatCode="0.0"/>
    <numFmt numFmtId="202" formatCode="#0.0\ E+00"/>
    <numFmt numFmtId="203" formatCode="&quot;0&quot;.0#\ E+00"/>
    <numFmt numFmtId="204" formatCode="\(0.00\ &quot;μm&quot;\)"/>
    <numFmt numFmtId="205" formatCode="0.00\ &quot;μm&quot;"/>
    <numFmt numFmtId="206" formatCode="0.00\ \℃"/>
    <numFmt numFmtId="207" formatCode="&quot;0.58 ℃×( -&quot;0.00"/>
    <numFmt numFmtId="208" formatCode="0.000\ &quot;mm&quot;"/>
    <numFmt numFmtId="209" formatCode="0\ &quot;μm&quot;"/>
    <numFmt numFmtId="210" formatCode="0.000\ 00"/>
    <numFmt numFmtId="211" formatCode="#\ ###\ ###"/>
    <numFmt numFmtId="212" formatCode="0.000\ &quot;μm&quot;"/>
    <numFmt numFmtId="213" formatCode="_-* #,##0_-;\-* #,##0_-;_-* &quot;-&quot;??_-;_-@_-"/>
    <numFmt numFmtId="214" formatCode="0.00_);[Red]\(0.00\)"/>
    <numFmt numFmtId="215" formatCode="0.0E+00"/>
    <numFmt numFmtId="216" formatCode="#\ ##0.000"/>
    <numFmt numFmtId="217" formatCode="0.0000\ 00"/>
    <numFmt numFmtId="218" formatCode="0\ &quot;mm&quot;"/>
    <numFmt numFmtId="219" formatCode="0_ "/>
    <numFmt numFmtId="220" formatCode="#\ ##0"/>
    <numFmt numFmtId="221" formatCode="#\ ##0\ &quot;mm&quot;"/>
    <numFmt numFmtId="222" formatCode="0.000\ \℃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9"/>
      <color theme="0" tint="-0.34998626667073579"/>
      <name val="맑은 고딕"/>
      <family val="3"/>
      <charset val="129"/>
      <scheme val="major"/>
    </font>
    <font>
      <vertAlign val="subscript"/>
      <sz val="9"/>
      <color theme="0" tint="-0.34998626667073579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10"/>
      <name val="바탕"/>
      <family val="1"/>
      <charset val="129"/>
    </font>
    <font>
      <b/>
      <vertAlign val="subscript"/>
      <sz val="10"/>
      <name val="맑은 고딕"/>
      <family val="1"/>
      <scheme val="major"/>
    </font>
    <font>
      <b/>
      <vertAlign val="subscript"/>
      <sz val="10"/>
      <name val="Times New Roman"/>
      <family val="1"/>
    </font>
    <font>
      <i/>
      <sz val="10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0" fontId="6" fillId="0" borderId="0"/>
  </cellStyleXfs>
  <cellXfs count="63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6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9" fillId="27" borderId="50" xfId="81" applyFont="1" applyFill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3" xfId="0" applyNumberFormat="1" applyFont="1" applyFill="1" applyBorder="1" applyAlignment="1">
      <alignment horizontal="center" vertical="center"/>
    </xf>
    <xf numFmtId="197" fontId="81" fillId="29" borderId="54" xfId="0" applyNumberFormat="1" applyFont="1" applyFill="1" applyBorder="1" applyAlignment="1">
      <alignment horizontal="center" vertical="center"/>
    </xf>
    <xf numFmtId="197" fontId="81" fillId="0" borderId="56" xfId="0" applyNumberFormat="1" applyFont="1" applyFill="1" applyBorder="1" applyAlignment="1">
      <alignment horizontal="center" vertical="center"/>
    </xf>
    <xf numFmtId="198" fontId="81" fillId="0" borderId="53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78" fillId="0" borderId="48" xfId="0" applyFont="1" applyBorder="1" applyAlignment="1">
      <alignment horizontal="center" vertical="center"/>
    </xf>
    <xf numFmtId="0" fontId="86" fillId="35" borderId="52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199" fontId="81" fillId="0" borderId="55" xfId="0" applyNumberFormat="1" applyFont="1" applyFill="1" applyBorder="1" applyAlignment="1">
      <alignment horizontal="center" vertical="center"/>
    </xf>
    <xf numFmtId="199" fontId="81" fillId="0" borderId="53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4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1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0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vertical="center"/>
    </xf>
    <xf numFmtId="21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93" fillId="0" borderId="0" xfId="0" applyFont="1" applyBorder="1">
      <alignment vertical="center"/>
    </xf>
    <xf numFmtId="0" fontId="81" fillId="0" borderId="55" xfId="0" applyNumberFormat="1" applyFont="1" applyFill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3" fontId="81" fillId="0" borderId="65" xfId="0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211" fontId="67" fillId="0" borderId="0" xfId="0" applyNumberFormat="1" applyFont="1" applyBorder="1" applyAlignment="1">
      <alignment vertical="center" shrinkToFit="1"/>
    </xf>
    <xf numFmtId="0" fontId="48" fillId="0" borderId="66" xfId="79" applyNumberFormat="1" applyFont="1" applyFill="1" applyBorder="1" applyAlignment="1">
      <alignment horizontal="center" vertical="center"/>
    </xf>
    <xf numFmtId="0" fontId="52" fillId="0" borderId="66" xfId="0" applyNumberFormat="1" applyFont="1" applyBorder="1" applyAlignment="1">
      <alignment horizontal="center" vertical="center"/>
    </xf>
    <xf numFmtId="0" fontId="52" fillId="0" borderId="66" xfId="0" applyNumberFormat="1" applyFont="1" applyBorder="1" applyAlignment="1">
      <alignment horizontal="center" vertical="center" shrinkToFit="1"/>
    </xf>
    <xf numFmtId="0" fontId="52" fillId="0" borderId="11" xfId="0" applyNumberFormat="1" applyFont="1" applyBorder="1" applyAlignment="1">
      <alignment vertical="center"/>
    </xf>
    <xf numFmtId="0" fontId="52" fillId="0" borderId="16" xfId="0" applyNumberFormat="1" applyFont="1" applyBorder="1" applyAlignment="1">
      <alignment vertical="center"/>
    </xf>
    <xf numFmtId="41" fontId="52" fillId="0" borderId="66" xfId="87" applyFont="1" applyBorder="1" applyAlignment="1">
      <alignment horizontal="center" vertical="center"/>
    </xf>
    <xf numFmtId="0" fontId="52" fillId="0" borderId="16" xfId="0" applyNumberFormat="1" applyFont="1" applyBorder="1" applyAlignment="1">
      <alignment horizontal="left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199" fontId="81" fillId="0" borderId="65" xfId="0" applyNumberFormat="1" applyFont="1" applyFill="1" applyBorder="1" applyAlignment="1">
      <alignment horizontal="center" vertical="center"/>
    </xf>
    <xf numFmtId="0" fontId="99" fillId="0" borderId="65" xfId="0" applyNumberFormat="1" applyFont="1" applyFill="1" applyBorder="1" applyAlignment="1">
      <alignment horizontal="center" vertical="center"/>
    </xf>
    <xf numFmtId="0" fontId="99" fillId="29" borderId="65" xfId="0" applyNumberFormat="1" applyFont="1" applyFill="1" applyBorder="1" applyAlignment="1">
      <alignment horizontal="center" vertical="center"/>
    </xf>
    <xf numFmtId="195" fontId="81" fillId="32" borderId="65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205" fontId="67" fillId="0" borderId="0" xfId="0" applyNumberFormat="1" applyFont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188" fontId="81" fillId="0" borderId="65" xfId="78" applyNumberFormat="1" applyFont="1" applyFill="1" applyBorder="1" applyAlignment="1">
      <alignment horizontal="center" vertical="center"/>
    </xf>
    <xf numFmtId="188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202" fontId="81" fillId="31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9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Border="1" applyAlignment="1">
      <alignment horizontal="center" vertical="center"/>
    </xf>
    <xf numFmtId="214" fontId="81" fillId="0" borderId="65" xfId="0" applyNumberFormat="1" applyFont="1" applyFill="1" applyBorder="1" applyAlignment="1">
      <alignment horizontal="center" vertical="center"/>
    </xf>
    <xf numFmtId="195" fontId="81" fillId="29" borderId="65" xfId="0" applyNumberFormat="1" applyFont="1" applyFill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195" fontId="81" fillId="0" borderId="65" xfId="0" applyNumberFormat="1" applyFont="1" applyFill="1" applyBorder="1" applyAlignment="1">
      <alignment horizontal="center" vertical="center"/>
    </xf>
    <xf numFmtId="0" fontId="99" fillId="0" borderId="65" xfId="0" applyNumberFormat="1" applyFont="1" applyFill="1" applyBorder="1" applyAlignment="1">
      <alignment horizontal="right" vertical="center" wrapText="1"/>
    </xf>
    <xf numFmtId="0" fontId="99" fillId="0" borderId="65" xfId="0" applyNumberFormat="1" applyFont="1" applyBorder="1" applyAlignment="1">
      <alignment horizontal="center" vertical="center"/>
    </xf>
    <xf numFmtId="195" fontId="99" fillId="29" borderId="65" xfId="0" applyNumberFormat="1" applyFont="1" applyFill="1" applyBorder="1" applyAlignment="1">
      <alignment horizontal="center" vertical="center"/>
    </xf>
    <xf numFmtId="193" fontId="99" fillId="0" borderId="65" xfId="0" applyNumberFormat="1" applyFont="1" applyFill="1" applyBorder="1" applyAlignment="1">
      <alignment horizontal="center" vertical="center"/>
    </xf>
    <xf numFmtId="201" fontId="99" fillId="0" borderId="65" xfId="0" applyNumberFormat="1" applyFont="1" applyFill="1" applyBorder="1" applyAlignment="1">
      <alignment horizontal="center" vertical="center"/>
    </xf>
    <xf numFmtId="195" fontId="99" fillId="0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189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81" fillId="0" borderId="56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 wrapText="1"/>
    </xf>
    <xf numFmtId="0" fontId="101" fillId="32" borderId="65" xfId="0" applyNumberFormat="1" applyFont="1" applyFill="1" applyBorder="1" applyAlignment="1">
      <alignment horizontal="center" vertical="center" wrapText="1"/>
    </xf>
    <xf numFmtId="0" fontId="101" fillId="29" borderId="65" xfId="0" applyNumberFormat="1" applyFont="1" applyFill="1" applyBorder="1" applyAlignment="1">
      <alignment horizontal="center" vertical="center" wrapText="1"/>
    </xf>
    <xf numFmtId="0" fontId="101" fillId="31" borderId="65" xfId="0" applyNumberFormat="1" applyFont="1" applyFill="1" applyBorder="1" applyAlignment="1">
      <alignment horizontal="center" vertical="center" wrapText="1"/>
    </xf>
    <xf numFmtId="0" fontId="81" fillId="34" borderId="65" xfId="0" applyNumberFormat="1" applyFont="1" applyFill="1" applyBorder="1" applyAlignment="1">
      <alignment horizontal="center" vertical="center" wrapText="1"/>
    </xf>
    <xf numFmtId="0" fontId="81" fillId="36" borderId="65" xfId="0" applyNumberFormat="1" applyFont="1" applyFill="1" applyBorder="1" applyAlignment="1">
      <alignment horizontal="center" vertical="center" wrapText="1"/>
    </xf>
    <xf numFmtId="0" fontId="52" fillId="0" borderId="0" xfId="0" applyNumberFormat="1" applyFont="1" applyBorder="1" applyAlignment="1">
      <alignment vertical="center"/>
    </xf>
    <xf numFmtId="205" fontId="52" fillId="0" borderId="0" xfId="0" applyNumberFormat="1" applyFont="1" applyBorder="1" applyAlignment="1">
      <alignment vertical="center"/>
    </xf>
    <xf numFmtId="216" fontId="52" fillId="0" borderId="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right" vertical="center"/>
    </xf>
    <xf numFmtId="210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vertical="center"/>
    </xf>
    <xf numFmtId="210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horizontal="center" vertical="center"/>
    </xf>
    <xf numFmtId="205" fontId="52" fillId="0" borderId="0" xfId="0" applyNumberFormat="1" applyFont="1" applyBorder="1" applyAlignment="1">
      <alignment horizontal="right" vertical="center"/>
    </xf>
    <xf numFmtId="0" fontId="52" fillId="0" borderId="0" xfId="0" quotePrefix="1" applyNumberFormat="1" applyFont="1" applyBorder="1" applyAlignment="1">
      <alignment horizontal="center" vertical="center"/>
    </xf>
    <xf numFmtId="0" fontId="69" fillId="0" borderId="0" xfId="0" applyNumberFormat="1" applyFont="1" applyBorder="1" applyAlignment="1">
      <alignment horizontal="left" vertical="center"/>
    </xf>
    <xf numFmtId="217" fontId="67" fillId="0" borderId="0" xfId="0" applyNumberFormat="1" applyFont="1" applyBorder="1" applyAlignment="1">
      <alignment vertical="center"/>
    </xf>
    <xf numFmtId="0" fontId="52" fillId="0" borderId="0" xfId="0" applyNumberFormat="1" applyFont="1" applyAlignment="1">
      <alignment horizontal="center" vertical="center"/>
    </xf>
    <xf numFmtId="218" fontId="52" fillId="0" borderId="39" xfId="0" applyNumberFormat="1" applyFont="1" applyBorder="1" applyAlignment="1">
      <alignment vertical="center"/>
    </xf>
    <xf numFmtId="219" fontId="52" fillId="0" borderId="39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219" fontId="52" fillId="0" borderId="0" xfId="0" applyNumberFormat="1" applyFont="1" applyBorder="1" applyAlignment="1">
      <alignment vertical="center"/>
    </xf>
    <xf numFmtId="0" fontId="65" fillId="0" borderId="0" xfId="0" applyNumberFormat="1" applyFont="1" applyBorder="1" applyAlignment="1">
      <alignment horizontal="right" vertical="center"/>
    </xf>
    <xf numFmtId="0" fontId="65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19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221" fontId="52" fillId="0" borderId="0" xfId="0" applyNumberFormat="1" applyFont="1" applyBorder="1" applyAlignment="1">
      <alignment horizontal="center" vertical="center"/>
    </xf>
    <xf numFmtId="221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 shrinkToFit="1"/>
    </xf>
    <xf numFmtId="205" fontId="52" fillId="0" borderId="39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right" vertical="center"/>
    </xf>
    <xf numFmtId="0" fontId="81" fillId="0" borderId="87" xfId="0" applyNumberFormat="1" applyFont="1" applyFill="1" applyBorder="1" applyAlignment="1">
      <alignment horizontal="center" vertical="center"/>
    </xf>
    <xf numFmtId="0" fontId="99" fillId="0" borderId="87" xfId="0" applyNumberFormat="1" applyFont="1" applyFill="1" applyBorder="1" applyAlignment="1">
      <alignment horizontal="center" vertical="center"/>
    </xf>
    <xf numFmtId="0" fontId="81" fillId="34" borderId="87" xfId="0" applyNumberFormat="1" applyFont="1" applyFill="1" applyBorder="1" applyAlignment="1">
      <alignment horizontal="center" vertical="center"/>
    </xf>
    <xf numFmtId="0" fontId="52" fillId="0" borderId="88" xfId="0" applyNumberFormat="1" applyFont="1" applyBorder="1" applyAlignment="1">
      <alignment horizontal="center" vertical="center"/>
    </xf>
    <xf numFmtId="0" fontId="52" fillId="0" borderId="88" xfId="0" applyNumberFormat="1" applyFont="1" applyBorder="1" applyAlignment="1">
      <alignment horizontal="center" vertical="center" shrinkToFit="1"/>
    </xf>
    <xf numFmtId="41" fontId="52" fillId="0" borderId="88" xfId="87" applyNumberFormat="1" applyFont="1" applyBorder="1" applyAlignment="1">
      <alignment horizontal="center" vertical="center"/>
    </xf>
    <xf numFmtId="41" fontId="52" fillId="0" borderId="88" xfId="87" applyFont="1" applyBorder="1" applyAlignment="1">
      <alignment horizontal="center" vertical="center"/>
    </xf>
    <xf numFmtId="41" fontId="52" fillId="0" borderId="88" xfId="0" applyNumberFormat="1" applyFont="1" applyBorder="1" applyAlignment="1">
      <alignment horizontal="center" vertical="center"/>
    </xf>
    <xf numFmtId="213" fontId="52" fillId="0" borderId="88" xfId="87" applyNumberFormat="1" applyFont="1" applyBorder="1" applyAlignment="1">
      <alignment horizontal="center" vertical="center"/>
    </xf>
    <xf numFmtId="0" fontId="52" fillId="0" borderId="88" xfId="87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90" xfId="0" applyNumberFormat="1" applyFont="1" applyBorder="1" applyAlignment="1">
      <alignment horizontal="center" vertical="center"/>
    </xf>
    <xf numFmtId="0" fontId="67" fillId="0" borderId="90" xfId="0" applyNumberFormat="1" applyFont="1" applyBorder="1" applyAlignment="1">
      <alignment vertical="center"/>
    </xf>
    <xf numFmtId="201" fontId="69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/>
    </xf>
    <xf numFmtId="190" fontId="82" fillId="28" borderId="87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shrinkToFit="1"/>
    </xf>
    <xf numFmtId="49" fontId="82" fillId="28" borderId="87" xfId="0" applyNumberFormat="1" applyFont="1" applyFill="1" applyBorder="1" applyAlignment="1">
      <alignment horizontal="center" vertical="center"/>
    </xf>
    <xf numFmtId="190" fontId="82" fillId="28" borderId="87" xfId="0" applyNumberFormat="1" applyFont="1" applyFill="1" applyBorder="1" applyAlignment="1">
      <alignment horizontal="center" vertical="center"/>
    </xf>
    <xf numFmtId="0" fontId="82" fillId="28" borderId="87" xfId="0" quotePrefix="1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/>
    </xf>
    <xf numFmtId="0" fontId="81" fillId="34" borderId="87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195" fontId="81" fillId="0" borderId="87" xfId="0" applyNumberFormat="1" applyFont="1" applyFill="1" applyBorder="1" applyAlignment="1">
      <alignment horizontal="center" vertical="center"/>
    </xf>
    <xf numFmtId="202" fontId="81" fillId="0" borderId="87" xfId="0" applyNumberFormat="1" applyFont="1" applyFill="1" applyBorder="1" applyAlignment="1">
      <alignment horizontal="center" vertical="center"/>
    </xf>
    <xf numFmtId="0" fontId="97" fillId="0" borderId="87" xfId="0" applyNumberFormat="1" applyFont="1" applyFill="1" applyBorder="1" applyAlignment="1">
      <alignment horizontal="center" vertical="center"/>
    </xf>
    <xf numFmtId="200" fontId="81" fillId="0" borderId="87" xfId="0" applyNumberFormat="1" applyFont="1" applyFill="1" applyBorder="1" applyAlignment="1">
      <alignment horizontal="center" vertical="center"/>
    </xf>
    <xf numFmtId="2" fontId="81" fillId="32" borderId="87" xfId="86" applyNumberFormat="1" applyFont="1" applyFill="1" applyBorder="1" applyAlignment="1">
      <alignment horizontal="center" vertical="center" wrapText="1"/>
    </xf>
    <xf numFmtId="189" fontId="81" fillId="0" borderId="87" xfId="0" applyNumberFormat="1" applyFont="1" applyFill="1" applyBorder="1" applyAlignment="1">
      <alignment horizontal="center" vertical="center"/>
    </xf>
    <xf numFmtId="0" fontId="81" fillId="32" borderId="95" xfId="0" applyNumberFormat="1" applyFont="1" applyFill="1" applyBorder="1" applyAlignment="1">
      <alignment horizontal="center" vertical="center" wrapText="1"/>
    </xf>
    <xf numFmtId="0" fontId="95" fillId="28" borderId="87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195" fontId="81" fillId="31" borderId="87" xfId="0" applyNumberFormat="1" applyFont="1" applyFill="1" applyBorder="1" applyAlignment="1">
      <alignment horizontal="center" vertical="center"/>
    </xf>
    <xf numFmtId="49" fontId="81" fillId="0" borderId="0" xfId="0" applyNumberFormat="1" applyFont="1" applyFill="1" applyBorder="1" applyAlignment="1">
      <alignment horizontal="left" vertical="center"/>
    </xf>
    <xf numFmtId="195" fontId="81" fillId="37" borderId="87" xfId="0" applyNumberFormat="1" applyFont="1" applyFill="1" applyBorder="1" applyAlignment="1">
      <alignment horizontal="center" vertical="center"/>
    </xf>
    <xf numFmtId="0" fontId="48" fillId="0" borderId="90" xfId="79" applyNumberFormat="1" applyFont="1" applyFill="1" applyBorder="1" applyAlignment="1">
      <alignment vertical="center"/>
    </xf>
    <xf numFmtId="0" fontId="48" fillId="0" borderId="90" xfId="79" applyNumberFormat="1" applyFont="1" applyFill="1" applyBorder="1" applyAlignment="1">
      <alignment horizontal="left" vertical="center"/>
    </xf>
    <xf numFmtId="0" fontId="50" fillId="0" borderId="90" xfId="80" applyNumberFormat="1" applyFont="1" applyFill="1" applyBorder="1" applyAlignment="1">
      <alignment horizontal="right" vertical="center"/>
    </xf>
    <xf numFmtId="0" fontId="48" fillId="0" borderId="90" xfId="79" applyNumberFormat="1" applyFont="1" applyFill="1" applyBorder="1" applyAlignment="1">
      <alignment horizontal="right" vertical="center"/>
    </xf>
    <xf numFmtId="0" fontId="48" fillId="0" borderId="90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19" fontId="106" fillId="38" borderId="90" xfId="103" applyNumberFormat="1" applyFont="1" applyFill="1" applyBorder="1" applyAlignment="1">
      <alignment horizontal="center" vertical="center" wrapText="1"/>
    </xf>
    <xf numFmtId="49" fontId="60" fillId="38" borderId="90" xfId="79" applyNumberFormat="1" applyFont="1" applyFill="1" applyBorder="1" applyAlignment="1">
      <alignment horizontal="center" vertical="center" wrapText="1"/>
    </xf>
    <xf numFmtId="0" fontId="81" fillId="36" borderId="87" xfId="0" applyNumberFormat="1" applyFont="1" applyFill="1" applyBorder="1" applyAlignment="1">
      <alignment horizontal="center" vertical="center"/>
    </xf>
    <xf numFmtId="189" fontId="81" fillId="0" borderId="87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/>
    </xf>
    <xf numFmtId="0" fontId="108" fillId="28" borderId="87" xfId="0" applyNumberFormat="1" applyFont="1" applyFill="1" applyBorder="1" applyAlignment="1">
      <alignment horizontal="center" vertical="center"/>
    </xf>
    <xf numFmtId="195" fontId="81" fillId="32" borderId="87" xfId="0" applyNumberFormat="1" applyFont="1" applyFill="1" applyBorder="1" applyAlignment="1">
      <alignment horizontal="center" vertical="center"/>
    </xf>
    <xf numFmtId="195" fontId="81" fillId="29" borderId="87" xfId="0" applyNumberFormat="1" applyFont="1" applyFill="1" applyBorder="1" applyAlignment="1">
      <alignment horizontal="center" vertical="center"/>
    </xf>
    <xf numFmtId="215" fontId="81" fillId="31" borderId="87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189" fontId="81" fillId="0" borderId="87" xfId="0" applyNumberFormat="1" applyFont="1" applyFill="1" applyBorder="1" applyAlignment="1">
      <alignment horizontal="center" vertical="center"/>
    </xf>
    <xf numFmtId="0" fontId="81" fillId="39" borderId="87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57" xfId="79" applyNumberFormat="1" applyFont="1" applyFill="1" applyBorder="1" applyAlignment="1">
      <alignment horizontal="center" vertical="center" wrapText="1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89" xfId="79" applyNumberFormat="1" applyFont="1" applyFill="1" applyBorder="1" applyAlignment="1">
      <alignment horizontal="center" vertic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48" fillId="0" borderId="27" xfId="79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90" xfId="79" applyNumberFormat="1" applyFont="1" applyFill="1" applyBorder="1" applyAlignment="1">
      <alignment horizontal="center" vertical="center"/>
    </xf>
    <xf numFmtId="219" fontId="60" fillId="38" borderId="0" xfId="0" applyNumberFormat="1" applyFont="1" applyFill="1" applyBorder="1" applyAlignment="1">
      <alignment horizontal="center" vertical="center" wrapText="1"/>
    </xf>
    <xf numFmtId="219" fontId="60" fillId="38" borderId="90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90" xfId="0" applyNumberFormat="1" applyFont="1" applyFill="1" applyBorder="1" applyAlignment="1">
      <alignment horizontal="center" vertical="center"/>
    </xf>
    <xf numFmtId="219" fontId="48" fillId="38" borderId="0" xfId="0" applyNumberFormat="1" applyFont="1" applyFill="1" applyAlignment="1">
      <alignment horizontal="center" vertical="center"/>
    </xf>
    <xf numFmtId="219" fontId="48" fillId="38" borderId="90" xfId="0" applyNumberFormat="1" applyFont="1" applyFill="1" applyBorder="1" applyAlignment="1">
      <alignment horizontal="center" vertical="center"/>
    </xf>
    <xf numFmtId="219" fontId="106" fillId="38" borderId="0" xfId="103" applyNumberFormat="1" applyFont="1" applyFill="1" applyBorder="1" applyAlignment="1">
      <alignment horizontal="center" vertical="center" wrapText="1"/>
    </xf>
    <xf numFmtId="219" fontId="106" fillId="38" borderId="90" xfId="103" applyNumberFormat="1" applyFont="1" applyFill="1" applyBorder="1" applyAlignment="1">
      <alignment horizontal="center" vertical="center" wrapText="1"/>
    </xf>
    <xf numFmtId="219" fontId="106" fillId="38" borderId="0" xfId="103" applyNumberFormat="1" applyFont="1" applyFill="1" applyBorder="1" applyAlignment="1">
      <alignment horizontal="center" vertical="center"/>
    </xf>
    <xf numFmtId="219" fontId="106" fillId="38" borderId="90" xfId="10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90" xfId="0" applyNumberFormat="1" applyFont="1" applyFill="1" applyBorder="1" applyAlignment="1">
      <alignment horizontal="center" vertical="center"/>
    </xf>
    <xf numFmtId="219" fontId="48" fillId="38" borderId="0" xfId="0" applyNumberFormat="1" applyFont="1" applyFill="1" applyBorder="1" applyAlignment="1">
      <alignment horizontal="center" vertical="center"/>
    </xf>
    <xf numFmtId="219" fontId="60" fillId="38" borderId="0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6" fontId="1" fillId="0" borderId="44" xfId="78" applyNumberFormat="1" applyFont="1" applyFill="1" applyBorder="1" applyAlignment="1">
      <alignment horizontal="center" vertical="center"/>
    </xf>
    <xf numFmtId="196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201" fontId="67" fillId="0" borderId="9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7" fillId="0" borderId="9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22" fontId="67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left" vertical="center"/>
    </xf>
    <xf numFmtId="205" fontId="65" fillId="0" borderId="39" xfId="0" applyNumberFormat="1" applyFont="1" applyBorder="1" applyAlignment="1">
      <alignment horizontal="center" vertical="center"/>
    </xf>
    <xf numFmtId="205" fontId="67" fillId="0" borderId="39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12" fontId="67" fillId="0" borderId="0" xfId="0" applyNumberFormat="1" applyFont="1" applyBorder="1" applyAlignment="1">
      <alignment horizontal="center" vertical="center"/>
    </xf>
    <xf numFmtId="205" fontId="67" fillId="0" borderId="0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left" vertical="center"/>
    </xf>
    <xf numFmtId="189" fontId="67" fillId="0" borderId="39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horizontal="left" vertical="center" shrinkToFit="1"/>
    </xf>
    <xf numFmtId="189" fontId="67" fillId="0" borderId="39" xfId="0" applyNumberFormat="1" applyFont="1" applyBorder="1" applyAlignment="1">
      <alignment horizontal="center" vertical="center" shrinkToFit="1"/>
    </xf>
    <xf numFmtId="0" fontId="67" fillId="0" borderId="43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horizontal="right" vertical="center"/>
    </xf>
    <xf numFmtId="201" fontId="69" fillId="0" borderId="0" xfId="0" applyNumberFormat="1" applyFont="1" applyBorder="1" applyAlignment="1">
      <alignment horizontal="center" vertical="center"/>
    </xf>
    <xf numFmtId="201" fontId="67" fillId="0" borderId="0" xfId="0" applyNumberFormat="1" applyFont="1" applyBorder="1" applyAlignment="1">
      <alignment vertical="center" shrinkToFit="1"/>
    </xf>
    <xf numFmtId="192" fontId="67" fillId="0" borderId="0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horizontal="center" vertical="center" shrinkToFit="1"/>
    </xf>
    <xf numFmtId="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0" fontId="67" fillId="0" borderId="0" xfId="0" applyFont="1" applyBorder="1" applyAlignment="1">
      <alignment horizontal="left" vertical="center" wrapText="1"/>
    </xf>
    <xf numFmtId="0" fontId="67" fillId="0" borderId="0" xfId="0" applyFont="1" applyBorder="1" applyAlignment="1">
      <alignment vertical="center" shrinkToFit="1"/>
    </xf>
    <xf numFmtId="0" fontId="52" fillId="0" borderId="0" xfId="0" applyNumberFormat="1" applyFont="1" applyBorder="1" applyAlignment="1">
      <alignment vertical="center"/>
    </xf>
    <xf numFmtId="195" fontId="52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194" fontId="67" fillId="0" borderId="39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220" fontId="52" fillId="0" borderId="0" xfId="0" applyNumberFormat="1" applyFont="1" applyBorder="1" applyAlignment="1">
      <alignment horizontal="right" vertical="center"/>
    </xf>
    <xf numFmtId="221" fontId="52" fillId="0" borderId="0" xfId="0" applyNumberFormat="1" applyFont="1" applyBorder="1" applyAlignment="1">
      <alignment horizontal="right" vertical="center"/>
    </xf>
    <xf numFmtId="205" fontId="52" fillId="0" borderId="0" xfId="0" applyNumberFormat="1" applyFont="1" applyBorder="1" applyAlignment="1">
      <alignment horizontal="right" vertical="center"/>
    </xf>
    <xf numFmtId="0" fontId="65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horizontal="center" vertical="center"/>
    </xf>
    <xf numFmtId="1" fontId="52" fillId="0" borderId="39" xfId="0" applyNumberFormat="1" applyFont="1" applyBorder="1" applyAlignment="1">
      <alignment horizontal="right" vertical="center"/>
    </xf>
    <xf numFmtId="205" fontId="52" fillId="0" borderId="0" xfId="0" applyNumberFormat="1" applyFont="1" applyBorder="1" applyAlignment="1">
      <alignment horizontal="center" vertical="center"/>
    </xf>
    <xf numFmtId="195" fontId="52" fillId="0" borderId="43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center" vertical="center"/>
    </xf>
    <xf numFmtId="195" fontId="52" fillId="0" borderId="0" xfId="0" applyNumberFormat="1" applyFont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92" fontId="67" fillId="0" borderId="14" xfId="0" applyNumberFormat="1" applyFont="1" applyBorder="1" applyAlignment="1">
      <alignment vertical="center"/>
    </xf>
    <xf numFmtId="192" fontId="67" fillId="0" borderId="16" xfId="0" applyNumberFormat="1" applyFont="1" applyBorder="1" applyAlignment="1">
      <alignment vertical="center"/>
    </xf>
    <xf numFmtId="0" fontId="67" fillId="0" borderId="66" xfId="0" applyFont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5" fillId="0" borderId="14" xfId="0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/>
    </xf>
    <xf numFmtId="0" fontId="67" fillId="0" borderId="11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horizontal="right" vertical="center"/>
    </xf>
    <xf numFmtId="0" fontId="67" fillId="0" borderId="14" xfId="0" applyNumberFormat="1" applyFont="1" applyBorder="1" applyAlignment="1">
      <alignment vertical="center"/>
    </xf>
    <xf numFmtId="0" fontId="67" fillId="0" borderId="16" xfId="0" applyNumberFormat="1" applyFont="1" applyBorder="1" applyAlignment="1">
      <alignment vertical="center"/>
    </xf>
    <xf numFmtId="0" fontId="67" fillId="0" borderId="11" xfId="0" applyFont="1" applyBorder="1" applyAlignment="1">
      <alignment horizontal="center" vertical="center"/>
    </xf>
    <xf numFmtId="0" fontId="67" fillId="0" borderId="14" xfId="0" applyFont="1" applyBorder="1" applyAlignment="1">
      <alignment horizontal="center" vertical="center"/>
    </xf>
    <xf numFmtId="0" fontId="67" fillId="0" borderId="16" xfId="0" applyFont="1" applyBorder="1" applyAlignment="1">
      <alignment horizontal="center" vertical="center"/>
    </xf>
    <xf numFmtId="195" fontId="67" fillId="0" borderId="11" xfId="0" applyNumberFormat="1" applyFont="1" applyBorder="1" applyAlignment="1">
      <alignment vertical="center"/>
    </xf>
    <xf numFmtId="195" fontId="67" fillId="0" borderId="14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14" xfId="0" applyFont="1" applyBorder="1" applyAlignment="1">
      <alignment vertical="center"/>
    </xf>
    <xf numFmtId="0" fontId="67" fillId="0" borderId="14" xfId="0" applyFont="1" applyBorder="1" applyAlignment="1">
      <alignment horizontal="left" vertical="center"/>
    </xf>
    <xf numFmtId="0" fontId="67" fillId="0" borderId="16" xfId="0" applyFont="1" applyBorder="1" applyAlignment="1">
      <alignment horizontal="left" vertical="center"/>
    </xf>
    <xf numFmtId="195" fontId="67" fillId="0" borderId="83" xfId="0" applyNumberFormat="1" applyFont="1" applyBorder="1" applyAlignment="1">
      <alignment vertical="center"/>
    </xf>
    <xf numFmtId="195" fontId="67" fillId="0" borderId="84" xfId="0" applyNumberFormat="1" applyFont="1" applyBorder="1" applyAlignment="1">
      <alignment vertical="center"/>
    </xf>
    <xf numFmtId="192" fontId="67" fillId="0" borderId="84" xfId="0" applyNumberFormat="1" applyFont="1" applyBorder="1" applyAlignment="1">
      <alignment vertical="center"/>
    </xf>
    <xf numFmtId="192" fontId="67" fillId="0" borderId="85" xfId="0" applyNumberFormat="1" applyFont="1" applyBorder="1" applyAlignment="1">
      <alignment vertical="center"/>
    </xf>
    <xf numFmtId="215" fontId="67" fillId="0" borderId="11" xfId="0" applyNumberFormat="1" applyFont="1" applyBorder="1" applyAlignment="1">
      <alignment vertical="center"/>
    </xf>
    <xf numFmtId="215" fontId="67" fillId="0" borderId="14" xfId="0" applyNumberFormat="1" applyFont="1" applyBorder="1" applyAlignment="1">
      <alignment vertical="center"/>
    </xf>
    <xf numFmtId="0" fontId="67" fillId="0" borderId="51" xfId="0" applyNumberFormat="1" applyFont="1" applyBorder="1" applyAlignment="1">
      <alignment vertical="center"/>
    </xf>
    <xf numFmtId="0" fontId="67" fillId="0" borderId="82" xfId="0" applyFont="1" applyBorder="1" applyAlignment="1">
      <alignment horizontal="right" vertical="center"/>
    </xf>
    <xf numFmtId="0" fontId="67" fillId="0" borderId="83" xfId="0" applyFont="1" applyBorder="1" applyAlignment="1">
      <alignment horizontal="right" vertical="center"/>
    </xf>
    <xf numFmtId="0" fontId="67" fillId="0" borderId="84" xfId="0" applyFont="1" applyBorder="1" applyAlignment="1">
      <alignment horizontal="right" vertical="center"/>
    </xf>
    <xf numFmtId="0" fontId="67" fillId="0" borderId="85" xfId="0" applyFont="1" applyBorder="1" applyAlignment="1">
      <alignment horizontal="right" vertical="center"/>
    </xf>
    <xf numFmtId="0" fontId="67" fillId="0" borderId="11" xfId="0" applyNumberFormat="1" applyFont="1" applyBorder="1" applyAlignment="1">
      <alignment horizontal="center" vertical="center"/>
    </xf>
    <xf numFmtId="0" fontId="67" fillId="0" borderId="14" xfId="0" applyNumberFormat="1" applyFont="1" applyBorder="1" applyAlignment="1">
      <alignment horizontal="center" vertical="center"/>
    </xf>
    <xf numFmtId="0" fontId="67" fillId="0" borderId="16" xfId="0" applyNumberFormat="1" applyFont="1" applyBorder="1" applyAlignment="1">
      <alignment horizontal="center" vertical="center"/>
    </xf>
    <xf numFmtId="0" fontId="67" fillId="32" borderId="11" xfId="0" applyFont="1" applyFill="1" applyBorder="1" applyAlignment="1">
      <alignment horizontal="center" vertical="center" wrapText="1"/>
    </xf>
    <xf numFmtId="0" fontId="67" fillId="32" borderId="14" xfId="0" applyFont="1" applyFill="1" applyBorder="1" applyAlignment="1">
      <alignment horizontal="center" vertical="center" wrapText="1"/>
    </xf>
    <xf numFmtId="0" fontId="67" fillId="32" borderId="16" xfId="0" applyFont="1" applyFill="1" applyBorder="1" applyAlignment="1">
      <alignment horizontal="center" vertical="center" wrapText="1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52" fillId="32" borderId="66" xfId="0" applyNumberFormat="1" applyFont="1" applyFill="1" applyBorder="1" applyAlignment="1">
      <alignment horizontal="center" vertical="center" shrinkToFit="1"/>
    </xf>
    <xf numFmtId="0" fontId="52" fillId="32" borderId="66" xfId="0" applyNumberFormat="1" applyFont="1" applyFill="1" applyBorder="1" applyAlignment="1">
      <alignment horizontal="center" vertical="center"/>
    </xf>
    <xf numFmtId="0" fontId="67" fillId="0" borderId="66" xfId="0" applyNumberFormat="1" applyFont="1" applyBorder="1" applyAlignment="1">
      <alignment horizontal="center" vertical="center" shrinkToFit="1"/>
    </xf>
    <xf numFmtId="0" fontId="52" fillId="29" borderId="66" xfId="0" applyNumberFormat="1" applyFont="1" applyFill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67" fillId="0" borderId="81" xfId="0" applyFont="1" applyBorder="1" applyAlignment="1">
      <alignment horizontal="center" vertical="center"/>
    </xf>
    <xf numFmtId="0" fontId="67" fillId="0" borderId="82" xfId="0" applyFont="1" applyBorder="1" applyAlignment="1">
      <alignment horizontal="center" vertical="center"/>
    </xf>
    <xf numFmtId="0" fontId="67" fillId="0" borderId="27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75" xfId="0" applyFont="1" applyBorder="1" applyAlignment="1">
      <alignment horizontal="center" vertical="center"/>
    </xf>
    <xf numFmtId="0" fontId="67" fillId="0" borderId="76" xfId="0" applyFont="1" applyBorder="1" applyAlignment="1">
      <alignment horizontal="center" vertical="center"/>
    </xf>
    <xf numFmtId="0" fontId="67" fillId="0" borderId="77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11" xfId="0" quotePrefix="1" applyFont="1" applyBorder="1" applyAlignment="1">
      <alignment horizontal="right" vertical="center"/>
    </xf>
    <xf numFmtId="0" fontId="67" fillId="0" borderId="14" xfId="0" applyFont="1" applyBorder="1" applyAlignment="1">
      <alignment horizontal="right" vertical="center"/>
    </xf>
    <xf numFmtId="0" fontId="67" fillId="0" borderId="16" xfId="0" applyFont="1" applyBorder="1" applyAlignment="1">
      <alignment horizontal="right" vertical="center"/>
    </xf>
    <xf numFmtId="0" fontId="67" fillId="0" borderId="84" xfId="0" applyNumberFormat="1" applyFont="1" applyBorder="1" applyAlignment="1">
      <alignment vertical="center"/>
    </xf>
    <xf numFmtId="0" fontId="67" fillId="0" borderId="85" xfId="0" applyNumberFormat="1" applyFont="1" applyBorder="1" applyAlignment="1">
      <alignment vertical="center"/>
    </xf>
    <xf numFmtId="195" fontId="67" fillId="0" borderId="75" xfId="0" applyNumberFormat="1" applyFont="1" applyBorder="1" applyAlignment="1">
      <alignment vertical="center"/>
    </xf>
    <xf numFmtId="195" fontId="67" fillId="0" borderId="76" xfId="0" applyNumberFormat="1" applyFont="1" applyBorder="1" applyAlignment="1">
      <alignment vertical="center"/>
    </xf>
    <xf numFmtId="192" fontId="67" fillId="0" borderId="76" xfId="0" applyNumberFormat="1" applyFont="1" applyBorder="1" applyAlignment="1">
      <alignment vertical="center"/>
    </xf>
    <xf numFmtId="0" fontId="67" fillId="0" borderId="76" xfId="0" applyNumberFormat="1" applyFont="1" applyBorder="1" applyAlignment="1">
      <alignment vertical="center"/>
    </xf>
    <xf numFmtId="0" fontId="67" fillId="0" borderId="77" xfId="0" applyNumberFormat="1" applyFont="1" applyBorder="1" applyAlignment="1">
      <alignment vertical="center"/>
    </xf>
    <xf numFmtId="0" fontId="67" fillId="0" borderId="74" xfId="0" applyFont="1" applyBorder="1" applyAlignment="1">
      <alignment horizontal="center" vertical="center"/>
    </xf>
    <xf numFmtId="0" fontId="67" fillId="0" borderId="86" xfId="0" applyFont="1" applyBorder="1" applyAlignment="1">
      <alignment horizontal="right" vertical="center"/>
    </xf>
    <xf numFmtId="0" fontId="65" fillId="0" borderId="83" xfId="0" applyFont="1" applyBorder="1" applyAlignment="1">
      <alignment horizontal="right" vertical="center"/>
    </xf>
    <xf numFmtId="0" fontId="65" fillId="0" borderId="84" xfId="0" applyFont="1" applyBorder="1" applyAlignment="1">
      <alignment horizontal="right" vertical="center"/>
    </xf>
    <xf numFmtId="0" fontId="65" fillId="0" borderId="85" xfId="0" applyFont="1" applyBorder="1" applyAlignment="1">
      <alignment horizontal="right" vertical="center"/>
    </xf>
    <xf numFmtId="0" fontId="67" fillId="0" borderId="83" xfId="0" applyNumberFormat="1" applyFont="1" applyBorder="1" applyAlignment="1">
      <alignment horizontal="right" vertical="center"/>
    </xf>
    <xf numFmtId="0" fontId="67" fillId="0" borderId="84" xfId="0" applyNumberFormat="1" applyFont="1" applyBorder="1" applyAlignment="1">
      <alignment horizontal="right" vertical="center"/>
    </xf>
    <xf numFmtId="195" fontId="67" fillId="0" borderId="11" xfId="0" applyNumberFormat="1" applyFont="1" applyBorder="1" applyAlignment="1">
      <alignment horizontal="right" vertical="center"/>
    </xf>
    <xf numFmtId="195" fontId="67" fillId="0" borderId="14" xfId="0" applyNumberFormat="1" applyFont="1" applyBorder="1" applyAlignment="1">
      <alignment horizontal="right" vertical="center"/>
    </xf>
    <xf numFmtId="192" fontId="67" fillId="0" borderId="14" xfId="0" applyNumberFormat="1" applyFont="1" applyBorder="1" applyAlignment="1">
      <alignment horizontal="right" vertical="center"/>
    </xf>
    <xf numFmtId="192" fontId="67" fillId="0" borderId="16" xfId="0" applyNumberFormat="1" applyFont="1" applyBorder="1" applyAlignment="1">
      <alignment horizontal="right" vertical="center"/>
    </xf>
    <xf numFmtId="0" fontId="67" fillId="0" borderId="66" xfId="0" applyFont="1" applyBorder="1" applyAlignment="1">
      <alignment horizontal="right" vertical="center"/>
    </xf>
    <xf numFmtId="0" fontId="67" fillId="0" borderId="80" xfId="0" applyFont="1" applyBorder="1" applyAlignment="1">
      <alignment horizontal="right" vertical="center"/>
    </xf>
    <xf numFmtId="0" fontId="65" fillId="0" borderId="75" xfId="0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/>
    </xf>
    <xf numFmtId="0" fontId="65" fillId="0" borderId="77" xfId="0" applyFont="1" applyBorder="1" applyAlignment="1">
      <alignment horizontal="center" vertical="center"/>
    </xf>
    <xf numFmtId="0" fontId="67" fillId="0" borderId="75" xfId="0" applyNumberFormat="1" applyFont="1" applyBorder="1" applyAlignment="1">
      <alignment horizontal="right" vertical="center"/>
    </xf>
    <xf numFmtId="0" fontId="67" fillId="0" borderId="76" xfId="0" applyNumberFormat="1" applyFont="1" applyBorder="1" applyAlignment="1">
      <alignment horizontal="right"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192" fontId="67" fillId="0" borderId="77" xfId="0" applyNumberFormat="1" applyFont="1" applyBorder="1" applyAlignment="1">
      <alignment vertical="center"/>
    </xf>
    <xf numFmtId="0" fontId="67" fillId="0" borderId="78" xfId="0" applyFont="1" applyBorder="1" applyAlignment="1">
      <alignment horizontal="center" vertical="center"/>
    </xf>
    <xf numFmtId="0" fontId="65" fillId="0" borderId="11" xfId="0" applyFont="1" applyBorder="1" applyAlignment="1">
      <alignment horizontal="right" vertical="center"/>
    </xf>
    <xf numFmtId="0" fontId="65" fillId="0" borderId="14" xfId="0" applyFont="1" applyBorder="1" applyAlignment="1">
      <alignment horizontal="right" vertical="center"/>
    </xf>
    <xf numFmtId="0" fontId="65" fillId="0" borderId="16" xfId="0" applyFont="1" applyBorder="1" applyAlignment="1">
      <alignment horizontal="right" vertical="center"/>
    </xf>
    <xf numFmtId="0" fontId="67" fillId="0" borderId="73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195" fontId="67" fillId="0" borderId="37" xfId="0" applyNumberFormat="1" applyFont="1" applyBorder="1" applyAlignment="1">
      <alignment vertical="center"/>
    </xf>
    <xf numFmtId="195" fontId="67" fillId="0" borderId="39" xfId="0" applyNumberFormat="1" applyFont="1" applyBorder="1" applyAlignment="1">
      <alignment vertical="center"/>
    </xf>
    <xf numFmtId="192" fontId="67" fillId="0" borderId="39" xfId="0" applyNumberFormat="1" applyFont="1" applyBorder="1" applyAlignment="1">
      <alignment vertical="center"/>
    </xf>
    <xf numFmtId="0" fontId="67" fillId="0" borderId="37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192" fontId="67" fillId="0" borderId="51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65" fillId="0" borderId="39" xfId="0" applyNumberFormat="1" applyFont="1" applyBorder="1" applyAlignment="1">
      <alignment horizontal="center" vertical="center"/>
    </xf>
    <xf numFmtId="0" fontId="52" fillId="0" borderId="39" xfId="0" applyNumberFormat="1" applyFont="1" applyBorder="1" applyAlignment="1">
      <alignment vertical="center"/>
    </xf>
    <xf numFmtId="219" fontId="52" fillId="0" borderId="0" xfId="0" applyNumberFormat="1" applyFont="1" applyBorder="1" applyAlignment="1">
      <alignment horizontal="center" vertical="center"/>
    </xf>
    <xf numFmtId="0" fontId="82" fillId="28" borderId="92" xfId="0" applyNumberFormat="1" applyFont="1" applyFill="1" applyBorder="1" applyAlignment="1">
      <alignment horizontal="center" vertical="center" wrapText="1"/>
    </xf>
    <xf numFmtId="0" fontId="82" fillId="28" borderId="94" xfId="0" applyNumberFormat="1" applyFont="1" applyFill="1" applyBorder="1" applyAlignment="1">
      <alignment horizontal="center" vertical="center" wrapText="1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5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41" fontId="52" fillId="0" borderId="27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58" xfId="87" applyFont="1" applyBorder="1" applyAlignment="1">
      <alignment horizontal="center" vertical="center" wrapText="1"/>
    </xf>
    <xf numFmtId="213" fontId="52" fillId="0" borderId="89" xfId="87" applyNumberFormat="1" applyFont="1" applyBorder="1" applyAlignment="1">
      <alignment horizontal="center" vertical="center"/>
    </xf>
    <xf numFmtId="213" fontId="52" fillId="0" borderId="17" xfId="87" applyNumberFormat="1" applyFont="1" applyBorder="1" applyAlignment="1">
      <alignment horizontal="center" vertical="center"/>
    </xf>
    <xf numFmtId="213" fontId="52" fillId="0" borderId="58" xfId="87" applyNumberFormat="1" applyFont="1" applyBorder="1" applyAlignment="1">
      <alignment horizontal="center" vertical="center"/>
    </xf>
    <xf numFmtId="0" fontId="82" fillId="28" borderId="70" xfId="0" applyNumberFormat="1" applyFont="1" applyFill="1" applyBorder="1" applyAlignment="1">
      <alignment horizontal="center" vertical="center"/>
    </xf>
    <xf numFmtId="0" fontId="82" fillId="28" borderId="71" xfId="0" applyNumberFormat="1" applyFont="1" applyFill="1" applyBorder="1" applyAlignment="1">
      <alignment horizontal="center" vertical="center"/>
    </xf>
    <xf numFmtId="0" fontId="82" fillId="28" borderId="72" xfId="0" applyNumberFormat="1" applyFont="1" applyFill="1" applyBorder="1" applyAlignment="1">
      <alignment horizontal="center" vertical="center"/>
    </xf>
    <xf numFmtId="0" fontId="52" fillId="0" borderId="11" xfId="0" applyNumberFormat="1" applyFont="1" applyBorder="1" applyAlignment="1">
      <alignment horizontal="center" vertical="center"/>
    </xf>
    <xf numFmtId="0" fontId="52" fillId="0" borderId="16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 wrapText="1"/>
    </xf>
    <xf numFmtId="0" fontId="82" fillId="28" borderId="87" xfId="0" applyNumberFormat="1" applyFont="1" applyFill="1" applyBorder="1" applyAlignment="1">
      <alignment horizontal="center" vertical="center" wrapText="1"/>
    </xf>
    <xf numFmtId="0" fontId="82" fillId="28" borderId="95" xfId="0" applyNumberFormat="1" applyFont="1" applyFill="1" applyBorder="1" applyAlignment="1">
      <alignment horizontal="center" vertical="center"/>
    </xf>
    <xf numFmtId="0" fontId="82" fillId="28" borderId="91" xfId="0" applyNumberFormat="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87" xfId="0" applyNumberFormat="1" applyFont="1" applyFill="1" applyBorder="1" applyAlignment="1">
      <alignment horizontal="center" vertical="center"/>
    </xf>
    <xf numFmtId="0" fontId="82" fillId="28" borderId="95" xfId="0" applyNumberFormat="1" applyFont="1" applyFill="1" applyBorder="1" applyAlignment="1">
      <alignment horizontal="center" vertical="center" wrapText="1"/>
    </xf>
    <xf numFmtId="0" fontId="82" fillId="28" borderId="93" xfId="0" applyNumberFormat="1" applyFont="1" applyFill="1" applyBorder="1" applyAlignment="1">
      <alignment horizontal="center" vertical="center"/>
    </xf>
    <xf numFmtId="190" fontId="82" fillId="28" borderId="92" xfId="0" applyNumberFormat="1" applyFont="1" applyFill="1" applyBorder="1" applyAlignment="1">
      <alignment horizontal="center" vertical="center" wrapText="1"/>
    </xf>
    <xf numFmtId="190" fontId="82" fillId="28" borderId="94" xfId="0" applyNumberFormat="1" applyFont="1" applyFill="1" applyBorder="1" applyAlignment="1">
      <alignment horizontal="center" vertical="center" wrapText="1"/>
    </xf>
    <xf numFmtId="189" fontId="81" fillId="0" borderId="87" xfId="0" applyNumberFormat="1" applyFont="1" applyFill="1" applyBorder="1" applyAlignment="1">
      <alignment horizontal="center" vertical="center"/>
    </xf>
    <xf numFmtId="188" fontId="81" fillId="32" borderId="95" xfId="86" applyNumberFormat="1" applyFont="1" applyFill="1" applyBorder="1" applyAlignment="1">
      <alignment horizontal="center" vertical="center" wrapText="1"/>
    </xf>
    <xf numFmtId="188" fontId="81" fillId="32" borderId="52" xfId="86" applyNumberFormat="1" applyFont="1" applyFill="1" applyBorder="1" applyAlignment="1">
      <alignment horizontal="center" vertical="center" wrapText="1"/>
    </xf>
    <xf numFmtId="0" fontId="82" fillId="28" borderId="93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190" fontId="82" fillId="28" borderId="95" xfId="0" applyNumberFormat="1" applyFont="1" applyFill="1" applyBorder="1" applyAlignment="1">
      <alignment horizontal="center" vertical="center" wrapText="1"/>
    </xf>
    <xf numFmtId="190" fontId="82" fillId="28" borderId="52" xfId="0" applyNumberFormat="1" applyFont="1" applyFill="1" applyBorder="1" applyAlignment="1">
      <alignment horizontal="center" vertical="center" wrapText="1"/>
    </xf>
    <xf numFmtId="0" fontId="82" fillId="28" borderId="96" xfId="0" applyNumberFormat="1" applyFont="1" applyFill="1" applyBorder="1" applyAlignment="1">
      <alignment horizontal="center" vertical="center" wrapText="1"/>
    </xf>
    <xf numFmtId="0" fontId="82" fillId="28" borderId="92" xfId="0" applyNumberFormat="1" applyFont="1" applyFill="1" applyBorder="1" applyAlignment="1">
      <alignment horizontal="center" vertical="center"/>
    </xf>
    <xf numFmtId="0" fontId="82" fillId="28" borderId="94" xfId="0" applyNumberFormat="1" applyFont="1" applyFill="1" applyBorder="1" applyAlignment="1">
      <alignment horizontal="center" vertical="center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59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209925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209925" y="7653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59</xdr:row>
      <xdr:rowOff>0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764857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7648575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9526</xdr:colOff>
      <xdr:row>72</xdr:row>
      <xdr:rowOff>61917</xdr:rowOff>
    </xdr:from>
    <xdr:ext cx="5515997" cy="9382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/>
            <xdr:cNvSpPr txBox="1"/>
          </xdr:nvSpPr>
          <xdr:spPr>
            <a:xfrm>
              <a:off x="314326" y="17368842"/>
              <a:ext cx="5515997" cy="938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314326" y="17368842"/>
              <a:ext cx="5515997" cy="938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70</xdr:row>
      <xdr:rowOff>14286</xdr:rowOff>
    </xdr:from>
    <xdr:to>
      <xdr:col>50</xdr:col>
      <xdr:colOff>47625</xdr:colOff>
      <xdr:row>71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2"/>
            <xdr:cNvSpPr txBox="1">
              <a:spLocks/>
            </xdr:cNvSpPr>
          </xdr:nvSpPr>
          <xdr:spPr>
            <a:xfrm>
              <a:off x="161925" y="16844961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52</xdr:row>
      <xdr:rowOff>147635</xdr:rowOff>
    </xdr:from>
    <xdr:to>
      <xdr:col>52</xdr:col>
      <xdr:colOff>142875</xdr:colOff>
      <xdr:row>55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692060"/>
              <a:ext cx="7905750" cy="633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 </m:t>
                    </m:r>
                    <m:sSub>
                      <m:sSubPr>
                        <m:ctrlPr>
                          <a:rPr lang="en-US" altLang="ko-K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3" name="TextBox 62"/>
            <xdr:cNvSpPr txBox="1">
              <a:spLocks noChangeAspect="1"/>
            </xdr:cNvSpPr>
          </xdr:nvSpPr>
          <xdr:spPr>
            <a:xfrm>
              <a:off x="161925" y="12692060"/>
              <a:ext cx="7905750" cy="633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𝑙〗_𝐹,  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𝑙_𝑠=((𝑙_𝑠1+𝑙_𝑠2 ))/2−𝑙_𝑠3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187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5"/>
            <xdr:cNvSpPr txBox="1"/>
          </xdr:nvSpPr>
          <xdr:spPr>
            <a:xfrm>
              <a:off x="1866900" y="44472225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187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5"/>
            <xdr:cNvSpPr txBox="1"/>
          </xdr:nvSpPr>
          <xdr:spPr>
            <a:xfrm>
              <a:off x="2562225" y="44472225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5"/>
            <xdr:cNvSpPr txBox="1"/>
          </xdr:nvSpPr>
          <xdr:spPr>
            <a:xfrm>
              <a:off x="1819274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5"/>
            <xdr:cNvSpPr txBox="1"/>
          </xdr:nvSpPr>
          <xdr:spPr>
            <a:xfrm>
              <a:off x="1819274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190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5"/>
            <xdr:cNvSpPr txBox="1"/>
          </xdr:nvSpPr>
          <xdr:spPr>
            <a:xfrm>
              <a:off x="2533649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5"/>
            <xdr:cNvSpPr txBox="1"/>
          </xdr:nvSpPr>
          <xdr:spPr>
            <a:xfrm>
              <a:off x="2533649" y="451866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192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1228725" y="457009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1228725" y="45700950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30</xdr:col>
      <xdr:colOff>66675</xdr:colOff>
      <xdr:row>197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4638675" y="4686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4638675" y="4686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4"/>
            <xdr:cNvSpPr txBox="1"/>
          </xdr:nvSpPr>
          <xdr:spPr>
            <a:xfrm>
              <a:off x="704850" y="20431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4"/>
            <xdr:cNvSpPr txBox="1"/>
          </xdr:nvSpPr>
          <xdr:spPr>
            <a:xfrm>
              <a:off x="704850" y="2043112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62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485775" y="1495425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66675</xdr:colOff>
      <xdr:row>198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4"/>
            <xdr:cNvSpPr txBox="1"/>
          </xdr:nvSpPr>
          <xdr:spPr>
            <a:xfrm>
              <a:off x="4638675" y="4734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4"/>
            <xdr:cNvSpPr txBox="1"/>
          </xdr:nvSpPr>
          <xdr:spPr>
            <a:xfrm>
              <a:off x="4638675" y="4734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142875</xdr:colOff>
      <xdr:row>200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8" name="TextBox 4"/>
            <xdr:cNvSpPr txBox="1"/>
          </xdr:nvSpPr>
          <xdr:spPr>
            <a:xfrm>
              <a:off x="3343275" y="47618681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203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5"/>
            <xdr:cNvSpPr txBox="1"/>
          </xdr:nvSpPr>
          <xdr:spPr>
            <a:xfrm>
              <a:off x="4181474" y="48282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204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4"/>
            <xdr:cNvSpPr txBox="1"/>
          </xdr:nvSpPr>
          <xdr:spPr>
            <a:xfrm>
              <a:off x="1381124" y="48704531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210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228725" y="49987200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213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2" name="TextBox 5"/>
            <xdr:cNvSpPr txBox="1"/>
          </xdr:nvSpPr>
          <xdr:spPr>
            <a:xfrm>
              <a:off x="1076324" y="5065395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240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323975" y="57130950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226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228725" y="53797200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256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134"/>
            <xdr:cNvSpPr txBox="1"/>
          </xdr:nvSpPr>
          <xdr:spPr>
            <a:xfrm>
              <a:off x="1333500" y="60940950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269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/>
            <xdr:cNvSpPr txBox="1"/>
          </xdr:nvSpPr>
          <xdr:spPr>
            <a:xfrm>
              <a:off x="1228725" y="64274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135"/>
            <xdr:cNvSpPr txBox="1"/>
          </xdr:nvSpPr>
          <xdr:spPr>
            <a:xfrm>
              <a:off x="1228725" y="642747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9526</xdr:colOff>
      <xdr:row>282</xdr:row>
      <xdr:rowOff>57150</xdr:rowOff>
    </xdr:from>
    <xdr:ext cx="87630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228726" y="67132200"/>
              <a:ext cx="8763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228726" y="67132200"/>
              <a:ext cx="87630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𝑙_𝐹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215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4" y="51168300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238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4"/>
            <xdr:cNvSpPr txBox="1"/>
          </xdr:nvSpPr>
          <xdr:spPr>
            <a:xfrm>
              <a:off x="1533524" y="56610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4"/>
            <xdr:cNvSpPr txBox="1"/>
          </xdr:nvSpPr>
          <xdr:spPr>
            <a:xfrm>
              <a:off x="1533524" y="56610281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57149</xdr:colOff>
      <xdr:row>224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1885949" y="5329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1885949" y="53292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229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1076325" y="5446394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259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61607700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243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1076324" y="57797700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245</xdr:row>
      <xdr:rowOff>47625</xdr:rowOff>
    </xdr:from>
    <xdr:ext cx="2733676" cy="609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1076325" y="58312050"/>
              <a:ext cx="2733676" cy="609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66674</xdr:colOff>
      <xdr:row>254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5"/>
            <xdr:cNvSpPr txBox="1"/>
          </xdr:nvSpPr>
          <xdr:spPr>
            <a:xfrm>
              <a:off x="1895474" y="6043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5"/>
            <xdr:cNvSpPr txBox="1"/>
          </xdr:nvSpPr>
          <xdr:spPr>
            <a:xfrm>
              <a:off x="1895474" y="60436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267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5"/>
            <xdr:cNvSpPr txBox="1"/>
          </xdr:nvSpPr>
          <xdr:spPr>
            <a:xfrm>
              <a:off x="2124074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267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5"/>
            <xdr:cNvSpPr txBox="1"/>
          </xdr:nvSpPr>
          <xdr:spPr>
            <a:xfrm>
              <a:off x="2895599" y="6328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272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5"/>
            <xdr:cNvSpPr txBox="1"/>
          </xdr:nvSpPr>
          <xdr:spPr>
            <a:xfrm>
              <a:off x="1076325" y="644652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280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</m:ra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5"/>
            <xdr:cNvSpPr txBox="1"/>
          </xdr:nvSpPr>
          <xdr:spPr>
            <a:xfrm>
              <a:off x="2152649" y="666273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/>
                <a:t>4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285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5"/>
            <xdr:cNvSpPr txBox="1"/>
          </xdr:nvSpPr>
          <xdr:spPr>
            <a:xfrm>
              <a:off x="1076325" y="6779895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𝑙_𝐹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289</xdr:row>
      <xdr:rowOff>28575</xdr:rowOff>
    </xdr:from>
    <xdr:to>
      <xdr:col>35</xdr:col>
      <xdr:colOff>38100</xdr:colOff>
      <xdr:row>290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90500" y="68770500"/>
              <a:ext cx="518160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90500" y="68770500"/>
              <a:ext cx="5181600" cy="209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(〖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𝑙〗_𝐹)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290</xdr:row>
      <xdr:rowOff>38101</xdr:rowOff>
    </xdr:from>
    <xdr:to>
      <xdr:col>10</xdr:col>
      <xdr:colOff>104775</xdr:colOff>
      <xdr:row>291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4476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290</xdr:row>
      <xdr:rowOff>38101</xdr:rowOff>
    </xdr:from>
    <xdr:to>
      <xdr:col>17</xdr:col>
      <xdr:colOff>104775</xdr:colOff>
      <xdr:row>291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15144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290</xdr:row>
      <xdr:rowOff>38101</xdr:rowOff>
    </xdr:from>
    <xdr:to>
      <xdr:col>24</xdr:col>
      <xdr:colOff>104775</xdr:colOff>
      <xdr:row>291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2581275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290</xdr:row>
      <xdr:rowOff>38101</xdr:rowOff>
    </xdr:from>
    <xdr:to>
      <xdr:col>31</xdr:col>
      <xdr:colOff>95250</xdr:colOff>
      <xdr:row>291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36385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290</xdr:row>
      <xdr:rowOff>38101</xdr:rowOff>
    </xdr:from>
    <xdr:to>
      <xdr:col>38</xdr:col>
      <xdr:colOff>95250</xdr:colOff>
      <xdr:row>291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705350" y="6901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291</xdr:row>
      <xdr:rowOff>28576</xdr:rowOff>
    </xdr:from>
    <xdr:to>
      <xdr:col>12</xdr:col>
      <xdr:colOff>104775</xdr:colOff>
      <xdr:row>291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7524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291</xdr:row>
      <xdr:rowOff>28576</xdr:rowOff>
    </xdr:from>
    <xdr:to>
      <xdr:col>19</xdr:col>
      <xdr:colOff>104775</xdr:colOff>
      <xdr:row>291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18192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291</xdr:row>
      <xdr:rowOff>28576</xdr:rowOff>
    </xdr:from>
    <xdr:to>
      <xdr:col>26</xdr:col>
      <xdr:colOff>104775</xdr:colOff>
      <xdr:row>291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2886075" y="692467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292</xdr:row>
      <xdr:rowOff>38101</xdr:rowOff>
    </xdr:from>
    <xdr:to>
      <xdr:col>10</xdr:col>
      <xdr:colOff>104775</xdr:colOff>
      <xdr:row>293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47675" y="694944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298</xdr:row>
      <xdr:rowOff>19050</xdr:rowOff>
    </xdr:from>
    <xdr:to>
      <xdr:col>15</xdr:col>
      <xdr:colOff>123825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16764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297</xdr:row>
      <xdr:rowOff>28575</xdr:rowOff>
    </xdr:from>
    <xdr:to>
      <xdr:col>33</xdr:col>
      <xdr:colOff>19050</xdr:colOff>
      <xdr:row>297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4314825" y="706755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298</xdr:row>
      <xdr:rowOff>19050</xdr:rowOff>
    </xdr:from>
    <xdr:to>
      <xdr:col>20</xdr:col>
      <xdr:colOff>57150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237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298</xdr:row>
      <xdr:rowOff>19050</xdr:rowOff>
    </xdr:from>
    <xdr:to>
      <xdr:col>25</xdr:col>
      <xdr:colOff>85725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2"/>
            <xdr:cNvSpPr txBox="1">
              <a:spLocks/>
            </xdr:cNvSpPr>
          </xdr:nvSpPr>
          <xdr:spPr>
            <a:xfrm>
              <a:off x="316230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298</xdr:row>
      <xdr:rowOff>19050</xdr:rowOff>
    </xdr:from>
    <xdr:to>
      <xdr:col>30</xdr:col>
      <xdr:colOff>66675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2"/>
            <xdr:cNvSpPr txBox="1">
              <a:spLocks/>
            </xdr:cNvSpPr>
          </xdr:nvSpPr>
          <xdr:spPr>
            <a:xfrm>
              <a:off x="3905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298</xdr:row>
      <xdr:rowOff>19050</xdr:rowOff>
    </xdr:from>
    <xdr:to>
      <xdr:col>35</xdr:col>
      <xdr:colOff>76200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2"/>
            <xdr:cNvSpPr txBox="1">
              <a:spLocks/>
            </xdr:cNvSpPr>
          </xdr:nvSpPr>
          <xdr:spPr>
            <a:xfrm>
              <a:off x="467677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298</xdr:row>
      <xdr:rowOff>19050</xdr:rowOff>
    </xdr:from>
    <xdr:to>
      <xdr:col>40</xdr:col>
      <xdr:colOff>66675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2"/>
            <xdr:cNvSpPr txBox="1">
              <a:spLocks/>
            </xdr:cNvSpPr>
          </xdr:nvSpPr>
          <xdr:spPr>
            <a:xfrm>
              <a:off x="5429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298</xdr:row>
      <xdr:rowOff>19050</xdr:rowOff>
    </xdr:from>
    <xdr:to>
      <xdr:col>45</xdr:col>
      <xdr:colOff>57150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2"/>
            <xdr:cNvSpPr txBox="1">
              <a:spLocks/>
            </xdr:cNvSpPr>
          </xdr:nvSpPr>
          <xdr:spPr>
            <a:xfrm>
              <a:off x="6181725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298</xdr:row>
      <xdr:rowOff>19050</xdr:rowOff>
    </xdr:from>
    <xdr:to>
      <xdr:col>50</xdr:col>
      <xdr:colOff>66675</xdr:colOff>
      <xdr:row>298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2"/>
            <xdr:cNvSpPr txBox="1">
              <a:spLocks/>
            </xdr:cNvSpPr>
          </xdr:nvSpPr>
          <xdr:spPr>
            <a:xfrm>
              <a:off x="6953250" y="7090410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297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00025" y="7069902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7</xdr:col>
      <xdr:colOff>123826</xdr:colOff>
      <xdr:row>97</xdr:row>
      <xdr:rowOff>61911</xdr:rowOff>
    </xdr:from>
    <xdr:to>
      <xdr:col>16</xdr:col>
      <xdr:colOff>9525</xdr:colOff>
      <xdr:row>98</xdr:row>
      <xdr:rowOff>180976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>
              <a:spLocks noChangeAspect="1"/>
            </xdr:cNvSpPr>
          </xdr:nvSpPr>
          <xdr:spPr>
            <a:xfrm>
              <a:off x="1190626" y="23083836"/>
              <a:ext cx="1257299" cy="35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>
              <a:spLocks noChangeAspect="1"/>
            </xdr:cNvSpPr>
          </xdr:nvSpPr>
          <xdr:spPr>
            <a:xfrm>
              <a:off x="1190626" y="23083836"/>
              <a:ext cx="1257299" cy="357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𝑙_𝑠=((𝑙_𝑠1+𝑙_𝑠2 ))/2−𝑙_𝑠3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9527</xdr:colOff>
      <xdr:row>99</xdr:row>
      <xdr:rowOff>4761</xdr:rowOff>
    </xdr:from>
    <xdr:to>
      <xdr:col>24</xdr:col>
      <xdr:colOff>114301</xdr:colOff>
      <xdr:row>100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TextBox 171"/>
            <xdr:cNvSpPr txBox="1">
              <a:spLocks noChangeAspect="1"/>
            </xdr:cNvSpPr>
          </xdr:nvSpPr>
          <xdr:spPr>
            <a:xfrm>
              <a:off x="1990727" y="23502936"/>
              <a:ext cx="1781174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2" name="TextBox 171"/>
            <xdr:cNvSpPr txBox="1">
              <a:spLocks noChangeAspect="1"/>
            </xdr:cNvSpPr>
          </xdr:nvSpPr>
          <xdr:spPr>
            <a:xfrm>
              <a:off x="1990727" y="23502936"/>
              <a:ext cx="1781174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(𝑙_𝑠1 )+𝑢^2 (𝑙_𝑠2 )+𝑢^2 (𝑙_𝑠3 )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9527</xdr:colOff>
      <xdr:row>99</xdr:row>
      <xdr:rowOff>4761</xdr:rowOff>
    </xdr:from>
    <xdr:to>
      <xdr:col>43</xdr:col>
      <xdr:colOff>104775</xdr:colOff>
      <xdr:row>100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TextBox 172"/>
            <xdr:cNvSpPr txBox="1">
              <a:spLocks noChangeAspect="1"/>
            </xdr:cNvSpPr>
          </xdr:nvSpPr>
          <xdr:spPr>
            <a:xfrm>
              <a:off x="3971927" y="23502936"/>
              <a:ext cx="2686048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3" name="TextBox 172"/>
            <xdr:cNvSpPr txBox="1">
              <a:spLocks noChangeAspect="1"/>
            </xdr:cNvSpPr>
          </xdr:nvSpPr>
          <xdr:spPr>
            <a:xfrm>
              <a:off x="3971927" y="23502936"/>
              <a:ext cx="2686048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)^2+(              )^2+(             )^2 )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8</xdr:col>
      <xdr:colOff>9527</xdr:colOff>
      <xdr:row>102</xdr:row>
      <xdr:rowOff>52392</xdr:rowOff>
    </xdr:from>
    <xdr:ext cx="885824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/>
            <xdr:cNvSpPr txBox="1"/>
          </xdr:nvSpPr>
          <xdr:spPr>
            <a:xfrm>
              <a:off x="1228727" y="242649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4" name="TextBox 173"/>
            <xdr:cNvSpPr txBox="1"/>
          </xdr:nvSpPr>
          <xdr:spPr>
            <a:xfrm>
              <a:off x="1228727" y="242649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13</xdr:col>
      <xdr:colOff>9527</xdr:colOff>
      <xdr:row>108</xdr:row>
      <xdr:rowOff>176211</xdr:rowOff>
    </xdr:from>
    <xdr:to>
      <xdr:col>26</xdr:col>
      <xdr:colOff>76201</xdr:colOff>
      <xdr:row>110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/>
            <xdr:cNvSpPr txBox="1">
              <a:spLocks noChangeAspect="1"/>
            </xdr:cNvSpPr>
          </xdr:nvSpPr>
          <xdr:spPr>
            <a:xfrm>
              <a:off x="1990727" y="258175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5" name="TextBox 174"/>
            <xdr:cNvSpPr txBox="1">
              <a:spLocks noChangeAspect="1"/>
            </xdr:cNvSpPr>
          </xdr:nvSpPr>
          <xdr:spPr>
            <a:xfrm>
              <a:off x="1990727" y="258175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(𝑙_𝑠1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(𝑙_𝑠1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27</xdr:col>
      <xdr:colOff>9527</xdr:colOff>
      <xdr:row>109</xdr:row>
      <xdr:rowOff>4761</xdr:rowOff>
    </xdr:from>
    <xdr:to>
      <xdr:col>39</xdr:col>
      <xdr:colOff>0</xdr:colOff>
      <xdr:row>110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/>
            <xdr:cNvSpPr txBox="1">
              <a:spLocks noChangeAspect="1"/>
            </xdr:cNvSpPr>
          </xdr:nvSpPr>
          <xdr:spPr>
            <a:xfrm>
              <a:off x="4124327" y="258841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6" name="TextBox 175"/>
            <xdr:cNvSpPr txBox="1">
              <a:spLocks noChangeAspect="1"/>
            </xdr:cNvSpPr>
          </xdr:nvSpPr>
          <xdr:spPr>
            <a:xfrm>
              <a:off x="4124327" y="258841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9</xdr:col>
      <xdr:colOff>9527</xdr:colOff>
      <xdr:row>138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7" name="TextBox 176"/>
            <xdr:cNvSpPr txBox="1"/>
          </xdr:nvSpPr>
          <xdr:spPr>
            <a:xfrm>
              <a:off x="1381127" y="3284696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7" name="TextBox 176"/>
            <xdr:cNvSpPr txBox="1"/>
          </xdr:nvSpPr>
          <xdr:spPr>
            <a:xfrm>
              <a:off x="1381127" y="3284696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𝑐_(𝑙_𝑠1 )=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𝑙_𝑠1 )=1/2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16</xdr:col>
      <xdr:colOff>114302</xdr:colOff>
      <xdr:row>110</xdr:row>
      <xdr:rowOff>233359</xdr:rowOff>
    </xdr:from>
    <xdr:to>
      <xdr:col>27</xdr:col>
      <xdr:colOff>0</xdr:colOff>
      <xdr:row>112</xdr:row>
      <xdr:rowOff>9524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/>
            <xdr:cNvSpPr txBox="1">
              <a:spLocks/>
            </xdr:cNvSpPr>
          </xdr:nvSpPr>
          <xdr:spPr>
            <a:xfrm>
              <a:off x="2552702" y="26350909"/>
              <a:ext cx="1562098" cy="25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8" name="TextBox 177"/>
            <xdr:cNvSpPr txBox="1">
              <a:spLocks/>
            </xdr:cNvSpPr>
          </xdr:nvSpPr>
          <xdr:spPr>
            <a:xfrm>
              <a:off x="2552702" y="26350909"/>
              <a:ext cx="1562098" cy="25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14</xdr:col>
      <xdr:colOff>104777</xdr:colOff>
      <xdr:row>112</xdr:row>
      <xdr:rowOff>233361</xdr:rowOff>
    </xdr:from>
    <xdr:to>
      <xdr:col>24</xdr:col>
      <xdr:colOff>142875</xdr:colOff>
      <xdr:row>113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9" name="TextBox 178"/>
            <xdr:cNvSpPr txBox="1">
              <a:spLocks/>
            </xdr:cNvSpPr>
          </xdr:nvSpPr>
          <xdr:spPr>
            <a:xfrm>
              <a:off x="2238377" y="26827161"/>
              <a:ext cx="15620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79" name="TextBox 178"/>
            <xdr:cNvSpPr txBox="1">
              <a:spLocks/>
            </xdr:cNvSpPr>
          </xdr:nvSpPr>
          <xdr:spPr>
            <a:xfrm>
              <a:off x="2238377" y="26827161"/>
              <a:ext cx="15620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26</xdr:col>
      <xdr:colOff>104777</xdr:colOff>
      <xdr:row>113</xdr:row>
      <xdr:rowOff>109536</xdr:rowOff>
    </xdr:from>
    <xdr:to>
      <xdr:col>37</xdr:col>
      <xdr:colOff>28575</xdr:colOff>
      <xdr:row>114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0" name="TextBox 179"/>
            <xdr:cNvSpPr txBox="1">
              <a:spLocks/>
            </xdr:cNvSpPr>
          </xdr:nvSpPr>
          <xdr:spPr>
            <a:xfrm>
              <a:off x="4067177" y="26941461"/>
              <a:ext cx="16001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altLang="ko-K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   </m:t>
                          </m:r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altLang="ko-K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altLang="ko-K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altLang="ko-KR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         </m:t>
                              </m:r>
                              <m:r>
                                <a:rPr lang="en-US" altLang="ko-K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ko-K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n-US" altLang="ko-K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Choice>
      <mc:Fallback xmlns="">
        <xdr:sp macro="" textlink="">
          <xdr:nvSpPr>
            <xdr:cNvPr id="180" name="TextBox 179"/>
            <xdr:cNvSpPr txBox="1">
              <a:spLocks/>
            </xdr:cNvSpPr>
          </xdr:nvSpPr>
          <xdr:spPr>
            <a:xfrm>
              <a:off x="4067177" y="26941461"/>
              <a:ext cx="1600198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〗^2+(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r>
                <a:rPr lang="ko-KR" altLang="en-US" sz="1100"/>
                <a:t>  </a:t>
              </a:r>
              <a:r>
                <a:rPr lang="en-US" altLang="ko-KR" sz="1100"/>
                <a:t>nm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14</xdr:col>
      <xdr:colOff>9526</xdr:colOff>
      <xdr:row>114</xdr:row>
      <xdr:rowOff>223836</xdr:rowOff>
    </xdr:from>
    <xdr:to>
      <xdr:col>24</xdr:col>
      <xdr:colOff>66675</xdr:colOff>
      <xdr:row>115</xdr:row>
      <xdr:rowOff>219075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1" name="TextBox 180"/>
            <xdr:cNvSpPr txBox="1">
              <a:spLocks/>
            </xdr:cNvSpPr>
          </xdr:nvSpPr>
          <xdr:spPr>
            <a:xfrm>
              <a:off x="2143126" y="27293886"/>
              <a:ext cx="1581149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1" name="TextBox 180"/>
            <xdr:cNvSpPr txBox="1">
              <a:spLocks/>
            </xdr:cNvSpPr>
          </xdr:nvSpPr>
          <xdr:spPr>
            <a:xfrm>
              <a:off x="2143126" y="27293886"/>
              <a:ext cx="1581149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〗^2+(              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9527</xdr:colOff>
      <xdr:row>118</xdr:row>
      <xdr:rowOff>109536</xdr:rowOff>
    </xdr:from>
    <xdr:to>
      <xdr:col>27</xdr:col>
      <xdr:colOff>76201</xdr:colOff>
      <xdr:row>120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2" name="TextBox 181"/>
            <xdr:cNvSpPr txBox="1">
              <a:spLocks/>
            </xdr:cNvSpPr>
          </xdr:nvSpPr>
          <xdr:spPr>
            <a:xfrm>
              <a:off x="771527" y="28132086"/>
              <a:ext cx="3419474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bSup>
                          <m:sSub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2" name="TextBox 181"/>
            <xdr:cNvSpPr txBox="1">
              <a:spLocks/>
            </xdr:cNvSpPr>
          </xdr:nvSpPr>
          <xdr:spPr>
            <a:xfrm>
              <a:off x="771527" y="28132086"/>
              <a:ext cx="3419474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𝑙)=∑24_(𝑖=1)^𝑁▒〖𝑐_𝑖^2 𝑢^2 (𝑙_𝑖 ) 〗+2∑24_(𝑖=1)^(𝑁−1)▒〖∑24_(𝑗=𝑖+1)^𝑁▒〖𝑐_𝑖 𝑐_𝑗 𝑟(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〗 𝑢(𝑙_𝑖 ) 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12</xdr:col>
      <xdr:colOff>19052</xdr:colOff>
      <xdr:row>136</xdr:row>
      <xdr:rowOff>33336</xdr:rowOff>
    </xdr:from>
    <xdr:to>
      <xdr:col>14</xdr:col>
      <xdr:colOff>28576</xdr:colOff>
      <xdr:row>137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3" name="TextBox 182"/>
            <xdr:cNvSpPr txBox="1">
              <a:spLocks/>
            </xdr:cNvSpPr>
          </xdr:nvSpPr>
          <xdr:spPr>
            <a:xfrm>
              <a:off x="1847852" y="3234213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3" name="TextBox 182"/>
            <xdr:cNvSpPr txBox="1">
              <a:spLocks/>
            </xdr:cNvSpPr>
          </xdr:nvSpPr>
          <xdr:spPr>
            <a:xfrm>
              <a:off x="1847852" y="3234213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5</xdr:col>
      <xdr:colOff>9527</xdr:colOff>
      <xdr:row>122</xdr:row>
      <xdr:rowOff>52392</xdr:rowOff>
    </xdr:from>
    <xdr:ext cx="885824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4" name="TextBox 183"/>
            <xdr:cNvSpPr txBox="1"/>
          </xdr:nvSpPr>
          <xdr:spPr>
            <a:xfrm>
              <a:off x="771527" y="290274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4" name="TextBox 183"/>
            <xdr:cNvSpPr txBox="1"/>
          </xdr:nvSpPr>
          <xdr:spPr>
            <a:xfrm>
              <a:off x="771527" y="29027442"/>
              <a:ext cx="885824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</a:t>
              </a:r>
              <a:r>
                <a:rPr lang="en-US" altLang="ko-KR" sz="1100" i="0">
                  <a:latin typeface="Cambria Math" panose="02040503050406030204" pitchFamily="18" charset="0"/>
                </a:rPr>
                <a:t>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𝑙_𝑖 )=1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41</xdr:col>
      <xdr:colOff>38102</xdr:colOff>
      <xdr:row>122</xdr:row>
      <xdr:rowOff>138111</xdr:rowOff>
    </xdr:from>
    <xdr:to>
      <xdr:col>44</xdr:col>
      <xdr:colOff>28575</xdr:colOff>
      <xdr:row>123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5" name="TextBox 184"/>
            <xdr:cNvSpPr txBox="1">
              <a:spLocks/>
            </xdr:cNvSpPr>
          </xdr:nvSpPr>
          <xdr:spPr>
            <a:xfrm>
              <a:off x="6286502" y="29113161"/>
              <a:ext cx="447673" cy="252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5" name="TextBox 184"/>
            <xdr:cNvSpPr txBox="1">
              <a:spLocks/>
            </xdr:cNvSpPr>
          </xdr:nvSpPr>
          <xdr:spPr>
            <a:xfrm>
              <a:off x="6286502" y="29113161"/>
              <a:ext cx="447673" cy="252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𝑟(𝑙_𝑖,𝑙_𝑗 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9527</xdr:colOff>
      <xdr:row>125</xdr:row>
      <xdr:rowOff>119061</xdr:rowOff>
    </xdr:from>
    <xdr:to>
      <xdr:col>22</xdr:col>
      <xdr:colOff>0</xdr:colOff>
      <xdr:row>127</xdr:row>
      <xdr:rowOff>200025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6" name="TextBox 185"/>
            <xdr:cNvSpPr txBox="1">
              <a:spLocks/>
            </xdr:cNvSpPr>
          </xdr:nvSpPr>
          <xdr:spPr>
            <a:xfrm>
              <a:off x="771527" y="29808486"/>
              <a:ext cx="2581273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nary>
                      <m:naryPr>
                        <m:chr m:val="∑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e>
                    </m:nary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6" name="TextBox 185"/>
            <xdr:cNvSpPr txBox="1">
              <a:spLocks/>
            </xdr:cNvSpPr>
          </xdr:nvSpPr>
          <xdr:spPr>
            <a:xfrm>
              <a:off x="771527" y="29808486"/>
              <a:ext cx="2581273" cy="557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𝑙)=∑24_(𝑖=1)^𝑁▒〖𝑢^2 (𝑙_𝑖 ) 〗+2∑24_(𝑖=1)^(𝑁−1)▒∑24_(𝑗=𝑖+1)^𝑁▒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𝑢(𝑙_𝑖 )𝑢(𝑙_𝑗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13</xdr:col>
      <xdr:colOff>9527</xdr:colOff>
      <xdr:row>144</xdr:row>
      <xdr:rowOff>176211</xdr:rowOff>
    </xdr:from>
    <xdr:ext cx="2047874" cy="40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7" name="TextBox 186"/>
            <xdr:cNvSpPr txBox="1">
              <a:spLocks noChangeAspect="1"/>
            </xdr:cNvSpPr>
          </xdr:nvSpPr>
          <xdr:spPr>
            <a:xfrm>
              <a:off x="1990727" y="343900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7" name="TextBox 186"/>
            <xdr:cNvSpPr txBox="1">
              <a:spLocks noChangeAspect="1"/>
            </xdr:cNvSpPr>
          </xdr:nvSpPr>
          <xdr:spPr>
            <a:xfrm>
              <a:off x="1990727" y="34390011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9527</xdr:colOff>
      <xdr:row>145</xdr:row>
      <xdr:rowOff>4761</xdr:rowOff>
    </xdr:from>
    <xdr:ext cx="1819273" cy="242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8" name="TextBox 187"/>
            <xdr:cNvSpPr txBox="1">
              <a:spLocks noChangeAspect="1"/>
            </xdr:cNvSpPr>
          </xdr:nvSpPr>
          <xdr:spPr>
            <a:xfrm>
              <a:off x="4124327" y="344566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8" name="TextBox 187"/>
            <xdr:cNvSpPr txBox="1">
              <a:spLocks noChangeAspect="1"/>
            </xdr:cNvSpPr>
          </xdr:nvSpPr>
          <xdr:spPr>
            <a:xfrm>
              <a:off x="4124327" y="34456686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9527</xdr:colOff>
      <xdr:row>157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TextBox 188"/>
            <xdr:cNvSpPr txBox="1"/>
          </xdr:nvSpPr>
          <xdr:spPr>
            <a:xfrm>
              <a:off x="1381127" y="37371342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89" name="TextBox 188"/>
            <xdr:cNvSpPr txBox="1"/>
          </xdr:nvSpPr>
          <xdr:spPr>
            <a:xfrm>
              <a:off x="1381127" y="37371342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𝑐_(𝑙_𝑠2 )=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𝑙_𝑠2 )=1/2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19052</xdr:colOff>
      <xdr:row>155</xdr:row>
      <xdr:rowOff>33336</xdr:rowOff>
    </xdr:from>
    <xdr:ext cx="314324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0" name="TextBox 189"/>
            <xdr:cNvSpPr txBox="1">
              <a:spLocks/>
            </xdr:cNvSpPr>
          </xdr:nvSpPr>
          <xdr:spPr>
            <a:xfrm>
              <a:off x="1847852" y="36866511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0" name="TextBox 189"/>
            <xdr:cNvSpPr txBox="1">
              <a:spLocks/>
            </xdr:cNvSpPr>
          </xdr:nvSpPr>
          <xdr:spPr>
            <a:xfrm>
              <a:off x="1847852" y="36866511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9527</xdr:colOff>
      <xdr:row>163</xdr:row>
      <xdr:rowOff>176211</xdr:rowOff>
    </xdr:from>
    <xdr:ext cx="2047874" cy="40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1" name="TextBox 190"/>
            <xdr:cNvSpPr txBox="1">
              <a:spLocks noChangeAspect="1"/>
            </xdr:cNvSpPr>
          </xdr:nvSpPr>
          <xdr:spPr>
            <a:xfrm>
              <a:off x="1990727" y="38914386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길이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결합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1" name="TextBox 190"/>
            <xdr:cNvSpPr txBox="1">
              <a:spLocks noChangeAspect="1"/>
            </xdr:cNvSpPr>
          </xdr:nvSpPr>
          <xdr:spPr>
            <a:xfrm>
              <a:off x="1990727" y="38914386"/>
              <a:ext cx="2047874" cy="40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(𝑙_𝑠3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길이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))+𝑢^2 (𝑙_𝑠3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결합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9527</xdr:colOff>
      <xdr:row>164</xdr:row>
      <xdr:rowOff>4761</xdr:rowOff>
    </xdr:from>
    <xdr:ext cx="1819273" cy="2428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2" name="TextBox 191"/>
            <xdr:cNvSpPr txBox="1">
              <a:spLocks noChangeAspect="1"/>
            </xdr:cNvSpPr>
          </xdr:nvSpPr>
          <xdr:spPr>
            <a:xfrm>
              <a:off x="4124327" y="38981061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2" name="TextBox 191"/>
            <xdr:cNvSpPr txBox="1">
              <a:spLocks noChangeAspect="1"/>
            </xdr:cNvSpPr>
          </xdr:nvSpPr>
          <xdr:spPr>
            <a:xfrm>
              <a:off x="4124327" y="38981061"/>
              <a:ext cx="1819273" cy="2428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)^2+(                  )^2 )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9</xdr:col>
      <xdr:colOff>9527</xdr:colOff>
      <xdr:row>176</xdr:row>
      <xdr:rowOff>61917</xdr:rowOff>
    </xdr:from>
    <xdr:ext cx="952498" cy="3857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TextBox 192"/>
            <xdr:cNvSpPr txBox="1"/>
          </xdr:nvSpPr>
          <xdr:spPr>
            <a:xfrm>
              <a:off x="1381127" y="4189571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3" name="TextBox 192"/>
            <xdr:cNvSpPr txBox="1"/>
          </xdr:nvSpPr>
          <xdr:spPr>
            <a:xfrm>
              <a:off x="1381127" y="41895717"/>
              <a:ext cx="952498" cy="385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𝑐_(𝑙_𝑠3 )=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𝑙_𝑠3 )=1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19052</xdr:colOff>
      <xdr:row>174</xdr:row>
      <xdr:rowOff>33336</xdr:rowOff>
    </xdr:from>
    <xdr:ext cx="314324" cy="233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4" name="TextBox 193"/>
            <xdr:cNvSpPr txBox="1">
              <a:spLocks/>
            </xdr:cNvSpPr>
          </xdr:nvSpPr>
          <xdr:spPr>
            <a:xfrm>
              <a:off x="1847852" y="4139088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94" name="TextBox 193"/>
            <xdr:cNvSpPr txBox="1">
              <a:spLocks/>
            </xdr:cNvSpPr>
          </xdr:nvSpPr>
          <xdr:spPr>
            <a:xfrm>
              <a:off x="1847852" y="41390886"/>
              <a:ext cx="314324" cy="233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51" t="s">
        <v>0</v>
      </c>
      <c r="B1" s="352"/>
      <c r="C1" s="352"/>
      <c r="D1" s="352"/>
      <c r="E1" s="352"/>
      <c r="F1" s="352"/>
      <c r="G1" s="352"/>
      <c r="H1" s="353"/>
      <c r="I1" s="354"/>
      <c r="J1" s="355"/>
    </row>
    <row r="2" spans="1:13" ht="12.95" customHeight="1">
      <c r="A2" s="356" t="s">
        <v>1</v>
      </c>
      <c r="B2" s="356"/>
      <c r="C2" s="356"/>
      <c r="D2" s="356"/>
      <c r="E2" s="356"/>
      <c r="F2" s="356"/>
      <c r="G2" s="356"/>
      <c r="H2" s="356"/>
      <c r="I2" s="356"/>
      <c r="J2" s="356"/>
    </row>
    <row r="3" spans="1:13" ht="12.95" customHeight="1">
      <c r="A3" s="348" t="s">
        <v>2</v>
      </c>
      <c r="B3" s="345"/>
      <c r="C3" s="357"/>
      <c r="D3" s="357"/>
      <c r="E3" s="357"/>
      <c r="F3" s="345" t="s">
        <v>3</v>
      </c>
      <c r="G3" s="345"/>
      <c r="H3" s="358"/>
      <c r="I3" s="347"/>
      <c r="J3" s="347"/>
    </row>
    <row r="4" spans="1:13" ht="12.95" customHeight="1">
      <c r="A4" s="345" t="s">
        <v>4</v>
      </c>
      <c r="B4" s="345"/>
      <c r="C4" s="346"/>
      <c r="D4" s="345"/>
      <c r="E4" s="345"/>
      <c r="F4" s="345" t="s">
        <v>5</v>
      </c>
      <c r="G4" s="345"/>
      <c r="H4" s="345"/>
      <c r="I4" s="347"/>
      <c r="J4" s="347"/>
    </row>
    <row r="5" spans="1:13" ht="12.95" customHeight="1">
      <c r="A5" s="345" t="s">
        <v>6</v>
      </c>
      <c r="B5" s="345"/>
      <c r="C5" s="345"/>
      <c r="D5" s="347"/>
      <c r="E5" s="347"/>
      <c r="F5" s="348" t="s">
        <v>7</v>
      </c>
      <c r="G5" s="345"/>
      <c r="H5" s="349"/>
      <c r="I5" s="350"/>
      <c r="J5" s="350"/>
    </row>
    <row r="6" spans="1:13" ht="12.95" customHeight="1">
      <c r="A6" s="345" t="s">
        <v>8</v>
      </c>
      <c r="B6" s="345"/>
      <c r="C6" s="345"/>
      <c r="D6" s="347"/>
      <c r="E6" s="347"/>
      <c r="F6" s="348" t="s">
        <v>9</v>
      </c>
      <c r="G6" s="345"/>
      <c r="H6" s="349"/>
      <c r="I6" s="350"/>
      <c r="J6" s="350"/>
    </row>
    <row r="7" spans="1:13" ht="12.95" customHeight="1">
      <c r="A7" s="345" t="s">
        <v>10</v>
      </c>
      <c r="B7" s="345"/>
      <c r="C7" s="360"/>
      <c r="D7" s="347"/>
      <c r="E7" s="347"/>
      <c r="F7" s="348" t="s">
        <v>11</v>
      </c>
      <c r="G7" s="345"/>
      <c r="H7" s="345"/>
      <c r="I7" s="347"/>
      <c r="J7" s="347"/>
    </row>
    <row r="8" spans="1:13" ht="12.95" customHeight="1">
      <c r="A8" s="345" t="s">
        <v>12</v>
      </c>
      <c r="B8" s="345"/>
      <c r="C8" s="358"/>
      <c r="D8" s="359"/>
      <c r="E8" s="359"/>
      <c r="F8" s="348" t="s">
        <v>13</v>
      </c>
      <c r="G8" s="345"/>
      <c r="H8" s="345"/>
      <c r="I8" s="347"/>
      <c r="J8" s="347"/>
    </row>
    <row r="9" spans="1:13" ht="12.95" customHeight="1">
      <c r="A9" s="348" t="s">
        <v>35</v>
      </c>
      <c r="B9" s="345"/>
      <c r="C9" s="349"/>
      <c r="D9" s="350"/>
      <c r="E9" s="350"/>
      <c r="F9" s="361" t="s">
        <v>14</v>
      </c>
      <c r="G9" s="361"/>
      <c r="H9" s="349"/>
      <c r="I9" s="350"/>
      <c r="J9" s="350"/>
    </row>
    <row r="10" spans="1:13" ht="23.25" customHeight="1">
      <c r="A10" s="345" t="s">
        <v>15</v>
      </c>
      <c r="B10" s="345"/>
      <c r="C10" s="349"/>
      <c r="D10" s="350"/>
      <c r="E10" s="350"/>
      <c r="F10" s="345" t="s">
        <v>16</v>
      </c>
      <c r="G10" s="345"/>
      <c r="H10" s="34"/>
      <c r="I10" s="369" t="s">
        <v>17</v>
      </c>
      <c r="J10" s="370"/>
      <c r="K10" s="4"/>
    </row>
    <row r="11" spans="1:13" ht="12.95" customHeight="1">
      <c r="A11" s="356" t="s">
        <v>18</v>
      </c>
      <c r="B11" s="356"/>
      <c r="C11" s="356"/>
      <c r="D11" s="356"/>
      <c r="E11" s="356"/>
      <c r="F11" s="356"/>
      <c r="G11" s="356"/>
      <c r="H11" s="356"/>
      <c r="I11" s="356"/>
      <c r="J11" s="356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71" t="s">
        <v>22</v>
      </c>
      <c r="H12" s="367"/>
      <c r="I12" s="373" t="s">
        <v>23</v>
      </c>
      <c r="J12" s="374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72"/>
      <c r="H13" s="368"/>
      <c r="I13" s="375"/>
      <c r="J13" s="376"/>
      <c r="K13" s="5"/>
    </row>
    <row r="14" spans="1:13" ht="12.95" customHeight="1">
      <c r="A14" s="356" t="s">
        <v>27</v>
      </c>
      <c r="B14" s="356"/>
      <c r="C14" s="356"/>
      <c r="D14" s="356"/>
      <c r="E14" s="356"/>
      <c r="F14" s="356"/>
      <c r="G14" s="356"/>
      <c r="H14" s="356"/>
      <c r="I14" s="356"/>
      <c r="J14" s="356"/>
      <c r="K14" s="5"/>
    </row>
    <row r="15" spans="1:13" ht="39" customHeight="1">
      <c r="A15" s="364"/>
      <c r="B15" s="365"/>
      <c r="C15" s="365"/>
      <c r="D15" s="365"/>
      <c r="E15" s="365"/>
      <c r="F15" s="365"/>
      <c r="G15" s="365"/>
      <c r="H15" s="365"/>
      <c r="I15" s="365"/>
      <c r="J15" s="366"/>
    </row>
    <row r="16" spans="1:13" ht="12.95" customHeight="1">
      <c r="A16" s="356" t="s">
        <v>28</v>
      </c>
      <c r="B16" s="356"/>
      <c r="C16" s="356"/>
      <c r="D16" s="356"/>
      <c r="E16" s="356"/>
      <c r="F16" s="356"/>
      <c r="G16" s="356"/>
      <c r="H16" s="356"/>
      <c r="I16" s="356"/>
      <c r="J16" s="356"/>
    </row>
    <row r="17" spans="1:12" ht="12.95" customHeight="1">
      <c r="A17" s="3" t="s">
        <v>29</v>
      </c>
      <c r="B17" s="348" t="s">
        <v>30</v>
      </c>
      <c r="C17" s="345"/>
      <c r="D17" s="345"/>
      <c r="E17" s="345"/>
      <c r="F17" s="348" t="s">
        <v>31</v>
      </c>
      <c r="G17" s="34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62"/>
      <c r="C18" s="363"/>
      <c r="D18" s="363"/>
      <c r="E18" s="363"/>
      <c r="F18" s="362"/>
      <c r="G18" s="363"/>
      <c r="H18" s="40"/>
      <c r="I18" s="18"/>
      <c r="J18" s="87"/>
      <c r="L18" s="5"/>
    </row>
    <row r="19" spans="1:12" ht="12.95" customHeight="1">
      <c r="A19" s="35"/>
      <c r="B19" s="362"/>
      <c r="C19" s="363"/>
      <c r="D19" s="363"/>
      <c r="E19" s="363"/>
      <c r="F19" s="362"/>
      <c r="G19" s="363"/>
      <c r="H19" s="21"/>
      <c r="I19" s="21"/>
      <c r="J19" s="87"/>
      <c r="L19" s="5"/>
    </row>
    <row r="20" spans="1:12" ht="12.95" customHeight="1">
      <c r="A20" s="35"/>
      <c r="B20" s="362"/>
      <c r="C20" s="363"/>
      <c r="D20" s="363"/>
      <c r="E20" s="363"/>
      <c r="F20" s="362"/>
      <c r="G20" s="363"/>
      <c r="H20" s="32"/>
      <c r="I20" s="32"/>
      <c r="J20" s="87"/>
      <c r="L20" s="5"/>
    </row>
    <row r="21" spans="1:12" ht="12.95" customHeight="1">
      <c r="A21" s="35"/>
      <c r="B21" s="362"/>
      <c r="C21" s="363"/>
      <c r="D21" s="363"/>
      <c r="E21" s="363"/>
      <c r="F21" s="362"/>
      <c r="G21" s="363"/>
      <c r="H21" s="32"/>
      <c r="I21" s="9"/>
      <c r="J21" s="87"/>
      <c r="L21" s="5"/>
    </row>
    <row r="22" spans="1:12" ht="12.95" customHeight="1">
      <c r="A22" s="35"/>
      <c r="B22" s="362"/>
      <c r="C22" s="363"/>
      <c r="D22" s="363"/>
      <c r="E22" s="363"/>
      <c r="F22" s="362"/>
      <c r="G22" s="363"/>
      <c r="H22" s="20"/>
      <c r="I22" s="11"/>
      <c r="J22" s="87"/>
      <c r="L22" s="5"/>
    </row>
    <row r="23" spans="1:12" ht="12.95" customHeight="1">
      <c r="A23" s="35"/>
      <c r="B23" s="362"/>
      <c r="C23" s="363"/>
      <c r="D23" s="363"/>
      <c r="E23" s="363"/>
      <c r="F23" s="362"/>
      <c r="G23" s="363"/>
      <c r="H23" s="11"/>
      <c r="I23" s="9"/>
      <c r="J23" s="87"/>
      <c r="L23" s="5"/>
    </row>
    <row r="24" spans="1:12" ht="12.95" customHeight="1">
      <c r="A24" s="35"/>
      <c r="B24" s="362"/>
      <c r="C24" s="363"/>
      <c r="D24" s="363"/>
      <c r="E24" s="363"/>
      <c r="F24" s="362"/>
      <c r="G24" s="363"/>
      <c r="H24" s="16"/>
      <c r="I24" s="9"/>
      <c r="J24" s="87"/>
      <c r="L24" s="5"/>
    </row>
    <row r="25" spans="1:12" ht="12.95" customHeight="1">
      <c r="A25" s="35"/>
      <c r="B25" s="362"/>
      <c r="C25" s="363"/>
      <c r="D25" s="363"/>
      <c r="E25" s="363"/>
      <c r="F25" s="362"/>
      <c r="G25" s="363"/>
      <c r="H25" s="16"/>
      <c r="I25" s="9"/>
      <c r="J25" s="87"/>
      <c r="L25" s="5"/>
    </row>
    <row r="26" spans="1:12" ht="12.95" customHeight="1">
      <c r="A26" s="35"/>
      <c r="B26" s="362"/>
      <c r="C26" s="363"/>
      <c r="D26" s="363"/>
      <c r="E26" s="363"/>
      <c r="F26" s="362"/>
      <c r="G26" s="363"/>
      <c r="H26" s="16"/>
      <c r="I26" s="9"/>
      <c r="J26" s="87"/>
      <c r="L26" s="5"/>
    </row>
    <row r="27" spans="1:12" ht="12.95" customHeight="1">
      <c r="A27" s="35"/>
      <c r="B27" s="362"/>
      <c r="C27" s="363"/>
      <c r="D27" s="363"/>
      <c r="E27" s="363"/>
      <c r="F27" s="362"/>
      <c r="G27" s="363"/>
      <c r="H27" s="9"/>
      <c r="I27" s="9"/>
      <c r="J27" s="87"/>
    </row>
    <row r="28" spans="1:12" ht="12.95" customHeight="1">
      <c r="A28" s="35"/>
      <c r="B28" s="362"/>
      <c r="C28" s="363"/>
      <c r="D28" s="363"/>
      <c r="E28" s="363"/>
      <c r="F28" s="362"/>
      <c r="G28" s="363"/>
      <c r="H28" s="9"/>
      <c r="I28" s="9"/>
      <c r="J28" s="87"/>
    </row>
    <row r="29" spans="1:12" ht="12.95" customHeight="1">
      <c r="A29" s="35"/>
      <c r="B29" s="362"/>
      <c r="C29" s="363"/>
      <c r="D29" s="363"/>
      <c r="E29" s="363"/>
      <c r="F29" s="362"/>
      <c r="G29" s="363"/>
      <c r="H29" s="9"/>
      <c r="I29" s="9"/>
      <c r="J29" s="87"/>
    </row>
    <row r="30" spans="1:12" ht="12.95" customHeight="1">
      <c r="A30" s="35"/>
      <c r="B30" s="362"/>
      <c r="C30" s="363"/>
      <c r="D30" s="363"/>
      <c r="E30" s="363"/>
      <c r="F30" s="362"/>
      <c r="G30" s="363"/>
      <c r="H30" s="9"/>
      <c r="I30" s="9"/>
      <c r="J30" s="87"/>
    </row>
    <row r="31" spans="1:12" ht="12.95" customHeight="1">
      <c r="A31" s="35"/>
      <c r="B31" s="362"/>
      <c r="C31" s="363"/>
      <c r="D31" s="363"/>
      <c r="E31" s="363"/>
      <c r="F31" s="362"/>
      <c r="G31" s="363"/>
      <c r="H31" s="9"/>
      <c r="I31" s="9"/>
      <c r="J31" s="87"/>
    </row>
    <row r="32" spans="1:12" ht="12.95" customHeight="1">
      <c r="A32" s="35"/>
      <c r="B32" s="362"/>
      <c r="C32" s="363"/>
      <c r="D32" s="363"/>
      <c r="E32" s="363"/>
      <c r="F32" s="362"/>
      <c r="G32" s="363"/>
      <c r="H32" s="9"/>
      <c r="I32" s="9"/>
      <c r="J32" s="87"/>
    </row>
    <row r="33" spans="1:10" ht="12.95" customHeight="1">
      <c r="A33" s="35"/>
      <c r="B33" s="362"/>
      <c r="C33" s="363"/>
      <c r="D33" s="363"/>
      <c r="E33" s="363"/>
      <c r="F33" s="362"/>
      <c r="G33" s="363"/>
      <c r="H33" s="9"/>
      <c r="I33" s="9"/>
      <c r="J33" s="87"/>
    </row>
    <row r="34" spans="1:10" ht="12.95" customHeight="1">
      <c r="A34" s="35"/>
      <c r="B34" s="362"/>
      <c r="C34" s="363"/>
      <c r="D34" s="363"/>
      <c r="E34" s="363"/>
      <c r="F34" s="362"/>
      <c r="G34" s="363"/>
      <c r="H34" s="9"/>
      <c r="I34" s="9"/>
      <c r="J34" s="87"/>
    </row>
    <row r="35" spans="1:10" ht="12.95" customHeight="1">
      <c r="A35" s="35"/>
      <c r="B35" s="362"/>
      <c r="C35" s="363"/>
      <c r="D35" s="363"/>
      <c r="E35" s="363"/>
      <c r="F35" s="362"/>
      <c r="G35" s="363"/>
      <c r="H35" s="9"/>
      <c r="I35" s="9"/>
      <c r="J35" s="87"/>
    </row>
    <row r="36" spans="1:10" ht="12.95" customHeight="1">
      <c r="A36" s="35"/>
      <c r="B36" s="362"/>
      <c r="C36" s="363"/>
      <c r="D36" s="363"/>
      <c r="E36" s="363"/>
      <c r="F36" s="362"/>
      <c r="G36" s="363"/>
      <c r="H36" s="9"/>
      <c r="I36" s="9"/>
      <c r="J36" s="87"/>
    </row>
    <row r="37" spans="1:10" ht="12.95" customHeight="1">
      <c r="A37" s="35"/>
      <c r="B37" s="362"/>
      <c r="C37" s="363"/>
      <c r="D37" s="363"/>
      <c r="E37" s="363"/>
      <c r="F37" s="362"/>
      <c r="G37" s="363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386" t="s">
        <v>37</v>
      </c>
      <c r="B39" s="386"/>
      <c r="C39" s="386"/>
      <c r="D39" s="386"/>
      <c r="E39" s="386"/>
      <c r="F39" s="389" t="s">
        <v>38</v>
      </c>
      <c r="G39" s="377"/>
      <c r="H39" s="378"/>
      <c r="I39" s="378"/>
      <c r="J39" s="379"/>
    </row>
    <row r="40" spans="1:10" ht="12.95" customHeight="1">
      <c r="A40" s="386" t="s">
        <v>39</v>
      </c>
      <c r="B40" s="386"/>
      <c r="C40" s="386"/>
      <c r="D40" s="386"/>
      <c r="E40" s="386"/>
      <c r="F40" s="390"/>
      <c r="G40" s="380"/>
      <c r="H40" s="381"/>
      <c r="I40" s="381"/>
      <c r="J40" s="382"/>
    </row>
    <row r="41" spans="1:10" ht="12.95" customHeight="1">
      <c r="A41" s="386" t="s">
        <v>40</v>
      </c>
      <c r="B41" s="386"/>
      <c r="C41" s="386"/>
      <c r="D41" s="386"/>
      <c r="E41" s="386"/>
      <c r="F41" s="390"/>
      <c r="G41" s="380"/>
      <c r="H41" s="381"/>
      <c r="I41" s="381"/>
      <c r="J41" s="382"/>
    </row>
    <row r="42" spans="1:10" ht="12.95" customHeight="1">
      <c r="A42" s="386" t="s">
        <v>41</v>
      </c>
      <c r="B42" s="386"/>
      <c r="C42" s="387" t="s">
        <v>42</v>
      </c>
      <c r="D42" s="387"/>
      <c r="E42" s="387"/>
      <c r="F42" s="391"/>
      <c r="G42" s="383"/>
      <c r="H42" s="384"/>
      <c r="I42" s="384"/>
      <c r="J42" s="385"/>
    </row>
    <row r="43" spans="1:10" ht="12.95" customHeight="1">
      <c r="A43" s="388" t="s">
        <v>52</v>
      </c>
      <c r="B43" s="388"/>
      <c r="C43" s="388" t="e">
        <f ca="1">Calcu!T3</f>
        <v>#N/A</v>
      </c>
      <c r="D43" s="388"/>
      <c r="E43" s="388"/>
    </row>
    <row r="46" spans="1:10" ht="12.95" customHeight="1">
      <c r="B46" s="1" t="s">
        <v>328</v>
      </c>
    </row>
    <row r="47" spans="1:10" ht="12.95" customHeight="1">
      <c r="B47" s="1" t="s">
        <v>329</v>
      </c>
    </row>
    <row r="48" spans="1:10" ht="12.95" customHeight="1">
      <c r="A48" s="1">
        <f>Calcu!R133</f>
        <v>33000</v>
      </c>
      <c r="B48" s="1" t="s">
        <v>500</v>
      </c>
    </row>
    <row r="49" spans="1:2" ht="12.95" customHeight="1">
      <c r="A49" s="115"/>
    </row>
    <row r="50" spans="1:2" ht="12.95" customHeight="1">
      <c r="A50" s="1" t="str">
        <f>Calcu!U3</f>
        <v>PASS</v>
      </c>
      <c r="B50" s="1" t="s">
        <v>501</v>
      </c>
    </row>
    <row r="52" spans="1:2" ht="12.95" customHeight="1">
      <c r="B52" s="1" t="s">
        <v>581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2" t="s">
        <v>118</v>
      </c>
      <c r="B1" s="122" t="s">
        <v>66</v>
      </c>
      <c r="C1" s="122" t="s">
        <v>67</v>
      </c>
      <c r="D1" s="122" t="s">
        <v>119</v>
      </c>
      <c r="E1" s="122"/>
      <c r="F1" s="122"/>
      <c r="G1" s="122"/>
      <c r="H1" s="122"/>
      <c r="I1" s="122"/>
      <c r="J1" s="122"/>
      <c r="K1" s="122"/>
      <c r="L1" s="122"/>
      <c r="M1" s="122"/>
      <c r="N1" s="122" t="s">
        <v>120</v>
      </c>
      <c r="O1" s="122" t="s">
        <v>121</v>
      </c>
      <c r="P1" s="122" t="s">
        <v>68</v>
      </c>
      <c r="Q1" s="122" t="s">
        <v>122</v>
      </c>
      <c r="R1" s="122" t="s">
        <v>70</v>
      </c>
      <c r="S1" s="122" t="s">
        <v>69</v>
      </c>
      <c r="T1" s="122" t="s">
        <v>71</v>
      </c>
      <c r="U1" s="122" t="s">
        <v>123</v>
      </c>
      <c r="V1" s="122" t="s">
        <v>72</v>
      </c>
      <c r="W1" s="122" t="s">
        <v>73</v>
      </c>
      <c r="X1" s="122" t="s">
        <v>124</v>
      </c>
      <c r="Y1" s="122" t="s">
        <v>125</v>
      </c>
      <c r="Z1" s="122" t="s">
        <v>126</v>
      </c>
      <c r="AA1" s="122" t="s">
        <v>127</v>
      </c>
      <c r="AB1" s="122"/>
      <c r="AC1" s="122"/>
      <c r="AD1" s="122"/>
      <c r="AE1" s="122"/>
      <c r="AF1" s="122"/>
      <c r="AG1" s="122"/>
      <c r="AH1" s="122"/>
      <c r="AI1" s="122" t="s">
        <v>128</v>
      </c>
      <c r="AJ1" s="170" t="s">
        <v>322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112</v>
      </c>
    </row>
    <row r="2" spans="1:17" s="12" customFormat="1" ht="17.100000000000001" customHeight="1">
      <c r="A2" s="17" t="s">
        <v>43</v>
      </c>
      <c r="C2" s="97" t="s">
        <v>63</v>
      </c>
      <c r="F2" s="97" t="s">
        <v>75</v>
      </c>
      <c r="J2" s="17" t="s">
        <v>44</v>
      </c>
      <c r="M2" s="17" t="s">
        <v>45</v>
      </c>
    </row>
    <row r="3" spans="1:17" s="12" customFormat="1" ht="13.5">
      <c r="A3" s="14" t="s">
        <v>113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7" t="s">
        <v>114</v>
      </c>
      <c r="P3" s="117" t="s">
        <v>115</v>
      </c>
      <c r="Q3" s="41" t="s">
        <v>116</v>
      </c>
    </row>
    <row r="4" spans="1:17" s="12" customFormat="1" ht="17.100000000000001" customHeight="1">
      <c r="A4" s="116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8"/>
      <c r="P4" s="118"/>
      <c r="Q4" s="23"/>
    </row>
    <row r="5" spans="1:17" s="12" customFormat="1" ht="17.100000000000001" customHeight="1">
      <c r="A5" s="116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9"/>
      <c r="P5" s="119"/>
      <c r="Q5" s="24"/>
    </row>
    <row r="6" spans="1:17" s="12" customFormat="1" ht="17.100000000000001" customHeight="1">
      <c r="A6" s="116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9"/>
      <c r="P6" s="119"/>
      <c r="Q6" s="24"/>
    </row>
    <row r="7" spans="1:17" s="12" customFormat="1" ht="17.100000000000001" customHeight="1">
      <c r="A7" s="116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9"/>
      <c r="P7" s="119"/>
      <c r="Q7" s="24"/>
    </row>
    <row r="8" spans="1:17" s="12" customFormat="1" ht="17.100000000000001" customHeight="1">
      <c r="A8" s="116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9"/>
      <c r="P8" s="119"/>
      <c r="Q8" s="24"/>
    </row>
    <row r="9" spans="1:17" s="12" customFormat="1" ht="17.100000000000001" customHeight="1">
      <c r="A9" s="116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9"/>
      <c r="P9" s="119"/>
      <c r="Q9" s="24"/>
    </row>
    <row r="10" spans="1:17" s="12" customFormat="1" ht="17.100000000000001" customHeight="1">
      <c r="A10" s="116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9"/>
      <c r="P10" s="119"/>
      <c r="Q10" s="24"/>
    </row>
    <row r="11" spans="1:17" s="12" customFormat="1" ht="17.100000000000001" customHeight="1">
      <c r="A11" s="116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9"/>
      <c r="P11" s="119"/>
      <c r="Q11" s="24"/>
    </row>
    <row r="12" spans="1:17" s="12" customFormat="1" ht="17.100000000000001" customHeight="1">
      <c r="A12" s="116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9"/>
      <c r="P12" s="119"/>
      <c r="Q12" s="24"/>
    </row>
    <row r="13" spans="1:17" s="12" customFormat="1" ht="17.100000000000001" customHeight="1">
      <c r="A13" s="116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9"/>
      <c r="P13" s="119"/>
      <c r="Q13" s="24"/>
    </row>
    <row r="14" spans="1:17" s="12" customFormat="1" ht="17.100000000000001" customHeight="1">
      <c r="A14" s="116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9"/>
      <c r="P14" s="119"/>
      <c r="Q14" s="24"/>
    </row>
    <row r="15" spans="1:17" s="12" customFormat="1" ht="17.100000000000001" customHeight="1">
      <c r="A15" s="116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9"/>
      <c r="P15" s="119"/>
      <c r="Q15" s="24"/>
    </row>
    <row r="16" spans="1:17" s="12" customFormat="1" ht="17.100000000000001" customHeight="1">
      <c r="A16" s="116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9"/>
      <c r="P16" s="119"/>
      <c r="Q16" s="24"/>
    </row>
    <row r="17" spans="1:17" s="12" customFormat="1" ht="17.100000000000001" customHeight="1">
      <c r="A17" s="116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9"/>
      <c r="P17" s="119"/>
      <c r="Q17" s="24"/>
    </row>
    <row r="18" spans="1:17" s="12" customFormat="1" ht="17.100000000000001" customHeight="1">
      <c r="A18" s="116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9"/>
      <c r="P18" s="119"/>
      <c r="Q18" s="24"/>
    </row>
    <row r="19" spans="1:17" s="12" customFormat="1" ht="17.100000000000001" customHeight="1">
      <c r="A19" s="116"/>
      <c r="B19" s="118"/>
      <c r="C19" s="118"/>
      <c r="D19" s="118"/>
      <c r="E19" s="118"/>
      <c r="F19" s="118"/>
      <c r="G19" s="118"/>
      <c r="H19" s="118"/>
      <c r="I19" s="118"/>
      <c r="J19" s="119"/>
      <c r="K19" s="119"/>
      <c r="L19" s="119"/>
      <c r="M19" s="119"/>
      <c r="N19" s="119"/>
      <c r="O19" s="119"/>
      <c r="P19" s="119"/>
      <c r="Q19" s="119"/>
    </row>
    <row r="20" spans="1:17" s="12" customFormat="1" ht="17.100000000000001" customHeight="1">
      <c r="A20" s="116"/>
      <c r="B20" s="118"/>
      <c r="C20" s="118"/>
      <c r="D20" s="118"/>
      <c r="E20" s="118"/>
      <c r="F20" s="118"/>
      <c r="G20" s="118"/>
      <c r="H20" s="118"/>
      <c r="I20" s="118"/>
      <c r="J20" s="119"/>
      <c r="K20" s="119"/>
      <c r="L20" s="119"/>
      <c r="M20" s="119"/>
      <c r="N20" s="119"/>
      <c r="O20" s="119"/>
      <c r="P20" s="119"/>
      <c r="Q20" s="119"/>
    </row>
    <row r="21" spans="1:17" s="12" customFormat="1" ht="17.100000000000001" customHeight="1">
      <c r="A21" s="116"/>
      <c r="B21" s="118"/>
      <c r="C21" s="118"/>
      <c r="D21" s="118"/>
      <c r="E21" s="118"/>
      <c r="F21" s="118"/>
      <c r="G21" s="118"/>
      <c r="H21" s="118"/>
      <c r="I21" s="118"/>
      <c r="J21" s="119"/>
      <c r="K21" s="119"/>
      <c r="L21" s="119"/>
      <c r="M21" s="119"/>
      <c r="N21" s="119"/>
      <c r="O21" s="119"/>
      <c r="P21" s="119"/>
      <c r="Q21" s="119"/>
    </row>
    <row r="22" spans="1:17" s="12" customFormat="1" ht="17.100000000000001" customHeight="1">
      <c r="A22" s="116"/>
      <c r="B22" s="118"/>
      <c r="C22" s="118"/>
      <c r="D22" s="118"/>
      <c r="E22" s="118"/>
      <c r="F22" s="118"/>
      <c r="G22" s="118"/>
      <c r="H22" s="118"/>
      <c r="I22" s="118"/>
      <c r="J22" s="119"/>
      <c r="K22" s="119"/>
      <c r="L22" s="119"/>
      <c r="M22" s="119"/>
      <c r="N22" s="119"/>
      <c r="O22" s="119"/>
      <c r="P22" s="119"/>
      <c r="Q22" s="119"/>
    </row>
    <row r="23" spans="1:17" s="12" customFormat="1" ht="17.100000000000001" customHeight="1">
      <c r="A23" s="116"/>
      <c r="B23" s="118"/>
      <c r="C23" s="118"/>
      <c r="D23" s="118"/>
      <c r="E23" s="118"/>
      <c r="F23" s="118"/>
      <c r="G23" s="118"/>
      <c r="H23" s="118"/>
      <c r="I23" s="118"/>
      <c r="J23" s="119"/>
      <c r="K23" s="119"/>
      <c r="L23" s="119"/>
      <c r="M23" s="119"/>
      <c r="N23" s="119"/>
      <c r="O23" s="119"/>
      <c r="P23" s="119"/>
      <c r="Q23" s="119"/>
    </row>
    <row r="24" spans="1:17" s="12" customFormat="1" ht="17.100000000000001" customHeight="1">
      <c r="A24" s="116"/>
      <c r="B24" s="118"/>
      <c r="C24" s="118"/>
      <c r="D24" s="118"/>
      <c r="E24" s="118"/>
      <c r="F24" s="118"/>
      <c r="G24" s="118"/>
      <c r="H24" s="118"/>
      <c r="I24" s="118"/>
      <c r="J24" s="119"/>
      <c r="K24" s="119"/>
      <c r="L24" s="119"/>
      <c r="M24" s="119"/>
      <c r="N24" s="119"/>
      <c r="O24" s="119"/>
      <c r="P24" s="119"/>
      <c r="Q24" s="119"/>
    </row>
    <row r="25" spans="1:17" s="12" customFormat="1" ht="17.100000000000001" customHeight="1">
      <c r="A25" s="116"/>
      <c r="B25" s="118"/>
      <c r="C25" s="118"/>
      <c r="D25" s="118"/>
      <c r="E25" s="118"/>
      <c r="F25" s="118"/>
      <c r="G25" s="118"/>
      <c r="H25" s="118"/>
      <c r="I25" s="118"/>
      <c r="J25" s="119"/>
      <c r="K25" s="119"/>
      <c r="L25" s="119"/>
      <c r="M25" s="119"/>
      <c r="N25" s="119"/>
      <c r="O25" s="119"/>
      <c r="P25" s="119"/>
      <c r="Q25" s="119"/>
    </row>
    <row r="26" spans="1:17" s="12" customFormat="1" ht="17.100000000000001" customHeight="1">
      <c r="A26" s="116"/>
      <c r="B26" s="118"/>
      <c r="C26" s="118"/>
      <c r="D26" s="118"/>
      <c r="E26" s="118"/>
      <c r="F26" s="118"/>
      <c r="G26" s="118"/>
      <c r="H26" s="118"/>
      <c r="I26" s="118"/>
      <c r="J26" s="119"/>
      <c r="K26" s="119"/>
      <c r="L26" s="119"/>
      <c r="M26" s="119"/>
      <c r="N26" s="119"/>
      <c r="O26" s="119"/>
      <c r="P26" s="119"/>
      <c r="Q26" s="119"/>
    </row>
    <row r="27" spans="1:17" s="12" customFormat="1" ht="17.100000000000001" customHeight="1">
      <c r="A27" s="116"/>
      <c r="B27" s="118"/>
      <c r="C27" s="118"/>
      <c r="D27" s="118"/>
      <c r="E27" s="118"/>
      <c r="F27" s="118"/>
      <c r="G27" s="118"/>
      <c r="H27" s="118"/>
      <c r="I27" s="118"/>
      <c r="J27" s="119"/>
      <c r="K27" s="119"/>
      <c r="L27" s="119"/>
      <c r="M27" s="119"/>
      <c r="N27" s="119"/>
      <c r="O27" s="119"/>
      <c r="P27" s="119"/>
      <c r="Q27" s="119"/>
    </row>
    <row r="28" spans="1:17" s="12" customFormat="1" ht="17.100000000000001" customHeight="1">
      <c r="A28" s="116"/>
      <c r="B28" s="118"/>
      <c r="C28" s="118"/>
      <c r="D28" s="118"/>
      <c r="E28" s="118"/>
      <c r="F28" s="118"/>
      <c r="G28" s="118"/>
      <c r="H28" s="118"/>
      <c r="I28" s="118"/>
      <c r="J28" s="119"/>
      <c r="K28" s="119"/>
      <c r="L28" s="119"/>
      <c r="M28" s="119"/>
      <c r="N28" s="119"/>
      <c r="O28" s="119"/>
      <c r="P28" s="119"/>
      <c r="Q28" s="119"/>
    </row>
    <row r="29" spans="1:17" s="12" customFormat="1" ht="17.100000000000001" customHeight="1">
      <c r="A29" s="116"/>
      <c r="B29" s="118"/>
      <c r="C29" s="118"/>
      <c r="D29" s="118"/>
      <c r="E29" s="118"/>
      <c r="F29" s="118"/>
      <c r="G29" s="118"/>
      <c r="H29" s="118"/>
      <c r="I29" s="118"/>
      <c r="J29" s="119"/>
      <c r="K29" s="119"/>
      <c r="L29" s="119"/>
      <c r="M29" s="119"/>
      <c r="N29" s="119"/>
      <c r="O29" s="119"/>
      <c r="P29" s="119"/>
      <c r="Q29" s="119"/>
    </row>
    <row r="30" spans="1:17" s="12" customFormat="1" ht="17.100000000000001" customHeight="1">
      <c r="A30" s="116"/>
      <c r="B30" s="118"/>
      <c r="C30" s="118"/>
      <c r="D30" s="118"/>
      <c r="E30" s="118"/>
      <c r="F30" s="118"/>
      <c r="G30" s="118"/>
      <c r="H30" s="118"/>
      <c r="I30" s="118"/>
      <c r="J30" s="119"/>
      <c r="K30" s="119"/>
      <c r="L30" s="119"/>
      <c r="M30" s="119"/>
      <c r="N30" s="119"/>
      <c r="O30" s="119"/>
      <c r="P30" s="119"/>
      <c r="Q30" s="119"/>
    </row>
    <row r="31" spans="1:17" s="12" customFormat="1" ht="17.100000000000001" customHeight="1">
      <c r="A31" s="116"/>
      <c r="B31" s="118"/>
      <c r="C31" s="118"/>
      <c r="D31" s="118"/>
      <c r="E31" s="118"/>
      <c r="F31" s="118"/>
      <c r="G31" s="118"/>
      <c r="H31" s="118"/>
      <c r="I31" s="118"/>
      <c r="J31" s="119"/>
      <c r="K31" s="119"/>
      <c r="L31" s="119"/>
      <c r="M31" s="119"/>
      <c r="N31" s="119"/>
      <c r="O31" s="119"/>
      <c r="P31" s="119"/>
      <c r="Q31" s="119"/>
    </row>
    <row r="32" spans="1:17" s="12" customFormat="1" ht="17.100000000000001" customHeight="1">
      <c r="A32" s="116"/>
      <c r="B32" s="118"/>
      <c r="C32" s="118"/>
      <c r="D32" s="118"/>
      <c r="E32" s="118"/>
      <c r="F32" s="118"/>
      <c r="G32" s="118"/>
      <c r="H32" s="118"/>
      <c r="I32" s="118"/>
      <c r="J32" s="119"/>
      <c r="K32" s="119"/>
      <c r="L32" s="119"/>
      <c r="M32" s="119"/>
      <c r="N32" s="119"/>
      <c r="O32" s="119"/>
      <c r="P32" s="119"/>
      <c r="Q32" s="119"/>
    </row>
    <row r="33" spans="1:35" s="12" customFormat="1" ht="17.100000000000001" customHeight="1">
      <c r="A33" s="116"/>
      <c r="B33" s="118"/>
      <c r="C33" s="118"/>
      <c r="D33" s="118"/>
      <c r="E33" s="118"/>
      <c r="F33" s="118"/>
      <c r="G33" s="118"/>
      <c r="H33" s="118"/>
      <c r="I33" s="118"/>
      <c r="J33" s="119"/>
      <c r="K33" s="119"/>
      <c r="L33" s="119"/>
      <c r="M33" s="119"/>
      <c r="N33" s="119"/>
      <c r="O33" s="119"/>
      <c r="P33" s="119"/>
      <c r="Q33" s="119"/>
    </row>
    <row r="34" spans="1:35" s="12" customFormat="1" ht="17.100000000000001" customHeight="1">
      <c r="A34" s="116"/>
      <c r="B34" s="118"/>
      <c r="C34" s="118"/>
      <c r="D34" s="118"/>
      <c r="E34" s="118"/>
      <c r="F34" s="118"/>
      <c r="G34" s="118"/>
      <c r="H34" s="118"/>
      <c r="I34" s="118"/>
      <c r="J34" s="119"/>
      <c r="K34" s="119"/>
      <c r="L34" s="119"/>
      <c r="M34" s="119"/>
      <c r="N34" s="119"/>
      <c r="O34" s="119"/>
      <c r="P34" s="119"/>
      <c r="Q34" s="119"/>
    </row>
    <row r="35" spans="1:35" s="12" customFormat="1" ht="17.100000000000001" customHeight="1">
      <c r="A35" s="116"/>
      <c r="B35" s="118"/>
      <c r="C35" s="118"/>
      <c r="D35" s="118"/>
      <c r="E35" s="118"/>
      <c r="F35" s="118"/>
      <c r="G35" s="118"/>
      <c r="H35" s="118"/>
      <c r="I35" s="118"/>
      <c r="J35" s="119"/>
      <c r="K35" s="119"/>
      <c r="L35" s="119"/>
      <c r="M35" s="119"/>
      <c r="N35" s="119"/>
      <c r="O35" s="119"/>
      <c r="P35" s="119"/>
      <c r="Q35" s="119"/>
    </row>
    <row r="36" spans="1:35" s="12" customFormat="1" ht="17.100000000000001" customHeight="1">
      <c r="A36" s="116"/>
      <c r="B36" s="118"/>
      <c r="C36" s="118"/>
      <c r="D36" s="118"/>
      <c r="E36" s="118"/>
      <c r="F36" s="118"/>
      <c r="G36" s="118"/>
      <c r="H36" s="118"/>
      <c r="I36" s="118"/>
      <c r="J36" s="119"/>
      <c r="K36" s="119"/>
      <c r="L36" s="119"/>
      <c r="M36" s="119"/>
      <c r="N36" s="119"/>
      <c r="O36" s="119"/>
      <c r="P36" s="119"/>
      <c r="Q36" s="119"/>
    </row>
    <row r="37" spans="1:35" s="12" customFormat="1" ht="17.100000000000001" customHeight="1">
      <c r="A37" s="116"/>
      <c r="B37" s="118"/>
      <c r="C37" s="118"/>
      <c r="D37" s="118"/>
      <c r="E37" s="118"/>
      <c r="F37" s="118"/>
      <c r="G37" s="118"/>
      <c r="H37" s="118"/>
      <c r="I37" s="118"/>
      <c r="J37" s="119"/>
      <c r="K37" s="119"/>
      <c r="L37" s="119"/>
      <c r="M37" s="119"/>
      <c r="N37" s="119"/>
      <c r="O37" s="119"/>
      <c r="P37" s="119"/>
      <c r="Q37" s="119"/>
    </row>
    <row r="38" spans="1:35" s="12" customFormat="1" ht="17.100000000000001" customHeight="1">
      <c r="A38" s="116"/>
      <c r="B38" s="118"/>
      <c r="C38" s="118"/>
      <c r="D38" s="118"/>
      <c r="E38" s="118"/>
      <c r="F38" s="118"/>
      <c r="G38" s="118"/>
      <c r="H38" s="118"/>
      <c r="I38" s="118"/>
      <c r="J38" s="119"/>
      <c r="K38" s="119"/>
      <c r="L38" s="119"/>
      <c r="M38" s="119"/>
      <c r="N38" s="119"/>
      <c r="O38" s="119"/>
      <c r="P38" s="119"/>
      <c r="Q38" s="119"/>
    </row>
    <row r="39" spans="1:35" s="12" customFormat="1" ht="17.100000000000001" customHeight="1">
      <c r="A39" s="116"/>
      <c r="B39" s="118"/>
      <c r="C39" s="118"/>
      <c r="D39" s="118"/>
      <c r="E39" s="118"/>
      <c r="F39" s="118"/>
      <c r="G39" s="118"/>
      <c r="H39" s="118"/>
      <c r="I39" s="118"/>
      <c r="J39" s="119"/>
      <c r="K39" s="119"/>
      <c r="L39" s="119"/>
      <c r="M39" s="119"/>
      <c r="N39" s="119"/>
      <c r="O39" s="119"/>
      <c r="P39" s="119"/>
      <c r="Q39" s="119"/>
    </row>
    <row r="40" spans="1:35" s="12" customFormat="1" ht="17.100000000000001" customHeight="1">
      <c r="A40" s="116"/>
      <c r="B40" s="118"/>
      <c r="C40" s="118"/>
      <c r="D40" s="118"/>
      <c r="E40" s="118"/>
      <c r="F40" s="118"/>
      <c r="G40" s="118"/>
      <c r="H40" s="118"/>
      <c r="I40" s="118"/>
      <c r="J40" s="119"/>
      <c r="K40" s="119"/>
      <c r="L40" s="119"/>
      <c r="M40" s="119"/>
      <c r="N40" s="119"/>
      <c r="O40" s="119"/>
      <c r="P40" s="119"/>
      <c r="Q40" s="119"/>
    </row>
    <row r="41" spans="1:35" s="12" customFormat="1" ht="17.100000000000001" customHeight="1">
      <c r="A41" s="116"/>
      <c r="B41" s="118"/>
      <c r="C41" s="118"/>
      <c r="D41" s="118"/>
      <c r="E41" s="118"/>
      <c r="F41" s="118"/>
      <c r="G41" s="118"/>
      <c r="H41" s="118"/>
      <c r="I41" s="118"/>
      <c r="J41" s="119"/>
      <c r="K41" s="119"/>
      <c r="L41" s="119"/>
      <c r="M41" s="119"/>
      <c r="N41" s="119"/>
      <c r="O41" s="119"/>
      <c r="P41" s="119"/>
      <c r="Q41" s="119"/>
    </row>
    <row r="42" spans="1:35" s="12" customFormat="1" ht="17.100000000000001" customHeight="1">
      <c r="A42" s="116"/>
      <c r="B42" s="118"/>
      <c r="C42" s="118"/>
      <c r="D42" s="118"/>
      <c r="E42" s="118"/>
      <c r="F42" s="118"/>
      <c r="G42" s="118"/>
      <c r="H42" s="118"/>
      <c r="I42" s="118"/>
      <c r="J42" s="119"/>
      <c r="K42" s="119"/>
      <c r="L42" s="119"/>
      <c r="M42" s="119"/>
      <c r="N42" s="119"/>
      <c r="O42" s="119"/>
      <c r="P42" s="119"/>
      <c r="Q42" s="119"/>
    </row>
    <row r="43" spans="1:35" s="12" customFormat="1" ht="17.100000000000001" customHeight="1">
      <c r="A43" s="116"/>
      <c r="B43" s="118"/>
      <c r="C43" s="118"/>
      <c r="D43" s="118"/>
      <c r="E43" s="118"/>
      <c r="F43" s="118"/>
      <c r="G43" s="118"/>
      <c r="H43" s="118"/>
      <c r="I43" s="118"/>
      <c r="J43" s="119"/>
      <c r="K43" s="119"/>
      <c r="L43" s="119"/>
      <c r="M43" s="119"/>
      <c r="N43" s="119"/>
      <c r="O43" s="119"/>
      <c r="P43" s="119"/>
      <c r="Q43" s="119"/>
    </row>
    <row r="44" spans="1:35" s="12" customFormat="1" ht="17.100000000000001" customHeight="1">
      <c r="A44" s="116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9"/>
      <c r="P44" s="119"/>
      <c r="Q44" s="24"/>
    </row>
    <row r="45" spans="1:35" s="12" customFormat="1" ht="17.100000000000001" customHeight="1"/>
    <row r="46" spans="1:35" s="12" customFormat="1" ht="17.100000000000001" customHeight="1">
      <c r="A46" s="17" t="s">
        <v>117</v>
      </c>
    </row>
    <row r="47" spans="1:35" s="19" customFormat="1" ht="18" customHeight="1">
      <c r="A47" s="120" t="s">
        <v>556</v>
      </c>
      <c r="B47" s="120" t="s">
        <v>555</v>
      </c>
      <c r="C47" s="120" t="s">
        <v>126</v>
      </c>
      <c r="D47" s="120" t="s">
        <v>110</v>
      </c>
      <c r="E47" s="120" t="s">
        <v>126</v>
      </c>
      <c r="F47" s="120" t="s">
        <v>579</v>
      </c>
      <c r="G47" s="120" t="s">
        <v>580</v>
      </c>
      <c r="H47" s="120" t="s">
        <v>339</v>
      </c>
      <c r="I47" s="120" t="s">
        <v>340</v>
      </c>
      <c r="J47" s="120" t="s">
        <v>507</v>
      </c>
      <c r="K47" s="120" t="s">
        <v>341</v>
      </c>
      <c r="L47" s="120" t="s">
        <v>345</v>
      </c>
      <c r="M47" s="120" t="s">
        <v>346</v>
      </c>
      <c r="N47" s="120" t="s">
        <v>347</v>
      </c>
      <c r="O47" s="120" t="s">
        <v>348</v>
      </c>
      <c r="P47" s="120" t="s">
        <v>349</v>
      </c>
      <c r="Q47" s="120" t="s">
        <v>350</v>
      </c>
      <c r="R47" s="120" t="s">
        <v>351</v>
      </c>
      <c r="S47" s="120" t="s">
        <v>352</v>
      </c>
      <c r="T47" s="120" t="s">
        <v>353</v>
      </c>
      <c r="U47" s="120" t="s">
        <v>354</v>
      </c>
      <c r="V47" s="120" t="s">
        <v>355</v>
      </c>
      <c r="W47" s="120" t="s">
        <v>356</v>
      </c>
      <c r="X47" s="120" t="s">
        <v>357</v>
      </c>
      <c r="Y47" s="120" t="s">
        <v>358</v>
      </c>
      <c r="Z47" s="120" t="s">
        <v>359</v>
      </c>
      <c r="AA47" s="120" t="s">
        <v>360</v>
      </c>
      <c r="AB47" s="120" t="s">
        <v>361</v>
      </c>
      <c r="AC47" s="120" t="s">
        <v>362</v>
      </c>
      <c r="AD47" s="120" t="s">
        <v>363</v>
      </c>
      <c r="AE47" s="120" t="s">
        <v>364</v>
      </c>
      <c r="AF47" s="120" t="s">
        <v>365</v>
      </c>
      <c r="AG47" s="120" t="s">
        <v>366</v>
      </c>
      <c r="AH47" s="120" t="s">
        <v>367</v>
      </c>
      <c r="AI47" s="120" t="s">
        <v>368</v>
      </c>
    </row>
    <row r="48" spans="1:35" ht="17.100000000000001" customHeight="1">
      <c r="A48" s="121"/>
      <c r="C48" s="306"/>
      <c r="D48" s="121"/>
      <c r="E48" s="180"/>
      <c r="F48" s="121"/>
      <c r="G48" s="121"/>
      <c r="H48" s="121"/>
      <c r="I48" s="121"/>
      <c r="J48" s="180"/>
      <c r="K48" s="136"/>
      <c r="L48" s="121"/>
      <c r="M48" s="121"/>
      <c r="N48" s="121"/>
      <c r="O48" s="121"/>
      <c r="P48" s="121"/>
      <c r="Q48" s="121"/>
      <c r="R48" s="121"/>
      <c r="S48" s="121"/>
      <c r="T48" s="121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</row>
    <row r="49" spans="1:35" ht="17.100000000000001" customHeight="1">
      <c r="A49" s="121"/>
      <c r="B49" s="121"/>
      <c r="C49" s="180"/>
      <c r="D49" s="121"/>
      <c r="E49" s="180"/>
      <c r="F49" s="121"/>
      <c r="G49" s="121"/>
      <c r="H49" s="121"/>
      <c r="I49" s="121"/>
      <c r="J49" s="180"/>
      <c r="K49" s="136"/>
      <c r="L49" s="121"/>
      <c r="M49" s="121"/>
      <c r="N49" s="121"/>
      <c r="O49" s="121"/>
      <c r="P49" s="121"/>
      <c r="Q49" s="121"/>
      <c r="R49" s="121"/>
      <c r="S49" s="121"/>
      <c r="T49" s="121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</row>
    <row r="50" spans="1:35" ht="17.100000000000001" customHeight="1">
      <c r="A50" s="121"/>
      <c r="B50" s="121"/>
      <c r="C50" s="180"/>
      <c r="D50" s="121"/>
      <c r="E50" s="180"/>
      <c r="F50" s="121"/>
      <c r="G50" s="121"/>
      <c r="H50" s="121"/>
      <c r="I50" s="121"/>
      <c r="J50" s="180"/>
      <c r="K50" s="136"/>
      <c r="L50" s="121"/>
      <c r="M50" s="121"/>
      <c r="N50" s="121"/>
      <c r="O50" s="121"/>
      <c r="P50" s="121"/>
      <c r="Q50" s="121"/>
      <c r="R50" s="121"/>
      <c r="S50" s="121"/>
      <c r="T50" s="121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</row>
    <row r="51" spans="1:35" ht="17.100000000000001" customHeight="1">
      <c r="A51" s="121"/>
      <c r="B51" s="121"/>
      <c r="C51" s="180"/>
      <c r="D51" s="121"/>
      <c r="E51" s="180"/>
      <c r="F51" s="121"/>
      <c r="G51" s="121"/>
      <c r="H51" s="121"/>
      <c r="I51" s="121"/>
      <c r="J51" s="180"/>
      <c r="K51" s="136"/>
      <c r="L51" s="121"/>
      <c r="M51" s="121"/>
      <c r="N51" s="121"/>
      <c r="O51" s="121"/>
      <c r="P51" s="121"/>
      <c r="Q51" s="121"/>
      <c r="R51" s="121"/>
      <c r="S51" s="121"/>
      <c r="T51" s="121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</row>
    <row r="52" spans="1:35" ht="17.100000000000001" customHeight="1">
      <c r="A52" s="121"/>
      <c r="B52" s="121"/>
      <c r="C52" s="180"/>
      <c r="D52" s="121"/>
      <c r="E52" s="180"/>
      <c r="F52" s="121"/>
      <c r="G52" s="121"/>
      <c r="H52" s="121"/>
      <c r="I52" s="121"/>
      <c r="J52" s="180"/>
      <c r="K52" s="136"/>
      <c r="L52" s="121"/>
      <c r="M52" s="121"/>
      <c r="N52" s="121"/>
      <c r="O52" s="121"/>
      <c r="P52" s="121"/>
      <c r="Q52" s="121"/>
      <c r="R52" s="121"/>
      <c r="S52" s="121"/>
      <c r="T52" s="121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</row>
    <row r="53" spans="1:35" ht="17.100000000000001" customHeight="1">
      <c r="A53" s="121"/>
      <c r="B53" s="121"/>
      <c r="C53" s="180"/>
      <c r="D53" s="121"/>
      <c r="E53" s="180"/>
      <c r="F53" s="121"/>
      <c r="G53" s="121"/>
      <c r="H53" s="121"/>
      <c r="I53" s="121"/>
      <c r="J53" s="180"/>
      <c r="K53" s="136"/>
      <c r="L53" s="121"/>
      <c r="M53" s="121"/>
      <c r="N53" s="121"/>
      <c r="O53" s="121"/>
      <c r="P53" s="121"/>
      <c r="Q53" s="121"/>
      <c r="R53" s="121"/>
      <c r="S53" s="121"/>
      <c r="T53" s="121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</row>
    <row r="54" spans="1:35" ht="17.100000000000001" customHeight="1">
      <c r="A54" s="121"/>
      <c r="B54" s="121"/>
      <c r="C54" s="180"/>
      <c r="D54" s="121"/>
      <c r="E54" s="180"/>
      <c r="F54" s="121"/>
      <c r="G54" s="121"/>
      <c r="H54" s="121"/>
      <c r="I54" s="121"/>
      <c r="J54" s="180"/>
      <c r="K54" s="136"/>
      <c r="L54" s="121"/>
      <c r="M54" s="121"/>
      <c r="N54" s="121"/>
      <c r="O54" s="121"/>
      <c r="P54" s="121"/>
      <c r="Q54" s="121"/>
      <c r="R54" s="121"/>
      <c r="S54" s="121"/>
      <c r="T54" s="121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</row>
    <row r="55" spans="1:35" ht="17.100000000000001" customHeight="1">
      <c r="A55" s="121"/>
      <c r="B55" s="121"/>
      <c r="C55" s="180"/>
      <c r="D55" s="121"/>
      <c r="E55" s="180"/>
      <c r="F55" s="121"/>
      <c r="G55" s="121"/>
      <c r="H55" s="121"/>
      <c r="I55" s="121"/>
      <c r="J55" s="180"/>
      <c r="K55" s="136"/>
      <c r="L55" s="121"/>
      <c r="M55" s="121"/>
      <c r="N55" s="121"/>
      <c r="O55" s="121"/>
      <c r="P55" s="121"/>
      <c r="Q55" s="121"/>
      <c r="R55" s="121"/>
      <c r="S55" s="121"/>
      <c r="T55" s="121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</row>
    <row r="56" spans="1:35" ht="17.100000000000001" customHeight="1">
      <c r="A56" s="121"/>
      <c r="B56" s="121"/>
      <c r="C56" s="180"/>
      <c r="D56" s="121"/>
      <c r="E56" s="180"/>
      <c r="F56" s="121"/>
      <c r="G56" s="121"/>
      <c r="H56" s="121"/>
      <c r="I56" s="121"/>
      <c r="J56" s="180"/>
      <c r="K56" s="136"/>
      <c r="L56" s="121"/>
      <c r="M56" s="121"/>
      <c r="N56" s="121"/>
      <c r="O56" s="121"/>
      <c r="P56" s="121"/>
      <c r="Q56" s="121"/>
      <c r="R56" s="121"/>
      <c r="S56" s="121"/>
      <c r="T56" s="121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</row>
    <row r="57" spans="1:35" ht="17.100000000000001" customHeight="1">
      <c r="A57" s="121"/>
      <c r="B57" s="121"/>
      <c r="C57" s="180"/>
      <c r="D57" s="121"/>
      <c r="E57" s="180"/>
      <c r="F57" s="121"/>
      <c r="G57" s="121"/>
      <c r="H57" s="121"/>
      <c r="I57" s="121"/>
      <c r="J57" s="180"/>
      <c r="K57" s="136"/>
      <c r="L57" s="121"/>
      <c r="M57" s="121"/>
      <c r="N57" s="121"/>
      <c r="O57" s="121"/>
      <c r="P57" s="121"/>
      <c r="Q57" s="121"/>
      <c r="R57" s="121"/>
      <c r="S57" s="121"/>
      <c r="T57" s="121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</row>
    <row r="58" spans="1:35" ht="17.100000000000001" customHeight="1">
      <c r="A58" s="121"/>
      <c r="B58" s="121"/>
      <c r="C58" s="180"/>
      <c r="D58" s="121"/>
      <c r="E58" s="180"/>
      <c r="F58" s="121"/>
      <c r="G58" s="121"/>
      <c r="H58" s="121"/>
      <c r="I58" s="121"/>
      <c r="J58" s="180"/>
      <c r="K58" s="136"/>
      <c r="L58" s="121"/>
      <c r="M58" s="121"/>
      <c r="N58" s="121"/>
      <c r="O58" s="121"/>
      <c r="P58" s="121"/>
      <c r="Q58" s="121"/>
      <c r="R58" s="121"/>
      <c r="S58" s="121"/>
      <c r="T58" s="121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</row>
    <row r="59" spans="1:35" ht="17.100000000000001" customHeight="1">
      <c r="A59" s="121"/>
      <c r="B59" s="121"/>
      <c r="C59" s="180"/>
      <c r="D59" s="121"/>
      <c r="E59" s="180"/>
      <c r="F59" s="121"/>
      <c r="G59" s="121"/>
      <c r="H59" s="121"/>
      <c r="I59" s="121"/>
      <c r="J59" s="180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</row>
    <row r="60" spans="1:35" ht="17.100000000000001" customHeight="1">
      <c r="A60" s="121"/>
      <c r="B60" s="121"/>
      <c r="C60" s="180"/>
      <c r="D60" s="121"/>
      <c r="E60" s="180"/>
      <c r="F60" s="121"/>
      <c r="G60" s="121"/>
      <c r="H60" s="121"/>
      <c r="I60" s="121"/>
      <c r="J60" s="180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  <c r="AG60" s="121"/>
      <c r="AH60" s="121"/>
      <c r="AI60" s="121"/>
    </row>
    <row r="61" spans="1:35" ht="17.100000000000001" customHeight="1">
      <c r="A61" s="121"/>
      <c r="B61" s="121"/>
      <c r="C61" s="180"/>
      <c r="D61" s="121"/>
      <c r="E61" s="180"/>
      <c r="F61" s="121"/>
      <c r="G61" s="121"/>
      <c r="H61" s="121"/>
      <c r="I61" s="121"/>
      <c r="J61" s="180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</row>
    <row r="62" spans="1:35" ht="17.100000000000001" customHeight="1">
      <c r="A62" s="121"/>
      <c r="B62" s="121"/>
      <c r="C62" s="180"/>
      <c r="D62" s="121"/>
      <c r="E62" s="180"/>
      <c r="F62" s="121"/>
      <c r="G62" s="121"/>
      <c r="H62" s="121"/>
      <c r="I62" s="121"/>
      <c r="J62" s="180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</row>
    <row r="63" spans="1:35" ht="17.100000000000001" customHeight="1">
      <c r="A63" s="121"/>
      <c r="B63" s="121"/>
      <c r="C63" s="180"/>
      <c r="D63" s="121"/>
      <c r="E63" s="180"/>
      <c r="F63" s="121"/>
      <c r="G63" s="121"/>
      <c r="H63" s="121"/>
      <c r="I63" s="121"/>
      <c r="J63" s="180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  <c r="AA63" s="121"/>
      <c r="AB63" s="121"/>
      <c r="AC63" s="121"/>
      <c r="AD63" s="121"/>
      <c r="AE63" s="121"/>
      <c r="AF63" s="121"/>
      <c r="AG63" s="121"/>
      <c r="AH63" s="121"/>
      <c r="AI63" s="121"/>
    </row>
    <row r="64" spans="1:35" ht="17.100000000000001" customHeight="1">
      <c r="A64" s="121"/>
      <c r="B64" s="121"/>
      <c r="C64" s="180"/>
      <c r="D64" s="121"/>
      <c r="E64" s="180"/>
      <c r="F64" s="121"/>
      <c r="G64" s="121"/>
      <c r="H64" s="121"/>
      <c r="I64" s="121"/>
      <c r="J64" s="180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</row>
    <row r="65" spans="1:35" ht="17.100000000000001" customHeight="1">
      <c r="A65" s="121"/>
      <c r="B65" s="121"/>
      <c r="C65" s="180"/>
      <c r="D65" s="121"/>
      <c r="E65" s="180"/>
      <c r="F65" s="121"/>
      <c r="G65" s="121"/>
      <c r="H65" s="121"/>
      <c r="I65" s="121"/>
      <c r="J65" s="180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</row>
    <row r="66" spans="1:35" ht="17.100000000000001" customHeight="1">
      <c r="A66" s="121"/>
      <c r="B66" s="121"/>
      <c r="C66" s="180"/>
      <c r="D66" s="121"/>
      <c r="E66" s="180"/>
      <c r="F66" s="121"/>
      <c r="G66" s="121"/>
      <c r="H66" s="121"/>
      <c r="I66" s="121"/>
      <c r="J66" s="180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</row>
    <row r="67" spans="1:35" ht="17.100000000000001" customHeight="1">
      <c r="A67" s="121"/>
      <c r="B67" s="121"/>
      <c r="C67" s="180"/>
      <c r="D67" s="121"/>
      <c r="E67" s="180"/>
      <c r="F67" s="121"/>
      <c r="G67" s="121"/>
      <c r="H67" s="121"/>
      <c r="I67" s="121"/>
      <c r="J67" s="180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1"/>
      <c r="AI67" s="121"/>
    </row>
    <row r="68" spans="1:35" ht="17.100000000000001" customHeight="1">
      <c r="A68" s="121"/>
      <c r="B68" s="121"/>
      <c r="C68" s="180"/>
      <c r="D68" s="121"/>
      <c r="E68" s="180"/>
      <c r="F68" s="121"/>
      <c r="G68" s="121"/>
      <c r="H68" s="121"/>
      <c r="I68" s="121"/>
      <c r="J68" s="180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</row>
    <row r="69" spans="1:35" ht="17.100000000000001" customHeight="1">
      <c r="A69" s="121"/>
      <c r="B69" s="121"/>
      <c r="C69" s="180"/>
      <c r="D69" s="121"/>
      <c r="E69" s="180"/>
      <c r="F69" s="121"/>
      <c r="G69" s="121"/>
      <c r="H69" s="121"/>
      <c r="I69" s="121"/>
      <c r="J69" s="180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</row>
    <row r="70" spans="1:35" ht="17.100000000000001" customHeight="1">
      <c r="A70" s="121"/>
      <c r="B70" s="121"/>
      <c r="C70" s="180"/>
      <c r="D70" s="121"/>
      <c r="E70" s="180"/>
      <c r="F70" s="121"/>
      <c r="G70" s="121"/>
      <c r="H70" s="121"/>
      <c r="I70" s="121"/>
      <c r="J70" s="180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H70" s="121"/>
      <c r="AI70" s="121"/>
    </row>
    <row r="71" spans="1:35" ht="17.100000000000001" customHeight="1">
      <c r="A71" s="121"/>
      <c r="B71" s="121"/>
      <c r="C71" s="180"/>
      <c r="D71" s="121"/>
      <c r="E71" s="180"/>
      <c r="F71" s="121"/>
      <c r="G71" s="121"/>
      <c r="H71" s="121"/>
      <c r="I71" s="121"/>
      <c r="J71" s="180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  <c r="AI71" s="121"/>
    </row>
    <row r="72" spans="1:35" ht="17.100000000000001" customHeight="1">
      <c r="A72" s="121"/>
      <c r="B72" s="121"/>
      <c r="C72" s="180"/>
      <c r="D72" s="121"/>
      <c r="E72" s="180"/>
      <c r="F72" s="121"/>
      <c r="G72" s="121"/>
      <c r="H72" s="121"/>
      <c r="I72" s="121"/>
      <c r="J72" s="180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</row>
    <row r="73" spans="1:35" ht="17.100000000000001" customHeight="1">
      <c r="A73" s="121"/>
      <c r="B73" s="121"/>
      <c r="C73" s="180"/>
      <c r="D73" s="121"/>
      <c r="E73" s="180"/>
      <c r="F73" s="121"/>
      <c r="G73" s="121"/>
      <c r="H73" s="121"/>
      <c r="I73" s="121"/>
      <c r="J73" s="180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</row>
    <row r="74" spans="1:35" ht="17.100000000000001" customHeight="1">
      <c r="A74" s="121"/>
      <c r="B74" s="121"/>
      <c r="C74" s="180"/>
      <c r="D74" s="121"/>
      <c r="E74" s="180"/>
      <c r="F74" s="121"/>
      <c r="G74" s="121"/>
      <c r="H74" s="121"/>
      <c r="I74" s="121"/>
      <c r="J74" s="180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1"/>
    </row>
    <row r="75" spans="1:35" ht="17.100000000000001" customHeight="1">
      <c r="A75" s="121"/>
      <c r="B75" s="121"/>
      <c r="C75" s="180"/>
      <c r="D75" s="121"/>
      <c r="E75" s="180"/>
      <c r="F75" s="121"/>
      <c r="G75" s="121"/>
      <c r="H75" s="121"/>
      <c r="I75" s="121"/>
      <c r="J75" s="180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</row>
    <row r="76" spans="1:35" ht="17.100000000000001" customHeight="1">
      <c r="A76" s="121"/>
      <c r="B76" s="121"/>
      <c r="C76" s="180"/>
      <c r="D76" s="121"/>
      <c r="E76" s="180"/>
      <c r="F76" s="121"/>
      <c r="G76" s="121"/>
      <c r="H76" s="121"/>
      <c r="I76" s="121"/>
      <c r="J76" s="180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</row>
    <row r="77" spans="1:35" ht="17.100000000000001" customHeight="1">
      <c r="A77" s="121"/>
      <c r="B77" s="121"/>
      <c r="C77" s="180"/>
      <c r="D77" s="121"/>
      <c r="E77" s="180"/>
      <c r="F77" s="121"/>
      <c r="G77" s="121"/>
      <c r="H77" s="121"/>
      <c r="I77" s="121"/>
      <c r="J77" s="180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</row>
    <row r="78" spans="1:35" ht="17.100000000000001" customHeight="1">
      <c r="A78" s="121"/>
      <c r="B78" s="121"/>
      <c r="C78" s="180"/>
      <c r="D78" s="121"/>
      <c r="E78" s="180"/>
      <c r="F78" s="121"/>
      <c r="G78" s="121"/>
      <c r="H78" s="121"/>
      <c r="I78" s="121"/>
      <c r="J78" s="180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</row>
    <row r="79" spans="1:35" ht="17.100000000000001" customHeight="1">
      <c r="A79" s="121"/>
      <c r="B79" s="121"/>
      <c r="C79" s="180"/>
      <c r="D79" s="121"/>
      <c r="E79" s="180"/>
      <c r="F79" s="121"/>
      <c r="G79" s="121"/>
      <c r="H79" s="121"/>
      <c r="I79" s="121"/>
      <c r="J79" s="180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</row>
    <row r="80" spans="1:35" ht="17.100000000000001" customHeight="1">
      <c r="A80" s="121"/>
      <c r="B80" s="121"/>
      <c r="C80" s="180"/>
      <c r="D80" s="121"/>
      <c r="E80" s="180"/>
      <c r="F80" s="121"/>
      <c r="G80" s="121"/>
      <c r="H80" s="121"/>
      <c r="I80" s="121"/>
      <c r="J80" s="180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</row>
    <row r="81" spans="1:36" ht="17.100000000000001" customHeight="1">
      <c r="A81" s="121"/>
      <c r="B81" s="121"/>
      <c r="C81" s="180"/>
      <c r="D81" s="121"/>
      <c r="E81" s="180"/>
      <c r="F81" s="121"/>
      <c r="G81" s="121"/>
      <c r="H81" s="121"/>
      <c r="I81" s="121"/>
      <c r="J81" s="180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</row>
    <row r="82" spans="1:36" ht="17.100000000000001" customHeight="1">
      <c r="A82" s="121"/>
      <c r="B82" s="121"/>
      <c r="C82" s="180"/>
      <c r="D82" s="121"/>
      <c r="E82" s="180"/>
      <c r="F82" s="121"/>
      <c r="G82" s="121"/>
      <c r="H82" s="121"/>
      <c r="I82" s="121"/>
      <c r="J82" s="180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</row>
    <row r="83" spans="1:36" ht="17.100000000000001" customHeight="1">
      <c r="A83" s="121"/>
      <c r="B83" s="121"/>
      <c r="C83" s="180"/>
      <c r="D83" s="121"/>
      <c r="E83" s="180"/>
      <c r="F83" s="121"/>
      <c r="G83" s="121"/>
      <c r="H83" s="121"/>
      <c r="I83" s="121"/>
      <c r="J83" s="180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</row>
    <row r="84" spans="1:36" ht="17.100000000000001" customHeight="1">
      <c r="A84" s="121"/>
      <c r="B84" s="121"/>
      <c r="C84" s="180"/>
      <c r="D84" s="121"/>
      <c r="E84" s="180"/>
      <c r="F84" s="121"/>
      <c r="G84" s="121"/>
      <c r="H84" s="121"/>
      <c r="I84" s="121"/>
      <c r="J84" s="180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</row>
    <row r="85" spans="1:36" ht="17.100000000000001" customHeight="1">
      <c r="A85" s="121"/>
      <c r="B85" s="121"/>
      <c r="C85" s="180"/>
      <c r="D85" s="121"/>
      <c r="E85" s="180"/>
      <c r="F85" s="121"/>
      <c r="G85" s="121"/>
      <c r="H85" s="121"/>
      <c r="I85" s="121"/>
      <c r="J85" s="180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</row>
    <row r="86" spans="1:36" ht="17.100000000000001" customHeight="1">
      <c r="A86" s="121"/>
      <c r="B86" s="121"/>
      <c r="C86" s="180"/>
      <c r="D86" s="121"/>
      <c r="E86" s="180"/>
      <c r="F86" s="121"/>
      <c r="G86" s="121"/>
      <c r="H86" s="121"/>
      <c r="I86" s="121"/>
      <c r="J86" s="180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</row>
    <row r="87" spans="1:36" ht="17.100000000000001" customHeight="1">
      <c r="A87" s="121"/>
      <c r="B87" s="121"/>
      <c r="C87" s="180"/>
      <c r="D87" s="121"/>
      <c r="E87" s="180"/>
      <c r="F87" s="121"/>
      <c r="G87" s="121"/>
      <c r="H87" s="121"/>
      <c r="I87" s="121"/>
      <c r="J87" s="180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</row>
    <row r="88" spans="1:36" ht="17.100000000000001" customHeight="1">
      <c r="A88" s="121"/>
      <c r="B88" s="121"/>
      <c r="C88" s="180"/>
      <c r="D88" s="121"/>
      <c r="E88" s="180"/>
      <c r="F88" s="121"/>
      <c r="G88" s="121"/>
      <c r="H88" s="121"/>
      <c r="I88" s="121"/>
      <c r="J88" s="180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</row>
    <row r="89" spans="1:36" ht="17.100000000000001" customHeight="1">
      <c r="C89" s="306"/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33203125" style="37" customWidth="1"/>
    <col min="6" max="7" width="18.77734375" style="37" customWidth="1"/>
    <col min="8" max="12" width="4.33203125" style="37" customWidth="1"/>
    <col min="13" max="16384" width="10.77734375" style="37"/>
  </cols>
  <sheetData>
    <row r="1" spans="1:12" s="47" customFormat="1" ht="33" customHeight="1">
      <c r="A1" s="392" t="s">
        <v>34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</row>
    <row r="2" spans="1:12" s="47" customFormat="1" ht="33" customHeight="1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1:12" s="47" customFormat="1" ht="12.75" customHeight="1">
      <c r="A3" s="48" t="s">
        <v>102</v>
      </c>
      <c r="B3" s="48"/>
      <c r="C3" s="48"/>
      <c r="D3" s="48"/>
      <c r="E3" s="22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100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  <c r="G6" s="54"/>
    </row>
    <row r="7" spans="1:12" ht="15" customHeight="1">
      <c r="F7" s="54" t="str">
        <f>"○ 제작회사 : "&amp;기본정보!C$6</f>
        <v xml:space="preserve">○ 제작회사 : </v>
      </c>
      <c r="G7" s="54"/>
    </row>
    <row r="8" spans="1:12" ht="15" customHeight="1">
      <c r="F8" s="54" t="str">
        <f>"○ 형식 : "&amp;기본정보!C$7</f>
        <v xml:space="preserve">○ 형식 : </v>
      </c>
      <c r="G8" s="54"/>
    </row>
    <row r="9" spans="1:12" ht="15" customHeight="1">
      <c r="F9" s="54" t="str">
        <f>"○ 기기번호 : "&amp;기본정보!C$8</f>
        <v xml:space="preserve">○ 기기번호 : </v>
      </c>
      <c r="G9" s="54"/>
    </row>
    <row r="11" spans="1:12" ht="15" customHeight="1">
      <c r="F11" s="38" t="s">
        <v>103</v>
      </c>
      <c r="G11" s="38"/>
    </row>
    <row r="12" spans="1:12" ht="15" customHeight="1">
      <c r="F12" s="54" t="str">
        <f>"○ 교정범위 : ("&amp;Calcu!J3&amp;" ~ "&amp;Calcu!L3&amp;") mm"</f>
        <v>○ 교정범위 : (0 ~ 0) mm</v>
      </c>
      <c r="G12" s="54"/>
    </row>
    <row r="13" spans="1:12" ht="15" customHeight="1">
      <c r="A13" s="44"/>
      <c r="B13" s="44"/>
      <c r="C13" s="44"/>
      <c r="D13" s="44"/>
      <c r="F13" s="54" t="str">
        <f ca="1">"○ 최소눈금 : "&amp;Calcu!O3&amp;" mm"</f>
        <v>○ 최소눈금 : 0 mm</v>
      </c>
      <c r="G13" s="54"/>
    </row>
    <row r="14" spans="1:12" ht="15" customHeight="1">
      <c r="A14" s="44"/>
      <c r="B14" s="44"/>
      <c r="C14" s="44"/>
      <c r="D14" s="44"/>
    </row>
    <row r="15" spans="1:12" ht="15" customHeight="1">
      <c r="A15" s="44"/>
      <c r="B15" s="44"/>
      <c r="C15" s="44"/>
      <c r="D15" s="44"/>
      <c r="F15" s="393" t="s">
        <v>331</v>
      </c>
      <c r="G15" s="395" t="s">
        <v>335</v>
      </c>
    </row>
    <row r="16" spans="1:12" ht="15" customHeight="1">
      <c r="A16" s="44"/>
      <c r="B16" s="43"/>
      <c r="C16" s="43"/>
      <c r="D16" s="43"/>
      <c r="F16" s="394"/>
      <c r="G16" s="394"/>
    </row>
    <row r="17" spans="1:7" ht="15" customHeight="1">
      <c r="A17" s="44" t="str">
        <f>IF(Calcu!B9=TRUE,"","삭제")</f>
        <v>삭제</v>
      </c>
      <c r="B17" s="43"/>
      <c r="C17" s="43"/>
      <c r="D17" s="43"/>
      <c r="F17" s="144" t="e">
        <f ca="1">Calcu!AD9</f>
        <v>#N/A</v>
      </c>
      <c r="G17" s="179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F18" s="144" t="e">
        <f ca="1">Calcu!AD10</f>
        <v>#N/A</v>
      </c>
      <c r="G18" s="179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F19" s="144" t="e">
        <f ca="1">Calcu!AD11</f>
        <v>#N/A</v>
      </c>
      <c r="G19" s="179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F20" s="144" t="e">
        <f ca="1">Calcu!AD12</f>
        <v>#N/A</v>
      </c>
      <c r="G20" s="179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F21" s="144" t="e">
        <f ca="1">Calcu!AD13</f>
        <v>#N/A</v>
      </c>
      <c r="G21" s="179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F22" s="144" t="e">
        <f ca="1">Calcu!AD14</f>
        <v>#N/A</v>
      </c>
      <c r="G22" s="179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F23" s="144" t="e">
        <f ca="1">Calcu!AD15</f>
        <v>#N/A</v>
      </c>
      <c r="G23" s="179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F24" s="144" t="e">
        <f ca="1">Calcu!AD16</f>
        <v>#N/A</v>
      </c>
      <c r="G24" s="179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F25" s="144" t="e">
        <f ca="1">Calcu!AD17</f>
        <v>#N/A</v>
      </c>
      <c r="G25" s="179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F26" s="144" t="e">
        <f ca="1">Calcu!AD18</f>
        <v>#N/A</v>
      </c>
      <c r="G26" s="179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F27" s="144" t="e">
        <f ca="1">Calcu!AD19</f>
        <v>#N/A</v>
      </c>
      <c r="G27" s="179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F28" s="144" t="e">
        <f ca="1">Calcu!AD20</f>
        <v>#N/A</v>
      </c>
      <c r="G28" s="179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F29" s="144" t="e">
        <f ca="1">Calcu!AD21</f>
        <v>#N/A</v>
      </c>
      <c r="G29" s="179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F30" s="144" t="e">
        <f ca="1">Calcu!AD22</f>
        <v>#N/A</v>
      </c>
      <c r="G30" s="179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F31" s="144" t="e">
        <f ca="1">Calcu!AD23</f>
        <v>#N/A</v>
      </c>
      <c r="G31" s="179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F32" s="144" t="e">
        <f ca="1">Calcu!AD24</f>
        <v>#N/A</v>
      </c>
      <c r="G32" s="179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F33" s="144" t="e">
        <f ca="1">Calcu!AD25</f>
        <v>#N/A</v>
      </c>
      <c r="G33" s="179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F34" s="144" t="e">
        <f ca="1">Calcu!AD26</f>
        <v>#N/A</v>
      </c>
      <c r="G34" s="179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F35" s="144" t="e">
        <f ca="1">Calcu!AD27</f>
        <v>#N/A</v>
      </c>
      <c r="G35" s="179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F36" s="144" t="e">
        <f ca="1">Calcu!AD28</f>
        <v>#N/A</v>
      </c>
      <c r="G36" s="179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F37" s="144" t="e">
        <f ca="1">Calcu!AD29</f>
        <v>#N/A</v>
      </c>
      <c r="G37" s="179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F38" s="144" t="e">
        <f ca="1">Calcu!AD30</f>
        <v>#N/A</v>
      </c>
      <c r="G38" s="179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F39" s="144" t="e">
        <f ca="1">Calcu!AD31</f>
        <v>#N/A</v>
      </c>
      <c r="G39" s="179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F40" s="144" t="e">
        <f ca="1">Calcu!AD32</f>
        <v>#N/A</v>
      </c>
      <c r="G40" s="179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F41" s="144" t="e">
        <f ca="1">Calcu!AD33</f>
        <v>#N/A</v>
      </c>
      <c r="G41" s="179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F42" s="144" t="e">
        <f ca="1">Calcu!AD34</f>
        <v>#N/A</v>
      </c>
      <c r="G42" s="179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F43" s="144" t="e">
        <f ca="1">Calcu!AD35</f>
        <v>#N/A</v>
      </c>
      <c r="G43" s="179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F44" s="144" t="e">
        <f ca="1">Calcu!AD36</f>
        <v>#N/A</v>
      </c>
      <c r="G44" s="179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F45" s="144" t="e">
        <f ca="1">Calcu!AD37</f>
        <v>#N/A</v>
      </c>
      <c r="G45" s="179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F46" s="144" t="e">
        <f ca="1">Calcu!AD38</f>
        <v>#N/A</v>
      </c>
      <c r="G46" s="179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F47" s="144" t="e">
        <f ca="1">Calcu!AD39</f>
        <v>#N/A</v>
      </c>
      <c r="G47" s="179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F48" s="144" t="e">
        <f ca="1">Calcu!AD40</f>
        <v>#N/A</v>
      </c>
      <c r="G48" s="179" t="e">
        <f ca="1">Calcu!AF40</f>
        <v>#N/A</v>
      </c>
    </row>
    <row r="49" spans="1:10" ht="15" customHeight="1">
      <c r="A49" s="44" t="str">
        <f>IF(Calcu!B41=TRUE,"","삭제")</f>
        <v>삭제</v>
      </c>
      <c r="B49" s="43"/>
      <c r="C49" s="43"/>
      <c r="D49" s="43"/>
      <c r="F49" s="144" t="e">
        <f ca="1">Calcu!AD41</f>
        <v>#N/A</v>
      </c>
      <c r="G49" s="179" t="e">
        <f ca="1">Calcu!AF41</f>
        <v>#N/A</v>
      </c>
    </row>
    <row r="50" spans="1:10" ht="15" customHeight="1">
      <c r="A50" s="44" t="str">
        <f>IF(Calcu!B42=TRUE,"","삭제")</f>
        <v>삭제</v>
      </c>
      <c r="B50" s="43"/>
      <c r="C50" s="43"/>
      <c r="D50" s="43"/>
      <c r="F50" s="144" t="e">
        <f ca="1">Calcu!AD42</f>
        <v>#N/A</v>
      </c>
      <c r="G50" s="179" t="e">
        <f ca="1">Calcu!AF42</f>
        <v>#N/A</v>
      </c>
    </row>
    <row r="51" spans="1:10" ht="15" customHeight="1">
      <c r="A51" s="44" t="str">
        <f>IF(Calcu!B43=TRUE,"","삭제")</f>
        <v>삭제</v>
      </c>
      <c r="B51" s="43"/>
      <c r="C51" s="43"/>
      <c r="D51" s="43"/>
      <c r="F51" s="144" t="e">
        <f ca="1">Calcu!AD43</f>
        <v>#N/A</v>
      </c>
      <c r="G51" s="179" t="e">
        <f ca="1">Calcu!AF43</f>
        <v>#N/A</v>
      </c>
    </row>
    <row r="52" spans="1:10" ht="15" customHeight="1">
      <c r="A52" s="44" t="str">
        <f>IF(Calcu!B44=TRUE,"","삭제")</f>
        <v>삭제</v>
      </c>
      <c r="B52" s="43"/>
      <c r="C52" s="43"/>
      <c r="D52" s="43"/>
      <c r="F52" s="144" t="e">
        <f ca="1">Calcu!AD44</f>
        <v>#N/A</v>
      </c>
      <c r="G52" s="179" t="e">
        <f ca="1">Calcu!AF44</f>
        <v>#N/A</v>
      </c>
    </row>
    <row r="53" spans="1:10" ht="15" customHeight="1">
      <c r="A53" s="44" t="str">
        <f>IF(Calcu!B45=TRUE,"","삭제")</f>
        <v>삭제</v>
      </c>
      <c r="B53" s="43"/>
      <c r="C53" s="43"/>
      <c r="D53" s="43"/>
      <c r="F53" s="144" t="e">
        <f ca="1">Calcu!AD45</f>
        <v>#N/A</v>
      </c>
      <c r="G53" s="179" t="e">
        <f ca="1">Calcu!AF45</f>
        <v>#N/A</v>
      </c>
    </row>
    <row r="54" spans="1:10" ht="15" customHeight="1">
      <c r="A54" s="44" t="str">
        <f>IF(Calcu!B46=TRUE,"","삭제")</f>
        <v>삭제</v>
      </c>
      <c r="B54" s="43"/>
      <c r="C54" s="43"/>
      <c r="D54" s="43"/>
      <c r="F54" s="144" t="e">
        <f ca="1">Calcu!AD46</f>
        <v>#N/A</v>
      </c>
      <c r="G54" s="179" t="e">
        <f ca="1">Calcu!AF46</f>
        <v>#N/A</v>
      </c>
    </row>
    <row r="55" spans="1:10" ht="15" customHeight="1">
      <c r="A55" s="44" t="str">
        <f>IF(Calcu!B47=TRUE,"","삭제")</f>
        <v>삭제</v>
      </c>
      <c r="B55" s="43"/>
      <c r="C55" s="43"/>
      <c r="D55" s="43"/>
      <c r="F55" s="144" t="e">
        <f ca="1">Calcu!AD47</f>
        <v>#N/A</v>
      </c>
      <c r="G55" s="179" t="e">
        <f ca="1">Calcu!AF47</f>
        <v>#N/A</v>
      </c>
    </row>
    <row r="56" spans="1:10" ht="15" customHeight="1">
      <c r="A56" s="44" t="str">
        <f>IF(Calcu!B48=TRUE,"","삭제")</f>
        <v>삭제</v>
      </c>
      <c r="B56" s="43"/>
      <c r="C56" s="43"/>
      <c r="D56" s="43"/>
      <c r="F56" s="144" t="e">
        <f ca="1">Calcu!AD48</f>
        <v>#N/A</v>
      </c>
      <c r="G56" s="179" t="e">
        <f ca="1">Calcu!AF48</f>
        <v>#N/A</v>
      </c>
    </row>
    <row r="57" spans="1:10" ht="15" customHeight="1">
      <c r="A57" s="44" t="str">
        <f>IF(Calcu!B49=TRUE,"","삭제")</f>
        <v>삭제</v>
      </c>
      <c r="B57" s="43"/>
      <c r="C57" s="43"/>
      <c r="D57" s="43"/>
      <c r="F57" s="144" t="e">
        <f ca="1">Calcu!AD49</f>
        <v>#N/A</v>
      </c>
      <c r="G57" s="179" t="e">
        <f ca="1">Calcu!AF49</f>
        <v>#N/A</v>
      </c>
    </row>
    <row r="58" spans="1:10" ht="15" customHeight="1">
      <c r="A58" s="44"/>
      <c r="F58" s="172"/>
      <c r="G58" s="172"/>
      <c r="H58" s="51"/>
    </row>
    <row r="59" spans="1:10" ht="15" customHeight="1">
      <c r="A59" s="44"/>
      <c r="F59" s="38" t="e">
        <f ca="1">"● 측정불확도 : "&amp;Calcu!T69</f>
        <v>#N/A</v>
      </c>
      <c r="G59" s="38"/>
      <c r="H59" s="38"/>
    </row>
    <row r="60" spans="1:10" ht="15" customHeight="1">
      <c r="A60" s="44"/>
      <c r="F60" s="283" t="e">
        <f ca="1">IF(Calcu!E79="사다리꼴","(신뢰수준 95 %,","(신뢰수준 약 95 %,")</f>
        <v>#N/A</v>
      </c>
      <c r="G60" s="50" t="e">
        <f ca="1">Calcu!E80&amp;IF(Calcu!E79="사다리꼴",", 사다리꼴 확률분포)",")")</f>
        <v>#N/A</v>
      </c>
      <c r="J60" s="50"/>
    </row>
    <row r="61" spans="1:10" ht="15" customHeight="1">
      <c r="F61" s="75"/>
      <c r="G61" s="75"/>
      <c r="H61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81" customFormat="1" ht="33" customHeight="1">
      <c r="A1" s="396" t="s">
        <v>58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2" spans="1:12" s="81" customFormat="1" ht="33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91"/>
      <c r="E4" s="91"/>
      <c r="F4" s="79"/>
      <c r="G4" s="77"/>
      <c r="H4" s="79"/>
      <c r="I4" s="79"/>
      <c r="J4" s="78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101</v>
      </c>
    </row>
    <row r="12" spans="1:12" ht="15" customHeight="1">
      <c r="F12" s="54" t="str">
        <f>"○ Range : ("&amp;Calcu!J3&amp;" ~ "&amp;Calcu!L3&amp;") mm"</f>
        <v>○ Range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Resolution : "&amp;Calcu!O3&amp;" mm"</f>
        <v>○ Resolution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3"/>
      <c r="C15" s="43"/>
      <c r="D15" s="43"/>
      <c r="E15" s="43"/>
      <c r="F15" s="393" t="s">
        <v>333</v>
      </c>
      <c r="G15" s="397" t="s">
        <v>336</v>
      </c>
    </row>
    <row r="16" spans="1:12" ht="15" customHeight="1">
      <c r="A16" s="44"/>
      <c r="B16" s="43"/>
      <c r="C16" s="43"/>
      <c r="D16" s="43"/>
      <c r="E16" s="43"/>
      <c r="F16" s="394"/>
      <c r="G16" s="394"/>
    </row>
    <row r="17" spans="1:7" ht="15" customHeight="1">
      <c r="A17" s="44" t="str">
        <f>IF(Calcu!B9=TRUE,"","삭제")</f>
        <v>삭제</v>
      </c>
      <c r="B17" s="43"/>
      <c r="C17" s="43"/>
      <c r="D17" s="43"/>
      <c r="E17" s="43"/>
      <c r="F17" s="144" t="e">
        <f ca="1">Calcu!AD9</f>
        <v>#N/A</v>
      </c>
      <c r="G17" s="179" t="e">
        <f ca="1">Calcu!AF9</f>
        <v>#N/A</v>
      </c>
    </row>
    <row r="18" spans="1:7" ht="15" customHeight="1">
      <c r="A18" s="44" t="str">
        <f>IF(Calcu!B10=TRUE,"","삭제")</f>
        <v>삭제</v>
      </c>
      <c r="B18" s="43"/>
      <c r="C18" s="43"/>
      <c r="D18" s="43"/>
      <c r="E18" s="43"/>
      <c r="F18" s="144" t="e">
        <f ca="1">Calcu!AD10</f>
        <v>#N/A</v>
      </c>
      <c r="G18" s="179" t="e">
        <f ca="1">Calcu!AF10</f>
        <v>#N/A</v>
      </c>
    </row>
    <row r="19" spans="1:7" ht="15" customHeight="1">
      <c r="A19" s="44" t="str">
        <f>IF(Calcu!B11=TRUE,"","삭제")</f>
        <v>삭제</v>
      </c>
      <c r="B19" s="43"/>
      <c r="C19" s="43"/>
      <c r="D19" s="43"/>
      <c r="E19" s="43"/>
      <c r="F19" s="144" t="e">
        <f ca="1">Calcu!AD11</f>
        <v>#N/A</v>
      </c>
      <c r="G19" s="179" t="e">
        <f ca="1">Calcu!AF11</f>
        <v>#N/A</v>
      </c>
    </row>
    <row r="20" spans="1:7" ht="15" customHeight="1">
      <c r="A20" s="44" t="str">
        <f>IF(Calcu!B12=TRUE,"","삭제")</f>
        <v>삭제</v>
      </c>
      <c r="B20" s="43"/>
      <c r="C20" s="43"/>
      <c r="D20" s="43"/>
      <c r="E20" s="43"/>
      <c r="F20" s="144" t="e">
        <f ca="1">Calcu!AD12</f>
        <v>#N/A</v>
      </c>
      <c r="G20" s="179" t="e">
        <f ca="1">Calcu!AF12</f>
        <v>#N/A</v>
      </c>
    </row>
    <row r="21" spans="1:7" ht="15" customHeight="1">
      <c r="A21" s="44" t="str">
        <f>IF(Calcu!B13=TRUE,"","삭제")</f>
        <v>삭제</v>
      </c>
      <c r="B21" s="43"/>
      <c r="C21" s="43"/>
      <c r="D21" s="43"/>
      <c r="E21" s="43"/>
      <c r="F21" s="144" t="e">
        <f ca="1">Calcu!AD13</f>
        <v>#N/A</v>
      </c>
      <c r="G21" s="179" t="e">
        <f ca="1">Calcu!AF13</f>
        <v>#N/A</v>
      </c>
    </row>
    <row r="22" spans="1:7" ht="15" customHeight="1">
      <c r="A22" s="44" t="str">
        <f>IF(Calcu!B14=TRUE,"","삭제")</f>
        <v>삭제</v>
      </c>
      <c r="B22" s="43"/>
      <c r="C22" s="43"/>
      <c r="D22" s="43"/>
      <c r="E22" s="43"/>
      <c r="F22" s="144" t="e">
        <f ca="1">Calcu!AD14</f>
        <v>#N/A</v>
      </c>
      <c r="G22" s="179" t="e">
        <f ca="1">Calcu!AF14</f>
        <v>#N/A</v>
      </c>
    </row>
    <row r="23" spans="1:7" ht="15" customHeight="1">
      <c r="A23" s="44" t="str">
        <f>IF(Calcu!B15=TRUE,"","삭제")</f>
        <v>삭제</v>
      </c>
      <c r="B23" s="43"/>
      <c r="C23" s="43"/>
      <c r="D23" s="43"/>
      <c r="E23" s="43"/>
      <c r="F23" s="144" t="e">
        <f ca="1">Calcu!AD15</f>
        <v>#N/A</v>
      </c>
      <c r="G23" s="179" t="e">
        <f ca="1">Calcu!AF15</f>
        <v>#N/A</v>
      </c>
    </row>
    <row r="24" spans="1:7" ht="15" customHeight="1">
      <c r="A24" s="44" t="str">
        <f>IF(Calcu!B16=TRUE,"","삭제")</f>
        <v>삭제</v>
      </c>
      <c r="B24" s="43"/>
      <c r="C24" s="43"/>
      <c r="D24" s="43"/>
      <c r="E24" s="43"/>
      <c r="F24" s="144" t="e">
        <f ca="1">Calcu!AD16</f>
        <v>#N/A</v>
      </c>
      <c r="G24" s="179" t="e">
        <f ca="1">Calcu!AF16</f>
        <v>#N/A</v>
      </c>
    </row>
    <row r="25" spans="1:7" ht="15" customHeight="1">
      <c r="A25" s="44" t="str">
        <f>IF(Calcu!B17=TRUE,"","삭제")</f>
        <v>삭제</v>
      </c>
      <c r="B25" s="43"/>
      <c r="C25" s="43"/>
      <c r="D25" s="43"/>
      <c r="E25" s="43"/>
      <c r="F25" s="144" t="e">
        <f ca="1">Calcu!AD17</f>
        <v>#N/A</v>
      </c>
      <c r="G25" s="179" t="e">
        <f ca="1">Calcu!AF17</f>
        <v>#N/A</v>
      </c>
    </row>
    <row r="26" spans="1:7" ht="15" customHeight="1">
      <c r="A26" s="44" t="str">
        <f>IF(Calcu!B18=TRUE,"","삭제")</f>
        <v>삭제</v>
      </c>
      <c r="B26" s="43"/>
      <c r="C26" s="43"/>
      <c r="D26" s="43"/>
      <c r="E26" s="43"/>
      <c r="F26" s="144" t="e">
        <f ca="1">Calcu!AD18</f>
        <v>#N/A</v>
      </c>
      <c r="G26" s="179" t="e">
        <f ca="1">Calcu!AF18</f>
        <v>#N/A</v>
      </c>
    </row>
    <row r="27" spans="1:7" ht="15" customHeight="1">
      <c r="A27" s="44" t="str">
        <f>IF(Calcu!B19=TRUE,"","삭제")</f>
        <v>삭제</v>
      </c>
      <c r="B27" s="43"/>
      <c r="C27" s="43"/>
      <c r="D27" s="43"/>
      <c r="E27" s="43"/>
      <c r="F27" s="144" t="e">
        <f ca="1">Calcu!AD19</f>
        <v>#N/A</v>
      </c>
      <c r="G27" s="179" t="e">
        <f ca="1">Calcu!AF19</f>
        <v>#N/A</v>
      </c>
    </row>
    <row r="28" spans="1:7" ht="15" customHeight="1">
      <c r="A28" s="44" t="str">
        <f>IF(Calcu!B20=TRUE,"","삭제")</f>
        <v>삭제</v>
      </c>
      <c r="B28" s="43"/>
      <c r="C28" s="43"/>
      <c r="D28" s="43"/>
      <c r="E28" s="43"/>
      <c r="F28" s="144" t="e">
        <f ca="1">Calcu!AD20</f>
        <v>#N/A</v>
      </c>
      <c r="G28" s="179" t="e">
        <f ca="1">Calcu!AF20</f>
        <v>#N/A</v>
      </c>
    </row>
    <row r="29" spans="1:7" ht="15" customHeight="1">
      <c r="A29" s="44" t="str">
        <f>IF(Calcu!B21=TRUE,"","삭제")</f>
        <v>삭제</v>
      </c>
      <c r="B29" s="43"/>
      <c r="C29" s="43"/>
      <c r="D29" s="43"/>
      <c r="E29" s="43"/>
      <c r="F29" s="144" t="e">
        <f ca="1">Calcu!AD21</f>
        <v>#N/A</v>
      </c>
      <c r="G29" s="179" t="e">
        <f ca="1">Calcu!AF21</f>
        <v>#N/A</v>
      </c>
    </row>
    <row r="30" spans="1:7" ht="15" customHeight="1">
      <c r="A30" s="44" t="str">
        <f>IF(Calcu!B22=TRUE,"","삭제")</f>
        <v>삭제</v>
      </c>
      <c r="B30" s="43"/>
      <c r="C30" s="43"/>
      <c r="D30" s="43"/>
      <c r="E30" s="43"/>
      <c r="F30" s="144" t="e">
        <f ca="1">Calcu!AD22</f>
        <v>#N/A</v>
      </c>
      <c r="G30" s="179" t="e">
        <f ca="1">Calcu!AF22</f>
        <v>#N/A</v>
      </c>
    </row>
    <row r="31" spans="1:7" ht="15" customHeight="1">
      <c r="A31" s="44" t="str">
        <f>IF(Calcu!B23=TRUE,"","삭제")</f>
        <v>삭제</v>
      </c>
      <c r="B31" s="43"/>
      <c r="C31" s="43"/>
      <c r="D31" s="43"/>
      <c r="E31" s="43"/>
      <c r="F31" s="144" t="e">
        <f ca="1">Calcu!AD23</f>
        <v>#N/A</v>
      </c>
      <c r="G31" s="179" t="e">
        <f ca="1">Calcu!AF23</f>
        <v>#N/A</v>
      </c>
    </row>
    <row r="32" spans="1:7" ht="15" customHeight="1">
      <c r="A32" s="44" t="str">
        <f>IF(Calcu!B24=TRUE,"","삭제")</f>
        <v>삭제</v>
      </c>
      <c r="B32" s="43"/>
      <c r="C32" s="43"/>
      <c r="D32" s="43"/>
      <c r="E32" s="43"/>
      <c r="F32" s="144" t="e">
        <f ca="1">Calcu!AD24</f>
        <v>#N/A</v>
      </c>
      <c r="G32" s="179" t="e">
        <f ca="1">Calcu!AF24</f>
        <v>#N/A</v>
      </c>
    </row>
    <row r="33" spans="1:7" ht="15" customHeight="1">
      <c r="A33" s="44" t="str">
        <f>IF(Calcu!B25=TRUE,"","삭제")</f>
        <v>삭제</v>
      </c>
      <c r="B33" s="43"/>
      <c r="C33" s="43"/>
      <c r="D33" s="43"/>
      <c r="E33" s="43"/>
      <c r="F33" s="144" t="e">
        <f ca="1">Calcu!AD25</f>
        <v>#N/A</v>
      </c>
      <c r="G33" s="179" t="e">
        <f ca="1">Calcu!AF25</f>
        <v>#N/A</v>
      </c>
    </row>
    <row r="34" spans="1:7" ht="15" customHeight="1">
      <c r="A34" s="44" t="str">
        <f>IF(Calcu!B26=TRUE,"","삭제")</f>
        <v>삭제</v>
      </c>
      <c r="B34" s="43"/>
      <c r="C34" s="43"/>
      <c r="D34" s="43"/>
      <c r="E34" s="43"/>
      <c r="F34" s="144" t="e">
        <f ca="1">Calcu!AD26</f>
        <v>#N/A</v>
      </c>
      <c r="G34" s="179" t="e">
        <f ca="1">Calcu!AF26</f>
        <v>#N/A</v>
      </c>
    </row>
    <row r="35" spans="1:7" ht="15" customHeight="1">
      <c r="A35" s="44" t="str">
        <f>IF(Calcu!B27=TRUE,"","삭제")</f>
        <v>삭제</v>
      </c>
      <c r="B35" s="43"/>
      <c r="C35" s="43"/>
      <c r="D35" s="43"/>
      <c r="E35" s="43"/>
      <c r="F35" s="144" t="e">
        <f ca="1">Calcu!AD27</f>
        <v>#N/A</v>
      </c>
      <c r="G35" s="179" t="e">
        <f ca="1">Calcu!AF27</f>
        <v>#N/A</v>
      </c>
    </row>
    <row r="36" spans="1:7" ht="15" customHeight="1">
      <c r="A36" s="44" t="str">
        <f>IF(Calcu!B28=TRUE,"","삭제")</f>
        <v>삭제</v>
      </c>
      <c r="B36" s="43"/>
      <c r="C36" s="43"/>
      <c r="D36" s="43"/>
      <c r="E36" s="43"/>
      <c r="F36" s="144" t="e">
        <f ca="1">Calcu!AD28</f>
        <v>#N/A</v>
      </c>
      <c r="G36" s="179" t="e">
        <f ca="1">Calcu!AF28</f>
        <v>#N/A</v>
      </c>
    </row>
    <row r="37" spans="1:7" ht="15" customHeight="1">
      <c r="A37" s="44" t="str">
        <f>IF(Calcu!B29=TRUE,"","삭제")</f>
        <v>삭제</v>
      </c>
      <c r="B37" s="43"/>
      <c r="C37" s="43"/>
      <c r="D37" s="43"/>
      <c r="E37" s="43"/>
      <c r="F37" s="144" t="e">
        <f ca="1">Calcu!AD29</f>
        <v>#N/A</v>
      </c>
      <c r="G37" s="179" t="e">
        <f ca="1">Calcu!AF29</f>
        <v>#N/A</v>
      </c>
    </row>
    <row r="38" spans="1:7" ht="15" customHeight="1">
      <c r="A38" s="44" t="str">
        <f>IF(Calcu!B30=TRUE,"","삭제")</f>
        <v>삭제</v>
      </c>
      <c r="B38" s="43"/>
      <c r="C38" s="43"/>
      <c r="D38" s="43"/>
      <c r="E38" s="43"/>
      <c r="F38" s="144" t="e">
        <f ca="1">Calcu!AD30</f>
        <v>#N/A</v>
      </c>
      <c r="G38" s="179" t="e">
        <f ca="1">Calcu!AF30</f>
        <v>#N/A</v>
      </c>
    </row>
    <row r="39" spans="1:7" ht="15" customHeight="1">
      <c r="A39" s="44" t="str">
        <f>IF(Calcu!B31=TRUE,"","삭제")</f>
        <v>삭제</v>
      </c>
      <c r="B39" s="43"/>
      <c r="C39" s="43"/>
      <c r="D39" s="43"/>
      <c r="E39" s="43"/>
      <c r="F39" s="144" t="e">
        <f ca="1">Calcu!AD31</f>
        <v>#N/A</v>
      </c>
      <c r="G39" s="179" t="e">
        <f ca="1">Calcu!AF31</f>
        <v>#N/A</v>
      </c>
    </row>
    <row r="40" spans="1:7" ht="15" customHeight="1">
      <c r="A40" s="44" t="str">
        <f>IF(Calcu!B32=TRUE,"","삭제")</f>
        <v>삭제</v>
      </c>
      <c r="B40" s="43"/>
      <c r="C40" s="43"/>
      <c r="D40" s="43"/>
      <c r="E40" s="43"/>
      <c r="F40" s="144" t="e">
        <f ca="1">Calcu!AD32</f>
        <v>#N/A</v>
      </c>
      <c r="G40" s="179" t="e">
        <f ca="1">Calcu!AF32</f>
        <v>#N/A</v>
      </c>
    </row>
    <row r="41" spans="1:7" ht="15" customHeight="1">
      <c r="A41" s="44" t="str">
        <f>IF(Calcu!B33=TRUE,"","삭제")</f>
        <v>삭제</v>
      </c>
      <c r="B41" s="43"/>
      <c r="C41" s="43"/>
      <c r="D41" s="43"/>
      <c r="E41" s="43"/>
      <c r="F41" s="144" t="e">
        <f ca="1">Calcu!AD33</f>
        <v>#N/A</v>
      </c>
      <c r="G41" s="179" t="e">
        <f ca="1">Calcu!AF33</f>
        <v>#N/A</v>
      </c>
    </row>
    <row r="42" spans="1:7" ht="15" customHeight="1">
      <c r="A42" s="44" t="str">
        <f>IF(Calcu!B34=TRUE,"","삭제")</f>
        <v>삭제</v>
      </c>
      <c r="B42" s="43"/>
      <c r="C42" s="43"/>
      <c r="D42" s="43"/>
      <c r="E42" s="43"/>
      <c r="F42" s="144" t="e">
        <f ca="1">Calcu!AD34</f>
        <v>#N/A</v>
      </c>
      <c r="G42" s="179" t="e">
        <f ca="1">Calcu!AF34</f>
        <v>#N/A</v>
      </c>
    </row>
    <row r="43" spans="1:7" ht="15" customHeight="1">
      <c r="A43" s="44" t="str">
        <f>IF(Calcu!B35=TRUE,"","삭제")</f>
        <v>삭제</v>
      </c>
      <c r="B43" s="43"/>
      <c r="C43" s="43"/>
      <c r="D43" s="43"/>
      <c r="E43" s="43"/>
      <c r="F43" s="144" t="e">
        <f ca="1">Calcu!AD35</f>
        <v>#N/A</v>
      </c>
      <c r="G43" s="179" t="e">
        <f ca="1">Calcu!AF35</f>
        <v>#N/A</v>
      </c>
    </row>
    <row r="44" spans="1:7" ht="15" customHeight="1">
      <c r="A44" s="44" t="str">
        <f>IF(Calcu!B36=TRUE,"","삭제")</f>
        <v>삭제</v>
      </c>
      <c r="B44" s="43"/>
      <c r="C44" s="43"/>
      <c r="D44" s="43"/>
      <c r="E44" s="43"/>
      <c r="F44" s="144" t="e">
        <f ca="1">Calcu!AD36</f>
        <v>#N/A</v>
      </c>
      <c r="G44" s="179" t="e">
        <f ca="1">Calcu!AF36</f>
        <v>#N/A</v>
      </c>
    </row>
    <row r="45" spans="1:7" ht="15" customHeight="1">
      <c r="A45" s="44" t="str">
        <f>IF(Calcu!B37=TRUE,"","삭제")</f>
        <v>삭제</v>
      </c>
      <c r="B45" s="43"/>
      <c r="C45" s="43"/>
      <c r="D45" s="43"/>
      <c r="E45" s="43"/>
      <c r="F45" s="144" t="e">
        <f ca="1">Calcu!AD37</f>
        <v>#N/A</v>
      </c>
      <c r="G45" s="179" t="e">
        <f ca="1">Calcu!AF37</f>
        <v>#N/A</v>
      </c>
    </row>
    <row r="46" spans="1:7" ht="15" customHeight="1">
      <c r="A46" s="44" t="str">
        <f>IF(Calcu!B38=TRUE,"","삭제")</f>
        <v>삭제</v>
      </c>
      <c r="B46" s="43"/>
      <c r="C46" s="43"/>
      <c r="D46" s="43"/>
      <c r="E46" s="43"/>
      <c r="F46" s="144" t="e">
        <f ca="1">Calcu!AD38</f>
        <v>#N/A</v>
      </c>
      <c r="G46" s="179" t="e">
        <f ca="1">Calcu!AF38</f>
        <v>#N/A</v>
      </c>
    </row>
    <row r="47" spans="1:7" ht="15" customHeight="1">
      <c r="A47" s="44" t="str">
        <f>IF(Calcu!B39=TRUE,"","삭제")</f>
        <v>삭제</v>
      </c>
      <c r="B47" s="43"/>
      <c r="C47" s="43"/>
      <c r="D47" s="43"/>
      <c r="E47" s="43"/>
      <c r="F47" s="144" t="e">
        <f ca="1">Calcu!AD39</f>
        <v>#N/A</v>
      </c>
      <c r="G47" s="179" t="e">
        <f ca="1">Calcu!AF39</f>
        <v>#N/A</v>
      </c>
    </row>
    <row r="48" spans="1:7" ht="15" customHeight="1">
      <c r="A48" s="44" t="str">
        <f>IF(Calcu!B40=TRUE,"","삭제")</f>
        <v>삭제</v>
      </c>
      <c r="B48" s="43"/>
      <c r="C48" s="43"/>
      <c r="D48" s="43"/>
      <c r="E48" s="43"/>
      <c r="F48" s="144" t="e">
        <f ca="1">Calcu!AD40</f>
        <v>#N/A</v>
      </c>
      <c r="G48" s="179" t="e">
        <f ca="1">Calcu!AF40</f>
        <v>#N/A</v>
      </c>
    </row>
    <row r="49" spans="1:11" ht="15" customHeight="1">
      <c r="A49" s="44" t="str">
        <f>IF(Calcu!B41=TRUE,"","삭제")</f>
        <v>삭제</v>
      </c>
      <c r="B49" s="43"/>
      <c r="C49" s="43"/>
      <c r="D49" s="43"/>
      <c r="E49" s="43"/>
      <c r="F49" s="144" t="e">
        <f ca="1">Calcu!AD41</f>
        <v>#N/A</v>
      </c>
      <c r="G49" s="179" t="e">
        <f ca="1">Calcu!AF41</f>
        <v>#N/A</v>
      </c>
    </row>
    <row r="50" spans="1:11" ht="15" customHeight="1">
      <c r="A50" s="44" t="str">
        <f>IF(Calcu!B42=TRUE,"","삭제")</f>
        <v>삭제</v>
      </c>
      <c r="B50" s="43"/>
      <c r="C50" s="43"/>
      <c r="D50" s="43"/>
      <c r="E50" s="43"/>
      <c r="F50" s="144" t="e">
        <f ca="1">Calcu!AD42</f>
        <v>#N/A</v>
      </c>
      <c r="G50" s="179" t="e">
        <f ca="1">Calcu!AF42</f>
        <v>#N/A</v>
      </c>
    </row>
    <row r="51" spans="1:11" ht="15" customHeight="1">
      <c r="A51" s="44" t="str">
        <f>IF(Calcu!B43=TRUE,"","삭제")</f>
        <v>삭제</v>
      </c>
      <c r="B51" s="43"/>
      <c r="C51" s="43"/>
      <c r="D51" s="43"/>
      <c r="E51" s="43"/>
      <c r="F51" s="144" t="e">
        <f ca="1">Calcu!AD43</f>
        <v>#N/A</v>
      </c>
      <c r="G51" s="179" t="e">
        <f ca="1">Calcu!AF43</f>
        <v>#N/A</v>
      </c>
    </row>
    <row r="52" spans="1:11" ht="15" customHeight="1">
      <c r="A52" s="44" t="str">
        <f>IF(Calcu!B44=TRUE,"","삭제")</f>
        <v>삭제</v>
      </c>
      <c r="B52" s="43"/>
      <c r="C52" s="43"/>
      <c r="D52" s="43"/>
      <c r="E52" s="43"/>
      <c r="F52" s="144" t="e">
        <f ca="1">Calcu!AD44</f>
        <v>#N/A</v>
      </c>
      <c r="G52" s="179" t="e">
        <f ca="1">Calcu!AF44</f>
        <v>#N/A</v>
      </c>
    </row>
    <row r="53" spans="1:11" ht="15" customHeight="1">
      <c r="A53" s="44" t="str">
        <f>IF(Calcu!B45=TRUE,"","삭제")</f>
        <v>삭제</v>
      </c>
      <c r="B53" s="43"/>
      <c r="C53" s="43"/>
      <c r="D53" s="43"/>
      <c r="E53" s="43"/>
      <c r="F53" s="144" t="e">
        <f ca="1">Calcu!AD45</f>
        <v>#N/A</v>
      </c>
      <c r="G53" s="179" t="e">
        <f ca="1">Calcu!AF45</f>
        <v>#N/A</v>
      </c>
    </row>
    <row r="54" spans="1:11" ht="15" customHeight="1">
      <c r="A54" s="44" t="str">
        <f>IF(Calcu!B46=TRUE,"","삭제")</f>
        <v>삭제</v>
      </c>
      <c r="B54" s="43"/>
      <c r="C54" s="43"/>
      <c r="D54" s="43"/>
      <c r="E54" s="43"/>
      <c r="F54" s="144" t="e">
        <f ca="1">Calcu!AD46</f>
        <v>#N/A</v>
      </c>
      <c r="G54" s="179" t="e">
        <f ca="1">Calcu!AF46</f>
        <v>#N/A</v>
      </c>
    </row>
    <row r="55" spans="1:11" ht="15" customHeight="1">
      <c r="A55" s="44" t="str">
        <f>IF(Calcu!B47=TRUE,"","삭제")</f>
        <v>삭제</v>
      </c>
      <c r="B55" s="43"/>
      <c r="C55" s="43"/>
      <c r="D55" s="43"/>
      <c r="E55" s="43"/>
      <c r="F55" s="144" t="e">
        <f ca="1">Calcu!AD47</f>
        <v>#N/A</v>
      </c>
      <c r="G55" s="179" t="e">
        <f ca="1">Calcu!AF47</f>
        <v>#N/A</v>
      </c>
    </row>
    <row r="56" spans="1:11" ht="15" customHeight="1">
      <c r="A56" s="44" t="str">
        <f>IF(Calcu!B48=TRUE,"","삭제")</f>
        <v>삭제</v>
      </c>
      <c r="B56" s="43"/>
      <c r="C56" s="43"/>
      <c r="D56" s="43"/>
      <c r="E56" s="43"/>
      <c r="F56" s="144" t="e">
        <f ca="1">Calcu!AD48</f>
        <v>#N/A</v>
      </c>
      <c r="G56" s="179" t="e">
        <f ca="1">Calcu!AF48</f>
        <v>#N/A</v>
      </c>
    </row>
    <row r="57" spans="1:11" ht="15" customHeight="1">
      <c r="A57" s="44" t="str">
        <f>IF(Calcu!B49=TRUE,"","삭제")</f>
        <v>삭제</v>
      </c>
      <c r="B57" s="43"/>
      <c r="C57" s="43"/>
      <c r="D57" s="43"/>
      <c r="E57" s="43"/>
      <c r="F57" s="144" t="e">
        <f ca="1">Calcu!AD49</f>
        <v>#N/A</v>
      </c>
      <c r="G57" s="179" t="e">
        <f ca="1">Calcu!AF49</f>
        <v>#N/A</v>
      </c>
    </row>
    <row r="58" spans="1:11" ht="15" customHeight="1">
      <c r="A58" s="44"/>
      <c r="F58" s="102"/>
      <c r="G58" s="102"/>
    </row>
    <row r="59" spans="1:11" ht="15" customHeight="1">
      <c r="A59" s="44"/>
      <c r="F59" s="38" t="e">
        <f ca="1">"● Measurement uncertainty : "&amp;Calcu!T69</f>
        <v>#N/A</v>
      </c>
      <c r="H59" s="38"/>
      <c r="K59" s="50"/>
    </row>
    <row r="60" spans="1:11" ht="15" customHeight="1">
      <c r="A60" s="44"/>
      <c r="G60" s="283" t="e">
        <f ca="1">IF(Calcu!E79="사다리꼴","(Confidence level 95 %,","(Confidence level about 95 %,")</f>
        <v>#N/A</v>
      </c>
      <c r="H60" s="50" t="e">
        <f ca="1">Calcu!E80&amp;")"</f>
        <v>#N/A</v>
      </c>
      <c r="J60" s="53"/>
      <c r="K60" s="50"/>
    </row>
    <row r="61" spans="1:11" ht="15" customHeight="1">
      <c r="A61" s="44" t="e">
        <f ca="1">IF(Calcu!E79="사다리꼴","","삭제")</f>
        <v>#N/A</v>
      </c>
      <c r="F61" s="50" t="e">
        <f ca="1">IF(Calcu!E79="사다리꼴","※ Trapezoid probability distribution.","")</f>
        <v>#N/A</v>
      </c>
      <c r="G61" s="53"/>
      <c r="J61" s="53"/>
      <c r="K61" s="50"/>
    </row>
    <row r="62" spans="1:11" ht="15" customHeight="1">
      <c r="F62" s="75"/>
      <c r="G62" s="75"/>
      <c r="H62" s="75"/>
      <c r="I62" s="75"/>
      <c r="J62" s="76"/>
    </row>
  </sheetData>
  <mergeCells count="3">
    <mergeCell ref="A1:L2"/>
    <mergeCell ref="F15:F16"/>
    <mergeCell ref="G15:G16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92" t="s">
        <v>568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17" s="47" customFormat="1" ht="33" customHeight="1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17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322" t="str">
        <f>" 교   정   번   호(Calibration No) : "&amp;기본정보!H3</f>
        <v xml:space="preserve"> 교   정   번   호(Calibration No) : </v>
      </c>
      <c r="B4" s="322"/>
      <c r="C4" s="322"/>
      <c r="D4" s="322"/>
      <c r="E4" s="322"/>
      <c r="F4" s="323"/>
      <c r="G4" s="323"/>
      <c r="H4" s="323"/>
      <c r="I4" s="323"/>
      <c r="J4" s="323"/>
      <c r="K4" s="324"/>
      <c r="L4" s="325"/>
      <c r="M4" s="326"/>
      <c r="N4" s="326"/>
      <c r="O4" s="326"/>
      <c r="P4" s="326"/>
      <c r="Q4" s="326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103</v>
      </c>
      <c r="G11" s="38"/>
    </row>
    <row r="12" spans="1:17" ht="15" customHeight="1">
      <c r="F12" s="54" t="str">
        <f>"○ 교정범위 : ("&amp;Calcu!J3&amp;" ~ "&amp;Calcu!L3&amp;")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"&amp;Calcu!O3&amp;"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327" customFormat="1" ht="15" customHeight="1">
      <c r="B15" s="403"/>
      <c r="C15" s="405"/>
      <c r="D15" s="405"/>
      <c r="E15" s="405"/>
      <c r="F15" s="407" t="s">
        <v>569</v>
      </c>
      <c r="G15" s="409" t="s">
        <v>570</v>
      </c>
      <c r="H15" s="411" t="s">
        <v>109</v>
      </c>
      <c r="I15" s="413"/>
      <c r="J15" s="414" t="s">
        <v>571</v>
      </c>
      <c r="K15" s="414"/>
      <c r="L15" s="414"/>
      <c r="M15" s="398" t="s">
        <v>572</v>
      </c>
      <c r="N15" s="398"/>
      <c r="O15" s="398"/>
      <c r="P15" s="399"/>
      <c r="Q15" s="401" t="s">
        <v>573</v>
      </c>
    </row>
    <row r="16" spans="1:17" s="328" customFormat="1" ht="22.5">
      <c r="B16" s="404"/>
      <c r="C16" s="406"/>
      <c r="D16" s="406"/>
      <c r="E16" s="406"/>
      <c r="F16" s="408"/>
      <c r="G16" s="410"/>
      <c r="H16" s="412"/>
      <c r="I16" s="406"/>
      <c r="J16" s="330" t="s">
        <v>576</v>
      </c>
      <c r="K16" s="331" t="s">
        <v>577</v>
      </c>
      <c r="L16" s="331" t="s">
        <v>578</v>
      </c>
      <c r="M16" s="330" t="s">
        <v>576</v>
      </c>
      <c r="N16" s="331" t="s">
        <v>577</v>
      </c>
      <c r="O16" s="331" t="s">
        <v>578</v>
      </c>
      <c r="P16" s="400"/>
      <c r="Q16" s="402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Calcu!AD9</f>
        <v>#N/A</v>
      </c>
      <c r="G17" s="51" t="s">
        <v>549</v>
      </c>
      <c r="H17" s="51" t="e">
        <f ca="1">Calcu!AG9</f>
        <v>#N/A</v>
      </c>
      <c r="J17" s="37" t="e">
        <f ca="1">Calcu!AE9</f>
        <v>#N/A</v>
      </c>
      <c r="K17" s="37" t="e">
        <f ca="1">Calcu!AF9</f>
        <v>#N/A</v>
      </c>
      <c r="L17" s="37" t="str">
        <f>LEFT(Calcu!AH9)</f>
        <v/>
      </c>
      <c r="M17" s="37" t="s">
        <v>574</v>
      </c>
      <c r="N17" s="37" t="s">
        <v>575</v>
      </c>
      <c r="O17" s="37" t="s">
        <v>575</v>
      </c>
      <c r="Q17" s="37" t="e">
        <f ca="1">Calcu!AI9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Calcu!AD10</f>
        <v>#N/A</v>
      </c>
      <c r="G18" s="51" t="s">
        <v>549</v>
      </c>
      <c r="H18" s="51" t="e">
        <f ca="1">Calcu!AG10</f>
        <v>#N/A</v>
      </c>
      <c r="J18" s="37" t="e">
        <f ca="1">Calcu!AE10</f>
        <v>#N/A</v>
      </c>
      <c r="K18" s="37" t="e">
        <f ca="1">Calcu!AF10</f>
        <v>#N/A</v>
      </c>
      <c r="L18" s="37" t="str">
        <f>LEFT(Calcu!AH10)</f>
        <v/>
      </c>
      <c r="M18" s="37" t="s">
        <v>574</v>
      </c>
      <c r="N18" s="37" t="s">
        <v>575</v>
      </c>
      <c r="O18" s="37" t="s">
        <v>575</v>
      </c>
      <c r="Q18" s="37" t="e">
        <f ca="1">Calcu!AI10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Calcu!AD11</f>
        <v>#N/A</v>
      </c>
      <c r="G19" s="51" t="s">
        <v>549</v>
      </c>
      <c r="H19" s="51" t="e">
        <f ca="1">Calcu!AG11</f>
        <v>#N/A</v>
      </c>
      <c r="J19" s="37" t="e">
        <f ca="1">Calcu!AE11</f>
        <v>#N/A</v>
      </c>
      <c r="K19" s="37" t="e">
        <f ca="1">Calcu!AF11</f>
        <v>#N/A</v>
      </c>
      <c r="L19" s="37" t="str">
        <f>LEFT(Calcu!AH11)</f>
        <v/>
      </c>
      <c r="M19" s="37" t="s">
        <v>574</v>
      </c>
      <c r="N19" s="37" t="s">
        <v>575</v>
      </c>
      <c r="O19" s="37" t="s">
        <v>575</v>
      </c>
      <c r="Q19" s="37" t="e">
        <f ca="1">Calcu!AI11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Calcu!AD12</f>
        <v>#N/A</v>
      </c>
      <c r="G20" s="51" t="s">
        <v>549</v>
      </c>
      <c r="H20" s="51" t="e">
        <f ca="1">Calcu!AG12</f>
        <v>#N/A</v>
      </c>
      <c r="J20" s="37" t="e">
        <f ca="1">Calcu!AE12</f>
        <v>#N/A</v>
      </c>
      <c r="K20" s="37" t="e">
        <f ca="1">Calcu!AF12</f>
        <v>#N/A</v>
      </c>
      <c r="L20" s="37" t="str">
        <f>LEFT(Calcu!AH12)</f>
        <v/>
      </c>
      <c r="M20" s="37" t="s">
        <v>574</v>
      </c>
      <c r="N20" s="37" t="s">
        <v>575</v>
      </c>
      <c r="O20" s="37" t="s">
        <v>575</v>
      </c>
      <c r="Q20" s="37" t="e">
        <f ca="1">Calcu!AI12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Calcu!AD13</f>
        <v>#N/A</v>
      </c>
      <c r="G21" s="51" t="s">
        <v>549</v>
      </c>
      <c r="H21" s="51" t="e">
        <f ca="1">Calcu!AG13</f>
        <v>#N/A</v>
      </c>
      <c r="J21" s="37" t="e">
        <f ca="1">Calcu!AE13</f>
        <v>#N/A</v>
      </c>
      <c r="K21" s="37" t="e">
        <f ca="1">Calcu!AF13</f>
        <v>#N/A</v>
      </c>
      <c r="L21" s="37" t="str">
        <f>LEFT(Calcu!AH13)</f>
        <v/>
      </c>
      <c r="M21" s="37" t="s">
        <v>574</v>
      </c>
      <c r="N21" s="37" t="s">
        <v>575</v>
      </c>
      <c r="O21" s="37" t="s">
        <v>575</v>
      </c>
      <c r="Q21" s="37" t="e">
        <f ca="1">Calcu!AI13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Calcu!AD14</f>
        <v>#N/A</v>
      </c>
      <c r="G22" s="51" t="s">
        <v>549</v>
      </c>
      <c r="H22" s="51" t="e">
        <f ca="1">Calcu!AG14</f>
        <v>#N/A</v>
      </c>
      <c r="J22" s="37" t="e">
        <f ca="1">Calcu!AE14</f>
        <v>#N/A</v>
      </c>
      <c r="K22" s="37" t="e">
        <f ca="1">Calcu!AF14</f>
        <v>#N/A</v>
      </c>
      <c r="L22" s="37" t="str">
        <f>LEFT(Calcu!AH14)</f>
        <v/>
      </c>
      <c r="M22" s="37" t="s">
        <v>574</v>
      </c>
      <c r="N22" s="37" t="s">
        <v>575</v>
      </c>
      <c r="O22" s="37" t="s">
        <v>575</v>
      </c>
      <c r="Q22" s="37" t="e">
        <f ca="1">Calcu!AI14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Calcu!AD15</f>
        <v>#N/A</v>
      </c>
      <c r="G23" s="51" t="s">
        <v>549</v>
      </c>
      <c r="H23" s="51" t="e">
        <f ca="1">Calcu!AG15</f>
        <v>#N/A</v>
      </c>
      <c r="J23" s="37" t="e">
        <f ca="1">Calcu!AE15</f>
        <v>#N/A</v>
      </c>
      <c r="K23" s="37" t="e">
        <f ca="1">Calcu!AF15</f>
        <v>#N/A</v>
      </c>
      <c r="L23" s="37" t="str">
        <f>LEFT(Calcu!AH15)</f>
        <v/>
      </c>
      <c r="M23" s="37" t="s">
        <v>574</v>
      </c>
      <c r="N23" s="37" t="s">
        <v>575</v>
      </c>
      <c r="O23" s="37" t="s">
        <v>575</v>
      </c>
      <c r="Q23" s="37" t="e">
        <f ca="1">Calcu!AI15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Calcu!AD16</f>
        <v>#N/A</v>
      </c>
      <c r="G24" s="51" t="s">
        <v>549</v>
      </c>
      <c r="H24" s="51" t="e">
        <f ca="1">Calcu!AG16</f>
        <v>#N/A</v>
      </c>
      <c r="J24" s="37" t="e">
        <f ca="1">Calcu!AE16</f>
        <v>#N/A</v>
      </c>
      <c r="K24" s="37" t="e">
        <f ca="1">Calcu!AF16</f>
        <v>#N/A</v>
      </c>
      <c r="L24" s="37" t="str">
        <f>LEFT(Calcu!AH16)</f>
        <v/>
      </c>
      <c r="M24" s="37" t="s">
        <v>574</v>
      </c>
      <c r="N24" s="37" t="s">
        <v>575</v>
      </c>
      <c r="O24" s="37" t="s">
        <v>575</v>
      </c>
      <c r="Q24" s="37" t="e">
        <f ca="1">Calcu!AI16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Calcu!AD17</f>
        <v>#N/A</v>
      </c>
      <c r="G25" s="51" t="s">
        <v>549</v>
      </c>
      <c r="H25" s="51" t="e">
        <f ca="1">Calcu!AG17</f>
        <v>#N/A</v>
      </c>
      <c r="J25" s="37" t="e">
        <f ca="1">Calcu!AE17</f>
        <v>#N/A</v>
      </c>
      <c r="K25" s="37" t="e">
        <f ca="1">Calcu!AF17</f>
        <v>#N/A</v>
      </c>
      <c r="L25" s="37" t="str">
        <f>LEFT(Calcu!AH17)</f>
        <v/>
      </c>
      <c r="M25" s="37" t="s">
        <v>574</v>
      </c>
      <c r="N25" s="37" t="s">
        <v>575</v>
      </c>
      <c r="O25" s="37" t="s">
        <v>575</v>
      </c>
      <c r="Q25" s="37" t="e">
        <f ca="1">Calcu!AI17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Calcu!AD18</f>
        <v>#N/A</v>
      </c>
      <c r="G26" s="51" t="s">
        <v>549</v>
      </c>
      <c r="H26" s="51" t="e">
        <f ca="1">Calcu!AG18</f>
        <v>#N/A</v>
      </c>
      <c r="J26" s="37" t="e">
        <f ca="1">Calcu!AE18</f>
        <v>#N/A</v>
      </c>
      <c r="K26" s="37" t="e">
        <f ca="1">Calcu!AF18</f>
        <v>#N/A</v>
      </c>
      <c r="L26" s="37" t="str">
        <f>LEFT(Calcu!AH18)</f>
        <v/>
      </c>
      <c r="M26" s="37" t="s">
        <v>574</v>
      </c>
      <c r="N26" s="37" t="s">
        <v>575</v>
      </c>
      <c r="O26" s="37" t="s">
        <v>575</v>
      </c>
      <c r="Q26" s="37" t="e">
        <f ca="1">Calcu!AI18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Calcu!AD19</f>
        <v>#N/A</v>
      </c>
      <c r="G27" s="51" t="s">
        <v>549</v>
      </c>
      <c r="H27" s="51" t="e">
        <f ca="1">Calcu!AG19</f>
        <v>#N/A</v>
      </c>
      <c r="J27" s="37" t="e">
        <f ca="1">Calcu!AE19</f>
        <v>#N/A</v>
      </c>
      <c r="K27" s="37" t="e">
        <f ca="1">Calcu!AF19</f>
        <v>#N/A</v>
      </c>
      <c r="L27" s="37" t="str">
        <f>LEFT(Calcu!AH19)</f>
        <v/>
      </c>
      <c r="M27" s="37" t="s">
        <v>574</v>
      </c>
      <c r="N27" s="37" t="s">
        <v>575</v>
      </c>
      <c r="O27" s="37" t="s">
        <v>575</v>
      </c>
      <c r="Q27" s="37" t="e">
        <f ca="1">Calcu!AI19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Calcu!AD20</f>
        <v>#N/A</v>
      </c>
      <c r="G28" s="51" t="s">
        <v>549</v>
      </c>
      <c r="H28" s="51" t="e">
        <f ca="1">Calcu!AG20</f>
        <v>#N/A</v>
      </c>
      <c r="J28" s="37" t="e">
        <f ca="1">Calcu!AE20</f>
        <v>#N/A</v>
      </c>
      <c r="K28" s="37" t="e">
        <f ca="1">Calcu!AF20</f>
        <v>#N/A</v>
      </c>
      <c r="L28" s="37" t="str">
        <f>LEFT(Calcu!AH20)</f>
        <v/>
      </c>
      <c r="M28" s="37" t="s">
        <v>574</v>
      </c>
      <c r="N28" s="37" t="s">
        <v>575</v>
      </c>
      <c r="O28" s="37" t="s">
        <v>575</v>
      </c>
      <c r="Q28" s="37" t="e">
        <f ca="1">Calcu!AI20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Calcu!AD21</f>
        <v>#N/A</v>
      </c>
      <c r="G29" s="51" t="s">
        <v>549</v>
      </c>
      <c r="H29" s="51" t="e">
        <f ca="1">Calcu!AG21</f>
        <v>#N/A</v>
      </c>
      <c r="J29" s="37" t="e">
        <f ca="1">Calcu!AE21</f>
        <v>#N/A</v>
      </c>
      <c r="K29" s="37" t="e">
        <f ca="1">Calcu!AF21</f>
        <v>#N/A</v>
      </c>
      <c r="L29" s="37" t="str">
        <f>LEFT(Calcu!AH21)</f>
        <v/>
      </c>
      <c r="M29" s="37" t="s">
        <v>574</v>
      </c>
      <c r="N29" s="37" t="s">
        <v>575</v>
      </c>
      <c r="O29" s="37" t="s">
        <v>575</v>
      </c>
      <c r="Q29" s="37" t="e">
        <f ca="1">Calcu!AI21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Calcu!AD22</f>
        <v>#N/A</v>
      </c>
      <c r="G30" s="51" t="s">
        <v>549</v>
      </c>
      <c r="H30" s="51" t="e">
        <f ca="1">Calcu!AG22</f>
        <v>#N/A</v>
      </c>
      <c r="J30" s="37" t="e">
        <f ca="1">Calcu!AE22</f>
        <v>#N/A</v>
      </c>
      <c r="K30" s="37" t="e">
        <f ca="1">Calcu!AF22</f>
        <v>#N/A</v>
      </c>
      <c r="L30" s="37" t="str">
        <f>LEFT(Calcu!AH22)</f>
        <v/>
      </c>
      <c r="M30" s="37" t="s">
        <v>574</v>
      </c>
      <c r="N30" s="37" t="s">
        <v>575</v>
      </c>
      <c r="O30" s="37" t="s">
        <v>575</v>
      </c>
      <c r="Q30" s="37" t="e">
        <f ca="1">Calcu!AI22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Calcu!AD23</f>
        <v>#N/A</v>
      </c>
      <c r="G31" s="51" t="s">
        <v>549</v>
      </c>
      <c r="H31" s="51" t="e">
        <f ca="1">Calcu!AG23</f>
        <v>#N/A</v>
      </c>
      <c r="J31" s="37" t="e">
        <f ca="1">Calcu!AE23</f>
        <v>#N/A</v>
      </c>
      <c r="K31" s="37" t="e">
        <f ca="1">Calcu!AF23</f>
        <v>#N/A</v>
      </c>
      <c r="L31" s="37" t="str">
        <f>LEFT(Calcu!AH23)</f>
        <v/>
      </c>
      <c r="M31" s="37" t="s">
        <v>574</v>
      </c>
      <c r="N31" s="37" t="s">
        <v>575</v>
      </c>
      <c r="O31" s="37" t="s">
        <v>575</v>
      </c>
      <c r="Q31" s="37" t="e">
        <f ca="1">Calcu!AI23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Calcu!AD24</f>
        <v>#N/A</v>
      </c>
      <c r="G32" s="51" t="s">
        <v>549</v>
      </c>
      <c r="H32" s="51" t="e">
        <f ca="1">Calcu!AG24</f>
        <v>#N/A</v>
      </c>
      <c r="J32" s="37" t="e">
        <f ca="1">Calcu!AE24</f>
        <v>#N/A</v>
      </c>
      <c r="K32" s="37" t="e">
        <f ca="1">Calcu!AF24</f>
        <v>#N/A</v>
      </c>
      <c r="L32" s="37" t="str">
        <f>LEFT(Calcu!AH24)</f>
        <v/>
      </c>
      <c r="M32" s="37" t="s">
        <v>574</v>
      </c>
      <c r="N32" s="37" t="s">
        <v>575</v>
      </c>
      <c r="O32" s="37" t="s">
        <v>575</v>
      </c>
      <c r="Q32" s="37" t="e">
        <f ca="1">Calcu!AI24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Calcu!AD25</f>
        <v>#N/A</v>
      </c>
      <c r="G33" s="51" t="s">
        <v>549</v>
      </c>
      <c r="H33" s="51" t="e">
        <f ca="1">Calcu!AG25</f>
        <v>#N/A</v>
      </c>
      <c r="J33" s="37" t="e">
        <f ca="1">Calcu!AE25</f>
        <v>#N/A</v>
      </c>
      <c r="K33" s="37" t="e">
        <f ca="1">Calcu!AF25</f>
        <v>#N/A</v>
      </c>
      <c r="L33" s="37" t="str">
        <f>LEFT(Calcu!AH25)</f>
        <v/>
      </c>
      <c r="M33" s="37" t="s">
        <v>574</v>
      </c>
      <c r="N33" s="37" t="s">
        <v>575</v>
      </c>
      <c r="O33" s="37" t="s">
        <v>575</v>
      </c>
      <c r="Q33" s="37" t="e">
        <f ca="1">Calcu!AI25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Calcu!AD26</f>
        <v>#N/A</v>
      </c>
      <c r="G34" s="51" t="s">
        <v>549</v>
      </c>
      <c r="H34" s="51" t="e">
        <f ca="1">Calcu!AG26</f>
        <v>#N/A</v>
      </c>
      <c r="J34" s="37" t="e">
        <f ca="1">Calcu!AE26</f>
        <v>#N/A</v>
      </c>
      <c r="K34" s="37" t="e">
        <f ca="1">Calcu!AF26</f>
        <v>#N/A</v>
      </c>
      <c r="L34" s="37" t="str">
        <f>LEFT(Calcu!AH26)</f>
        <v/>
      </c>
      <c r="M34" s="37" t="s">
        <v>574</v>
      </c>
      <c r="N34" s="37" t="s">
        <v>575</v>
      </c>
      <c r="O34" s="37" t="s">
        <v>575</v>
      </c>
      <c r="Q34" s="37" t="e">
        <f ca="1">Calcu!AI26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Calcu!AD27</f>
        <v>#N/A</v>
      </c>
      <c r="G35" s="51" t="s">
        <v>549</v>
      </c>
      <c r="H35" s="51" t="e">
        <f ca="1">Calcu!AG27</f>
        <v>#N/A</v>
      </c>
      <c r="J35" s="37" t="e">
        <f ca="1">Calcu!AE27</f>
        <v>#N/A</v>
      </c>
      <c r="K35" s="37" t="e">
        <f ca="1">Calcu!AF27</f>
        <v>#N/A</v>
      </c>
      <c r="L35" s="37" t="str">
        <f>LEFT(Calcu!AH27)</f>
        <v/>
      </c>
      <c r="M35" s="37" t="s">
        <v>574</v>
      </c>
      <c r="N35" s="37" t="s">
        <v>575</v>
      </c>
      <c r="O35" s="37" t="s">
        <v>575</v>
      </c>
      <c r="Q35" s="37" t="e">
        <f ca="1">Calcu!AI27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Calcu!AD28</f>
        <v>#N/A</v>
      </c>
      <c r="G36" s="51" t="s">
        <v>549</v>
      </c>
      <c r="H36" s="51" t="e">
        <f ca="1">Calcu!AG28</f>
        <v>#N/A</v>
      </c>
      <c r="J36" s="37" t="e">
        <f ca="1">Calcu!AE28</f>
        <v>#N/A</v>
      </c>
      <c r="K36" s="37" t="e">
        <f ca="1">Calcu!AF28</f>
        <v>#N/A</v>
      </c>
      <c r="L36" s="37" t="str">
        <f>LEFT(Calcu!AH28)</f>
        <v/>
      </c>
      <c r="M36" s="37" t="s">
        <v>574</v>
      </c>
      <c r="N36" s="37" t="s">
        <v>575</v>
      </c>
      <c r="O36" s="37" t="s">
        <v>575</v>
      </c>
      <c r="Q36" s="37" t="e">
        <f ca="1">Calcu!AI28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Calcu!AD29</f>
        <v>#N/A</v>
      </c>
      <c r="G37" s="51" t="s">
        <v>549</v>
      </c>
      <c r="H37" s="51" t="e">
        <f ca="1">Calcu!AG29</f>
        <v>#N/A</v>
      </c>
      <c r="J37" s="37" t="e">
        <f ca="1">Calcu!AE29</f>
        <v>#N/A</v>
      </c>
      <c r="K37" s="37" t="e">
        <f ca="1">Calcu!AF29</f>
        <v>#N/A</v>
      </c>
      <c r="L37" s="37" t="str">
        <f>LEFT(Calcu!AH29)</f>
        <v/>
      </c>
      <c r="M37" s="37" t="s">
        <v>574</v>
      </c>
      <c r="N37" s="37" t="s">
        <v>575</v>
      </c>
      <c r="O37" s="37" t="s">
        <v>575</v>
      </c>
      <c r="Q37" s="37" t="e">
        <f ca="1">Calcu!AI29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Calcu!AD30</f>
        <v>#N/A</v>
      </c>
      <c r="G38" s="51" t="s">
        <v>549</v>
      </c>
      <c r="H38" s="51" t="e">
        <f ca="1">Calcu!AG30</f>
        <v>#N/A</v>
      </c>
      <c r="J38" s="37" t="e">
        <f ca="1">Calcu!AE30</f>
        <v>#N/A</v>
      </c>
      <c r="K38" s="37" t="e">
        <f ca="1">Calcu!AF30</f>
        <v>#N/A</v>
      </c>
      <c r="L38" s="37" t="str">
        <f>LEFT(Calcu!AH30)</f>
        <v/>
      </c>
      <c r="M38" s="37" t="s">
        <v>574</v>
      </c>
      <c r="N38" s="37" t="s">
        <v>575</v>
      </c>
      <c r="O38" s="37" t="s">
        <v>575</v>
      </c>
      <c r="Q38" s="37" t="e">
        <f ca="1">Calcu!AI30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Calcu!AD31</f>
        <v>#N/A</v>
      </c>
      <c r="G39" s="51" t="s">
        <v>549</v>
      </c>
      <c r="H39" s="51" t="e">
        <f ca="1">Calcu!AG31</f>
        <v>#N/A</v>
      </c>
      <c r="J39" s="37" t="e">
        <f ca="1">Calcu!AE31</f>
        <v>#N/A</v>
      </c>
      <c r="K39" s="37" t="e">
        <f ca="1">Calcu!AF31</f>
        <v>#N/A</v>
      </c>
      <c r="L39" s="37" t="str">
        <f>LEFT(Calcu!AH31)</f>
        <v/>
      </c>
      <c r="M39" s="37" t="s">
        <v>574</v>
      </c>
      <c r="N39" s="37" t="s">
        <v>575</v>
      </c>
      <c r="O39" s="37" t="s">
        <v>575</v>
      </c>
      <c r="Q39" s="37" t="e">
        <f ca="1">Calcu!AI31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Calcu!AD32</f>
        <v>#N/A</v>
      </c>
      <c r="G40" s="51" t="s">
        <v>549</v>
      </c>
      <c r="H40" s="51" t="e">
        <f ca="1">Calcu!AG32</f>
        <v>#N/A</v>
      </c>
      <c r="J40" s="37" t="e">
        <f ca="1">Calcu!AE32</f>
        <v>#N/A</v>
      </c>
      <c r="K40" s="37" t="e">
        <f ca="1">Calcu!AF32</f>
        <v>#N/A</v>
      </c>
      <c r="L40" s="37" t="str">
        <f>LEFT(Calcu!AH32)</f>
        <v/>
      </c>
      <c r="M40" s="37" t="s">
        <v>574</v>
      </c>
      <c r="N40" s="37" t="s">
        <v>575</v>
      </c>
      <c r="O40" s="37" t="s">
        <v>575</v>
      </c>
      <c r="Q40" s="37" t="e">
        <f ca="1">Calcu!AI32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Calcu!AD33</f>
        <v>#N/A</v>
      </c>
      <c r="G41" s="51" t="s">
        <v>549</v>
      </c>
      <c r="H41" s="51" t="e">
        <f ca="1">Calcu!AG33</f>
        <v>#N/A</v>
      </c>
      <c r="J41" s="37" t="e">
        <f ca="1">Calcu!AE33</f>
        <v>#N/A</v>
      </c>
      <c r="K41" s="37" t="e">
        <f ca="1">Calcu!AF33</f>
        <v>#N/A</v>
      </c>
      <c r="L41" s="37" t="str">
        <f>LEFT(Calcu!AH33)</f>
        <v/>
      </c>
      <c r="M41" s="37" t="s">
        <v>574</v>
      </c>
      <c r="N41" s="37" t="s">
        <v>575</v>
      </c>
      <c r="O41" s="37" t="s">
        <v>575</v>
      </c>
      <c r="Q41" s="37" t="e">
        <f ca="1">Calcu!AI33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Calcu!AD34</f>
        <v>#N/A</v>
      </c>
      <c r="G42" s="51" t="s">
        <v>549</v>
      </c>
      <c r="H42" s="51" t="e">
        <f ca="1">Calcu!AG34</f>
        <v>#N/A</v>
      </c>
      <c r="J42" s="37" t="e">
        <f ca="1">Calcu!AE34</f>
        <v>#N/A</v>
      </c>
      <c r="K42" s="37" t="e">
        <f ca="1">Calcu!AF34</f>
        <v>#N/A</v>
      </c>
      <c r="L42" s="37" t="str">
        <f>LEFT(Calcu!AH34)</f>
        <v/>
      </c>
      <c r="M42" s="37" t="s">
        <v>574</v>
      </c>
      <c r="N42" s="37" t="s">
        <v>575</v>
      </c>
      <c r="O42" s="37" t="s">
        <v>575</v>
      </c>
      <c r="Q42" s="37" t="e">
        <f ca="1">Calcu!AI34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Calcu!AD35</f>
        <v>#N/A</v>
      </c>
      <c r="G43" s="51" t="s">
        <v>549</v>
      </c>
      <c r="H43" s="51" t="e">
        <f ca="1">Calcu!AG35</f>
        <v>#N/A</v>
      </c>
      <c r="J43" s="37" t="e">
        <f ca="1">Calcu!AE35</f>
        <v>#N/A</v>
      </c>
      <c r="K43" s="37" t="e">
        <f ca="1">Calcu!AF35</f>
        <v>#N/A</v>
      </c>
      <c r="L43" s="37" t="str">
        <f>LEFT(Calcu!AH35)</f>
        <v/>
      </c>
      <c r="M43" s="37" t="s">
        <v>574</v>
      </c>
      <c r="N43" s="37" t="s">
        <v>575</v>
      </c>
      <c r="O43" s="37" t="s">
        <v>575</v>
      </c>
      <c r="Q43" s="37" t="e">
        <f ca="1">Calcu!AI35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Calcu!AD36</f>
        <v>#N/A</v>
      </c>
      <c r="G44" s="51" t="s">
        <v>549</v>
      </c>
      <c r="H44" s="51" t="e">
        <f ca="1">Calcu!AG36</f>
        <v>#N/A</v>
      </c>
      <c r="J44" s="37" t="e">
        <f ca="1">Calcu!AE36</f>
        <v>#N/A</v>
      </c>
      <c r="K44" s="37" t="e">
        <f ca="1">Calcu!AF36</f>
        <v>#N/A</v>
      </c>
      <c r="L44" s="37" t="str">
        <f>LEFT(Calcu!AH36)</f>
        <v/>
      </c>
      <c r="M44" s="37" t="s">
        <v>574</v>
      </c>
      <c r="N44" s="37" t="s">
        <v>575</v>
      </c>
      <c r="O44" s="37" t="s">
        <v>575</v>
      </c>
      <c r="Q44" s="37" t="e">
        <f ca="1">Calcu!AI36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Calcu!AD37</f>
        <v>#N/A</v>
      </c>
      <c r="G45" s="51" t="s">
        <v>549</v>
      </c>
      <c r="H45" s="51" t="e">
        <f ca="1">Calcu!AG37</f>
        <v>#N/A</v>
      </c>
      <c r="J45" s="37" t="e">
        <f ca="1">Calcu!AE37</f>
        <v>#N/A</v>
      </c>
      <c r="K45" s="37" t="e">
        <f ca="1">Calcu!AF37</f>
        <v>#N/A</v>
      </c>
      <c r="L45" s="37" t="str">
        <f>LEFT(Calcu!AH37)</f>
        <v/>
      </c>
      <c r="M45" s="37" t="s">
        <v>574</v>
      </c>
      <c r="N45" s="37" t="s">
        <v>575</v>
      </c>
      <c r="O45" s="37" t="s">
        <v>575</v>
      </c>
      <c r="Q45" s="37" t="e">
        <f ca="1">Calcu!AI37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Calcu!AD38</f>
        <v>#N/A</v>
      </c>
      <c r="G46" s="51" t="s">
        <v>549</v>
      </c>
      <c r="H46" s="51" t="e">
        <f ca="1">Calcu!AG38</f>
        <v>#N/A</v>
      </c>
      <c r="J46" s="37" t="e">
        <f ca="1">Calcu!AE38</f>
        <v>#N/A</v>
      </c>
      <c r="K46" s="37" t="e">
        <f ca="1">Calcu!AF38</f>
        <v>#N/A</v>
      </c>
      <c r="L46" s="37" t="str">
        <f>LEFT(Calcu!AH38)</f>
        <v/>
      </c>
      <c r="M46" s="37" t="s">
        <v>574</v>
      </c>
      <c r="N46" s="37" t="s">
        <v>575</v>
      </c>
      <c r="O46" s="37" t="s">
        <v>575</v>
      </c>
      <c r="Q46" s="37" t="e">
        <f ca="1">Calcu!AI38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Calcu!AD39</f>
        <v>#N/A</v>
      </c>
      <c r="G47" s="51" t="s">
        <v>549</v>
      </c>
      <c r="H47" s="51" t="e">
        <f ca="1">Calcu!AG39</f>
        <v>#N/A</v>
      </c>
      <c r="J47" s="37" t="e">
        <f ca="1">Calcu!AE39</f>
        <v>#N/A</v>
      </c>
      <c r="K47" s="37" t="e">
        <f ca="1">Calcu!AF39</f>
        <v>#N/A</v>
      </c>
      <c r="L47" s="37" t="str">
        <f>LEFT(Calcu!AH39)</f>
        <v/>
      </c>
      <c r="M47" s="37" t="s">
        <v>574</v>
      </c>
      <c r="N47" s="37" t="s">
        <v>575</v>
      </c>
      <c r="O47" s="37" t="s">
        <v>575</v>
      </c>
      <c r="Q47" s="37" t="e">
        <f ca="1">Calcu!AI39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Calcu!AD40</f>
        <v>#N/A</v>
      </c>
      <c r="G48" s="51" t="s">
        <v>549</v>
      </c>
      <c r="H48" s="51" t="e">
        <f ca="1">Calcu!AG40</f>
        <v>#N/A</v>
      </c>
      <c r="J48" s="37" t="e">
        <f ca="1">Calcu!AE40</f>
        <v>#N/A</v>
      </c>
      <c r="K48" s="37" t="e">
        <f ca="1">Calcu!AF40</f>
        <v>#N/A</v>
      </c>
      <c r="L48" s="37" t="str">
        <f>LEFT(Calcu!AH40)</f>
        <v/>
      </c>
      <c r="M48" s="37" t="s">
        <v>574</v>
      </c>
      <c r="N48" s="37" t="s">
        <v>575</v>
      </c>
      <c r="O48" s="37" t="s">
        <v>575</v>
      </c>
      <c r="Q48" s="37" t="e">
        <f ca="1">Calcu!AI40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Calcu!AD41</f>
        <v>#N/A</v>
      </c>
      <c r="G49" s="51" t="s">
        <v>549</v>
      </c>
      <c r="H49" s="51" t="e">
        <f ca="1">Calcu!AG41</f>
        <v>#N/A</v>
      </c>
      <c r="J49" s="37" t="e">
        <f ca="1">Calcu!AE41</f>
        <v>#N/A</v>
      </c>
      <c r="K49" s="37" t="e">
        <f ca="1">Calcu!AF41</f>
        <v>#N/A</v>
      </c>
      <c r="L49" s="37" t="str">
        <f>LEFT(Calcu!AH41)</f>
        <v/>
      </c>
      <c r="M49" s="37" t="s">
        <v>574</v>
      </c>
      <c r="N49" s="37" t="s">
        <v>575</v>
      </c>
      <c r="O49" s="37" t="s">
        <v>575</v>
      </c>
      <c r="Q49" s="37" t="e">
        <f ca="1">Calcu!AI41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Calcu!AD42</f>
        <v>#N/A</v>
      </c>
      <c r="G50" s="51" t="s">
        <v>549</v>
      </c>
      <c r="H50" s="51" t="e">
        <f ca="1">Calcu!AG42</f>
        <v>#N/A</v>
      </c>
      <c r="J50" s="37" t="e">
        <f ca="1">Calcu!AE42</f>
        <v>#N/A</v>
      </c>
      <c r="K50" s="37" t="e">
        <f ca="1">Calcu!AF42</f>
        <v>#N/A</v>
      </c>
      <c r="L50" s="37" t="str">
        <f>LEFT(Calcu!AH42)</f>
        <v/>
      </c>
      <c r="M50" s="37" t="s">
        <v>574</v>
      </c>
      <c r="N50" s="37" t="s">
        <v>575</v>
      </c>
      <c r="O50" s="37" t="s">
        <v>575</v>
      </c>
      <c r="Q50" s="37" t="e">
        <f ca="1">Calcu!AI42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Calcu!AD43</f>
        <v>#N/A</v>
      </c>
      <c r="G51" s="51" t="s">
        <v>549</v>
      </c>
      <c r="H51" s="51" t="e">
        <f ca="1">Calcu!AG43</f>
        <v>#N/A</v>
      </c>
      <c r="J51" s="37" t="e">
        <f ca="1">Calcu!AE43</f>
        <v>#N/A</v>
      </c>
      <c r="K51" s="37" t="e">
        <f ca="1">Calcu!AF43</f>
        <v>#N/A</v>
      </c>
      <c r="L51" s="37" t="str">
        <f>LEFT(Calcu!AH43)</f>
        <v/>
      </c>
      <c r="M51" s="37" t="s">
        <v>574</v>
      </c>
      <c r="N51" s="37" t="s">
        <v>575</v>
      </c>
      <c r="O51" s="37" t="s">
        <v>575</v>
      </c>
      <c r="Q51" s="37" t="e">
        <f ca="1">Calcu!AI43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Calcu!AD44</f>
        <v>#N/A</v>
      </c>
      <c r="G52" s="51" t="s">
        <v>549</v>
      </c>
      <c r="H52" s="51" t="e">
        <f ca="1">Calcu!AG44</f>
        <v>#N/A</v>
      </c>
      <c r="J52" s="37" t="e">
        <f ca="1">Calcu!AE44</f>
        <v>#N/A</v>
      </c>
      <c r="K52" s="37" t="e">
        <f ca="1">Calcu!AF44</f>
        <v>#N/A</v>
      </c>
      <c r="L52" s="37" t="str">
        <f>LEFT(Calcu!AH44)</f>
        <v/>
      </c>
      <c r="M52" s="37" t="s">
        <v>574</v>
      </c>
      <c r="N52" s="37" t="s">
        <v>575</v>
      </c>
      <c r="O52" s="37" t="s">
        <v>575</v>
      </c>
      <c r="Q52" s="37" t="e">
        <f ca="1">Calcu!AI44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Calcu!AD45</f>
        <v>#N/A</v>
      </c>
      <c r="G53" s="51" t="s">
        <v>549</v>
      </c>
      <c r="H53" s="51" t="e">
        <f ca="1">Calcu!AG45</f>
        <v>#N/A</v>
      </c>
      <c r="J53" s="37" t="e">
        <f ca="1">Calcu!AE45</f>
        <v>#N/A</v>
      </c>
      <c r="K53" s="37" t="e">
        <f ca="1">Calcu!AF45</f>
        <v>#N/A</v>
      </c>
      <c r="L53" s="37" t="str">
        <f>LEFT(Calcu!AH45)</f>
        <v/>
      </c>
      <c r="M53" s="37" t="s">
        <v>574</v>
      </c>
      <c r="N53" s="37" t="s">
        <v>575</v>
      </c>
      <c r="O53" s="37" t="s">
        <v>575</v>
      </c>
      <c r="Q53" s="37" t="e">
        <f ca="1">Calcu!AI45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Calcu!AD46</f>
        <v>#N/A</v>
      </c>
      <c r="G54" s="51" t="s">
        <v>549</v>
      </c>
      <c r="H54" s="51" t="e">
        <f ca="1">Calcu!AG46</f>
        <v>#N/A</v>
      </c>
      <c r="J54" s="37" t="e">
        <f ca="1">Calcu!AE46</f>
        <v>#N/A</v>
      </c>
      <c r="K54" s="37" t="e">
        <f ca="1">Calcu!AF46</f>
        <v>#N/A</v>
      </c>
      <c r="L54" s="37" t="str">
        <f>LEFT(Calcu!AH46)</f>
        <v/>
      </c>
      <c r="M54" s="37" t="s">
        <v>574</v>
      </c>
      <c r="N54" s="37" t="s">
        <v>575</v>
      </c>
      <c r="O54" s="37" t="s">
        <v>575</v>
      </c>
      <c r="Q54" s="37" t="e">
        <f ca="1">Calcu!AI46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Calcu!AD47</f>
        <v>#N/A</v>
      </c>
      <c r="G55" s="51" t="s">
        <v>549</v>
      </c>
      <c r="H55" s="51" t="e">
        <f ca="1">Calcu!AG47</f>
        <v>#N/A</v>
      </c>
      <c r="J55" s="37" t="e">
        <f ca="1">Calcu!AE47</f>
        <v>#N/A</v>
      </c>
      <c r="K55" s="37" t="e">
        <f ca="1">Calcu!AF47</f>
        <v>#N/A</v>
      </c>
      <c r="L55" s="37" t="str">
        <f>LEFT(Calcu!AH47)</f>
        <v/>
      </c>
      <c r="M55" s="37" t="s">
        <v>574</v>
      </c>
      <c r="N55" s="37" t="s">
        <v>575</v>
      </c>
      <c r="O55" s="37" t="s">
        <v>575</v>
      </c>
      <c r="Q55" s="37" t="e">
        <f ca="1">Calcu!AI47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Calcu!AD48</f>
        <v>#N/A</v>
      </c>
      <c r="G56" s="51" t="s">
        <v>549</v>
      </c>
      <c r="H56" s="51" t="e">
        <f ca="1">Calcu!AG48</f>
        <v>#N/A</v>
      </c>
      <c r="J56" s="37" t="e">
        <f ca="1">Calcu!AE48</f>
        <v>#N/A</v>
      </c>
      <c r="K56" s="37" t="e">
        <f ca="1">Calcu!AF48</f>
        <v>#N/A</v>
      </c>
      <c r="L56" s="37" t="str">
        <f>LEFT(Calcu!AH48)</f>
        <v/>
      </c>
      <c r="M56" s="37" t="s">
        <v>574</v>
      </c>
      <c r="N56" s="37" t="s">
        <v>575</v>
      </c>
      <c r="O56" s="37" t="s">
        <v>575</v>
      </c>
      <c r="Q56" s="37" t="e">
        <f ca="1">Calcu!AI48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Calcu!AD49</f>
        <v>#N/A</v>
      </c>
      <c r="G57" s="51" t="s">
        <v>549</v>
      </c>
      <c r="H57" s="51" t="e">
        <f ca="1">Calcu!AG49</f>
        <v>#N/A</v>
      </c>
      <c r="J57" s="37" t="e">
        <f ca="1">Calcu!AE49</f>
        <v>#N/A</v>
      </c>
      <c r="K57" s="37" t="e">
        <f ca="1">Calcu!AF49</f>
        <v>#N/A</v>
      </c>
      <c r="L57" s="37" t="str">
        <f>LEFT(Calcu!AH49)</f>
        <v/>
      </c>
      <c r="M57" s="37" t="s">
        <v>574</v>
      </c>
      <c r="N57" s="37" t="s">
        <v>575</v>
      </c>
      <c r="O57" s="37" t="s">
        <v>575</v>
      </c>
      <c r="Q57" s="37" t="e">
        <f ca="1">Calcu!AI49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IF(Calcu!E79="사다리꼴","※ 신뢰수준 95 %,","※ 신뢰수준 약 95 %,")</f>
        <v>#N/A</v>
      </c>
      <c r="H59" s="329" t="e">
        <f ca="1">Calcu!E80&amp;IF(Calcu!E79="사다리꼴",",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10" customWidth="1"/>
    <col min="14" max="16384" width="10.77734375" style="94"/>
  </cols>
  <sheetData>
    <row r="1" spans="1:13" s="81" customFormat="1" ht="33" customHeight="1">
      <c r="A1" s="416" t="s">
        <v>74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83"/>
    </row>
    <row r="2" spans="1:13" s="81" customFormat="1" ht="33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9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225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43" t="s">
        <v>179</v>
      </c>
      <c r="F7" s="143" t="s">
        <v>110</v>
      </c>
      <c r="G7" s="171" t="s">
        <v>109</v>
      </c>
      <c r="H7" s="415" t="s">
        <v>111</v>
      </c>
      <c r="I7" s="51"/>
    </row>
    <row r="8" spans="1:13" s="86" customFormat="1" ht="15" customHeight="1">
      <c r="A8" s="43"/>
      <c r="D8" s="43"/>
      <c r="E8" s="142" t="s">
        <v>226</v>
      </c>
      <c r="F8" s="142" t="s">
        <v>226</v>
      </c>
      <c r="G8" s="142" t="s">
        <v>224</v>
      </c>
      <c r="H8" s="394"/>
      <c r="I8" s="51"/>
    </row>
    <row r="9" spans="1:13" s="86" customFormat="1" ht="15" customHeight="1">
      <c r="A9" s="43" t="str">
        <f>IF(Calcu!B9=TRUE,"","삭제")</f>
        <v>삭제</v>
      </c>
      <c r="D9" s="43"/>
      <c r="E9" s="143" t="e">
        <f ca="1">Calcu!AD9</f>
        <v>#N/A</v>
      </c>
      <c r="F9" s="177" t="e">
        <f ca="1">Calcu!AE9</f>
        <v>#N/A</v>
      </c>
      <c r="G9" s="177" t="e">
        <f ca="1">Calcu!AG9</f>
        <v>#N/A</v>
      </c>
      <c r="H9" s="179" t="str">
        <f>Calcu!AH9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177" t="e">
        <f ca="1">Calcu!AD10</f>
        <v>#N/A</v>
      </c>
      <c r="F10" s="177" t="e">
        <f ca="1">Calcu!AE10</f>
        <v>#N/A</v>
      </c>
      <c r="G10" s="177" t="e">
        <f ca="1">Calcu!AG10</f>
        <v>#N/A</v>
      </c>
      <c r="H10" s="179" t="str">
        <f>Calcu!AH10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177" t="e">
        <f ca="1">Calcu!AD11</f>
        <v>#N/A</v>
      </c>
      <c r="F11" s="177" t="e">
        <f ca="1">Calcu!AE11</f>
        <v>#N/A</v>
      </c>
      <c r="G11" s="177" t="e">
        <f ca="1">Calcu!AG11</f>
        <v>#N/A</v>
      </c>
      <c r="H11" s="179" t="str">
        <f>Calcu!AH11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177" t="e">
        <f ca="1">Calcu!AD12</f>
        <v>#N/A</v>
      </c>
      <c r="F12" s="177" t="e">
        <f ca="1">Calcu!AE12</f>
        <v>#N/A</v>
      </c>
      <c r="G12" s="177" t="e">
        <f ca="1">Calcu!AG12</f>
        <v>#N/A</v>
      </c>
      <c r="H12" s="179" t="str">
        <f>Calcu!AH12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177" t="e">
        <f ca="1">Calcu!AD13</f>
        <v>#N/A</v>
      </c>
      <c r="F13" s="177" t="e">
        <f ca="1">Calcu!AE13</f>
        <v>#N/A</v>
      </c>
      <c r="G13" s="177" t="e">
        <f ca="1">Calcu!AG13</f>
        <v>#N/A</v>
      </c>
      <c r="H13" s="179" t="str">
        <f>Calcu!AH13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177" t="e">
        <f ca="1">Calcu!AD14</f>
        <v>#N/A</v>
      </c>
      <c r="F14" s="177" t="e">
        <f ca="1">Calcu!AE14</f>
        <v>#N/A</v>
      </c>
      <c r="G14" s="177" t="e">
        <f ca="1">Calcu!AG14</f>
        <v>#N/A</v>
      </c>
      <c r="H14" s="179" t="str">
        <f>Calcu!AH14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177" t="e">
        <f ca="1">Calcu!AD15</f>
        <v>#N/A</v>
      </c>
      <c r="F15" s="177" t="e">
        <f ca="1">Calcu!AE15</f>
        <v>#N/A</v>
      </c>
      <c r="G15" s="177" t="e">
        <f ca="1">Calcu!AG15</f>
        <v>#N/A</v>
      </c>
      <c r="H15" s="179" t="str">
        <f>Calcu!AH15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177" t="e">
        <f ca="1">Calcu!AD16</f>
        <v>#N/A</v>
      </c>
      <c r="F16" s="177" t="e">
        <f ca="1">Calcu!AE16</f>
        <v>#N/A</v>
      </c>
      <c r="G16" s="177" t="e">
        <f ca="1">Calcu!AG16</f>
        <v>#N/A</v>
      </c>
      <c r="H16" s="179" t="str">
        <f>Calcu!AH16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177" t="e">
        <f ca="1">Calcu!AD17</f>
        <v>#N/A</v>
      </c>
      <c r="F17" s="177" t="e">
        <f ca="1">Calcu!AE17</f>
        <v>#N/A</v>
      </c>
      <c r="G17" s="177" t="e">
        <f ca="1">Calcu!AG17</f>
        <v>#N/A</v>
      </c>
      <c r="H17" s="179" t="str">
        <f>Calcu!AH17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177" t="e">
        <f ca="1">Calcu!AD18</f>
        <v>#N/A</v>
      </c>
      <c r="F18" s="177" t="e">
        <f ca="1">Calcu!AE18</f>
        <v>#N/A</v>
      </c>
      <c r="G18" s="177" t="e">
        <f ca="1">Calcu!AG18</f>
        <v>#N/A</v>
      </c>
      <c r="H18" s="179" t="str">
        <f>Calcu!AH18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177" t="e">
        <f ca="1">Calcu!AD19</f>
        <v>#N/A</v>
      </c>
      <c r="F19" s="177" t="e">
        <f ca="1">Calcu!AE19</f>
        <v>#N/A</v>
      </c>
      <c r="G19" s="177" t="e">
        <f ca="1">Calcu!AG19</f>
        <v>#N/A</v>
      </c>
      <c r="H19" s="179" t="str">
        <f>Calcu!AH19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177" t="e">
        <f ca="1">Calcu!AD20</f>
        <v>#N/A</v>
      </c>
      <c r="F20" s="177" t="e">
        <f ca="1">Calcu!AE20</f>
        <v>#N/A</v>
      </c>
      <c r="G20" s="177" t="e">
        <f ca="1">Calcu!AG20</f>
        <v>#N/A</v>
      </c>
      <c r="H20" s="179" t="str">
        <f>Calcu!AH20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177" t="e">
        <f ca="1">Calcu!AD21</f>
        <v>#N/A</v>
      </c>
      <c r="F21" s="177" t="e">
        <f ca="1">Calcu!AE21</f>
        <v>#N/A</v>
      </c>
      <c r="G21" s="177" t="e">
        <f ca="1">Calcu!AG21</f>
        <v>#N/A</v>
      </c>
      <c r="H21" s="179" t="str">
        <f>Calcu!AH21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177" t="e">
        <f ca="1">Calcu!AD22</f>
        <v>#N/A</v>
      </c>
      <c r="F22" s="177" t="e">
        <f ca="1">Calcu!AE22</f>
        <v>#N/A</v>
      </c>
      <c r="G22" s="177" t="e">
        <f ca="1">Calcu!AG22</f>
        <v>#N/A</v>
      </c>
      <c r="H22" s="179" t="str">
        <f>Calcu!AH22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177" t="e">
        <f ca="1">Calcu!AD23</f>
        <v>#N/A</v>
      </c>
      <c r="F23" s="177" t="e">
        <f ca="1">Calcu!AE23</f>
        <v>#N/A</v>
      </c>
      <c r="G23" s="177" t="e">
        <f ca="1">Calcu!AG23</f>
        <v>#N/A</v>
      </c>
      <c r="H23" s="179" t="str">
        <f>Calcu!AH23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177" t="e">
        <f ca="1">Calcu!AD24</f>
        <v>#N/A</v>
      </c>
      <c r="F24" s="177" t="e">
        <f ca="1">Calcu!AE24</f>
        <v>#N/A</v>
      </c>
      <c r="G24" s="177" t="e">
        <f ca="1">Calcu!AG24</f>
        <v>#N/A</v>
      </c>
      <c r="H24" s="179" t="str">
        <f>Calcu!AH24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177" t="e">
        <f ca="1">Calcu!AD25</f>
        <v>#N/A</v>
      </c>
      <c r="F25" s="177" t="e">
        <f ca="1">Calcu!AE25</f>
        <v>#N/A</v>
      </c>
      <c r="G25" s="177" t="e">
        <f ca="1">Calcu!AG25</f>
        <v>#N/A</v>
      </c>
      <c r="H25" s="179" t="str">
        <f>Calcu!AH25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177" t="e">
        <f ca="1">Calcu!AD26</f>
        <v>#N/A</v>
      </c>
      <c r="F26" s="177" t="e">
        <f ca="1">Calcu!AE26</f>
        <v>#N/A</v>
      </c>
      <c r="G26" s="177" t="e">
        <f ca="1">Calcu!AG26</f>
        <v>#N/A</v>
      </c>
      <c r="H26" s="179" t="str">
        <f>Calcu!AH26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177" t="e">
        <f ca="1">Calcu!AD27</f>
        <v>#N/A</v>
      </c>
      <c r="F27" s="177" t="e">
        <f ca="1">Calcu!AE27</f>
        <v>#N/A</v>
      </c>
      <c r="G27" s="177" t="e">
        <f ca="1">Calcu!AG27</f>
        <v>#N/A</v>
      </c>
      <c r="H27" s="179" t="str">
        <f>Calcu!AH27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177" t="e">
        <f ca="1">Calcu!AD28</f>
        <v>#N/A</v>
      </c>
      <c r="F28" s="177" t="e">
        <f ca="1">Calcu!AE28</f>
        <v>#N/A</v>
      </c>
      <c r="G28" s="177" t="e">
        <f ca="1">Calcu!AG28</f>
        <v>#N/A</v>
      </c>
      <c r="H28" s="179" t="str">
        <f>Calcu!AH28</f>
        <v/>
      </c>
    </row>
    <row r="29" spans="1:9" s="86" customFormat="1" ht="15" customHeight="1">
      <c r="A29" s="43" t="str">
        <f>IF(Calcu!B29=TRUE,"","삭제")</f>
        <v>삭제</v>
      </c>
      <c r="D29" s="43"/>
      <c r="E29" s="177" t="e">
        <f ca="1">Calcu!AD29</f>
        <v>#N/A</v>
      </c>
      <c r="F29" s="177" t="e">
        <f ca="1">Calcu!AE29</f>
        <v>#N/A</v>
      </c>
      <c r="G29" s="177" t="e">
        <f ca="1">Calcu!AG29</f>
        <v>#N/A</v>
      </c>
      <c r="H29" s="179" t="str">
        <f>Calcu!AH29</f>
        <v/>
      </c>
    </row>
    <row r="30" spans="1:9" s="86" customFormat="1" ht="15" customHeight="1">
      <c r="A30" s="43" t="str">
        <f>IF(Calcu!B30=TRUE,"","삭제")</f>
        <v>삭제</v>
      </c>
      <c r="D30" s="43"/>
      <c r="E30" s="177" t="e">
        <f ca="1">Calcu!AD30</f>
        <v>#N/A</v>
      </c>
      <c r="F30" s="177" t="e">
        <f ca="1">Calcu!AE30</f>
        <v>#N/A</v>
      </c>
      <c r="G30" s="177" t="e">
        <f ca="1">Calcu!AG30</f>
        <v>#N/A</v>
      </c>
      <c r="H30" s="179" t="str">
        <f>Calcu!AH30</f>
        <v/>
      </c>
    </row>
    <row r="31" spans="1:9" s="86" customFormat="1" ht="15" customHeight="1">
      <c r="A31" s="43" t="str">
        <f>IF(Calcu!B31=TRUE,"","삭제")</f>
        <v>삭제</v>
      </c>
      <c r="D31" s="43"/>
      <c r="E31" s="177" t="e">
        <f ca="1">Calcu!AD31</f>
        <v>#N/A</v>
      </c>
      <c r="F31" s="177" t="e">
        <f ca="1">Calcu!AE31</f>
        <v>#N/A</v>
      </c>
      <c r="G31" s="177" t="e">
        <f ca="1">Calcu!AG31</f>
        <v>#N/A</v>
      </c>
      <c r="H31" s="179" t="str">
        <f>Calcu!AH31</f>
        <v/>
      </c>
    </row>
    <row r="32" spans="1:9" s="86" customFormat="1" ht="15" customHeight="1">
      <c r="A32" s="43" t="str">
        <f>IF(Calcu!B32=TRUE,"","삭제")</f>
        <v>삭제</v>
      </c>
      <c r="D32" s="43"/>
      <c r="E32" s="177" t="e">
        <f ca="1">Calcu!AD32</f>
        <v>#N/A</v>
      </c>
      <c r="F32" s="177" t="e">
        <f ca="1">Calcu!AE32</f>
        <v>#N/A</v>
      </c>
      <c r="G32" s="177" t="e">
        <f ca="1">Calcu!AG32</f>
        <v>#N/A</v>
      </c>
      <c r="H32" s="179" t="str">
        <f>Calcu!AH32</f>
        <v/>
      </c>
    </row>
    <row r="33" spans="1:8" s="86" customFormat="1" ht="15" customHeight="1">
      <c r="A33" s="43" t="str">
        <f>IF(Calcu!B33=TRUE,"","삭제")</f>
        <v>삭제</v>
      </c>
      <c r="D33" s="43"/>
      <c r="E33" s="177" t="e">
        <f ca="1">Calcu!AD33</f>
        <v>#N/A</v>
      </c>
      <c r="F33" s="177" t="e">
        <f ca="1">Calcu!AE33</f>
        <v>#N/A</v>
      </c>
      <c r="G33" s="177" t="e">
        <f ca="1">Calcu!AG33</f>
        <v>#N/A</v>
      </c>
      <c r="H33" s="179" t="str">
        <f>Calcu!AH33</f>
        <v/>
      </c>
    </row>
    <row r="34" spans="1:8" s="86" customFormat="1" ht="15" customHeight="1">
      <c r="A34" s="43" t="str">
        <f>IF(Calcu!B34=TRUE,"","삭제")</f>
        <v>삭제</v>
      </c>
      <c r="D34" s="43"/>
      <c r="E34" s="177" t="e">
        <f ca="1">Calcu!AD34</f>
        <v>#N/A</v>
      </c>
      <c r="F34" s="177" t="e">
        <f ca="1">Calcu!AE34</f>
        <v>#N/A</v>
      </c>
      <c r="G34" s="177" t="e">
        <f ca="1">Calcu!AG34</f>
        <v>#N/A</v>
      </c>
      <c r="H34" s="179" t="str">
        <f>Calcu!AH34</f>
        <v/>
      </c>
    </row>
    <row r="35" spans="1:8" s="86" customFormat="1" ht="15" customHeight="1">
      <c r="A35" s="43" t="str">
        <f>IF(Calcu!B35=TRUE,"","삭제")</f>
        <v>삭제</v>
      </c>
      <c r="D35" s="43"/>
      <c r="E35" s="177" t="e">
        <f ca="1">Calcu!AD35</f>
        <v>#N/A</v>
      </c>
      <c r="F35" s="177" t="e">
        <f ca="1">Calcu!AE35</f>
        <v>#N/A</v>
      </c>
      <c r="G35" s="177" t="e">
        <f ca="1">Calcu!AG35</f>
        <v>#N/A</v>
      </c>
      <c r="H35" s="179" t="str">
        <f>Calcu!AH35</f>
        <v/>
      </c>
    </row>
    <row r="36" spans="1:8" s="86" customFormat="1" ht="15" customHeight="1">
      <c r="A36" s="43" t="str">
        <f>IF(Calcu!B36=TRUE,"","삭제")</f>
        <v>삭제</v>
      </c>
      <c r="D36" s="43"/>
      <c r="E36" s="177" t="e">
        <f ca="1">Calcu!AD36</f>
        <v>#N/A</v>
      </c>
      <c r="F36" s="177" t="e">
        <f ca="1">Calcu!AE36</f>
        <v>#N/A</v>
      </c>
      <c r="G36" s="177" t="e">
        <f ca="1">Calcu!AG36</f>
        <v>#N/A</v>
      </c>
      <c r="H36" s="179" t="str">
        <f>Calcu!AH36</f>
        <v/>
      </c>
    </row>
    <row r="37" spans="1:8" s="86" customFormat="1" ht="15" customHeight="1">
      <c r="A37" s="43" t="str">
        <f>IF(Calcu!B37=TRUE,"","삭제")</f>
        <v>삭제</v>
      </c>
      <c r="D37" s="43"/>
      <c r="E37" s="177" t="e">
        <f ca="1">Calcu!AD37</f>
        <v>#N/A</v>
      </c>
      <c r="F37" s="177" t="e">
        <f ca="1">Calcu!AE37</f>
        <v>#N/A</v>
      </c>
      <c r="G37" s="177" t="e">
        <f ca="1">Calcu!AG37</f>
        <v>#N/A</v>
      </c>
      <c r="H37" s="179" t="str">
        <f>Calcu!AH37</f>
        <v/>
      </c>
    </row>
    <row r="38" spans="1:8" s="86" customFormat="1" ht="15" customHeight="1">
      <c r="A38" s="43" t="str">
        <f>IF(Calcu!B38=TRUE,"","삭제")</f>
        <v>삭제</v>
      </c>
      <c r="D38" s="43"/>
      <c r="E38" s="177" t="e">
        <f ca="1">Calcu!AD38</f>
        <v>#N/A</v>
      </c>
      <c r="F38" s="177" t="e">
        <f ca="1">Calcu!AE38</f>
        <v>#N/A</v>
      </c>
      <c r="G38" s="177" t="e">
        <f ca="1">Calcu!AG38</f>
        <v>#N/A</v>
      </c>
      <c r="H38" s="179" t="str">
        <f>Calcu!AH38</f>
        <v/>
      </c>
    </row>
    <row r="39" spans="1:8" s="86" customFormat="1" ht="15" customHeight="1">
      <c r="A39" s="43" t="str">
        <f>IF(Calcu!B39=TRUE,"","삭제")</f>
        <v>삭제</v>
      </c>
      <c r="D39" s="43"/>
      <c r="E39" s="177" t="e">
        <f ca="1">Calcu!AD39</f>
        <v>#N/A</v>
      </c>
      <c r="F39" s="177" t="e">
        <f ca="1">Calcu!AE39</f>
        <v>#N/A</v>
      </c>
      <c r="G39" s="177" t="e">
        <f ca="1">Calcu!AG39</f>
        <v>#N/A</v>
      </c>
      <c r="H39" s="179" t="str">
        <f>Calcu!AH39</f>
        <v/>
      </c>
    </row>
    <row r="40" spans="1:8" s="86" customFormat="1" ht="15" customHeight="1">
      <c r="A40" s="43" t="str">
        <f>IF(Calcu!B40=TRUE,"","삭제")</f>
        <v>삭제</v>
      </c>
      <c r="D40" s="43"/>
      <c r="E40" s="177" t="e">
        <f ca="1">Calcu!AD40</f>
        <v>#N/A</v>
      </c>
      <c r="F40" s="177" t="e">
        <f ca="1">Calcu!AE40</f>
        <v>#N/A</v>
      </c>
      <c r="G40" s="177" t="e">
        <f ca="1">Calcu!AG40</f>
        <v>#N/A</v>
      </c>
      <c r="H40" s="179" t="str">
        <f>Calcu!AH40</f>
        <v/>
      </c>
    </row>
    <row r="41" spans="1:8" s="86" customFormat="1" ht="15" customHeight="1">
      <c r="A41" s="43" t="str">
        <f>IF(Calcu!B41=TRUE,"","삭제")</f>
        <v>삭제</v>
      </c>
      <c r="D41" s="43"/>
      <c r="E41" s="177" t="e">
        <f ca="1">Calcu!AD41</f>
        <v>#N/A</v>
      </c>
      <c r="F41" s="177" t="e">
        <f ca="1">Calcu!AE41</f>
        <v>#N/A</v>
      </c>
      <c r="G41" s="177" t="e">
        <f ca="1">Calcu!AG41</f>
        <v>#N/A</v>
      </c>
      <c r="H41" s="179" t="str">
        <f>Calcu!AH41</f>
        <v/>
      </c>
    </row>
    <row r="42" spans="1:8" s="86" customFormat="1" ht="15" customHeight="1">
      <c r="A42" s="43" t="str">
        <f>IF(Calcu!B42=TRUE,"","삭제")</f>
        <v>삭제</v>
      </c>
      <c r="D42" s="43"/>
      <c r="E42" s="177" t="e">
        <f ca="1">Calcu!AD42</f>
        <v>#N/A</v>
      </c>
      <c r="F42" s="177" t="e">
        <f ca="1">Calcu!AE42</f>
        <v>#N/A</v>
      </c>
      <c r="G42" s="177" t="e">
        <f ca="1">Calcu!AG42</f>
        <v>#N/A</v>
      </c>
      <c r="H42" s="179" t="str">
        <f>Calcu!AH42</f>
        <v/>
      </c>
    </row>
    <row r="43" spans="1:8" s="86" customFormat="1" ht="15" customHeight="1">
      <c r="A43" s="43" t="str">
        <f>IF(Calcu!B43=TRUE,"","삭제")</f>
        <v>삭제</v>
      </c>
      <c r="D43" s="43"/>
      <c r="E43" s="177" t="e">
        <f ca="1">Calcu!AD43</f>
        <v>#N/A</v>
      </c>
      <c r="F43" s="177" t="e">
        <f ca="1">Calcu!AE43</f>
        <v>#N/A</v>
      </c>
      <c r="G43" s="177" t="e">
        <f ca="1">Calcu!AG43</f>
        <v>#N/A</v>
      </c>
      <c r="H43" s="179" t="str">
        <f>Calcu!AH43</f>
        <v/>
      </c>
    </row>
    <row r="44" spans="1:8" s="86" customFormat="1" ht="15" customHeight="1">
      <c r="A44" s="43" t="str">
        <f>IF(Calcu!B44=TRUE,"","삭제")</f>
        <v>삭제</v>
      </c>
      <c r="D44" s="43"/>
      <c r="E44" s="177" t="e">
        <f ca="1">Calcu!AD44</f>
        <v>#N/A</v>
      </c>
      <c r="F44" s="177" t="e">
        <f ca="1">Calcu!AE44</f>
        <v>#N/A</v>
      </c>
      <c r="G44" s="177" t="e">
        <f ca="1">Calcu!AG44</f>
        <v>#N/A</v>
      </c>
      <c r="H44" s="179" t="str">
        <f>Calcu!AH44</f>
        <v/>
      </c>
    </row>
    <row r="45" spans="1:8" s="86" customFormat="1" ht="15" customHeight="1">
      <c r="A45" s="43" t="str">
        <f>IF(Calcu!B45=TRUE,"","삭제")</f>
        <v>삭제</v>
      </c>
      <c r="D45" s="43"/>
      <c r="E45" s="177" t="e">
        <f ca="1">Calcu!AD45</f>
        <v>#N/A</v>
      </c>
      <c r="F45" s="177" t="e">
        <f ca="1">Calcu!AE45</f>
        <v>#N/A</v>
      </c>
      <c r="G45" s="177" t="e">
        <f ca="1">Calcu!AG45</f>
        <v>#N/A</v>
      </c>
      <c r="H45" s="179" t="str">
        <f>Calcu!AH45</f>
        <v/>
      </c>
    </row>
    <row r="46" spans="1:8" s="86" customFormat="1" ht="15" customHeight="1">
      <c r="A46" s="43" t="str">
        <f>IF(Calcu!B46=TRUE,"","삭제")</f>
        <v>삭제</v>
      </c>
      <c r="D46" s="43"/>
      <c r="E46" s="177" t="e">
        <f ca="1">Calcu!AD46</f>
        <v>#N/A</v>
      </c>
      <c r="F46" s="177" t="e">
        <f ca="1">Calcu!AE46</f>
        <v>#N/A</v>
      </c>
      <c r="G46" s="177" t="e">
        <f ca="1">Calcu!AG46</f>
        <v>#N/A</v>
      </c>
      <c r="H46" s="179" t="str">
        <f>Calcu!AH46</f>
        <v/>
      </c>
    </row>
    <row r="47" spans="1:8" s="86" customFormat="1" ht="15" customHeight="1">
      <c r="A47" s="43" t="str">
        <f>IF(Calcu!B47=TRUE,"","삭제")</f>
        <v>삭제</v>
      </c>
      <c r="D47" s="43"/>
      <c r="E47" s="177" t="e">
        <f ca="1">Calcu!AD47</f>
        <v>#N/A</v>
      </c>
      <c r="F47" s="177" t="e">
        <f ca="1">Calcu!AE47</f>
        <v>#N/A</v>
      </c>
      <c r="G47" s="177" t="e">
        <f ca="1">Calcu!AG47</f>
        <v>#N/A</v>
      </c>
      <c r="H47" s="179" t="str">
        <f>Calcu!AH47</f>
        <v/>
      </c>
    </row>
    <row r="48" spans="1:8" s="86" customFormat="1" ht="15" customHeight="1">
      <c r="A48" s="43" t="str">
        <f>IF(Calcu!B48=TRUE,"","삭제")</f>
        <v>삭제</v>
      </c>
      <c r="D48" s="43"/>
      <c r="E48" s="177" t="e">
        <f ca="1">Calcu!AD48</f>
        <v>#N/A</v>
      </c>
      <c r="F48" s="177" t="e">
        <f ca="1">Calcu!AE48</f>
        <v>#N/A</v>
      </c>
      <c r="G48" s="177" t="e">
        <f ca="1">Calcu!AG48</f>
        <v>#N/A</v>
      </c>
      <c r="H48" s="179" t="str">
        <f>Calcu!AH48</f>
        <v/>
      </c>
    </row>
    <row r="49" spans="1:13" s="86" customFormat="1" ht="15" customHeight="1">
      <c r="A49" s="43" t="str">
        <f>IF(Calcu!B49=TRUE,"","삭제")</f>
        <v>삭제</v>
      </c>
      <c r="D49" s="43"/>
      <c r="E49" s="177" t="e">
        <f ca="1">Calcu!AD49</f>
        <v>#N/A</v>
      </c>
      <c r="F49" s="177" t="e">
        <f ca="1">Calcu!AE49</f>
        <v>#N/A</v>
      </c>
      <c r="G49" s="177" t="e">
        <f ca="1">Calcu!AG49</f>
        <v>#N/A</v>
      </c>
      <c r="H49" s="179" t="str">
        <f>Calcu!AH49</f>
        <v/>
      </c>
    </row>
    <row r="50" spans="1:13" ht="15" customHeight="1">
      <c r="B50" s="94"/>
      <c r="C50" s="94"/>
      <c r="D50" s="75"/>
      <c r="E50" s="111"/>
      <c r="F50" s="111"/>
      <c r="G50" s="111"/>
      <c r="H50" s="111"/>
      <c r="I50" s="75"/>
      <c r="J50" s="110"/>
      <c r="K50" s="94"/>
      <c r="M50" s="94"/>
    </row>
    <row r="51" spans="1:13" ht="15" customHeight="1">
      <c r="J51" s="94"/>
      <c r="K51" s="110"/>
      <c r="M51" s="94"/>
    </row>
    <row r="52" spans="1:13" ht="15" customHeight="1">
      <c r="J52" s="94"/>
      <c r="K52" s="110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416" t="s">
        <v>59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</row>
    <row r="2" spans="1:12" s="81" customFormat="1" ht="33" customHeight="1">
      <c r="A2" s="416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1"/>
      <c r="D11" s="111"/>
      <c r="E11" s="111"/>
      <c r="F11" s="111"/>
      <c r="G11" s="111"/>
      <c r="H11" s="112"/>
      <c r="I11" s="112"/>
      <c r="J11" s="111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3" t="s">
        <v>2</v>
      </c>
      <c r="C3" s="104">
        <f>기본정보!C3</f>
        <v>0</v>
      </c>
      <c r="D3" s="103" t="s">
        <v>104</v>
      </c>
      <c r="E3" s="424">
        <f>기본정보!H3</f>
        <v>0</v>
      </c>
      <c r="F3" s="425"/>
      <c r="G3" s="103" t="s">
        <v>108</v>
      </c>
      <c r="H3" s="106">
        <f>기본정보!H8</f>
        <v>0</v>
      </c>
      <c r="I3" s="25"/>
    </row>
    <row r="4" spans="1:30" s="28" customFormat="1" ht="15" customHeight="1">
      <c r="A4" s="46"/>
      <c r="B4" s="103" t="s">
        <v>32</v>
      </c>
      <c r="C4" s="105">
        <f>기본정보!C8</f>
        <v>0</v>
      </c>
      <c r="D4" s="103" t="s">
        <v>105</v>
      </c>
      <c r="E4" s="422">
        <f>기본정보!H4</f>
        <v>0</v>
      </c>
      <c r="F4" s="423"/>
      <c r="G4" s="103" t="s">
        <v>14</v>
      </c>
      <c r="H4" s="106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106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3" t="s">
        <v>129</v>
      </c>
      <c r="C7" s="103" t="s">
        <v>62</v>
      </c>
      <c r="D7" s="103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4">
        <f>Calcu!E3</f>
        <v>0</v>
      </c>
      <c r="C8" s="104">
        <f>Calcu!F3</f>
        <v>0</v>
      </c>
      <c r="D8" s="104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7" t="s">
        <v>107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8" t="s">
        <v>221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417" t="s">
        <v>320</v>
      </c>
      <c r="C12" s="419" t="s">
        <v>485</v>
      </c>
      <c r="D12" s="420"/>
      <c r="E12" s="420"/>
      <c r="F12" s="420"/>
      <c r="G12" s="421"/>
      <c r="H12" s="25"/>
      <c r="I12" s="25"/>
      <c r="J12" s="28"/>
      <c r="K12" s="28"/>
      <c r="L12" s="28"/>
      <c r="M12" s="28"/>
    </row>
    <row r="13" spans="1:30" ht="13.5" customHeight="1">
      <c r="B13" s="418"/>
      <c r="C13" s="103" t="s">
        <v>100</v>
      </c>
      <c r="D13" s="103" t="s">
        <v>77</v>
      </c>
      <c r="E13" s="103" t="s">
        <v>78</v>
      </c>
      <c r="F13" s="103" t="s">
        <v>222</v>
      </c>
      <c r="G13" s="103" t="s">
        <v>223</v>
      </c>
      <c r="H13" s="25"/>
      <c r="I13" s="25"/>
      <c r="J13" s="28"/>
      <c r="K13" s="28"/>
      <c r="L13" s="28"/>
      <c r="M13" s="28"/>
    </row>
    <row r="14" spans="1:30" ht="13.5" customHeight="1">
      <c r="B14" s="103">
        <f>D8</f>
        <v>0</v>
      </c>
      <c r="C14" s="103">
        <f t="shared" ref="C14:G14" si="0">B14</f>
        <v>0</v>
      </c>
      <c r="D14" s="103">
        <f t="shared" si="0"/>
        <v>0</v>
      </c>
      <c r="E14" s="103">
        <f t="shared" si="0"/>
        <v>0</v>
      </c>
      <c r="F14" s="103">
        <f t="shared" si="0"/>
        <v>0</v>
      </c>
      <c r="G14" s="103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4" t="str">
        <f>Calcu!C9</f>
        <v/>
      </c>
      <c r="C15" s="104" t="str">
        <f>IF(Calcu!$B9=FALSE,"",TEXT(Calcu!E9,Calcu!$Q$69))</f>
        <v/>
      </c>
      <c r="D15" s="104" t="str">
        <f>IF(Calcu!$B9=FALSE,"",TEXT(Calcu!F9,Calcu!$Q$69))</f>
        <v/>
      </c>
      <c r="E15" s="104" t="str">
        <f>IF(Calcu!$B9=FALSE,"",TEXT(Calcu!G9,Calcu!$Q$69))</f>
        <v/>
      </c>
      <c r="F15" s="104" t="str">
        <f>IF(Calcu!$B9=FALSE,"",TEXT(Calcu!H9,Calcu!$Q$69))</f>
        <v/>
      </c>
      <c r="G15" s="104" t="str">
        <f>IF(Calcu!$B9=FALSE,"",TEXT(Calcu!I9,Calcu!$Q$69))</f>
        <v/>
      </c>
      <c r="H15" s="25"/>
      <c r="I15" s="25"/>
      <c r="J15" s="28"/>
      <c r="K15" s="28"/>
      <c r="L15" s="28"/>
      <c r="M15" s="28"/>
    </row>
    <row r="16" spans="1:30" ht="13.5" customHeight="1">
      <c r="B16" s="104" t="str">
        <f>Calcu!C10</f>
        <v/>
      </c>
      <c r="C16" s="104" t="str">
        <f>IF(Calcu!$B10=FALSE,"",TEXT(Calcu!E10,Calcu!$Q$69))</f>
        <v/>
      </c>
      <c r="D16" s="104" t="str">
        <f>IF(Calcu!$B10=FALSE,"",TEXT(Calcu!F10,Calcu!$Q$69))</f>
        <v/>
      </c>
      <c r="E16" s="104" t="str">
        <f>IF(Calcu!$B10=FALSE,"",TEXT(Calcu!G10,Calcu!$Q$69))</f>
        <v/>
      </c>
      <c r="F16" s="104" t="str">
        <f>IF(Calcu!$B10=FALSE,"",TEXT(Calcu!H10,Calcu!$Q$69))</f>
        <v/>
      </c>
      <c r="G16" s="104" t="str">
        <f>IF(Calcu!$B10=FALSE,"",TEXT(Calcu!I10,Calcu!$Q$69))</f>
        <v/>
      </c>
      <c r="H16" s="25"/>
      <c r="I16" s="25"/>
      <c r="J16" s="28"/>
      <c r="K16" s="28"/>
      <c r="L16" s="28"/>
      <c r="M16" s="28"/>
    </row>
    <row r="17" spans="2:13" ht="13.5" customHeight="1">
      <c r="B17" s="104" t="str">
        <f>Calcu!C11</f>
        <v/>
      </c>
      <c r="C17" s="104" t="str">
        <f>IF(Calcu!$B11=FALSE,"",TEXT(Calcu!E11,Calcu!$Q$69))</f>
        <v/>
      </c>
      <c r="D17" s="104" t="str">
        <f>IF(Calcu!$B11=FALSE,"",TEXT(Calcu!F11,Calcu!$Q$69))</f>
        <v/>
      </c>
      <c r="E17" s="104" t="str">
        <f>IF(Calcu!$B11=FALSE,"",TEXT(Calcu!G11,Calcu!$Q$69))</f>
        <v/>
      </c>
      <c r="F17" s="104" t="str">
        <f>IF(Calcu!$B11=FALSE,"",TEXT(Calcu!H11,Calcu!$Q$69))</f>
        <v/>
      </c>
      <c r="G17" s="104" t="str">
        <f>IF(Calcu!$B11=FALSE,"",TEXT(Calcu!I11,Calcu!$Q$69))</f>
        <v/>
      </c>
      <c r="H17" s="25"/>
      <c r="I17" s="25"/>
      <c r="J17" s="28"/>
      <c r="K17" s="28"/>
      <c r="L17" s="28"/>
      <c r="M17" s="28"/>
    </row>
    <row r="18" spans="2:13" ht="13.5" customHeight="1">
      <c r="B18" s="104" t="str">
        <f>Calcu!C12</f>
        <v/>
      </c>
      <c r="C18" s="104" t="str">
        <f>IF(Calcu!$B12=FALSE,"",TEXT(Calcu!E12,Calcu!$Q$69))</f>
        <v/>
      </c>
      <c r="D18" s="104" t="str">
        <f>IF(Calcu!$B12=FALSE,"",TEXT(Calcu!F12,Calcu!$Q$69))</f>
        <v/>
      </c>
      <c r="E18" s="104" t="str">
        <f>IF(Calcu!$B12=FALSE,"",TEXT(Calcu!G12,Calcu!$Q$69))</f>
        <v/>
      </c>
      <c r="F18" s="104" t="str">
        <f>IF(Calcu!$B12=FALSE,"",TEXT(Calcu!H12,Calcu!$Q$69))</f>
        <v/>
      </c>
      <c r="G18" s="104" t="str">
        <f>IF(Calcu!$B12=FALSE,"",TEXT(Calcu!I12,Calcu!$Q$69))</f>
        <v/>
      </c>
      <c r="H18" s="25"/>
      <c r="I18" s="25"/>
      <c r="J18" s="28"/>
      <c r="K18" s="28"/>
      <c r="L18" s="28"/>
      <c r="M18" s="28"/>
    </row>
    <row r="19" spans="2:13" ht="13.5" customHeight="1">
      <c r="B19" s="104" t="str">
        <f>Calcu!C13</f>
        <v/>
      </c>
      <c r="C19" s="104" t="str">
        <f>IF(Calcu!$B13=FALSE,"",TEXT(Calcu!E13,Calcu!$Q$69))</f>
        <v/>
      </c>
      <c r="D19" s="104" t="str">
        <f>IF(Calcu!$B13=FALSE,"",TEXT(Calcu!F13,Calcu!$Q$69))</f>
        <v/>
      </c>
      <c r="E19" s="104" t="str">
        <f>IF(Calcu!$B13=FALSE,"",TEXT(Calcu!G13,Calcu!$Q$69))</f>
        <v/>
      </c>
      <c r="F19" s="104" t="str">
        <f>IF(Calcu!$B13=FALSE,"",TEXT(Calcu!H13,Calcu!$Q$69))</f>
        <v/>
      </c>
      <c r="G19" s="104" t="str">
        <f>IF(Calcu!$B13=FALSE,"",TEXT(Calcu!I13,Calcu!$Q$69))</f>
        <v/>
      </c>
      <c r="H19" s="25"/>
      <c r="I19" s="25"/>
      <c r="J19" s="28"/>
      <c r="K19" s="28"/>
      <c r="L19" s="28"/>
      <c r="M19" s="28"/>
    </row>
    <row r="20" spans="2:13" ht="13.5" customHeight="1">
      <c r="B20" s="104" t="str">
        <f>Calcu!C14</f>
        <v/>
      </c>
      <c r="C20" s="104" t="str">
        <f>IF(Calcu!$B14=FALSE,"",TEXT(Calcu!E14,Calcu!$Q$69))</f>
        <v/>
      </c>
      <c r="D20" s="104" t="str">
        <f>IF(Calcu!$B14=FALSE,"",TEXT(Calcu!F14,Calcu!$Q$69))</f>
        <v/>
      </c>
      <c r="E20" s="104" t="str">
        <f>IF(Calcu!$B14=FALSE,"",TEXT(Calcu!G14,Calcu!$Q$69))</f>
        <v/>
      </c>
      <c r="F20" s="104" t="str">
        <f>IF(Calcu!$B14=FALSE,"",TEXT(Calcu!H14,Calcu!$Q$69))</f>
        <v/>
      </c>
      <c r="G20" s="104" t="str">
        <f>IF(Calcu!$B14=FALSE,"",TEXT(Calcu!I14,Calcu!$Q$69))</f>
        <v/>
      </c>
      <c r="H20" s="25"/>
      <c r="I20" s="25"/>
      <c r="J20" s="28"/>
      <c r="K20" s="28"/>
      <c r="L20" s="28"/>
      <c r="M20" s="28"/>
    </row>
    <row r="21" spans="2:13" ht="13.5" customHeight="1">
      <c r="B21" s="104" t="str">
        <f>Calcu!C15</f>
        <v/>
      </c>
      <c r="C21" s="104" t="str">
        <f>IF(Calcu!$B15=FALSE,"",TEXT(Calcu!E15,Calcu!$Q$69))</f>
        <v/>
      </c>
      <c r="D21" s="104" t="str">
        <f>IF(Calcu!$B15=FALSE,"",TEXT(Calcu!F15,Calcu!$Q$69))</f>
        <v/>
      </c>
      <c r="E21" s="104" t="str">
        <f>IF(Calcu!$B15=FALSE,"",TEXT(Calcu!G15,Calcu!$Q$69))</f>
        <v/>
      </c>
      <c r="F21" s="104" t="str">
        <f>IF(Calcu!$B15=FALSE,"",TEXT(Calcu!H15,Calcu!$Q$69))</f>
        <v/>
      </c>
      <c r="G21" s="104" t="str">
        <f>IF(Calcu!$B15=FALSE,"",TEXT(Calcu!I15,Calcu!$Q$69))</f>
        <v/>
      </c>
    </row>
    <row r="22" spans="2:13" ht="13.5" customHeight="1">
      <c r="B22" s="104" t="str">
        <f>Calcu!C16</f>
        <v/>
      </c>
      <c r="C22" s="104" t="str">
        <f>IF(Calcu!$B16=FALSE,"",TEXT(Calcu!E16,Calcu!$Q$69))</f>
        <v/>
      </c>
      <c r="D22" s="104" t="str">
        <f>IF(Calcu!$B16=FALSE,"",TEXT(Calcu!F16,Calcu!$Q$69))</f>
        <v/>
      </c>
      <c r="E22" s="104" t="str">
        <f>IF(Calcu!$B16=FALSE,"",TEXT(Calcu!G16,Calcu!$Q$69))</f>
        <v/>
      </c>
      <c r="F22" s="104" t="str">
        <f>IF(Calcu!$B16=FALSE,"",TEXT(Calcu!H16,Calcu!$Q$69))</f>
        <v/>
      </c>
      <c r="G22" s="104" t="str">
        <f>IF(Calcu!$B16=FALSE,"",TEXT(Calcu!I16,Calcu!$Q$69))</f>
        <v/>
      </c>
    </row>
    <row r="23" spans="2:13" ht="13.5" customHeight="1">
      <c r="B23" s="104" t="str">
        <f>Calcu!C17</f>
        <v/>
      </c>
      <c r="C23" s="104" t="str">
        <f>IF(Calcu!$B17=FALSE,"",TEXT(Calcu!E17,Calcu!$Q$69))</f>
        <v/>
      </c>
      <c r="D23" s="104" t="str">
        <f>IF(Calcu!$B17=FALSE,"",TEXT(Calcu!F17,Calcu!$Q$69))</f>
        <v/>
      </c>
      <c r="E23" s="104" t="str">
        <f>IF(Calcu!$B17=FALSE,"",TEXT(Calcu!G17,Calcu!$Q$69))</f>
        <v/>
      </c>
      <c r="F23" s="104" t="str">
        <f>IF(Calcu!$B17=FALSE,"",TEXT(Calcu!H17,Calcu!$Q$69))</f>
        <v/>
      </c>
      <c r="G23" s="104" t="str">
        <f>IF(Calcu!$B17=FALSE,"",TEXT(Calcu!I17,Calcu!$Q$69))</f>
        <v/>
      </c>
    </row>
    <row r="24" spans="2:13" ht="13.5" customHeight="1">
      <c r="B24" s="104" t="str">
        <f>Calcu!C18</f>
        <v/>
      </c>
      <c r="C24" s="104" t="str">
        <f>IF(Calcu!$B18=FALSE,"",TEXT(Calcu!E18,Calcu!$Q$69))</f>
        <v/>
      </c>
      <c r="D24" s="104" t="str">
        <f>IF(Calcu!$B18=FALSE,"",TEXT(Calcu!F18,Calcu!$Q$69))</f>
        <v/>
      </c>
      <c r="E24" s="104" t="str">
        <f>IF(Calcu!$B18=FALSE,"",TEXT(Calcu!G18,Calcu!$Q$69))</f>
        <v/>
      </c>
      <c r="F24" s="104" t="str">
        <f>IF(Calcu!$B18=FALSE,"",TEXT(Calcu!H18,Calcu!$Q$69))</f>
        <v/>
      </c>
      <c r="G24" s="104" t="str">
        <f>IF(Calcu!$B18=FALSE,"",TEXT(Calcu!I18,Calcu!$Q$69))</f>
        <v/>
      </c>
    </row>
    <row r="25" spans="2:13" ht="13.5" customHeight="1">
      <c r="B25" s="104" t="str">
        <f>Calcu!C19</f>
        <v/>
      </c>
      <c r="C25" s="104" t="str">
        <f>IF(Calcu!$B19=FALSE,"",TEXT(Calcu!E19,Calcu!$Q$69))</f>
        <v/>
      </c>
      <c r="D25" s="104" t="str">
        <f>IF(Calcu!$B19=FALSE,"",TEXT(Calcu!F19,Calcu!$Q$69))</f>
        <v/>
      </c>
      <c r="E25" s="104" t="str">
        <f>IF(Calcu!$B19=FALSE,"",TEXT(Calcu!G19,Calcu!$Q$69))</f>
        <v/>
      </c>
      <c r="F25" s="104" t="str">
        <f>IF(Calcu!$B19=FALSE,"",TEXT(Calcu!H19,Calcu!$Q$69))</f>
        <v/>
      </c>
      <c r="G25" s="104" t="str">
        <f>IF(Calcu!$B19=FALSE,"",TEXT(Calcu!I19,Calcu!$Q$69))</f>
        <v/>
      </c>
    </row>
    <row r="26" spans="2:13" ht="13.5" customHeight="1">
      <c r="B26" s="104" t="str">
        <f>Calcu!C20</f>
        <v/>
      </c>
      <c r="C26" s="104" t="str">
        <f>IF(Calcu!$B20=FALSE,"",TEXT(Calcu!E20,Calcu!$Q$69))</f>
        <v/>
      </c>
      <c r="D26" s="104" t="str">
        <f>IF(Calcu!$B20=FALSE,"",TEXT(Calcu!F20,Calcu!$Q$69))</f>
        <v/>
      </c>
      <c r="E26" s="104" t="str">
        <f>IF(Calcu!$B20=FALSE,"",TEXT(Calcu!G20,Calcu!$Q$69))</f>
        <v/>
      </c>
      <c r="F26" s="104" t="str">
        <f>IF(Calcu!$B20=FALSE,"",TEXT(Calcu!H20,Calcu!$Q$69))</f>
        <v/>
      </c>
      <c r="G26" s="104" t="str">
        <f>IF(Calcu!$B20=FALSE,"",TEXT(Calcu!I20,Calcu!$Q$69))</f>
        <v/>
      </c>
    </row>
    <row r="27" spans="2:13" ht="13.5" customHeight="1">
      <c r="B27" s="104" t="str">
        <f>Calcu!C21</f>
        <v/>
      </c>
      <c r="C27" s="104" t="str">
        <f>IF(Calcu!$B21=FALSE,"",TEXT(Calcu!E21,Calcu!$Q$69))</f>
        <v/>
      </c>
      <c r="D27" s="104" t="str">
        <f>IF(Calcu!$B21=FALSE,"",TEXT(Calcu!F21,Calcu!$Q$69))</f>
        <v/>
      </c>
      <c r="E27" s="104" t="str">
        <f>IF(Calcu!$B21=FALSE,"",TEXT(Calcu!G21,Calcu!$Q$69))</f>
        <v/>
      </c>
      <c r="F27" s="104" t="str">
        <f>IF(Calcu!$B21=FALSE,"",TEXT(Calcu!H21,Calcu!$Q$69))</f>
        <v/>
      </c>
      <c r="G27" s="104" t="str">
        <f>IF(Calcu!$B21=FALSE,"",TEXT(Calcu!I21,Calcu!$Q$69))</f>
        <v/>
      </c>
    </row>
    <row r="28" spans="2:13" ht="13.5" customHeight="1">
      <c r="B28" s="104" t="str">
        <f>Calcu!C22</f>
        <v/>
      </c>
      <c r="C28" s="104" t="str">
        <f>IF(Calcu!$B22=FALSE,"",TEXT(Calcu!E22,Calcu!$Q$69))</f>
        <v/>
      </c>
      <c r="D28" s="104" t="str">
        <f>IF(Calcu!$B22=FALSE,"",TEXT(Calcu!F22,Calcu!$Q$69))</f>
        <v/>
      </c>
      <c r="E28" s="104" t="str">
        <f>IF(Calcu!$B22=FALSE,"",TEXT(Calcu!G22,Calcu!$Q$69))</f>
        <v/>
      </c>
      <c r="F28" s="104" t="str">
        <f>IF(Calcu!$B22=FALSE,"",TEXT(Calcu!H22,Calcu!$Q$69))</f>
        <v/>
      </c>
      <c r="G28" s="104" t="str">
        <f>IF(Calcu!$B22=FALSE,"",TEXT(Calcu!I22,Calcu!$Q$69))</f>
        <v/>
      </c>
    </row>
    <row r="29" spans="2:13" ht="13.5" customHeight="1">
      <c r="B29" s="104" t="str">
        <f>Calcu!C23</f>
        <v/>
      </c>
      <c r="C29" s="104" t="str">
        <f>IF(Calcu!$B23=FALSE,"",TEXT(Calcu!E23,Calcu!$Q$69))</f>
        <v/>
      </c>
      <c r="D29" s="104" t="str">
        <f>IF(Calcu!$B23=FALSE,"",TEXT(Calcu!F23,Calcu!$Q$69))</f>
        <v/>
      </c>
      <c r="E29" s="104" t="str">
        <f>IF(Calcu!$B23=FALSE,"",TEXT(Calcu!G23,Calcu!$Q$69))</f>
        <v/>
      </c>
      <c r="F29" s="104" t="str">
        <f>IF(Calcu!$B23=FALSE,"",TEXT(Calcu!H23,Calcu!$Q$69))</f>
        <v/>
      </c>
      <c r="G29" s="104" t="str">
        <f>IF(Calcu!$B23=FALSE,"",TEXT(Calcu!I23,Calcu!$Q$69))</f>
        <v/>
      </c>
    </row>
    <row r="30" spans="2:13" ht="13.5" customHeight="1">
      <c r="B30" s="104" t="str">
        <f>Calcu!C24</f>
        <v/>
      </c>
      <c r="C30" s="104" t="str">
        <f>IF(Calcu!$B24=FALSE,"",TEXT(Calcu!E24,Calcu!$Q$69))</f>
        <v/>
      </c>
      <c r="D30" s="104" t="str">
        <f>IF(Calcu!$B24=FALSE,"",TEXT(Calcu!F24,Calcu!$Q$69))</f>
        <v/>
      </c>
      <c r="E30" s="104" t="str">
        <f>IF(Calcu!$B24=FALSE,"",TEXT(Calcu!G24,Calcu!$Q$69))</f>
        <v/>
      </c>
      <c r="F30" s="104" t="str">
        <f>IF(Calcu!$B24=FALSE,"",TEXT(Calcu!H24,Calcu!$Q$69))</f>
        <v/>
      </c>
      <c r="G30" s="104" t="str">
        <f>IF(Calcu!$B24=FALSE,"",TEXT(Calcu!I24,Calcu!$Q$69))</f>
        <v/>
      </c>
    </row>
    <row r="31" spans="2:13" ht="13.5" customHeight="1">
      <c r="B31" s="104" t="str">
        <f>Calcu!C25</f>
        <v/>
      </c>
      <c r="C31" s="104" t="str">
        <f>IF(Calcu!$B25=FALSE,"",TEXT(Calcu!E25,Calcu!$Q$69))</f>
        <v/>
      </c>
      <c r="D31" s="104" t="str">
        <f>IF(Calcu!$B25=FALSE,"",TEXT(Calcu!F25,Calcu!$Q$69))</f>
        <v/>
      </c>
      <c r="E31" s="104" t="str">
        <f>IF(Calcu!$B25=FALSE,"",TEXT(Calcu!G25,Calcu!$Q$69))</f>
        <v/>
      </c>
      <c r="F31" s="104" t="str">
        <f>IF(Calcu!$B25=FALSE,"",TEXT(Calcu!H25,Calcu!$Q$69))</f>
        <v/>
      </c>
      <c r="G31" s="104" t="str">
        <f>IF(Calcu!$B25=FALSE,"",TEXT(Calcu!I25,Calcu!$Q$69))</f>
        <v/>
      </c>
    </row>
    <row r="32" spans="2:13" ht="13.5" customHeight="1">
      <c r="B32" s="104" t="str">
        <f>Calcu!C26</f>
        <v/>
      </c>
      <c r="C32" s="104" t="str">
        <f>IF(Calcu!$B26=FALSE,"",TEXT(Calcu!E26,Calcu!$Q$69))</f>
        <v/>
      </c>
      <c r="D32" s="104" t="str">
        <f>IF(Calcu!$B26=FALSE,"",TEXT(Calcu!F26,Calcu!$Q$69))</f>
        <v/>
      </c>
      <c r="E32" s="104" t="str">
        <f>IF(Calcu!$B26=FALSE,"",TEXT(Calcu!G26,Calcu!$Q$69))</f>
        <v/>
      </c>
      <c r="F32" s="104" t="str">
        <f>IF(Calcu!$B26=FALSE,"",TEXT(Calcu!H26,Calcu!$Q$69))</f>
        <v/>
      </c>
      <c r="G32" s="104" t="str">
        <f>IF(Calcu!$B26=FALSE,"",TEXT(Calcu!I26,Calcu!$Q$69))</f>
        <v/>
      </c>
    </row>
    <row r="33" spans="2:7" ht="13.5" customHeight="1">
      <c r="B33" s="104" t="str">
        <f>Calcu!C27</f>
        <v/>
      </c>
      <c r="C33" s="104" t="str">
        <f>IF(Calcu!$B27=FALSE,"",TEXT(Calcu!E27,Calcu!$Q$69))</f>
        <v/>
      </c>
      <c r="D33" s="104" t="str">
        <f>IF(Calcu!$B27=FALSE,"",TEXT(Calcu!F27,Calcu!$Q$69))</f>
        <v/>
      </c>
      <c r="E33" s="104" t="str">
        <f>IF(Calcu!$B27=FALSE,"",TEXT(Calcu!G27,Calcu!$Q$69))</f>
        <v/>
      </c>
      <c r="F33" s="104" t="str">
        <f>IF(Calcu!$B27=FALSE,"",TEXT(Calcu!H27,Calcu!$Q$69))</f>
        <v/>
      </c>
      <c r="G33" s="104" t="str">
        <f>IF(Calcu!$B27=FALSE,"",TEXT(Calcu!I27,Calcu!$Q$69))</f>
        <v/>
      </c>
    </row>
    <row r="34" spans="2:7" ht="13.5" customHeight="1">
      <c r="B34" s="104" t="str">
        <f>Calcu!C28</f>
        <v/>
      </c>
      <c r="C34" s="104" t="str">
        <f>IF(Calcu!$B28=FALSE,"",TEXT(Calcu!E28,Calcu!$Q$69))</f>
        <v/>
      </c>
      <c r="D34" s="104" t="str">
        <f>IF(Calcu!$B28=FALSE,"",TEXT(Calcu!F28,Calcu!$Q$69))</f>
        <v/>
      </c>
      <c r="E34" s="104" t="str">
        <f>IF(Calcu!$B28=FALSE,"",TEXT(Calcu!G28,Calcu!$Q$69))</f>
        <v/>
      </c>
      <c r="F34" s="104" t="str">
        <f>IF(Calcu!$B28=FALSE,"",TEXT(Calcu!H28,Calcu!$Q$69))</f>
        <v/>
      </c>
      <c r="G34" s="104" t="str">
        <f>IF(Calcu!$B28=FALSE,"",TEXT(Calcu!I28,Calcu!$Q$69))</f>
        <v/>
      </c>
    </row>
    <row r="35" spans="2:7" ht="13.5" customHeight="1">
      <c r="B35" s="104" t="str">
        <f>Calcu!C29</f>
        <v/>
      </c>
      <c r="C35" s="104" t="str">
        <f>IF(Calcu!$B29=FALSE,"",TEXT(Calcu!E29,Calcu!$Q$69))</f>
        <v/>
      </c>
      <c r="D35" s="104" t="str">
        <f>IF(Calcu!$B29=FALSE,"",TEXT(Calcu!F29,Calcu!$Q$69))</f>
        <v/>
      </c>
      <c r="E35" s="104" t="str">
        <f>IF(Calcu!$B29=FALSE,"",TEXT(Calcu!G29,Calcu!$Q$69))</f>
        <v/>
      </c>
      <c r="F35" s="104" t="str">
        <f>IF(Calcu!$B29=FALSE,"",TEXT(Calcu!H29,Calcu!$Q$69))</f>
        <v/>
      </c>
      <c r="G35" s="104" t="str">
        <f>IF(Calcu!$B29=FALSE,"",TEXT(Calcu!I29,Calcu!$Q$69))</f>
        <v/>
      </c>
    </row>
    <row r="36" spans="2:7" ht="13.5" customHeight="1">
      <c r="B36" s="104" t="str">
        <f>Calcu!C30</f>
        <v/>
      </c>
      <c r="C36" s="104" t="str">
        <f>IF(Calcu!$B30=FALSE,"",TEXT(Calcu!E30,Calcu!$Q$69))</f>
        <v/>
      </c>
      <c r="D36" s="104" t="str">
        <f>IF(Calcu!$B30=FALSE,"",TEXT(Calcu!F30,Calcu!$Q$69))</f>
        <v/>
      </c>
      <c r="E36" s="104" t="str">
        <f>IF(Calcu!$B30=FALSE,"",TEXT(Calcu!G30,Calcu!$Q$69))</f>
        <v/>
      </c>
      <c r="F36" s="104" t="str">
        <f>IF(Calcu!$B30=FALSE,"",TEXT(Calcu!H30,Calcu!$Q$69))</f>
        <v/>
      </c>
      <c r="G36" s="104" t="str">
        <f>IF(Calcu!$B30=FALSE,"",TEXT(Calcu!I30,Calcu!$Q$69))</f>
        <v/>
      </c>
    </row>
    <row r="37" spans="2:7" ht="13.5" customHeight="1">
      <c r="B37" s="104" t="str">
        <f>Calcu!C31</f>
        <v/>
      </c>
      <c r="C37" s="104" t="str">
        <f>IF(Calcu!$B31=FALSE,"",TEXT(Calcu!E31,Calcu!$Q$69))</f>
        <v/>
      </c>
      <c r="D37" s="104" t="str">
        <f>IF(Calcu!$B31=FALSE,"",TEXT(Calcu!F31,Calcu!$Q$69))</f>
        <v/>
      </c>
      <c r="E37" s="104" t="str">
        <f>IF(Calcu!$B31=FALSE,"",TEXT(Calcu!G31,Calcu!$Q$69))</f>
        <v/>
      </c>
      <c r="F37" s="104" t="str">
        <f>IF(Calcu!$B31=FALSE,"",TEXT(Calcu!H31,Calcu!$Q$69))</f>
        <v/>
      </c>
      <c r="G37" s="104" t="str">
        <f>IF(Calcu!$B31=FALSE,"",TEXT(Calcu!I31,Calcu!$Q$69))</f>
        <v/>
      </c>
    </row>
    <row r="38" spans="2:7" ht="13.5" customHeight="1">
      <c r="B38" s="104" t="str">
        <f>Calcu!C32</f>
        <v/>
      </c>
      <c r="C38" s="104" t="str">
        <f>IF(Calcu!$B32=FALSE,"",TEXT(Calcu!E32,Calcu!$Q$69))</f>
        <v/>
      </c>
      <c r="D38" s="104" t="str">
        <f>IF(Calcu!$B32=FALSE,"",TEXT(Calcu!F32,Calcu!$Q$69))</f>
        <v/>
      </c>
      <c r="E38" s="104" t="str">
        <f>IF(Calcu!$B32=FALSE,"",TEXT(Calcu!G32,Calcu!$Q$69))</f>
        <v/>
      </c>
      <c r="F38" s="104" t="str">
        <f>IF(Calcu!$B32=FALSE,"",TEXT(Calcu!H32,Calcu!$Q$69))</f>
        <v/>
      </c>
      <c r="G38" s="104" t="str">
        <f>IF(Calcu!$B32=FALSE,"",TEXT(Calcu!I32,Calcu!$Q$69))</f>
        <v/>
      </c>
    </row>
    <row r="39" spans="2:7" ht="13.5" customHeight="1">
      <c r="B39" s="104" t="str">
        <f>Calcu!C33</f>
        <v/>
      </c>
      <c r="C39" s="104" t="str">
        <f>IF(Calcu!$B33=FALSE,"",TEXT(Calcu!E33,Calcu!$Q$69))</f>
        <v/>
      </c>
      <c r="D39" s="104" t="str">
        <f>IF(Calcu!$B33=FALSE,"",TEXT(Calcu!F33,Calcu!$Q$69))</f>
        <v/>
      </c>
      <c r="E39" s="104" t="str">
        <f>IF(Calcu!$B33=FALSE,"",TEXT(Calcu!G33,Calcu!$Q$69))</f>
        <v/>
      </c>
      <c r="F39" s="104" t="str">
        <f>IF(Calcu!$B33=FALSE,"",TEXT(Calcu!H33,Calcu!$Q$69))</f>
        <v/>
      </c>
      <c r="G39" s="104" t="str">
        <f>IF(Calcu!$B33=FALSE,"",TEXT(Calcu!I33,Calcu!$Q$69))</f>
        <v/>
      </c>
    </row>
    <row r="40" spans="2:7" ht="13.5" customHeight="1">
      <c r="B40" s="104" t="str">
        <f>Calcu!C34</f>
        <v/>
      </c>
      <c r="C40" s="104" t="str">
        <f>IF(Calcu!$B34=FALSE,"",TEXT(Calcu!E34,Calcu!$Q$69))</f>
        <v/>
      </c>
      <c r="D40" s="104" t="str">
        <f>IF(Calcu!$B34=FALSE,"",TEXT(Calcu!F34,Calcu!$Q$69))</f>
        <v/>
      </c>
      <c r="E40" s="104" t="str">
        <f>IF(Calcu!$B34=FALSE,"",TEXT(Calcu!G34,Calcu!$Q$69))</f>
        <v/>
      </c>
      <c r="F40" s="104" t="str">
        <f>IF(Calcu!$B34=FALSE,"",TEXT(Calcu!H34,Calcu!$Q$69))</f>
        <v/>
      </c>
      <c r="G40" s="104" t="str">
        <f>IF(Calcu!$B34=FALSE,"",TEXT(Calcu!I34,Calcu!$Q$69))</f>
        <v/>
      </c>
    </row>
    <row r="41" spans="2:7" ht="13.5" customHeight="1">
      <c r="B41" s="104" t="str">
        <f>Calcu!C35</f>
        <v/>
      </c>
      <c r="C41" s="104" t="str">
        <f>IF(Calcu!$B35=FALSE,"",TEXT(Calcu!E35,Calcu!$Q$69))</f>
        <v/>
      </c>
      <c r="D41" s="104" t="str">
        <f>IF(Calcu!$B35=FALSE,"",TEXT(Calcu!F35,Calcu!$Q$69))</f>
        <v/>
      </c>
      <c r="E41" s="104" t="str">
        <f>IF(Calcu!$B35=FALSE,"",TEXT(Calcu!G35,Calcu!$Q$69))</f>
        <v/>
      </c>
      <c r="F41" s="104" t="str">
        <f>IF(Calcu!$B35=FALSE,"",TEXT(Calcu!H35,Calcu!$Q$69))</f>
        <v/>
      </c>
      <c r="G41" s="104" t="str">
        <f>IF(Calcu!$B35=FALSE,"",TEXT(Calcu!I35,Calcu!$Q$69))</f>
        <v/>
      </c>
    </row>
    <row r="42" spans="2:7" ht="13.5" customHeight="1">
      <c r="B42" s="104" t="str">
        <f>Calcu!C36</f>
        <v/>
      </c>
      <c r="C42" s="104" t="str">
        <f>IF(Calcu!$B36=FALSE,"",TEXT(Calcu!E36,Calcu!$Q$69))</f>
        <v/>
      </c>
      <c r="D42" s="104" t="str">
        <f>IF(Calcu!$B36=FALSE,"",TEXT(Calcu!F36,Calcu!$Q$69))</f>
        <v/>
      </c>
      <c r="E42" s="104" t="str">
        <f>IF(Calcu!$B36=FALSE,"",TEXT(Calcu!G36,Calcu!$Q$69))</f>
        <v/>
      </c>
      <c r="F42" s="104" t="str">
        <f>IF(Calcu!$B36=FALSE,"",TEXT(Calcu!H36,Calcu!$Q$69))</f>
        <v/>
      </c>
      <c r="G42" s="104" t="str">
        <f>IF(Calcu!$B36=FALSE,"",TEXT(Calcu!I36,Calcu!$Q$69))</f>
        <v/>
      </c>
    </row>
    <row r="43" spans="2:7" ht="13.5" customHeight="1">
      <c r="B43" s="104" t="str">
        <f>Calcu!C37</f>
        <v/>
      </c>
      <c r="C43" s="104" t="str">
        <f>IF(Calcu!$B37=FALSE,"",TEXT(Calcu!E37,Calcu!$Q$69))</f>
        <v/>
      </c>
      <c r="D43" s="104" t="str">
        <f>IF(Calcu!$B37=FALSE,"",TEXT(Calcu!F37,Calcu!$Q$69))</f>
        <v/>
      </c>
      <c r="E43" s="104" t="str">
        <f>IF(Calcu!$B37=FALSE,"",TEXT(Calcu!G37,Calcu!$Q$69))</f>
        <v/>
      </c>
      <c r="F43" s="104" t="str">
        <f>IF(Calcu!$B37=FALSE,"",TEXT(Calcu!H37,Calcu!$Q$69))</f>
        <v/>
      </c>
      <c r="G43" s="104" t="str">
        <f>IF(Calcu!$B37=FALSE,"",TEXT(Calcu!I37,Calcu!$Q$69))</f>
        <v/>
      </c>
    </row>
    <row r="44" spans="2:7" ht="13.5" customHeight="1">
      <c r="B44" s="104" t="str">
        <f>Calcu!C38</f>
        <v/>
      </c>
      <c r="C44" s="104" t="str">
        <f>IF(Calcu!$B38=FALSE,"",TEXT(Calcu!E38,Calcu!$Q$69))</f>
        <v/>
      </c>
      <c r="D44" s="104" t="str">
        <f>IF(Calcu!$B38=FALSE,"",TEXT(Calcu!F38,Calcu!$Q$69))</f>
        <v/>
      </c>
      <c r="E44" s="104" t="str">
        <f>IF(Calcu!$B38=FALSE,"",TEXT(Calcu!G38,Calcu!$Q$69))</f>
        <v/>
      </c>
      <c r="F44" s="104" t="str">
        <f>IF(Calcu!$B38=FALSE,"",TEXT(Calcu!H38,Calcu!$Q$69))</f>
        <v/>
      </c>
      <c r="G44" s="104" t="str">
        <f>IF(Calcu!$B38=FALSE,"",TEXT(Calcu!I38,Calcu!$Q$69))</f>
        <v/>
      </c>
    </row>
    <row r="45" spans="2:7" ht="13.5" customHeight="1">
      <c r="B45" s="104" t="str">
        <f>Calcu!C39</f>
        <v/>
      </c>
      <c r="C45" s="104" t="str">
        <f>IF(Calcu!$B39=FALSE,"",TEXT(Calcu!E39,Calcu!$Q$69))</f>
        <v/>
      </c>
      <c r="D45" s="104" t="str">
        <f>IF(Calcu!$B39=FALSE,"",TEXT(Calcu!F39,Calcu!$Q$69))</f>
        <v/>
      </c>
      <c r="E45" s="104" t="str">
        <f>IF(Calcu!$B39=FALSE,"",TEXT(Calcu!G39,Calcu!$Q$69))</f>
        <v/>
      </c>
      <c r="F45" s="104" t="str">
        <f>IF(Calcu!$B39=FALSE,"",TEXT(Calcu!H39,Calcu!$Q$69))</f>
        <v/>
      </c>
      <c r="G45" s="104" t="str">
        <f>IF(Calcu!$B39=FALSE,"",TEXT(Calcu!I39,Calcu!$Q$69))</f>
        <v/>
      </c>
    </row>
    <row r="46" spans="2:7" ht="13.5" customHeight="1">
      <c r="B46" s="104" t="str">
        <f>Calcu!C40</f>
        <v/>
      </c>
      <c r="C46" s="104" t="str">
        <f>IF(Calcu!$B40=FALSE,"",TEXT(Calcu!E40,Calcu!$Q$69))</f>
        <v/>
      </c>
      <c r="D46" s="104" t="str">
        <f>IF(Calcu!$B40=FALSE,"",TEXT(Calcu!F40,Calcu!$Q$69))</f>
        <v/>
      </c>
      <c r="E46" s="104" t="str">
        <f>IF(Calcu!$B40=FALSE,"",TEXT(Calcu!G40,Calcu!$Q$69))</f>
        <v/>
      </c>
      <c r="F46" s="104" t="str">
        <f>IF(Calcu!$B40=FALSE,"",TEXT(Calcu!H40,Calcu!$Q$69))</f>
        <v/>
      </c>
      <c r="G46" s="104" t="str">
        <f>IF(Calcu!$B40=FALSE,"",TEXT(Calcu!I40,Calcu!$Q$69))</f>
        <v/>
      </c>
    </row>
    <row r="47" spans="2:7" ht="13.5" customHeight="1">
      <c r="B47" s="104" t="str">
        <f>Calcu!C41</f>
        <v/>
      </c>
      <c r="C47" s="104" t="str">
        <f>IF(Calcu!$B41=FALSE,"",TEXT(Calcu!E41,Calcu!$Q$69))</f>
        <v/>
      </c>
      <c r="D47" s="104" t="str">
        <f>IF(Calcu!$B41=FALSE,"",TEXT(Calcu!F41,Calcu!$Q$69))</f>
        <v/>
      </c>
      <c r="E47" s="104" t="str">
        <f>IF(Calcu!$B41=FALSE,"",TEXT(Calcu!G41,Calcu!$Q$69))</f>
        <v/>
      </c>
      <c r="F47" s="104" t="str">
        <f>IF(Calcu!$B41=FALSE,"",TEXT(Calcu!H41,Calcu!$Q$69))</f>
        <v/>
      </c>
      <c r="G47" s="104" t="str">
        <f>IF(Calcu!$B41=FALSE,"",TEXT(Calcu!I41,Calcu!$Q$69))</f>
        <v/>
      </c>
    </row>
    <row r="48" spans="2:7" ht="13.5" customHeight="1">
      <c r="B48" s="104" t="str">
        <f>Calcu!C42</f>
        <v/>
      </c>
      <c r="C48" s="104" t="str">
        <f>IF(Calcu!$B42=FALSE,"",TEXT(Calcu!E42,Calcu!$Q$69))</f>
        <v/>
      </c>
      <c r="D48" s="104" t="str">
        <f>IF(Calcu!$B42=FALSE,"",TEXT(Calcu!F42,Calcu!$Q$69))</f>
        <v/>
      </c>
      <c r="E48" s="104" t="str">
        <f>IF(Calcu!$B42=FALSE,"",TEXT(Calcu!G42,Calcu!$Q$69))</f>
        <v/>
      </c>
      <c r="F48" s="104" t="str">
        <f>IF(Calcu!$B42=FALSE,"",TEXT(Calcu!H42,Calcu!$Q$69))</f>
        <v/>
      </c>
      <c r="G48" s="104" t="str">
        <f>IF(Calcu!$B42=FALSE,"",TEXT(Calcu!I42,Calcu!$Q$69))</f>
        <v/>
      </c>
    </row>
    <row r="49" spans="2:7" ht="13.5" customHeight="1">
      <c r="B49" s="104" t="str">
        <f>Calcu!C43</f>
        <v/>
      </c>
      <c r="C49" s="104" t="str">
        <f>IF(Calcu!$B43=FALSE,"",TEXT(Calcu!E43,Calcu!$Q$69))</f>
        <v/>
      </c>
      <c r="D49" s="104" t="str">
        <f>IF(Calcu!$B43=FALSE,"",TEXT(Calcu!F43,Calcu!$Q$69))</f>
        <v/>
      </c>
      <c r="E49" s="104" t="str">
        <f>IF(Calcu!$B43=FALSE,"",TEXT(Calcu!G43,Calcu!$Q$69))</f>
        <v/>
      </c>
      <c r="F49" s="104" t="str">
        <f>IF(Calcu!$B43=FALSE,"",TEXT(Calcu!H43,Calcu!$Q$69))</f>
        <v/>
      </c>
      <c r="G49" s="104" t="str">
        <f>IF(Calcu!$B43=FALSE,"",TEXT(Calcu!I43,Calcu!$Q$69))</f>
        <v/>
      </c>
    </row>
    <row r="50" spans="2:7" ht="13.5" customHeight="1">
      <c r="B50" s="104" t="str">
        <f>Calcu!C44</f>
        <v/>
      </c>
      <c r="C50" s="104" t="str">
        <f>IF(Calcu!$B44=FALSE,"",TEXT(Calcu!E44,Calcu!$Q$69))</f>
        <v/>
      </c>
      <c r="D50" s="104" t="str">
        <f>IF(Calcu!$B44=FALSE,"",TEXT(Calcu!F44,Calcu!$Q$69))</f>
        <v/>
      </c>
      <c r="E50" s="104" t="str">
        <f>IF(Calcu!$B44=FALSE,"",TEXT(Calcu!G44,Calcu!$Q$69))</f>
        <v/>
      </c>
      <c r="F50" s="104" t="str">
        <f>IF(Calcu!$B44=FALSE,"",TEXT(Calcu!H44,Calcu!$Q$69))</f>
        <v/>
      </c>
      <c r="G50" s="104" t="str">
        <f>IF(Calcu!$B44=FALSE,"",TEXT(Calcu!I44,Calcu!$Q$69))</f>
        <v/>
      </c>
    </row>
    <row r="51" spans="2:7" ht="13.5" customHeight="1">
      <c r="B51" s="104" t="str">
        <f>Calcu!C45</f>
        <v/>
      </c>
      <c r="C51" s="104" t="str">
        <f>IF(Calcu!$B45=FALSE,"",TEXT(Calcu!E45,Calcu!$Q$69))</f>
        <v/>
      </c>
      <c r="D51" s="104" t="str">
        <f>IF(Calcu!$B45=FALSE,"",TEXT(Calcu!F45,Calcu!$Q$69))</f>
        <v/>
      </c>
      <c r="E51" s="104" t="str">
        <f>IF(Calcu!$B45=FALSE,"",TEXT(Calcu!G45,Calcu!$Q$69))</f>
        <v/>
      </c>
      <c r="F51" s="104" t="str">
        <f>IF(Calcu!$B45=FALSE,"",TEXT(Calcu!H45,Calcu!$Q$69))</f>
        <v/>
      </c>
      <c r="G51" s="104" t="str">
        <f>IF(Calcu!$B45=FALSE,"",TEXT(Calcu!I45,Calcu!$Q$69))</f>
        <v/>
      </c>
    </row>
    <row r="52" spans="2:7" ht="13.5" customHeight="1">
      <c r="B52" s="104" t="str">
        <f>Calcu!C46</f>
        <v/>
      </c>
      <c r="C52" s="104" t="str">
        <f>IF(Calcu!$B46=FALSE,"",TEXT(Calcu!E46,Calcu!$Q$69))</f>
        <v/>
      </c>
      <c r="D52" s="104" t="str">
        <f>IF(Calcu!$B46=FALSE,"",TEXT(Calcu!F46,Calcu!$Q$69))</f>
        <v/>
      </c>
      <c r="E52" s="104" t="str">
        <f>IF(Calcu!$B46=FALSE,"",TEXT(Calcu!G46,Calcu!$Q$69))</f>
        <v/>
      </c>
      <c r="F52" s="104" t="str">
        <f>IF(Calcu!$B46=FALSE,"",TEXT(Calcu!H46,Calcu!$Q$69))</f>
        <v/>
      </c>
      <c r="G52" s="104" t="str">
        <f>IF(Calcu!$B46=FALSE,"",TEXT(Calcu!I46,Calcu!$Q$69))</f>
        <v/>
      </c>
    </row>
    <row r="53" spans="2:7" ht="13.5" customHeight="1">
      <c r="B53" s="104" t="str">
        <f>Calcu!C47</f>
        <v/>
      </c>
      <c r="C53" s="104" t="str">
        <f>IF(Calcu!$B47=FALSE,"",TEXT(Calcu!E47,Calcu!$Q$69))</f>
        <v/>
      </c>
      <c r="D53" s="104" t="str">
        <f>IF(Calcu!$B47=FALSE,"",TEXT(Calcu!F47,Calcu!$Q$69))</f>
        <v/>
      </c>
      <c r="E53" s="104" t="str">
        <f>IF(Calcu!$B47=FALSE,"",TEXT(Calcu!G47,Calcu!$Q$69))</f>
        <v/>
      </c>
      <c r="F53" s="104" t="str">
        <f>IF(Calcu!$B47=FALSE,"",TEXT(Calcu!H47,Calcu!$Q$69))</f>
        <v/>
      </c>
      <c r="G53" s="104" t="str">
        <f>IF(Calcu!$B47=FALSE,"",TEXT(Calcu!I47,Calcu!$Q$69))</f>
        <v/>
      </c>
    </row>
    <row r="54" spans="2:7" ht="13.5" customHeight="1">
      <c r="B54" s="104" t="str">
        <f>Calcu!C48</f>
        <v/>
      </c>
      <c r="C54" s="104" t="str">
        <f>IF(Calcu!$B48=FALSE,"",TEXT(Calcu!E48,Calcu!$Q$69))</f>
        <v/>
      </c>
      <c r="D54" s="104" t="str">
        <f>IF(Calcu!$B48=FALSE,"",TEXT(Calcu!F48,Calcu!$Q$69))</f>
        <v/>
      </c>
      <c r="E54" s="104" t="str">
        <f>IF(Calcu!$B48=FALSE,"",TEXT(Calcu!G48,Calcu!$Q$69))</f>
        <v/>
      </c>
      <c r="F54" s="104" t="str">
        <f>IF(Calcu!$B48=FALSE,"",TEXT(Calcu!H48,Calcu!$Q$69))</f>
        <v/>
      </c>
      <c r="G54" s="104" t="str">
        <f>IF(Calcu!$B48=FALSE,"",TEXT(Calcu!I48,Calcu!$Q$69))</f>
        <v/>
      </c>
    </row>
    <row r="55" spans="2:7" ht="13.5" customHeight="1">
      <c r="B55" s="104" t="str">
        <f>Calcu!C49</f>
        <v/>
      </c>
      <c r="C55" s="104" t="str">
        <f>IF(Calcu!$B49=FALSE,"",TEXT(Calcu!E49,Calcu!$Q$69))</f>
        <v/>
      </c>
      <c r="D55" s="104" t="str">
        <f>IF(Calcu!$B49=FALSE,"",TEXT(Calcu!F49,Calcu!$Q$69))</f>
        <v/>
      </c>
      <c r="E55" s="104" t="str">
        <f>IF(Calcu!$B49=FALSE,"",TEXT(Calcu!G49,Calcu!$Q$69))</f>
        <v/>
      </c>
      <c r="F55" s="104" t="str">
        <f>IF(Calcu!$B49=FALSE,"",TEXT(Calcu!H49,Calcu!$Q$69))</f>
        <v/>
      </c>
      <c r="G55" s="104" t="str">
        <f>IF(Calcu!$B49=FALSE,"",TEXT(Calcu!I49,Calcu!$Q$69))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313"/>
  <sheetViews>
    <sheetView showGridLines="0" zoomScaleNormal="100" zoomScaleSheetLayoutView="100" workbookViewId="0"/>
  </sheetViews>
  <sheetFormatPr defaultColWidth="1.77734375" defaultRowHeight="18.75" customHeight="1"/>
  <cols>
    <col min="1" max="10" width="1.77734375" style="56"/>
    <col min="11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71" s="70" customFormat="1" ht="31.5">
      <c r="A1" s="69" t="s">
        <v>79</v>
      </c>
    </row>
    <row r="2" spans="1:71" s="70" customFormat="1" ht="18.75" customHeight="1"/>
    <row r="3" spans="1:71" s="70" customFormat="1" ht="18.75" customHeight="1">
      <c r="A3" s="71" t="s">
        <v>227</v>
      </c>
    </row>
    <row r="4" spans="1:71" s="70" customFormat="1" ht="18.75" customHeight="1">
      <c r="B4" s="524" t="s">
        <v>60</v>
      </c>
      <c r="C4" s="524"/>
      <c r="D4" s="524"/>
      <c r="E4" s="524"/>
      <c r="F4" s="524"/>
      <c r="G4" s="524"/>
      <c r="H4" s="525" t="s">
        <v>80</v>
      </c>
      <c r="I4" s="525"/>
      <c r="J4" s="525"/>
      <c r="K4" s="525"/>
      <c r="L4" s="525"/>
      <c r="M4" s="525"/>
    </row>
    <row r="5" spans="1:71" s="70" customFormat="1" ht="18.75" customHeight="1">
      <c r="B5" s="526">
        <f>Calcu!H3</f>
        <v>0</v>
      </c>
      <c r="C5" s="526"/>
      <c r="D5" s="526"/>
      <c r="E5" s="526"/>
      <c r="F5" s="526"/>
      <c r="G5" s="526"/>
      <c r="H5" s="527">
        <f>Calcu!I3</f>
        <v>1</v>
      </c>
      <c r="I5" s="527"/>
      <c r="J5" s="527"/>
      <c r="K5" s="527"/>
      <c r="L5" s="527"/>
      <c r="M5" s="527"/>
    </row>
    <row r="6" spans="1:71" s="70" customFormat="1" ht="18.75" customHeight="1"/>
    <row r="7" spans="1:71" ht="18.75" customHeight="1">
      <c r="A7" s="58" t="s">
        <v>228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</row>
    <row r="8" spans="1:71" ht="18.75" customHeight="1">
      <c r="A8" s="58"/>
      <c r="B8" s="518" t="s">
        <v>113</v>
      </c>
      <c r="C8" s="519"/>
      <c r="D8" s="519"/>
      <c r="E8" s="519"/>
      <c r="F8" s="520"/>
      <c r="G8" s="515" t="s">
        <v>401</v>
      </c>
      <c r="H8" s="516"/>
      <c r="I8" s="516"/>
      <c r="J8" s="516"/>
      <c r="K8" s="516"/>
      <c r="L8" s="516"/>
      <c r="M8" s="516"/>
      <c r="N8" s="516"/>
      <c r="O8" s="516"/>
      <c r="P8" s="516"/>
      <c r="Q8" s="516"/>
      <c r="R8" s="516"/>
      <c r="S8" s="516"/>
      <c r="T8" s="516"/>
      <c r="U8" s="516"/>
      <c r="V8" s="516"/>
      <c r="W8" s="516"/>
      <c r="X8" s="516"/>
      <c r="Y8" s="516"/>
      <c r="Z8" s="517"/>
      <c r="AA8" s="515" t="s">
        <v>485</v>
      </c>
      <c r="AB8" s="516"/>
      <c r="AC8" s="516"/>
      <c r="AD8" s="516"/>
      <c r="AE8" s="516"/>
      <c r="AF8" s="516"/>
      <c r="AG8" s="516"/>
      <c r="AH8" s="516"/>
      <c r="AI8" s="516"/>
      <c r="AJ8" s="516"/>
      <c r="AK8" s="516"/>
      <c r="AL8" s="516"/>
      <c r="AM8" s="516"/>
      <c r="AN8" s="516"/>
      <c r="AO8" s="516"/>
      <c r="AP8" s="516"/>
      <c r="AQ8" s="516"/>
      <c r="AR8" s="516"/>
      <c r="AS8" s="516"/>
      <c r="AT8" s="516"/>
      <c r="AU8" s="516"/>
      <c r="AV8" s="516"/>
      <c r="AW8" s="516"/>
      <c r="AX8" s="516"/>
      <c r="AY8" s="517"/>
      <c r="AZ8" s="518" t="s">
        <v>229</v>
      </c>
      <c r="BA8" s="519"/>
      <c r="BB8" s="519"/>
      <c r="BC8" s="519"/>
      <c r="BD8" s="520"/>
      <c r="BE8" s="518" t="s">
        <v>81</v>
      </c>
      <c r="BF8" s="519"/>
      <c r="BG8" s="519"/>
      <c r="BH8" s="519"/>
      <c r="BI8" s="520"/>
      <c r="BJ8" s="518" t="s">
        <v>484</v>
      </c>
      <c r="BK8" s="519"/>
      <c r="BL8" s="519"/>
      <c r="BM8" s="519"/>
      <c r="BN8" s="520"/>
      <c r="BO8" s="518" t="s">
        <v>166</v>
      </c>
      <c r="BP8" s="519"/>
      <c r="BQ8" s="519"/>
      <c r="BR8" s="519"/>
      <c r="BS8" s="520"/>
    </row>
    <row r="9" spans="1:71" ht="18.75" customHeight="1">
      <c r="A9" s="58"/>
      <c r="B9" s="521"/>
      <c r="C9" s="522"/>
      <c r="D9" s="522"/>
      <c r="E9" s="522"/>
      <c r="F9" s="523"/>
      <c r="G9" s="515" t="s">
        <v>480</v>
      </c>
      <c r="H9" s="516"/>
      <c r="I9" s="516"/>
      <c r="J9" s="516"/>
      <c r="K9" s="517"/>
      <c r="L9" s="515" t="s">
        <v>481</v>
      </c>
      <c r="M9" s="516"/>
      <c r="N9" s="516"/>
      <c r="O9" s="516"/>
      <c r="P9" s="517"/>
      <c r="Q9" s="515" t="s">
        <v>482</v>
      </c>
      <c r="R9" s="516"/>
      <c r="S9" s="516"/>
      <c r="T9" s="516"/>
      <c r="U9" s="517"/>
      <c r="V9" s="515" t="s">
        <v>483</v>
      </c>
      <c r="W9" s="516"/>
      <c r="X9" s="516"/>
      <c r="Y9" s="516"/>
      <c r="Z9" s="517"/>
      <c r="AA9" s="515" t="s">
        <v>100</v>
      </c>
      <c r="AB9" s="516"/>
      <c r="AC9" s="516"/>
      <c r="AD9" s="516"/>
      <c r="AE9" s="517"/>
      <c r="AF9" s="515" t="s">
        <v>152</v>
      </c>
      <c r="AG9" s="516"/>
      <c r="AH9" s="516"/>
      <c r="AI9" s="516"/>
      <c r="AJ9" s="517"/>
      <c r="AK9" s="515" t="s">
        <v>230</v>
      </c>
      <c r="AL9" s="516"/>
      <c r="AM9" s="516"/>
      <c r="AN9" s="516"/>
      <c r="AO9" s="517"/>
      <c r="AP9" s="515" t="s">
        <v>231</v>
      </c>
      <c r="AQ9" s="516"/>
      <c r="AR9" s="516"/>
      <c r="AS9" s="516"/>
      <c r="AT9" s="517"/>
      <c r="AU9" s="515" t="s">
        <v>232</v>
      </c>
      <c r="AV9" s="516"/>
      <c r="AW9" s="516"/>
      <c r="AX9" s="516"/>
      <c r="AY9" s="517"/>
      <c r="AZ9" s="521"/>
      <c r="BA9" s="522"/>
      <c r="BB9" s="522"/>
      <c r="BC9" s="522"/>
      <c r="BD9" s="523"/>
      <c r="BE9" s="521"/>
      <c r="BF9" s="522"/>
      <c r="BG9" s="522"/>
      <c r="BH9" s="522"/>
      <c r="BI9" s="523"/>
      <c r="BJ9" s="521"/>
      <c r="BK9" s="522"/>
      <c r="BL9" s="522"/>
      <c r="BM9" s="522"/>
      <c r="BN9" s="523"/>
      <c r="BO9" s="521"/>
      <c r="BP9" s="522"/>
      <c r="BQ9" s="522"/>
      <c r="BR9" s="522"/>
      <c r="BS9" s="523"/>
    </row>
    <row r="10" spans="1:71" ht="18.75" customHeight="1">
      <c r="A10" s="58"/>
      <c r="B10" s="515" t="s">
        <v>182</v>
      </c>
      <c r="C10" s="516"/>
      <c r="D10" s="516"/>
      <c r="E10" s="516"/>
      <c r="F10" s="517"/>
      <c r="G10" s="515" t="s">
        <v>182</v>
      </c>
      <c r="H10" s="516"/>
      <c r="I10" s="516"/>
      <c r="J10" s="516"/>
      <c r="K10" s="517"/>
      <c r="L10" s="515" t="s">
        <v>182</v>
      </c>
      <c r="M10" s="516"/>
      <c r="N10" s="516"/>
      <c r="O10" s="516"/>
      <c r="P10" s="517"/>
      <c r="Q10" s="515" t="s">
        <v>182</v>
      </c>
      <c r="R10" s="516"/>
      <c r="S10" s="516"/>
      <c r="T10" s="516"/>
      <c r="U10" s="517"/>
      <c r="V10" s="515" t="s">
        <v>182</v>
      </c>
      <c r="W10" s="516"/>
      <c r="X10" s="516"/>
      <c r="Y10" s="516"/>
      <c r="Z10" s="517"/>
      <c r="AA10" s="515" t="str">
        <f>B10</f>
        <v>mm</v>
      </c>
      <c r="AB10" s="516"/>
      <c r="AC10" s="516"/>
      <c r="AD10" s="516"/>
      <c r="AE10" s="517"/>
      <c r="AF10" s="515" t="str">
        <f>AA10</f>
        <v>mm</v>
      </c>
      <c r="AG10" s="516"/>
      <c r="AH10" s="516"/>
      <c r="AI10" s="516"/>
      <c r="AJ10" s="517"/>
      <c r="AK10" s="515" t="str">
        <f>AF10</f>
        <v>mm</v>
      </c>
      <c r="AL10" s="516"/>
      <c r="AM10" s="516"/>
      <c r="AN10" s="516"/>
      <c r="AO10" s="517"/>
      <c r="AP10" s="515" t="str">
        <f>AK10</f>
        <v>mm</v>
      </c>
      <c r="AQ10" s="516"/>
      <c r="AR10" s="516"/>
      <c r="AS10" s="516"/>
      <c r="AT10" s="517"/>
      <c r="AU10" s="515" t="str">
        <f>AP10</f>
        <v>mm</v>
      </c>
      <c r="AV10" s="516"/>
      <c r="AW10" s="516"/>
      <c r="AX10" s="516"/>
      <c r="AY10" s="517"/>
      <c r="AZ10" s="515" t="s">
        <v>182</v>
      </c>
      <c r="BA10" s="516"/>
      <c r="BB10" s="516"/>
      <c r="BC10" s="516"/>
      <c r="BD10" s="517"/>
      <c r="BE10" s="515" t="s">
        <v>182</v>
      </c>
      <c r="BF10" s="516"/>
      <c r="BG10" s="516"/>
      <c r="BH10" s="516"/>
      <c r="BI10" s="517"/>
      <c r="BJ10" s="515" t="s">
        <v>182</v>
      </c>
      <c r="BK10" s="516"/>
      <c r="BL10" s="516"/>
      <c r="BM10" s="516"/>
      <c r="BN10" s="517"/>
      <c r="BO10" s="515" t="s">
        <v>182</v>
      </c>
      <c r="BP10" s="516"/>
      <c r="BQ10" s="516"/>
      <c r="BR10" s="516"/>
      <c r="BS10" s="517"/>
    </row>
    <row r="11" spans="1:71" ht="18.75" customHeight="1">
      <c r="A11" s="58"/>
      <c r="B11" s="512" t="str">
        <f>Calcu!W9</f>
        <v/>
      </c>
      <c r="C11" s="513"/>
      <c r="D11" s="513"/>
      <c r="E11" s="513"/>
      <c r="F11" s="514"/>
      <c r="G11" s="512" t="str">
        <f>Calcu!L9</f>
        <v/>
      </c>
      <c r="H11" s="513"/>
      <c r="I11" s="513"/>
      <c r="J11" s="513"/>
      <c r="K11" s="514"/>
      <c r="L11" s="512" t="str">
        <f>Calcu!M9</f>
        <v/>
      </c>
      <c r="M11" s="513"/>
      <c r="N11" s="513"/>
      <c r="O11" s="513"/>
      <c r="P11" s="514"/>
      <c r="Q11" s="512" t="str">
        <f>Calcu!N9</f>
        <v/>
      </c>
      <c r="R11" s="513"/>
      <c r="S11" s="513"/>
      <c r="T11" s="513"/>
      <c r="U11" s="514"/>
      <c r="V11" s="512" t="str">
        <f>Calcu!O9</f>
        <v/>
      </c>
      <c r="W11" s="513"/>
      <c r="X11" s="513"/>
      <c r="Y11" s="513"/>
      <c r="Z11" s="514"/>
      <c r="AA11" s="512" t="str">
        <f>IF(Calcu!B9=TRUE,Calcu!E9*$H$5,"")</f>
        <v/>
      </c>
      <c r="AB11" s="513"/>
      <c r="AC11" s="513"/>
      <c r="AD11" s="513"/>
      <c r="AE11" s="514"/>
      <c r="AF11" s="512" t="str">
        <f>IF(Calcu!B9=TRUE,Calcu!F9*H$5,"")</f>
        <v/>
      </c>
      <c r="AG11" s="513"/>
      <c r="AH11" s="513"/>
      <c r="AI11" s="513"/>
      <c r="AJ11" s="514"/>
      <c r="AK11" s="512" t="str">
        <f>IF(Calcu!B9=TRUE,Calcu!G9*H$5,"")</f>
        <v/>
      </c>
      <c r="AL11" s="513"/>
      <c r="AM11" s="513"/>
      <c r="AN11" s="513"/>
      <c r="AO11" s="514"/>
      <c r="AP11" s="512" t="str">
        <f>IF(Calcu!B9=TRUE,Calcu!H9*H$5,"")</f>
        <v/>
      </c>
      <c r="AQ11" s="513"/>
      <c r="AR11" s="513"/>
      <c r="AS11" s="513"/>
      <c r="AT11" s="514"/>
      <c r="AU11" s="512" t="str">
        <f>IF(Calcu!B9=TRUE,Calcu!I9*H$5,"")</f>
        <v/>
      </c>
      <c r="AV11" s="513"/>
      <c r="AW11" s="513"/>
      <c r="AX11" s="513"/>
      <c r="AY11" s="514"/>
      <c r="AZ11" s="512" t="str">
        <f>Calcu!P9</f>
        <v/>
      </c>
      <c r="BA11" s="513"/>
      <c r="BB11" s="513"/>
      <c r="BC11" s="513"/>
      <c r="BD11" s="514"/>
      <c r="BE11" s="512" t="str">
        <f>Calcu!K9</f>
        <v/>
      </c>
      <c r="BF11" s="513"/>
      <c r="BG11" s="513"/>
      <c r="BH11" s="513"/>
      <c r="BI11" s="514"/>
      <c r="BJ11" s="512" t="str">
        <f>IF(B11="","",(Calcu!S9*Calcu!T9+Calcu!U9*Calcu!V9)*Calcu!W9)</f>
        <v/>
      </c>
      <c r="BK11" s="513"/>
      <c r="BL11" s="513"/>
      <c r="BM11" s="513"/>
      <c r="BN11" s="514"/>
      <c r="BO11" s="512" t="str">
        <f>Calcu!X9</f>
        <v/>
      </c>
      <c r="BP11" s="513"/>
      <c r="BQ11" s="513"/>
      <c r="BR11" s="513"/>
      <c r="BS11" s="514"/>
    </row>
    <row r="12" spans="1:71" ht="18.75" customHeight="1">
      <c r="A12" s="58"/>
      <c r="B12" s="512" t="str">
        <f>Calcu!W10</f>
        <v/>
      </c>
      <c r="C12" s="513"/>
      <c r="D12" s="513"/>
      <c r="E12" s="513"/>
      <c r="F12" s="514"/>
      <c r="G12" s="512" t="str">
        <f>Calcu!L10</f>
        <v/>
      </c>
      <c r="H12" s="513"/>
      <c r="I12" s="513"/>
      <c r="J12" s="513"/>
      <c r="K12" s="514"/>
      <c r="L12" s="512" t="str">
        <f>Calcu!M10</f>
        <v/>
      </c>
      <c r="M12" s="513"/>
      <c r="N12" s="513"/>
      <c r="O12" s="513"/>
      <c r="P12" s="514"/>
      <c r="Q12" s="512" t="str">
        <f>Calcu!N10</f>
        <v/>
      </c>
      <c r="R12" s="513"/>
      <c r="S12" s="513"/>
      <c r="T12" s="513"/>
      <c r="U12" s="514"/>
      <c r="V12" s="512" t="str">
        <f>Calcu!O10</f>
        <v/>
      </c>
      <c r="W12" s="513"/>
      <c r="X12" s="513"/>
      <c r="Y12" s="513"/>
      <c r="Z12" s="514"/>
      <c r="AA12" s="512" t="str">
        <f>IF(Calcu!B10=TRUE,Calcu!E10*$H$5,"")</f>
        <v/>
      </c>
      <c r="AB12" s="513"/>
      <c r="AC12" s="513"/>
      <c r="AD12" s="513"/>
      <c r="AE12" s="514"/>
      <c r="AF12" s="512" t="str">
        <f>IF(Calcu!B10=TRUE,Calcu!F10*H$5,"")</f>
        <v/>
      </c>
      <c r="AG12" s="513"/>
      <c r="AH12" s="513"/>
      <c r="AI12" s="513"/>
      <c r="AJ12" s="514"/>
      <c r="AK12" s="512" t="str">
        <f>IF(Calcu!B10=TRUE,Calcu!G10*H$5,"")</f>
        <v/>
      </c>
      <c r="AL12" s="513"/>
      <c r="AM12" s="513"/>
      <c r="AN12" s="513"/>
      <c r="AO12" s="514"/>
      <c r="AP12" s="512" t="str">
        <f>IF(Calcu!B10=TRUE,Calcu!H10*H$5,"")</f>
        <v/>
      </c>
      <c r="AQ12" s="513"/>
      <c r="AR12" s="513"/>
      <c r="AS12" s="513"/>
      <c r="AT12" s="514"/>
      <c r="AU12" s="512" t="str">
        <f>IF(Calcu!B10=TRUE,Calcu!I10*H$5,"")</f>
        <v/>
      </c>
      <c r="AV12" s="513"/>
      <c r="AW12" s="513"/>
      <c r="AX12" s="513"/>
      <c r="AY12" s="514"/>
      <c r="AZ12" s="512" t="str">
        <f>Calcu!P10</f>
        <v/>
      </c>
      <c r="BA12" s="513"/>
      <c r="BB12" s="513"/>
      <c r="BC12" s="513"/>
      <c r="BD12" s="514"/>
      <c r="BE12" s="512" t="str">
        <f>Calcu!K10</f>
        <v/>
      </c>
      <c r="BF12" s="513"/>
      <c r="BG12" s="513"/>
      <c r="BH12" s="513"/>
      <c r="BI12" s="514"/>
      <c r="BJ12" s="512" t="str">
        <f>IF(B12="","",(Calcu!S10*Calcu!T10+Calcu!U10*Calcu!V10)*Calcu!W10)</f>
        <v/>
      </c>
      <c r="BK12" s="513"/>
      <c r="BL12" s="513"/>
      <c r="BM12" s="513"/>
      <c r="BN12" s="514"/>
      <c r="BO12" s="512" t="str">
        <f>Calcu!X10</f>
        <v/>
      </c>
      <c r="BP12" s="513"/>
      <c r="BQ12" s="513"/>
      <c r="BR12" s="513"/>
      <c r="BS12" s="514"/>
    </row>
    <row r="13" spans="1:71" ht="18.75" customHeight="1">
      <c r="A13" s="58"/>
      <c r="B13" s="512" t="str">
        <f>Calcu!W11</f>
        <v/>
      </c>
      <c r="C13" s="513"/>
      <c r="D13" s="513"/>
      <c r="E13" s="513"/>
      <c r="F13" s="514"/>
      <c r="G13" s="512" t="str">
        <f>Calcu!L11</f>
        <v/>
      </c>
      <c r="H13" s="513"/>
      <c r="I13" s="513"/>
      <c r="J13" s="513"/>
      <c r="K13" s="514"/>
      <c r="L13" s="512" t="str">
        <f>Calcu!M11</f>
        <v/>
      </c>
      <c r="M13" s="513"/>
      <c r="N13" s="513"/>
      <c r="O13" s="513"/>
      <c r="P13" s="514"/>
      <c r="Q13" s="512" t="str">
        <f>Calcu!N11</f>
        <v/>
      </c>
      <c r="R13" s="513"/>
      <c r="S13" s="513"/>
      <c r="T13" s="513"/>
      <c r="U13" s="514"/>
      <c r="V13" s="512" t="str">
        <f>Calcu!O11</f>
        <v/>
      </c>
      <c r="W13" s="513"/>
      <c r="X13" s="513"/>
      <c r="Y13" s="513"/>
      <c r="Z13" s="514"/>
      <c r="AA13" s="512" t="str">
        <f>IF(Calcu!B11=TRUE,Calcu!E11*$H$5,"")</f>
        <v/>
      </c>
      <c r="AB13" s="513"/>
      <c r="AC13" s="513"/>
      <c r="AD13" s="513"/>
      <c r="AE13" s="514"/>
      <c r="AF13" s="512" t="str">
        <f>IF(Calcu!B11=TRUE,Calcu!F11*H$5,"")</f>
        <v/>
      </c>
      <c r="AG13" s="513"/>
      <c r="AH13" s="513"/>
      <c r="AI13" s="513"/>
      <c r="AJ13" s="514"/>
      <c r="AK13" s="512" t="str">
        <f>IF(Calcu!B11=TRUE,Calcu!G11*H$5,"")</f>
        <v/>
      </c>
      <c r="AL13" s="513"/>
      <c r="AM13" s="513"/>
      <c r="AN13" s="513"/>
      <c r="AO13" s="514"/>
      <c r="AP13" s="512" t="str">
        <f>IF(Calcu!B11=TRUE,Calcu!H11*H$5,"")</f>
        <v/>
      </c>
      <c r="AQ13" s="513"/>
      <c r="AR13" s="513"/>
      <c r="AS13" s="513"/>
      <c r="AT13" s="514"/>
      <c r="AU13" s="512" t="str">
        <f>IF(Calcu!B11=TRUE,Calcu!I11*H$5,"")</f>
        <v/>
      </c>
      <c r="AV13" s="513"/>
      <c r="AW13" s="513"/>
      <c r="AX13" s="513"/>
      <c r="AY13" s="514"/>
      <c r="AZ13" s="512" t="str">
        <f>Calcu!P11</f>
        <v/>
      </c>
      <c r="BA13" s="513"/>
      <c r="BB13" s="513"/>
      <c r="BC13" s="513"/>
      <c r="BD13" s="514"/>
      <c r="BE13" s="512" t="str">
        <f>Calcu!K11</f>
        <v/>
      </c>
      <c r="BF13" s="513"/>
      <c r="BG13" s="513"/>
      <c r="BH13" s="513"/>
      <c r="BI13" s="514"/>
      <c r="BJ13" s="512" t="str">
        <f>IF(B13="","",(Calcu!S11*Calcu!T11+Calcu!U11*Calcu!V11)*Calcu!W11)</f>
        <v/>
      </c>
      <c r="BK13" s="513"/>
      <c r="BL13" s="513"/>
      <c r="BM13" s="513"/>
      <c r="BN13" s="514"/>
      <c r="BO13" s="512" t="str">
        <f>Calcu!X11</f>
        <v/>
      </c>
      <c r="BP13" s="513"/>
      <c r="BQ13" s="513"/>
      <c r="BR13" s="513"/>
      <c r="BS13" s="514"/>
    </row>
    <row r="14" spans="1:71" ht="18.75" customHeight="1">
      <c r="A14" s="58"/>
      <c r="B14" s="512" t="str">
        <f>Calcu!W12</f>
        <v/>
      </c>
      <c r="C14" s="513"/>
      <c r="D14" s="513"/>
      <c r="E14" s="513"/>
      <c r="F14" s="514"/>
      <c r="G14" s="512" t="str">
        <f>Calcu!L12</f>
        <v/>
      </c>
      <c r="H14" s="513"/>
      <c r="I14" s="513"/>
      <c r="J14" s="513"/>
      <c r="K14" s="514"/>
      <c r="L14" s="512" t="str">
        <f>Calcu!M12</f>
        <v/>
      </c>
      <c r="M14" s="513"/>
      <c r="N14" s="513"/>
      <c r="O14" s="513"/>
      <c r="P14" s="514"/>
      <c r="Q14" s="512" t="str">
        <f>Calcu!N12</f>
        <v/>
      </c>
      <c r="R14" s="513"/>
      <c r="S14" s="513"/>
      <c r="T14" s="513"/>
      <c r="U14" s="514"/>
      <c r="V14" s="512" t="str">
        <f>Calcu!O12</f>
        <v/>
      </c>
      <c r="W14" s="513"/>
      <c r="X14" s="513"/>
      <c r="Y14" s="513"/>
      <c r="Z14" s="514"/>
      <c r="AA14" s="512" t="str">
        <f>IF(Calcu!B12=TRUE,Calcu!E12*$H$5,"")</f>
        <v/>
      </c>
      <c r="AB14" s="513"/>
      <c r="AC14" s="513"/>
      <c r="AD14" s="513"/>
      <c r="AE14" s="514"/>
      <c r="AF14" s="512" t="str">
        <f>IF(Calcu!B12=TRUE,Calcu!F12*H$5,"")</f>
        <v/>
      </c>
      <c r="AG14" s="513"/>
      <c r="AH14" s="513"/>
      <c r="AI14" s="513"/>
      <c r="AJ14" s="514"/>
      <c r="AK14" s="512" t="str">
        <f>IF(Calcu!B12=TRUE,Calcu!G12*H$5,"")</f>
        <v/>
      </c>
      <c r="AL14" s="513"/>
      <c r="AM14" s="513"/>
      <c r="AN14" s="513"/>
      <c r="AO14" s="514"/>
      <c r="AP14" s="512" t="str">
        <f>IF(Calcu!B12=TRUE,Calcu!H12*H$5,"")</f>
        <v/>
      </c>
      <c r="AQ14" s="513"/>
      <c r="AR14" s="513"/>
      <c r="AS14" s="513"/>
      <c r="AT14" s="514"/>
      <c r="AU14" s="512" t="str">
        <f>IF(Calcu!B12=TRUE,Calcu!I12*H$5,"")</f>
        <v/>
      </c>
      <c r="AV14" s="513"/>
      <c r="AW14" s="513"/>
      <c r="AX14" s="513"/>
      <c r="AY14" s="514"/>
      <c r="AZ14" s="512" t="str">
        <f>Calcu!P12</f>
        <v/>
      </c>
      <c r="BA14" s="513"/>
      <c r="BB14" s="513"/>
      <c r="BC14" s="513"/>
      <c r="BD14" s="514"/>
      <c r="BE14" s="512" t="str">
        <f>Calcu!K12</f>
        <v/>
      </c>
      <c r="BF14" s="513"/>
      <c r="BG14" s="513"/>
      <c r="BH14" s="513"/>
      <c r="BI14" s="514"/>
      <c r="BJ14" s="512" t="str">
        <f>IF(B14="","",(Calcu!S12*Calcu!T12+Calcu!U12*Calcu!V12)*Calcu!W12)</f>
        <v/>
      </c>
      <c r="BK14" s="513"/>
      <c r="BL14" s="513"/>
      <c r="BM14" s="513"/>
      <c r="BN14" s="514"/>
      <c r="BO14" s="512" t="str">
        <f>Calcu!X12</f>
        <v/>
      </c>
      <c r="BP14" s="513"/>
      <c r="BQ14" s="513"/>
      <c r="BR14" s="513"/>
      <c r="BS14" s="514"/>
    </row>
    <row r="15" spans="1:71" ht="18.75" customHeight="1">
      <c r="A15" s="58"/>
      <c r="B15" s="512" t="str">
        <f>Calcu!W13</f>
        <v/>
      </c>
      <c r="C15" s="513"/>
      <c r="D15" s="513"/>
      <c r="E15" s="513"/>
      <c r="F15" s="514"/>
      <c r="G15" s="512" t="str">
        <f>Calcu!L13</f>
        <v/>
      </c>
      <c r="H15" s="513"/>
      <c r="I15" s="513"/>
      <c r="J15" s="513"/>
      <c r="K15" s="514"/>
      <c r="L15" s="512" t="str">
        <f>Calcu!M13</f>
        <v/>
      </c>
      <c r="M15" s="513"/>
      <c r="N15" s="513"/>
      <c r="O15" s="513"/>
      <c r="P15" s="514"/>
      <c r="Q15" s="512" t="str">
        <f>Calcu!N13</f>
        <v/>
      </c>
      <c r="R15" s="513"/>
      <c r="S15" s="513"/>
      <c r="T15" s="513"/>
      <c r="U15" s="514"/>
      <c r="V15" s="512" t="str">
        <f>Calcu!O13</f>
        <v/>
      </c>
      <c r="W15" s="513"/>
      <c r="X15" s="513"/>
      <c r="Y15" s="513"/>
      <c r="Z15" s="514"/>
      <c r="AA15" s="512" t="str">
        <f>IF(Calcu!B13=TRUE,Calcu!E13*$H$5,"")</f>
        <v/>
      </c>
      <c r="AB15" s="513"/>
      <c r="AC15" s="513"/>
      <c r="AD15" s="513"/>
      <c r="AE15" s="514"/>
      <c r="AF15" s="512" t="str">
        <f>IF(Calcu!B13=TRUE,Calcu!F13*H$5,"")</f>
        <v/>
      </c>
      <c r="AG15" s="513"/>
      <c r="AH15" s="513"/>
      <c r="AI15" s="513"/>
      <c r="AJ15" s="514"/>
      <c r="AK15" s="512" t="str">
        <f>IF(Calcu!B13=TRUE,Calcu!G13*H$5,"")</f>
        <v/>
      </c>
      <c r="AL15" s="513"/>
      <c r="AM15" s="513"/>
      <c r="AN15" s="513"/>
      <c r="AO15" s="514"/>
      <c r="AP15" s="512" t="str">
        <f>IF(Calcu!B13=TRUE,Calcu!H13*H$5,"")</f>
        <v/>
      </c>
      <c r="AQ15" s="513"/>
      <c r="AR15" s="513"/>
      <c r="AS15" s="513"/>
      <c r="AT15" s="514"/>
      <c r="AU15" s="512" t="str">
        <f>IF(Calcu!B13=TRUE,Calcu!I13*H$5,"")</f>
        <v/>
      </c>
      <c r="AV15" s="513"/>
      <c r="AW15" s="513"/>
      <c r="AX15" s="513"/>
      <c r="AY15" s="514"/>
      <c r="AZ15" s="512" t="str">
        <f>Calcu!P13</f>
        <v/>
      </c>
      <c r="BA15" s="513"/>
      <c r="BB15" s="513"/>
      <c r="BC15" s="513"/>
      <c r="BD15" s="514"/>
      <c r="BE15" s="512" t="str">
        <f>Calcu!K13</f>
        <v/>
      </c>
      <c r="BF15" s="513"/>
      <c r="BG15" s="513"/>
      <c r="BH15" s="513"/>
      <c r="BI15" s="514"/>
      <c r="BJ15" s="512" t="str">
        <f>IF(B15="","",(Calcu!S13*Calcu!T13+Calcu!U13*Calcu!V13)*Calcu!W13)</f>
        <v/>
      </c>
      <c r="BK15" s="513"/>
      <c r="BL15" s="513"/>
      <c r="BM15" s="513"/>
      <c r="BN15" s="514"/>
      <c r="BO15" s="512" t="str">
        <f>Calcu!X13</f>
        <v/>
      </c>
      <c r="BP15" s="513"/>
      <c r="BQ15" s="513"/>
      <c r="BR15" s="513"/>
      <c r="BS15" s="514"/>
    </row>
    <row r="16" spans="1:71" ht="18.75" customHeight="1">
      <c r="A16" s="58"/>
      <c r="B16" s="512" t="str">
        <f>Calcu!W14</f>
        <v/>
      </c>
      <c r="C16" s="513"/>
      <c r="D16" s="513"/>
      <c r="E16" s="513"/>
      <c r="F16" s="514"/>
      <c r="G16" s="512" t="str">
        <f>Calcu!L14</f>
        <v/>
      </c>
      <c r="H16" s="513"/>
      <c r="I16" s="513"/>
      <c r="J16" s="513"/>
      <c r="K16" s="514"/>
      <c r="L16" s="512" t="str">
        <f>Calcu!M14</f>
        <v/>
      </c>
      <c r="M16" s="513"/>
      <c r="N16" s="513"/>
      <c r="O16" s="513"/>
      <c r="P16" s="514"/>
      <c r="Q16" s="512" t="str">
        <f>Calcu!N14</f>
        <v/>
      </c>
      <c r="R16" s="513"/>
      <c r="S16" s="513"/>
      <c r="T16" s="513"/>
      <c r="U16" s="514"/>
      <c r="V16" s="512" t="str">
        <f>Calcu!O14</f>
        <v/>
      </c>
      <c r="W16" s="513"/>
      <c r="X16" s="513"/>
      <c r="Y16" s="513"/>
      <c r="Z16" s="514"/>
      <c r="AA16" s="512" t="str">
        <f>IF(Calcu!B14=TRUE,Calcu!E14*$H$5,"")</f>
        <v/>
      </c>
      <c r="AB16" s="513"/>
      <c r="AC16" s="513"/>
      <c r="AD16" s="513"/>
      <c r="AE16" s="514"/>
      <c r="AF16" s="512" t="str">
        <f>IF(Calcu!B14=TRUE,Calcu!F14*H$5,"")</f>
        <v/>
      </c>
      <c r="AG16" s="513"/>
      <c r="AH16" s="513"/>
      <c r="AI16" s="513"/>
      <c r="AJ16" s="514"/>
      <c r="AK16" s="512" t="str">
        <f>IF(Calcu!B14=TRUE,Calcu!G14*H$5,"")</f>
        <v/>
      </c>
      <c r="AL16" s="513"/>
      <c r="AM16" s="513"/>
      <c r="AN16" s="513"/>
      <c r="AO16" s="514"/>
      <c r="AP16" s="512" t="str">
        <f>IF(Calcu!B14=TRUE,Calcu!H14*H$5,"")</f>
        <v/>
      </c>
      <c r="AQ16" s="513"/>
      <c r="AR16" s="513"/>
      <c r="AS16" s="513"/>
      <c r="AT16" s="514"/>
      <c r="AU16" s="512" t="str">
        <f>IF(Calcu!B14=TRUE,Calcu!I14*H$5,"")</f>
        <v/>
      </c>
      <c r="AV16" s="513"/>
      <c r="AW16" s="513"/>
      <c r="AX16" s="513"/>
      <c r="AY16" s="514"/>
      <c r="AZ16" s="512" t="str">
        <f>Calcu!P14</f>
        <v/>
      </c>
      <c r="BA16" s="513"/>
      <c r="BB16" s="513"/>
      <c r="BC16" s="513"/>
      <c r="BD16" s="514"/>
      <c r="BE16" s="512" t="str">
        <f>Calcu!K14</f>
        <v/>
      </c>
      <c r="BF16" s="513"/>
      <c r="BG16" s="513"/>
      <c r="BH16" s="513"/>
      <c r="BI16" s="514"/>
      <c r="BJ16" s="512" t="str">
        <f>IF(B16="","",(Calcu!S14*Calcu!T14+Calcu!U14*Calcu!V14)*Calcu!W14)</f>
        <v/>
      </c>
      <c r="BK16" s="513"/>
      <c r="BL16" s="513"/>
      <c r="BM16" s="513"/>
      <c r="BN16" s="514"/>
      <c r="BO16" s="512" t="str">
        <f>Calcu!X14</f>
        <v/>
      </c>
      <c r="BP16" s="513"/>
      <c r="BQ16" s="513"/>
      <c r="BR16" s="513"/>
      <c r="BS16" s="514"/>
    </row>
    <row r="17" spans="1:71" ht="18.75" customHeight="1">
      <c r="A17" s="58"/>
      <c r="B17" s="512" t="str">
        <f>Calcu!W15</f>
        <v/>
      </c>
      <c r="C17" s="513"/>
      <c r="D17" s="513"/>
      <c r="E17" s="513"/>
      <c r="F17" s="514"/>
      <c r="G17" s="512" t="str">
        <f>Calcu!L15</f>
        <v/>
      </c>
      <c r="H17" s="513"/>
      <c r="I17" s="513"/>
      <c r="J17" s="513"/>
      <c r="K17" s="514"/>
      <c r="L17" s="512" t="str">
        <f>Calcu!M15</f>
        <v/>
      </c>
      <c r="M17" s="513"/>
      <c r="N17" s="513"/>
      <c r="O17" s="513"/>
      <c r="P17" s="514"/>
      <c r="Q17" s="512" t="str">
        <f>Calcu!N15</f>
        <v/>
      </c>
      <c r="R17" s="513"/>
      <c r="S17" s="513"/>
      <c r="T17" s="513"/>
      <c r="U17" s="514"/>
      <c r="V17" s="512" t="str">
        <f>Calcu!O15</f>
        <v/>
      </c>
      <c r="W17" s="513"/>
      <c r="X17" s="513"/>
      <c r="Y17" s="513"/>
      <c r="Z17" s="514"/>
      <c r="AA17" s="512" t="str">
        <f>IF(Calcu!B15=TRUE,Calcu!E15*$H$5,"")</f>
        <v/>
      </c>
      <c r="AB17" s="513"/>
      <c r="AC17" s="513"/>
      <c r="AD17" s="513"/>
      <c r="AE17" s="514"/>
      <c r="AF17" s="512" t="str">
        <f>IF(Calcu!B15=TRUE,Calcu!F15*H$5,"")</f>
        <v/>
      </c>
      <c r="AG17" s="513"/>
      <c r="AH17" s="513"/>
      <c r="AI17" s="513"/>
      <c r="AJ17" s="514"/>
      <c r="AK17" s="512" t="str">
        <f>IF(Calcu!B15=TRUE,Calcu!G15*H$5,"")</f>
        <v/>
      </c>
      <c r="AL17" s="513"/>
      <c r="AM17" s="513"/>
      <c r="AN17" s="513"/>
      <c r="AO17" s="514"/>
      <c r="AP17" s="512" t="str">
        <f>IF(Calcu!B15=TRUE,Calcu!H15*H$5,"")</f>
        <v/>
      </c>
      <c r="AQ17" s="513"/>
      <c r="AR17" s="513"/>
      <c r="AS17" s="513"/>
      <c r="AT17" s="514"/>
      <c r="AU17" s="512" t="str">
        <f>IF(Calcu!B15=TRUE,Calcu!I15*H$5,"")</f>
        <v/>
      </c>
      <c r="AV17" s="513"/>
      <c r="AW17" s="513"/>
      <c r="AX17" s="513"/>
      <c r="AY17" s="514"/>
      <c r="AZ17" s="512" t="str">
        <f>Calcu!P15</f>
        <v/>
      </c>
      <c r="BA17" s="513"/>
      <c r="BB17" s="513"/>
      <c r="BC17" s="513"/>
      <c r="BD17" s="514"/>
      <c r="BE17" s="512" t="str">
        <f>Calcu!K15</f>
        <v/>
      </c>
      <c r="BF17" s="513"/>
      <c r="BG17" s="513"/>
      <c r="BH17" s="513"/>
      <c r="BI17" s="514"/>
      <c r="BJ17" s="512" t="str">
        <f>IF(B17="","",(Calcu!S15*Calcu!T15+Calcu!U15*Calcu!V15)*Calcu!W15)</f>
        <v/>
      </c>
      <c r="BK17" s="513"/>
      <c r="BL17" s="513"/>
      <c r="BM17" s="513"/>
      <c r="BN17" s="514"/>
      <c r="BO17" s="512" t="str">
        <f>Calcu!X15</f>
        <v/>
      </c>
      <c r="BP17" s="513"/>
      <c r="BQ17" s="513"/>
      <c r="BR17" s="513"/>
      <c r="BS17" s="514"/>
    </row>
    <row r="18" spans="1:71" ht="18.75" customHeight="1">
      <c r="A18" s="58"/>
      <c r="B18" s="512" t="str">
        <f>Calcu!W16</f>
        <v/>
      </c>
      <c r="C18" s="513"/>
      <c r="D18" s="513"/>
      <c r="E18" s="513"/>
      <c r="F18" s="514"/>
      <c r="G18" s="512" t="str">
        <f>Calcu!L16</f>
        <v/>
      </c>
      <c r="H18" s="513"/>
      <c r="I18" s="513"/>
      <c r="J18" s="513"/>
      <c r="K18" s="514"/>
      <c r="L18" s="512" t="str">
        <f>Calcu!M16</f>
        <v/>
      </c>
      <c r="M18" s="513"/>
      <c r="N18" s="513"/>
      <c r="O18" s="513"/>
      <c r="P18" s="514"/>
      <c r="Q18" s="512" t="str">
        <f>Calcu!N16</f>
        <v/>
      </c>
      <c r="R18" s="513"/>
      <c r="S18" s="513"/>
      <c r="T18" s="513"/>
      <c r="U18" s="514"/>
      <c r="V18" s="512" t="str">
        <f>Calcu!O16</f>
        <v/>
      </c>
      <c r="W18" s="513"/>
      <c r="X18" s="513"/>
      <c r="Y18" s="513"/>
      <c r="Z18" s="514"/>
      <c r="AA18" s="512" t="str">
        <f>IF(Calcu!B16=TRUE,Calcu!E16*$H$5,"")</f>
        <v/>
      </c>
      <c r="AB18" s="513"/>
      <c r="AC18" s="513"/>
      <c r="AD18" s="513"/>
      <c r="AE18" s="514"/>
      <c r="AF18" s="512" t="str">
        <f>IF(Calcu!B16=TRUE,Calcu!F16*H$5,"")</f>
        <v/>
      </c>
      <c r="AG18" s="513"/>
      <c r="AH18" s="513"/>
      <c r="AI18" s="513"/>
      <c r="AJ18" s="514"/>
      <c r="AK18" s="512" t="str">
        <f>IF(Calcu!B16=TRUE,Calcu!G16*H$5,"")</f>
        <v/>
      </c>
      <c r="AL18" s="513"/>
      <c r="AM18" s="513"/>
      <c r="AN18" s="513"/>
      <c r="AO18" s="514"/>
      <c r="AP18" s="512" t="str">
        <f>IF(Calcu!B16=TRUE,Calcu!H16*H$5,"")</f>
        <v/>
      </c>
      <c r="AQ18" s="513"/>
      <c r="AR18" s="513"/>
      <c r="AS18" s="513"/>
      <c r="AT18" s="514"/>
      <c r="AU18" s="512" t="str">
        <f>IF(Calcu!B16=TRUE,Calcu!I16*H$5,"")</f>
        <v/>
      </c>
      <c r="AV18" s="513"/>
      <c r="AW18" s="513"/>
      <c r="AX18" s="513"/>
      <c r="AY18" s="514"/>
      <c r="AZ18" s="512" t="str">
        <f>Calcu!P16</f>
        <v/>
      </c>
      <c r="BA18" s="513"/>
      <c r="BB18" s="513"/>
      <c r="BC18" s="513"/>
      <c r="BD18" s="514"/>
      <c r="BE18" s="512" t="str">
        <f>Calcu!K16</f>
        <v/>
      </c>
      <c r="BF18" s="513"/>
      <c r="BG18" s="513"/>
      <c r="BH18" s="513"/>
      <c r="BI18" s="514"/>
      <c r="BJ18" s="512" t="str">
        <f>IF(B18="","",(Calcu!S16*Calcu!T16+Calcu!U16*Calcu!V16)*Calcu!W16)</f>
        <v/>
      </c>
      <c r="BK18" s="513"/>
      <c r="BL18" s="513"/>
      <c r="BM18" s="513"/>
      <c r="BN18" s="514"/>
      <c r="BO18" s="512" t="str">
        <f>Calcu!X16</f>
        <v/>
      </c>
      <c r="BP18" s="513"/>
      <c r="BQ18" s="513"/>
      <c r="BR18" s="513"/>
      <c r="BS18" s="514"/>
    </row>
    <row r="19" spans="1:71" ht="18.75" customHeight="1">
      <c r="A19" s="58"/>
      <c r="B19" s="512" t="str">
        <f>Calcu!W17</f>
        <v/>
      </c>
      <c r="C19" s="513"/>
      <c r="D19" s="513"/>
      <c r="E19" s="513"/>
      <c r="F19" s="514"/>
      <c r="G19" s="512" t="str">
        <f>Calcu!L17</f>
        <v/>
      </c>
      <c r="H19" s="513"/>
      <c r="I19" s="513"/>
      <c r="J19" s="513"/>
      <c r="K19" s="514"/>
      <c r="L19" s="512" t="str">
        <f>Calcu!M17</f>
        <v/>
      </c>
      <c r="M19" s="513"/>
      <c r="N19" s="513"/>
      <c r="O19" s="513"/>
      <c r="P19" s="514"/>
      <c r="Q19" s="512" t="str">
        <f>Calcu!N17</f>
        <v/>
      </c>
      <c r="R19" s="513"/>
      <c r="S19" s="513"/>
      <c r="T19" s="513"/>
      <c r="U19" s="514"/>
      <c r="V19" s="512" t="str">
        <f>Calcu!O17</f>
        <v/>
      </c>
      <c r="W19" s="513"/>
      <c r="X19" s="513"/>
      <c r="Y19" s="513"/>
      <c r="Z19" s="514"/>
      <c r="AA19" s="512" t="str">
        <f>IF(Calcu!B17=TRUE,Calcu!E17*$H$5,"")</f>
        <v/>
      </c>
      <c r="AB19" s="513"/>
      <c r="AC19" s="513"/>
      <c r="AD19" s="513"/>
      <c r="AE19" s="514"/>
      <c r="AF19" s="512" t="str">
        <f>IF(Calcu!B17=TRUE,Calcu!F17*H$5,"")</f>
        <v/>
      </c>
      <c r="AG19" s="513"/>
      <c r="AH19" s="513"/>
      <c r="AI19" s="513"/>
      <c r="AJ19" s="514"/>
      <c r="AK19" s="512" t="str">
        <f>IF(Calcu!B17=TRUE,Calcu!G17*H$5,"")</f>
        <v/>
      </c>
      <c r="AL19" s="513"/>
      <c r="AM19" s="513"/>
      <c r="AN19" s="513"/>
      <c r="AO19" s="514"/>
      <c r="AP19" s="512" t="str">
        <f>IF(Calcu!B17=TRUE,Calcu!H17*H$5,"")</f>
        <v/>
      </c>
      <c r="AQ19" s="513"/>
      <c r="AR19" s="513"/>
      <c r="AS19" s="513"/>
      <c r="AT19" s="514"/>
      <c r="AU19" s="512" t="str">
        <f>IF(Calcu!B17=TRUE,Calcu!I17*H$5,"")</f>
        <v/>
      </c>
      <c r="AV19" s="513"/>
      <c r="AW19" s="513"/>
      <c r="AX19" s="513"/>
      <c r="AY19" s="514"/>
      <c r="AZ19" s="512" t="str">
        <f>Calcu!P17</f>
        <v/>
      </c>
      <c r="BA19" s="513"/>
      <c r="BB19" s="513"/>
      <c r="BC19" s="513"/>
      <c r="BD19" s="514"/>
      <c r="BE19" s="512" t="str">
        <f>Calcu!K17</f>
        <v/>
      </c>
      <c r="BF19" s="513"/>
      <c r="BG19" s="513"/>
      <c r="BH19" s="513"/>
      <c r="BI19" s="514"/>
      <c r="BJ19" s="512" t="str">
        <f>IF(B19="","",(Calcu!S17*Calcu!T17+Calcu!U17*Calcu!V17)*Calcu!W17)</f>
        <v/>
      </c>
      <c r="BK19" s="513"/>
      <c r="BL19" s="513"/>
      <c r="BM19" s="513"/>
      <c r="BN19" s="514"/>
      <c r="BO19" s="512" t="str">
        <f>Calcu!X17</f>
        <v/>
      </c>
      <c r="BP19" s="513"/>
      <c r="BQ19" s="513"/>
      <c r="BR19" s="513"/>
      <c r="BS19" s="514"/>
    </row>
    <row r="20" spans="1:71" ht="18.75" customHeight="1">
      <c r="A20" s="58"/>
      <c r="B20" s="512" t="str">
        <f>Calcu!W18</f>
        <v/>
      </c>
      <c r="C20" s="513"/>
      <c r="D20" s="513"/>
      <c r="E20" s="513"/>
      <c r="F20" s="514"/>
      <c r="G20" s="512" t="str">
        <f>Calcu!L18</f>
        <v/>
      </c>
      <c r="H20" s="513"/>
      <c r="I20" s="513"/>
      <c r="J20" s="513"/>
      <c r="K20" s="514"/>
      <c r="L20" s="512" t="str">
        <f>Calcu!M18</f>
        <v/>
      </c>
      <c r="M20" s="513"/>
      <c r="N20" s="513"/>
      <c r="O20" s="513"/>
      <c r="P20" s="514"/>
      <c r="Q20" s="512" t="str">
        <f>Calcu!N18</f>
        <v/>
      </c>
      <c r="R20" s="513"/>
      <c r="S20" s="513"/>
      <c r="T20" s="513"/>
      <c r="U20" s="514"/>
      <c r="V20" s="512" t="str">
        <f>Calcu!O18</f>
        <v/>
      </c>
      <c r="W20" s="513"/>
      <c r="X20" s="513"/>
      <c r="Y20" s="513"/>
      <c r="Z20" s="514"/>
      <c r="AA20" s="512" t="str">
        <f>IF(Calcu!B18=TRUE,Calcu!E18*$H$5,"")</f>
        <v/>
      </c>
      <c r="AB20" s="513"/>
      <c r="AC20" s="513"/>
      <c r="AD20" s="513"/>
      <c r="AE20" s="514"/>
      <c r="AF20" s="512" t="str">
        <f>IF(Calcu!B18=TRUE,Calcu!F18*H$5,"")</f>
        <v/>
      </c>
      <c r="AG20" s="513"/>
      <c r="AH20" s="513"/>
      <c r="AI20" s="513"/>
      <c r="AJ20" s="514"/>
      <c r="AK20" s="512" t="str">
        <f>IF(Calcu!B18=TRUE,Calcu!G18*H$5,"")</f>
        <v/>
      </c>
      <c r="AL20" s="513"/>
      <c r="AM20" s="513"/>
      <c r="AN20" s="513"/>
      <c r="AO20" s="514"/>
      <c r="AP20" s="512" t="str">
        <f>IF(Calcu!B18=TRUE,Calcu!H18*H$5,"")</f>
        <v/>
      </c>
      <c r="AQ20" s="513"/>
      <c r="AR20" s="513"/>
      <c r="AS20" s="513"/>
      <c r="AT20" s="514"/>
      <c r="AU20" s="512" t="str">
        <f>IF(Calcu!B18=TRUE,Calcu!I18*H$5,"")</f>
        <v/>
      </c>
      <c r="AV20" s="513"/>
      <c r="AW20" s="513"/>
      <c r="AX20" s="513"/>
      <c r="AY20" s="514"/>
      <c r="AZ20" s="512" t="str">
        <f>Calcu!P18</f>
        <v/>
      </c>
      <c r="BA20" s="513"/>
      <c r="BB20" s="513"/>
      <c r="BC20" s="513"/>
      <c r="BD20" s="514"/>
      <c r="BE20" s="512" t="str">
        <f>Calcu!K18</f>
        <v/>
      </c>
      <c r="BF20" s="513"/>
      <c r="BG20" s="513"/>
      <c r="BH20" s="513"/>
      <c r="BI20" s="514"/>
      <c r="BJ20" s="512" t="str">
        <f>IF(B20="","",(Calcu!S18*Calcu!T18+Calcu!U18*Calcu!V18)*Calcu!W18)</f>
        <v/>
      </c>
      <c r="BK20" s="513"/>
      <c r="BL20" s="513"/>
      <c r="BM20" s="513"/>
      <c r="BN20" s="514"/>
      <c r="BO20" s="512" t="str">
        <f>Calcu!X18</f>
        <v/>
      </c>
      <c r="BP20" s="513"/>
      <c r="BQ20" s="513"/>
      <c r="BR20" s="513"/>
      <c r="BS20" s="514"/>
    </row>
    <row r="21" spans="1:71" ht="18.75" customHeight="1">
      <c r="A21" s="58"/>
      <c r="B21" s="512" t="str">
        <f>Calcu!W19</f>
        <v/>
      </c>
      <c r="C21" s="513"/>
      <c r="D21" s="513"/>
      <c r="E21" s="513"/>
      <c r="F21" s="514"/>
      <c r="G21" s="512" t="str">
        <f>Calcu!L19</f>
        <v/>
      </c>
      <c r="H21" s="513"/>
      <c r="I21" s="513"/>
      <c r="J21" s="513"/>
      <c r="K21" s="514"/>
      <c r="L21" s="512" t="str">
        <f>Calcu!M19</f>
        <v/>
      </c>
      <c r="M21" s="513"/>
      <c r="N21" s="513"/>
      <c r="O21" s="513"/>
      <c r="P21" s="514"/>
      <c r="Q21" s="512" t="str">
        <f>Calcu!N19</f>
        <v/>
      </c>
      <c r="R21" s="513"/>
      <c r="S21" s="513"/>
      <c r="T21" s="513"/>
      <c r="U21" s="514"/>
      <c r="V21" s="512" t="str">
        <f>Calcu!O19</f>
        <v/>
      </c>
      <c r="W21" s="513"/>
      <c r="X21" s="513"/>
      <c r="Y21" s="513"/>
      <c r="Z21" s="514"/>
      <c r="AA21" s="512" t="str">
        <f>IF(Calcu!B19=TRUE,Calcu!E19*$H$5,"")</f>
        <v/>
      </c>
      <c r="AB21" s="513"/>
      <c r="AC21" s="513"/>
      <c r="AD21" s="513"/>
      <c r="AE21" s="514"/>
      <c r="AF21" s="512" t="str">
        <f>IF(Calcu!B19=TRUE,Calcu!F19*H$5,"")</f>
        <v/>
      </c>
      <c r="AG21" s="513"/>
      <c r="AH21" s="513"/>
      <c r="AI21" s="513"/>
      <c r="AJ21" s="514"/>
      <c r="AK21" s="512" t="str">
        <f>IF(Calcu!B19=TRUE,Calcu!G19*H$5,"")</f>
        <v/>
      </c>
      <c r="AL21" s="513"/>
      <c r="AM21" s="513"/>
      <c r="AN21" s="513"/>
      <c r="AO21" s="514"/>
      <c r="AP21" s="512" t="str">
        <f>IF(Calcu!B19=TRUE,Calcu!H19*H$5,"")</f>
        <v/>
      </c>
      <c r="AQ21" s="513"/>
      <c r="AR21" s="513"/>
      <c r="AS21" s="513"/>
      <c r="AT21" s="514"/>
      <c r="AU21" s="512" t="str">
        <f>IF(Calcu!B19=TRUE,Calcu!I19*H$5,"")</f>
        <v/>
      </c>
      <c r="AV21" s="513"/>
      <c r="AW21" s="513"/>
      <c r="AX21" s="513"/>
      <c r="AY21" s="514"/>
      <c r="AZ21" s="512" t="str">
        <f>Calcu!P19</f>
        <v/>
      </c>
      <c r="BA21" s="513"/>
      <c r="BB21" s="513"/>
      <c r="BC21" s="513"/>
      <c r="BD21" s="514"/>
      <c r="BE21" s="512" t="str">
        <f>Calcu!K19</f>
        <v/>
      </c>
      <c r="BF21" s="513"/>
      <c r="BG21" s="513"/>
      <c r="BH21" s="513"/>
      <c r="BI21" s="514"/>
      <c r="BJ21" s="512" t="str">
        <f>IF(B21="","",(Calcu!S19*Calcu!T19+Calcu!U19*Calcu!V19)*Calcu!W19)</f>
        <v/>
      </c>
      <c r="BK21" s="513"/>
      <c r="BL21" s="513"/>
      <c r="BM21" s="513"/>
      <c r="BN21" s="514"/>
      <c r="BO21" s="512" t="str">
        <f>Calcu!X19</f>
        <v/>
      </c>
      <c r="BP21" s="513"/>
      <c r="BQ21" s="513"/>
      <c r="BR21" s="513"/>
      <c r="BS21" s="514"/>
    </row>
    <row r="22" spans="1:71" ht="18.75" customHeight="1">
      <c r="A22" s="58"/>
      <c r="B22" s="512" t="str">
        <f>Calcu!W20</f>
        <v/>
      </c>
      <c r="C22" s="513"/>
      <c r="D22" s="513"/>
      <c r="E22" s="513"/>
      <c r="F22" s="514"/>
      <c r="G22" s="512" t="str">
        <f>Calcu!L20</f>
        <v/>
      </c>
      <c r="H22" s="513"/>
      <c r="I22" s="513"/>
      <c r="J22" s="513"/>
      <c r="K22" s="514"/>
      <c r="L22" s="512" t="str">
        <f>Calcu!M20</f>
        <v/>
      </c>
      <c r="M22" s="513"/>
      <c r="N22" s="513"/>
      <c r="O22" s="513"/>
      <c r="P22" s="514"/>
      <c r="Q22" s="512" t="str">
        <f>Calcu!N20</f>
        <v/>
      </c>
      <c r="R22" s="513"/>
      <c r="S22" s="513"/>
      <c r="T22" s="513"/>
      <c r="U22" s="514"/>
      <c r="V22" s="512" t="str">
        <f>Calcu!O20</f>
        <v/>
      </c>
      <c r="W22" s="513"/>
      <c r="X22" s="513"/>
      <c r="Y22" s="513"/>
      <c r="Z22" s="514"/>
      <c r="AA22" s="512" t="str">
        <f>IF(Calcu!B20=TRUE,Calcu!E20*$H$5,"")</f>
        <v/>
      </c>
      <c r="AB22" s="513"/>
      <c r="AC22" s="513"/>
      <c r="AD22" s="513"/>
      <c r="AE22" s="514"/>
      <c r="AF22" s="512" t="str">
        <f>IF(Calcu!B20=TRUE,Calcu!F20*H$5,"")</f>
        <v/>
      </c>
      <c r="AG22" s="513"/>
      <c r="AH22" s="513"/>
      <c r="AI22" s="513"/>
      <c r="AJ22" s="514"/>
      <c r="AK22" s="512" t="str">
        <f>IF(Calcu!B20=TRUE,Calcu!G20*H$5,"")</f>
        <v/>
      </c>
      <c r="AL22" s="513"/>
      <c r="AM22" s="513"/>
      <c r="AN22" s="513"/>
      <c r="AO22" s="514"/>
      <c r="AP22" s="512" t="str">
        <f>IF(Calcu!B20=TRUE,Calcu!H20*H$5,"")</f>
        <v/>
      </c>
      <c r="AQ22" s="513"/>
      <c r="AR22" s="513"/>
      <c r="AS22" s="513"/>
      <c r="AT22" s="514"/>
      <c r="AU22" s="512" t="str">
        <f>IF(Calcu!B20=TRUE,Calcu!I20*H$5,"")</f>
        <v/>
      </c>
      <c r="AV22" s="513"/>
      <c r="AW22" s="513"/>
      <c r="AX22" s="513"/>
      <c r="AY22" s="514"/>
      <c r="AZ22" s="512" t="str">
        <f>Calcu!P20</f>
        <v/>
      </c>
      <c r="BA22" s="513"/>
      <c r="BB22" s="513"/>
      <c r="BC22" s="513"/>
      <c r="BD22" s="514"/>
      <c r="BE22" s="512" t="str">
        <f>Calcu!K20</f>
        <v/>
      </c>
      <c r="BF22" s="513"/>
      <c r="BG22" s="513"/>
      <c r="BH22" s="513"/>
      <c r="BI22" s="514"/>
      <c r="BJ22" s="512" t="str">
        <f>IF(B22="","",(Calcu!S20*Calcu!T20+Calcu!U20*Calcu!V20)*Calcu!W20)</f>
        <v/>
      </c>
      <c r="BK22" s="513"/>
      <c r="BL22" s="513"/>
      <c r="BM22" s="513"/>
      <c r="BN22" s="514"/>
      <c r="BO22" s="512" t="str">
        <f>Calcu!X20</f>
        <v/>
      </c>
      <c r="BP22" s="513"/>
      <c r="BQ22" s="513"/>
      <c r="BR22" s="513"/>
      <c r="BS22" s="514"/>
    </row>
    <row r="23" spans="1:71" ht="18.75" customHeight="1">
      <c r="A23" s="58"/>
      <c r="B23" s="512" t="str">
        <f>Calcu!W21</f>
        <v/>
      </c>
      <c r="C23" s="513"/>
      <c r="D23" s="513"/>
      <c r="E23" s="513"/>
      <c r="F23" s="514"/>
      <c r="G23" s="512" t="str">
        <f>Calcu!L21</f>
        <v/>
      </c>
      <c r="H23" s="513"/>
      <c r="I23" s="513"/>
      <c r="J23" s="513"/>
      <c r="K23" s="514"/>
      <c r="L23" s="512" t="str">
        <f>Calcu!M21</f>
        <v/>
      </c>
      <c r="M23" s="513"/>
      <c r="N23" s="513"/>
      <c r="O23" s="513"/>
      <c r="P23" s="514"/>
      <c r="Q23" s="512" t="str">
        <f>Calcu!N21</f>
        <v/>
      </c>
      <c r="R23" s="513"/>
      <c r="S23" s="513"/>
      <c r="T23" s="513"/>
      <c r="U23" s="514"/>
      <c r="V23" s="512" t="str">
        <f>Calcu!O21</f>
        <v/>
      </c>
      <c r="W23" s="513"/>
      <c r="X23" s="513"/>
      <c r="Y23" s="513"/>
      <c r="Z23" s="514"/>
      <c r="AA23" s="512" t="str">
        <f>IF(Calcu!B21=TRUE,Calcu!E21*$H$5,"")</f>
        <v/>
      </c>
      <c r="AB23" s="513"/>
      <c r="AC23" s="513"/>
      <c r="AD23" s="513"/>
      <c r="AE23" s="514"/>
      <c r="AF23" s="512" t="str">
        <f>IF(Calcu!B21=TRUE,Calcu!F21*H$5,"")</f>
        <v/>
      </c>
      <c r="AG23" s="513"/>
      <c r="AH23" s="513"/>
      <c r="AI23" s="513"/>
      <c r="AJ23" s="514"/>
      <c r="AK23" s="512" t="str">
        <f>IF(Calcu!B21=TRUE,Calcu!G21*H$5,"")</f>
        <v/>
      </c>
      <c r="AL23" s="513"/>
      <c r="AM23" s="513"/>
      <c r="AN23" s="513"/>
      <c r="AO23" s="514"/>
      <c r="AP23" s="512" t="str">
        <f>IF(Calcu!B21=TRUE,Calcu!H21*H$5,"")</f>
        <v/>
      </c>
      <c r="AQ23" s="513"/>
      <c r="AR23" s="513"/>
      <c r="AS23" s="513"/>
      <c r="AT23" s="514"/>
      <c r="AU23" s="512" t="str">
        <f>IF(Calcu!B21=TRUE,Calcu!I21*H$5,"")</f>
        <v/>
      </c>
      <c r="AV23" s="513"/>
      <c r="AW23" s="513"/>
      <c r="AX23" s="513"/>
      <c r="AY23" s="514"/>
      <c r="AZ23" s="512" t="str">
        <f>Calcu!P21</f>
        <v/>
      </c>
      <c r="BA23" s="513"/>
      <c r="BB23" s="513"/>
      <c r="BC23" s="513"/>
      <c r="BD23" s="514"/>
      <c r="BE23" s="512" t="str">
        <f>Calcu!K21</f>
        <v/>
      </c>
      <c r="BF23" s="513"/>
      <c r="BG23" s="513"/>
      <c r="BH23" s="513"/>
      <c r="BI23" s="514"/>
      <c r="BJ23" s="512" t="str">
        <f>IF(B23="","",(Calcu!S21*Calcu!T21+Calcu!U21*Calcu!V21)*Calcu!W21)</f>
        <v/>
      </c>
      <c r="BK23" s="513"/>
      <c r="BL23" s="513"/>
      <c r="BM23" s="513"/>
      <c r="BN23" s="514"/>
      <c r="BO23" s="512" t="str">
        <f>Calcu!X21</f>
        <v/>
      </c>
      <c r="BP23" s="513"/>
      <c r="BQ23" s="513"/>
      <c r="BR23" s="513"/>
      <c r="BS23" s="514"/>
    </row>
    <row r="24" spans="1:71" ht="18.75" customHeight="1">
      <c r="A24" s="58"/>
      <c r="B24" s="512" t="str">
        <f>Calcu!W22</f>
        <v/>
      </c>
      <c r="C24" s="513"/>
      <c r="D24" s="513"/>
      <c r="E24" s="513"/>
      <c r="F24" s="514"/>
      <c r="G24" s="512" t="str">
        <f>Calcu!L22</f>
        <v/>
      </c>
      <c r="H24" s="513"/>
      <c r="I24" s="513"/>
      <c r="J24" s="513"/>
      <c r="K24" s="514"/>
      <c r="L24" s="512" t="str">
        <f>Calcu!M22</f>
        <v/>
      </c>
      <c r="M24" s="513"/>
      <c r="N24" s="513"/>
      <c r="O24" s="513"/>
      <c r="P24" s="514"/>
      <c r="Q24" s="512" t="str">
        <f>Calcu!N22</f>
        <v/>
      </c>
      <c r="R24" s="513"/>
      <c r="S24" s="513"/>
      <c r="T24" s="513"/>
      <c r="U24" s="514"/>
      <c r="V24" s="512" t="str">
        <f>Calcu!O22</f>
        <v/>
      </c>
      <c r="W24" s="513"/>
      <c r="X24" s="513"/>
      <c r="Y24" s="513"/>
      <c r="Z24" s="514"/>
      <c r="AA24" s="512" t="str">
        <f>IF(Calcu!B22=TRUE,Calcu!E22*$H$5,"")</f>
        <v/>
      </c>
      <c r="AB24" s="513"/>
      <c r="AC24" s="513"/>
      <c r="AD24" s="513"/>
      <c r="AE24" s="514"/>
      <c r="AF24" s="512" t="str">
        <f>IF(Calcu!B22=TRUE,Calcu!F22*H$5,"")</f>
        <v/>
      </c>
      <c r="AG24" s="513"/>
      <c r="AH24" s="513"/>
      <c r="AI24" s="513"/>
      <c r="AJ24" s="514"/>
      <c r="AK24" s="512" t="str">
        <f>IF(Calcu!B22=TRUE,Calcu!G22*H$5,"")</f>
        <v/>
      </c>
      <c r="AL24" s="513"/>
      <c r="AM24" s="513"/>
      <c r="AN24" s="513"/>
      <c r="AO24" s="514"/>
      <c r="AP24" s="512" t="str">
        <f>IF(Calcu!B22=TRUE,Calcu!H22*H$5,"")</f>
        <v/>
      </c>
      <c r="AQ24" s="513"/>
      <c r="AR24" s="513"/>
      <c r="AS24" s="513"/>
      <c r="AT24" s="514"/>
      <c r="AU24" s="512" t="str">
        <f>IF(Calcu!B22=TRUE,Calcu!I22*H$5,"")</f>
        <v/>
      </c>
      <c r="AV24" s="513"/>
      <c r="AW24" s="513"/>
      <c r="AX24" s="513"/>
      <c r="AY24" s="514"/>
      <c r="AZ24" s="512" t="str">
        <f>Calcu!P22</f>
        <v/>
      </c>
      <c r="BA24" s="513"/>
      <c r="BB24" s="513"/>
      <c r="BC24" s="513"/>
      <c r="BD24" s="514"/>
      <c r="BE24" s="512" t="str">
        <f>Calcu!K22</f>
        <v/>
      </c>
      <c r="BF24" s="513"/>
      <c r="BG24" s="513"/>
      <c r="BH24" s="513"/>
      <c r="BI24" s="514"/>
      <c r="BJ24" s="512" t="str">
        <f>IF(B24="","",(Calcu!S22*Calcu!T22+Calcu!U22*Calcu!V22)*Calcu!W22)</f>
        <v/>
      </c>
      <c r="BK24" s="513"/>
      <c r="BL24" s="513"/>
      <c r="BM24" s="513"/>
      <c r="BN24" s="514"/>
      <c r="BO24" s="512" t="str">
        <f>Calcu!X22</f>
        <v/>
      </c>
      <c r="BP24" s="513"/>
      <c r="BQ24" s="513"/>
      <c r="BR24" s="513"/>
      <c r="BS24" s="514"/>
    </row>
    <row r="25" spans="1:71" ht="18.75" customHeight="1">
      <c r="A25" s="58"/>
      <c r="B25" s="512" t="str">
        <f>Calcu!W23</f>
        <v/>
      </c>
      <c r="C25" s="513"/>
      <c r="D25" s="513"/>
      <c r="E25" s="513"/>
      <c r="F25" s="514"/>
      <c r="G25" s="512" t="str">
        <f>Calcu!L23</f>
        <v/>
      </c>
      <c r="H25" s="513"/>
      <c r="I25" s="513"/>
      <c r="J25" s="513"/>
      <c r="K25" s="514"/>
      <c r="L25" s="512" t="str">
        <f>Calcu!M23</f>
        <v/>
      </c>
      <c r="M25" s="513"/>
      <c r="N25" s="513"/>
      <c r="O25" s="513"/>
      <c r="P25" s="514"/>
      <c r="Q25" s="512" t="str">
        <f>Calcu!N23</f>
        <v/>
      </c>
      <c r="R25" s="513"/>
      <c r="S25" s="513"/>
      <c r="T25" s="513"/>
      <c r="U25" s="514"/>
      <c r="V25" s="512" t="str">
        <f>Calcu!O23</f>
        <v/>
      </c>
      <c r="W25" s="513"/>
      <c r="X25" s="513"/>
      <c r="Y25" s="513"/>
      <c r="Z25" s="514"/>
      <c r="AA25" s="512" t="str">
        <f>IF(Calcu!B23=TRUE,Calcu!E23*$H$5,"")</f>
        <v/>
      </c>
      <c r="AB25" s="513"/>
      <c r="AC25" s="513"/>
      <c r="AD25" s="513"/>
      <c r="AE25" s="514"/>
      <c r="AF25" s="512" t="str">
        <f>IF(Calcu!B23=TRUE,Calcu!F23*H$5,"")</f>
        <v/>
      </c>
      <c r="AG25" s="513"/>
      <c r="AH25" s="513"/>
      <c r="AI25" s="513"/>
      <c r="AJ25" s="514"/>
      <c r="AK25" s="512" t="str">
        <f>IF(Calcu!B23=TRUE,Calcu!G23*H$5,"")</f>
        <v/>
      </c>
      <c r="AL25" s="513"/>
      <c r="AM25" s="513"/>
      <c r="AN25" s="513"/>
      <c r="AO25" s="514"/>
      <c r="AP25" s="512" t="str">
        <f>IF(Calcu!B23=TRUE,Calcu!H23*H$5,"")</f>
        <v/>
      </c>
      <c r="AQ25" s="513"/>
      <c r="AR25" s="513"/>
      <c r="AS25" s="513"/>
      <c r="AT25" s="514"/>
      <c r="AU25" s="512" t="str">
        <f>IF(Calcu!B23=TRUE,Calcu!I23*H$5,"")</f>
        <v/>
      </c>
      <c r="AV25" s="513"/>
      <c r="AW25" s="513"/>
      <c r="AX25" s="513"/>
      <c r="AY25" s="514"/>
      <c r="AZ25" s="512" t="str">
        <f>Calcu!P23</f>
        <v/>
      </c>
      <c r="BA25" s="513"/>
      <c r="BB25" s="513"/>
      <c r="BC25" s="513"/>
      <c r="BD25" s="514"/>
      <c r="BE25" s="512" t="str">
        <f>Calcu!K23</f>
        <v/>
      </c>
      <c r="BF25" s="513"/>
      <c r="BG25" s="513"/>
      <c r="BH25" s="513"/>
      <c r="BI25" s="514"/>
      <c r="BJ25" s="512" t="str">
        <f>IF(B25="","",(Calcu!S23*Calcu!T23+Calcu!U23*Calcu!V23)*Calcu!W23)</f>
        <v/>
      </c>
      <c r="BK25" s="513"/>
      <c r="BL25" s="513"/>
      <c r="BM25" s="513"/>
      <c r="BN25" s="514"/>
      <c r="BO25" s="512" t="str">
        <f>Calcu!X23</f>
        <v/>
      </c>
      <c r="BP25" s="513"/>
      <c r="BQ25" s="513"/>
      <c r="BR25" s="513"/>
      <c r="BS25" s="514"/>
    </row>
    <row r="26" spans="1:71" ht="18.75" customHeight="1">
      <c r="A26" s="58"/>
      <c r="B26" s="512" t="str">
        <f>Calcu!W24</f>
        <v/>
      </c>
      <c r="C26" s="513"/>
      <c r="D26" s="513"/>
      <c r="E26" s="513"/>
      <c r="F26" s="514"/>
      <c r="G26" s="512" t="str">
        <f>Calcu!L24</f>
        <v/>
      </c>
      <c r="H26" s="513"/>
      <c r="I26" s="513"/>
      <c r="J26" s="513"/>
      <c r="K26" s="514"/>
      <c r="L26" s="512" t="str">
        <f>Calcu!M24</f>
        <v/>
      </c>
      <c r="M26" s="513"/>
      <c r="N26" s="513"/>
      <c r="O26" s="513"/>
      <c r="P26" s="514"/>
      <c r="Q26" s="512" t="str">
        <f>Calcu!N24</f>
        <v/>
      </c>
      <c r="R26" s="513"/>
      <c r="S26" s="513"/>
      <c r="T26" s="513"/>
      <c r="U26" s="514"/>
      <c r="V26" s="512" t="str">
        <f>Calcu!O24</f>
        <v/>
      </c>
      <c r="W26" s="513"/>
      <c r="X26" s="513"/>
      <c r="Y26" s="513"/>
      <c r="Z26" s="514"/>
      <c r="AA26" s="512" t="str">
        <f>IF(Calcu!B24=TRUE,Calcu!E24*$H$5,"")</f>
        <v/>
      </c>
      <c r="AB26" s="513"/>
      <c r="AC26" s="513"/>
      <c r="AD26" s="513"/>
      <c r="AE26" s="514"/>
      <c r="AF26" s="512" t="str">
        <f>IF(Calcu!B24=TRUE,Calcu!F24*H$5,"")</f>
        <v/>
      </c>
      <c r="AG26" s="513"/>
      <c r="AH26" s="513"/>
      <c r="AI26" s="513"/>
      <c r="AJ26" s="514"/>
      <c r="AK26" s="512" t="str">
        <f>IF(Calcu!B24=TRUE,Calcu!G24*H$5,"")</f>
        <v/>
      </c>
      <c r="AL26" s="513"/>
      <c r="AM26" s="513"/>
      <c r="AN26" s="513"/>
      <c r="AO26" s="514"/>
      <c r="AP26" s="512" t="str">
        <f>IF(Calcu!B24=TRUE,Calcu!H24*H$5,"")</f>
        <v/>
      </c>
      <c r="AQ26" s="513"/>
      <c r="AR26" s="513"/>
      <c r="AS26" s="513"/>
      <c r="AT26" s="514"/>
      <c r="AU26" s="512" t="str">
        <f>IF(Calcu!B24=TRUE,Calcu!I24*H$5,"")</f>
        <v/>
      </c>
      <c r="AV26" s="513"/>
      <c r="AW26" s="513"/>
      <c r="AX26" s="513"/>
      <c r="AY26" s="514"/>
      <c r="AZ26" s="512" t="str">
        <f>Calcu!P24</f>
        <v/>
      </c>
      <c r="BA26" s="513"/>
      <c r="BB26" s="513"/>
      <c r="BC26" s="513"/>
      <c r="BD26" s="514"/>
      <c r="BE26" s="512" t="str">
        <f>Calcu!K24</f>
        <v/>
      </c>
      <c r="BF26" s="513"/>
      <c r="BG26" s="513"/>
      <c r="BH26" s="513"/>
      <c r="BI26" s="514"/>
      <c r="BJ26" s="512" t="str">
        <f>IF(B26="","",(Calcu!S24*Calcu!T24+Calcu!U24*Calcu!V24)*Calcu!W24)</f>
        <v/>
      </c>
      <c r="BK26" s="513"/>
      <c r="BL26" s="513"/>
      <c r="BM26" s="513"/>
      <c r="BN26" s="514"/>
      <c r="BO26" s="512" t="str">
        <f>Calcu!X24</f>
        <v/>
      </c>
      <c r="BP26" s="513"/>
      <c r="BQ26" s="513"/>
      <c r="BR26" s="513"/>
      <c r="BS26" s="514"/>
    </row>
    <row r="27" spans="1:71" ht="18.75" customHeight="1">
      <c r="A27" s="58"/>
      <c r="B27" s="512" t="str">
        <f>Calcu!W25</f>
        <v/>
      </c>
      <c r="C27" s="513"/>
      <c r="D27" s="513"/>
      <c r="E27" s="513"/>
      <c r="F27" s="514"/>
      <c r="G27" s="512" t="str">
        <f>Calcu!L25</f>
        <v/>
      </c>
      <c r="H27" s="513"/>
      <c r="I27" s="513"/>
      <c r="J27" s="513"/>
      <c r="K27" s="514"/>
      <c r="L27" s="512" t="str">
        <f>Calcu!M25</f>
        <v/>
      </c>
      <c r="M27" s="513"/>
      <c r="N27" s="513"/>
      <c r="O27" s="513"/>
      <c r="P27" s="514"/>
      <c r="Q27" s="512" t="str">
        <f>Calcu!N25</f>
        <v/>
      </c>
      <c r="R27" s="513"/>
      <c r="S27" s="513"/>
      <c r="T27" s="513"/>
      <c r="U27" s="514"/>
      <c r="V27" s="512" t="str">
        <f>Calcu!O25</f>
        <v/>
      </c>
      <c r="W27" s="513"/>
      <c r="X27" s="513"/>
      <c r="Y27" s="513"/>
      <c r="Z27" s="514"/>
      <c r="AA27" s="512" t="str">
        <f>IF(Calcu!B25=TRUE,Calcu!E25*$H$5,"")</f>
        <v/>
      </c>
      <c r="AB27" s="513"/>
      <c r="AC27" s="513"/>
      <c r="AD27" s="513"/>
      <c r="AE27" s="514"/>
      <c r="AF27" s="512" t="str">
        <f>IF(Calcu!B25=TRUE,Calcu!F25*H$5,"")</f>
        <v/>
      </c>
      <c r="AG27" s="513"/>
      <c r="AH27" s="513"/>
      <c r="AI27" s="513"/>
      <c r="AJ27" s="514"/>
      <c r="AK27" s="512" t="str">
        <f>IF(Calcu!B25=TRUE,Calcu!G25*H$5,"")</f>
        <v/>
      </c>
      <c r="AL27" s="513"/>
      <c r="AM27" s="513"/>
      <c r="AN27" s="513"/>
      <c r="AO27" s="514"/>
      <c r="AP27" s="512" t="str">
        <f>IF(Calcu!B25=TRUE,Calcu!H25*H$5,"")</f>
        <v/>
      </c>
      <c r="AQ27" s="513"/>
      <c r="AR27" s="513"/>
      <c r="AS27" s="513"/>
      <c r="AT27" s="514"/>
      <c r="AU27" s="512" t="str">
        <f>IF(Calcu!B25=TRUE,Calcu!I25*H$5,"")</f>
        <v/>
      </c>
      <c r="AV27" s="513"/>
      <c r="AW27" s="513"/>
      <c r="AX27" s="513"/>
      <c r="AY27" s="514"/>
      <c r="AZ27" s="512" t="str">
        <f>Calcu!P25</f>
        <v/>
      </c>
      <c r="BA27" s="513"/>
      <c r="BB27" s="513"/>
      <c r="BC27" s="513"/>
      <c r="BD27" s="514"/>
      <c r="BE27" s="512" t="str">
        <f>Calcu!K25</f>
        <v/>
      </c>
      <c r="BF27" s="513"/>
      <c r="BG27" s="513"/>
      <c r="BH27" s="513"/>
      <c r="BI27" s="514"/>
      <c r="BJ27" s="512" t="str">
        <f>IF(B27="","",(Calcu!S25*Calcu!T25+Calcu!U25*Calcu!V25)*Calcu!W25)</f>
        <v/>
      </c>
      <c r="BK27" s="513"/>
      <c r="BL27" s="513"/>
      <c r="BM27" s="513"/>
      <c r="BN27" s="514"/>
      <c r="BO27" s="512" t="str">
        <f>Calcu!X25</f>
        <v/>
      </c>
      <c r="BP27" s="513"/>
      <c r="BQ27" s="513"/>
      <c r="BR27" s="513"/>
      <c r="BS27" s="514"/>
    </row>
    <row r="28" spans="1:71" ht="18.75" customHeight="1">
      <c r="A28" s="58"/>
      <c r="B28" s="512" t="str">
        <f>Calcu!W26</f>
        <v/>
      </c>
      <c r="C28" s="513"/>
      <c r="D28" s="513"/>
      <c r="E28" s="513"/>
      <c r="F28" s="514"/>
      <c r="G28" s="512" t="str">
        <f>Calcu!L26</f>
        <v/>
      </c>
      <c r="H28" s="513"/>
      <c r="I28" s="513"/>
      <c r="J28" s="513"/>
      <c r="K28" s="514"/>
      <c r="L28" s="512" t="str">
        <f>Calcu!M26</f>
        <v/>
      </c>
      <c r="M28" s="513"/>
      <c r="N28" s="513"/>
      <c r="O28" s="513"/>
      <c r="P28" s="514"/>
      <c r="Q28" s="512" t="str">
        <f>Calcu!N26</f>
        <v/>
      </c>
      <c r="R28" s="513"/>
      <c r="S28" s="513"/>
      <c r="T28" s="513"/>
      <c r="U28" s="514"/>
      <c r="V28" s="512" t="str">
        <f>Calcu!O26</f>
        <v/>
      </c>
      <c r="W28" s="513"/>
      <c r="X28" s="513"/>
      <c r="Y28" s="513"/>
      <c r="Z28" s="514"/>
      <c r="AA28" s="512" t="str">
        <f>IF(Calcu!B26=TRUE,Calcu!E26*$H$5,"")</f>
        <v/>
      </c>
      <c r="AB28" s="513"/>
      <c r="AC28" s="513"/>
      <c r="AD28" s="513"/>
      <c r="AE28" s="514"/>
      <c r="AF28" s="512" t="str">
        <f>IF(Calcu!B26=TRUE,Calcu!F26*H$5,"")</f>
        <v/>
      </c>
      <c r="AG28" s="513"/>
      <c r="AH28" s="513"/>
      <c r="AI28" s="513"/>
      <c r="AJ28" s="514"/>
      <c r="AK28" s="512" t="str">
        <f>IF(Calcu!B26=TRUE,Calcu!G26*H$5,"")</f>
        <v/>
      </c>
      <c r="AL28" s="513"/>
      <c r="AM28" s="513"/>
      <c r="AN28" s="513"/>
      <c r="AO28" s="514"/>
      <c r="AP28" s="512" t="str">
        <f>IF(Calcu!B26=TRUE,Calcu!H26*H$5,"")</f>
        <v/>
      </c>
      <c r="AQ28" s="513"/>
      <c r="AR28" s="513"/>
      <c r="AS28" s="513"/>
      <c r="AT28" s="514"/>
      <c r="AU28" s="512" t="str">
        <f>IF(Calcu!B26=TRUE,Calcu!I26*H$5,"")</f>
        <v/>
      </c>
      <c r="AV28" s="513"/>
      <c r="AW28" s="513"/>
      <c r="AX28" s="513"/>
      <c r="AY28" s="514"/>
      <c r="AZ28" s="512" t="str">
        <f>Calcu!P26</f>
        <v/>
      </c>
      <c r="BA28" s="513"/>
      <c r="BB28" s="513"/>
      <c r="BC28" s="513"/>
      <c r="BD28" s="514"/>
      <c r="BE28" s="512" t="str">
        <f>Calcu!K26</f>
        <v/>
      </c>
      <c r="BF28" s="513"/>
      <c r="BG28" s="513"/>
      <c r="BH28" s="513"/>
      <c r="BI28" s="514"/>
      <c r="BJ28" s="512" t="str">
        <f>IF(B28="","",(Calcu!S26*Calcu!T26+Calcu!U26*Calcu!V26)*Calcu!W26)</f>
        <v/>
      </c>
      <c r="BK28" s="513"/>
      <c r="BL28" s="513"/>
      <c r="BM28" s="513"/>
      <c r="BN28" s="514"/>
      <c r="BO28" s="512" t="str">
        <f>Calcu!X26</f>
        <v/>
      </c>
      <c r="BP28" s="513"/>
      <c r="BQ28" s="513"/>
      <c r="BR28" s="513"/>
      <c r="BS28" s="514"/>
    </row>
    <row r="29" spans="1:71" ht="18.75" customHeight="1">
      <c r="A29" s="58"/>
      <c r="B29" s="512" t="str">
        <f>Calcu!W27</f>
        <v/>
      </c>
      <c r="C29" s="513"/>
      <c r="D29" s="513"/>
      <c r="E29" s="513"/>
      <c r="F29" s="514"/>
      <c r="G29" s="512" t="str">
        <f>Calcu!L27</f>
        <v/>
      </c>
      <c r="H29" s="513"/>
      <c r="I29" s="513"/>
      <c r="J29" s="513"/>
      <c r="K29" s="514"/>
      <c r="L29" s="512" t="str">
        <f>Calcu!M27</f>
        <v/>
      </c>
      <c r="M29" s="513"/>
      <c r="N29" s="513"/>
      <c r="O29" s="513"/>
      <c r="P29" s="514"/>
      <c r="Q29" s="512" t="str">
        <f>Calcu!N27</f>
        <v/>
      </c>
      <c r="R29" s="513"/>
      <c r="S29" s="513"/>
      <c r="T29" s="513"/>
      <c r="U29" s="514"/>
      <c r="V29" s="512" t="str">
        <f>Calcu!O27</f>
        <v/>
      </c>
      <c r="W29" s="513"/>
      <c r="X29" s="513"/>
      <c r="Y29" s="513"/>
      <c r="Z29" s="514"/>
      <c r="AA29" s="512" t="str">
        <f>IF(Calcu!B27=TRUE,Calcu!E27*$H$5,"")</f>
        <v/>
      </c>
      <c r="AB29" s="513"/>
      <c r="AC29" s="513"/>
      <c r="AD29" s="513"/>
      <c r="AE29" s="514"/>
      <c r="AF29" s="512" t="str">
        <f>IF(Calcu!B27=TRUE,Calcu!F27*H$5,"")</f>
        <v/>
      </c>
      <c r="AG29" s="513"/>
      <c r="AH29" s="513"/>
      <c r="AI29" s="513"/>
      <c r="AJ29" s="514"/>
      <c r="AK29" s="512" t="str">
        <f>IF(Calcu!B27=TRUE,Calcu!G27*H$5,"")</f>
        <v/>
      </c>
      <c r="AL29" s="513"/>
      <c r="AM29" s="513"/>
      <c r="AN29" s="513"/>
      <c r="AO29" s="514"/>
      <c r="AP29" s="512" t="str">
        <f>IF(Calcu!B27=TRUE,Calcu!H27*H$5,"")</f>
        <v/>
      </c>
      <c r="AQ29" s="513"/>
      <c r="AR29" s="513"/>
      <c r="AS29" s="513"/>
      <c r="AT29" s="514"/>
      <c r="AU29" s="512" t="str">
        <f>IF(Calcu!B27=TRUE,Calcu!I27*H$5,"")</f>
        <v/>
      </c>
      <c r="AV29" s="513"/>
      <c r="AW29" s="513"/>
      <c r="AX29" s="513"/>
      <c r="AY29" s="514"/>
      <c r="AZ29" s="512" t="str">
        <f>Calcu!P27</f>
        <v/>
      </c>
      <c r="BA29" s="513"/>
      <c r="BB29" s="513"/>
      <c r="BC29" s="513"/>
      <c r="BD29" s="514"/>
      <c r="BE29" s="512" t="str">
        <f>Calcu!K27</f>
        <v/>
      </c>
      <c r="BF29" s="513"/>
      <c r="BG29" s="513"/>
      <c r="BH29" s="513"/>
      <c r="BI29" s="514"/>
      <c r="BJ29" s="512" t="str">
        <f>IF(B29="","",(Calcu!S27*Calcu!T27+Calcu!U27*Calcu!V27)*Calcu!W27)</f>
        <v/>
      </c>
      <c r="BK29" s="513"/>
      <c r="BL29" s="513"/>
      <c r="BM29" s="513"/>
      <c r="BN29" s="514"/>
      <c r="BO29" s="512" t="str">
        <f>Calcu!X27</f>
        <v/>
      </c>
      <c r="BP29" s="513"/>
      <c r="BQ29" s="513"/>
      <c r="BR29" s="513"/>
      <c r="BS29" s="514"/>
    </row>
    <row r="30" spans="1:71" ht="18.75" customHeight="1">
      <c r="A30" s="58"/>
      <c r="B30" s="512" t="str">
        <f>Calcu!W28</f>
        <v/>
      </c>
      <c r="C30" s="513"/>
      <c r="D30" s="513"/>
      <c r="E30" s="513"/>
      <c r="F30" s="514"/>
      <c r="G30" s="512" t="str">
        <f>Calcu!L28</f>
        <v/>
      </c>
      <c r="H30" s="513"/>
      <c r="I30" s="513"/>
      <c r="J30" s="513"/>
      <c r="K30" s="514"/>
      <c r="L30" s="512" t="str">
        <f>Calcu!M28</f>
        <v/>
      </c>
      <c r="M30" s="513"/>
      <c r="N30" s="513"/>
      <c r="O30" s="513"/>
      <c r="P30" s="514"/>
      <c r="Q30" s="512" t="str">
        <f>Calcu!N28</f>
        <v/>
      </c>
      <c r="R30" s="513"/>
      <c r="S30" s="513"/>
      <c r="T30" s="513"/>
      <c r="U30" s="514"/>
      <c r="V30" s="512" t="str">
        <f>Calcu!O28</f>
        <v/>
      </c>
      <c r="W30" s="513"/>
      <c r="X30" s="513"/>
      <c r="Y30" s="513"/>
      <c r="Z30" s="514"/>
      <c r="AA30" s="512" t="str">
        <f>IF(Calcu!B28=TRUE,Calcu!E28*$H$5,"")</f>
        <v/>
      </c>
      <c r="AB30" s="513"/>
      <c r="AC30" s="513"/>
      <c r="AD30" s="513"/>
      <c r="AE30" s="514"/>
      <c r="AF30" s="512" t="str">
        <f>IF(Calcu!B28=TRUE,Calcu!F28*H$5,"")</f>
        <v/>
      </c>
      <c r="AG30" s="513"/>
      <c r="AH30" s="513"/>
      <c r="AI30" s="513"/>
      <c r="AJ30" s="514"/>
      <c r="AK30" s="512" t="str">
        <f>IF(Calcu!B28=TRUE,Calcu!G28*H$5,"")</f>
        <v/>
      </c>
      <c r="AL30" s="513"/>
      <c r="AM30" s="513"/>
      <c r="AN30" s="513"/>
      <c r="AO30" s="514"/>
      <c r="AP30" s="512" t="str">
        <f>IF(Calcu!B28=TRUE,Calcu!H28*H$5,"")</f>
        <v/>
      </c>
      <c r="AQ30" s="513"/>
      <c r="AR30" s="513"/>
      <c r="AS30" s="513"/>
      <c r="AT30" s="514"/>
      <c r="AU30" s="512" t="str">
        <f>IF(Calcu!B28=TRUE,Calcu!I28*H$5,"")</f>
        <v/>
      </c>
      <c r="AV30" s="513"/>
      <c r="AW30" s="513"/>
      <c r="AX30" s="513"/>
      <c r="AY30" s="514"/>
      <c r="AZ30" s="512" t="str">
        <f>Calcu!P28</f>
        <v/>
      </c>
      <c r="BA30" s="513"/>
      <c r="BB30" s="513"/>
      <c r="BC30" s="513"/>
      <c r="BD30" s="514"/>
      <c r="BE30" s="512" t="str">
        <f>Calcu!K28</f>
        <v/>
      </c>
      <c r="BF30" s="513"/>
      <c r="BG30" s="513"/>
      <c r="BH30" s="513"/>
      <c r="BI30" s="514"/>
      <c r="BJ30" s="512" t="str">
        <f>IF(B30="","",(Calcu!S28*Calcu!T28+Calcu!U28*Calcu!V28)*Calcu!W28)</f>
        <v/>
      </c>
      <c r="BK30" s="513"/>
      <c r="BL30" s="513"/>
      <c r="BM30" s="513"/>
      <c r="BN30" s="514"/>
      <c r="BO30" s="512" t="str">
        <f>Calcu!X28</f>
        <v/>
      </c>
      <c r="BP30" s="513"/>
      <c r="BQ30" s="513"/>
      <c r="BR30" s="513"/>
      <c r="BS30" s="514"/>
    </row>
    <row r="31" spans="1:71" ht="18.75" customHeight="1">
      <c r="A31" s="58"/>
      <c r="B31" s="512" t="str">
        <f>Calcu!W29</f>
        <v/>
      </c>
      <c r="C31" s="513"/>
      <c r="D31" s="513"/>
      <c r="E31" s="513"/>
      <c r="F31" s="514"/>
      <c r="G31" s="512" t="str">
        <f>Calcu!L29</f>
        <v/>
      </c>
      <c r="H31" s="513"/>
      <c r="I31" s="513"/>
      <c r="J31" s="513"/>
      <c r="K31" s="514"/>
      <c r="L31" s="512" t="str">
        <f>Calcu!M29</f>
        <v/>
      </c>
      <c r="M31" s="513"/>
      <c r="N31" s="513"/>
      <c r="O31" s="513"/>
      <c r="P31" s="514"/>
      <c r="Q31" s="512" t="str">
        <f>Calcu!N29</f>
        <v/>
      </c>
      <c r="R31" s="513"/>
      <c r="S31" s="513"/>
      <c r="T31" s="513"/>
      <c r="U31" s="514"/>
      <c r="V31" s="512" t="str">
        <f>Calcu!O29</f>
        <v/>
      </c>
      <c r="W31" s="513"/>
      <c r="X31" s="513"/>
      <c r="Y31" s="513"/>
      <c r="Z31" s="514"/>
      <c r="AA31" s="512" t="str">
        <f>IF(Calcu!B29=TRUE,Calcu!E29*$H$5,"")</f>
        <v/>
      </c>
      <c r="AB31" s="513"/>
      <c r="AC31" s="513"/>
      <c r="AD31" s="513"/>
      <c r="AE31" s="514"/>
      <c r="AF31" s="512" t="str">
        <f>IF(Calcu!B29=TRUE,Calcu!F29*H$5,"")</f>
        <v/>
      </c>
      <c r="AG31" s="513"/>
      <c r="AH31" s="513"/>
      <c r="AI31" s="513"/>
      <c r="AJ31" s="514"/>
      <c r="AK31" s="512" t="str">
        <f>IF(Calcu!B29=TRUE,Calcu!G29*H$5,"")</f>
        <v/>
      </c>
      <c r="AL31" s="513"/>
      <c r="AM31" s="513"/>
      <c r="AN31" s="513"/>
      <c r="AO31" s="514"/>
      <c r="AP31" s="512" t="str">
        <f>IF(Calcu!B29=TRUE,Calcu!H29*H$5,"")</f>
        <v/>
      </c>
      <c r="AQ31" s="513"/>
      <c r="AR31" s="513"/>
      <c r="AS31" s="513"/>
      <c r="AT31" s="514"/>
      <c r="AU31" s="512" t="str">
        <f>IF(Calcu!B29=TRUE,Calcu!I29*H$5,"")</f>
        <v/>
      </c>
      <c r="AV31" s="513"/>
      <c r="AW31" s="513"/>
      <c r="AX31" s="513"/>
      <c r="AY31" s="514"/>
      <c r="AZ31" s="512" t="str">
        <f>Calcu!P29</f>
        <v/>
      </c>
      <c r="BA31" s="513"/>
      <c r="BB31" s="513"/>
      <c r="BC31" s="513"/>
      <c r="BD31" s="514"/>
      <c r="BE31" s="512" t="str">
        <f>Calcu!K29</f>
        <v/>
      </c>
      <c r="BF31" s="513"/>
      <c r="BG31" s="513"/>
      <c r="BH31" s="513"/>
      <c r="BI31" s="514"/>
      <c r="BJ31" s="512" t="str">
        <f>IF(B31="","",(Calcu!S29*Calcu!T29+Calcu!U29*Calcu!V29)*Calcu!W29)</f>
        <v/>
      </c>
      <c r="BK31" s="513"/>
      <c r="BL31" s="513"/>
      <c r="BM31" s="513"/>
      <c r="BN31" s="514"/>
      <c r="BO31" s="512" t="str">
        <f>Calcu!X29</f>
        <v/>
      </c>
      <c r="BP31" s="513"/>
      <c r="BQ31" s="513"/>
      <c r="BR31" s="513"/>
      <c r="BS31" s="514"/>
    </row>
    <row r="32" spans="1:71" ht="18.75" customHeight="1">
      <c r="A32" s="58"/>
      <c r="B32" s="512" t="str">
        <f>Calcu!W30</f>
        <v/>
      </c>
      <c r="C32" s="513"/>
      <c r="D32" s="513"/>
      <c r="E32" s="513"/>
      <c r="F32" s="514"/>
      <c r="G32" s="512" t="str">
        <f>Calcu!L30</f>
        <v/>
      </c>
      <c r="H32" s="513"/>
      <c r="I32" s="513"/>
      <c r="J32" s="513"/>
      <c r="K32" s="514"/>
      <c r="L32" s="512" t="str">
        <f>Calcu!M30</f>
        <v/>
      </c>
      <c r="M32" s="513"/>
      <c r="N32" s="513"/>
      <c r="O32" s="513"/>
      <c r="P32" s="514"/>
      <c r="Q32" s="512" t="str">
        <f>Calcu!N30</f>
        <v/>
      </c>
      <c r="R32" s="513"/>
      <c r="S32" s="513"/>
      <c r="T32" s="513"/>
      <c r="U32" s="514"/>
      <c r="V32" s="512" t="str">
        <f>Calcu!O30</f>
        <v/>
      </c>
      <c r="W32" s="513"/>
      <c r="X32" s="513"/>
      <c r="Y32" s="513"/>
      <c r="Z32" s="514"/>
      <c r="AA32" s="512" t="str">
        <f>IF(Calcu!B30=TRUE,Calcu!E30*$H$5,"")</f>
        <v/>
      </c>
      <c r="AB32" s="513"/>
      <c r="AC32" s="513"/>
      <c r="AD32" s="513"/>
      <c r="AE32" s="514"/>
      <c r="AF32" s="512" t="str">
        <f>IF(Calcu!B30=TRUE,Calcu!F30*H$5,"")</f>
        <v/>
      </c>
      <c r="AG32" s="513"/>
      <c r="AH32" s="513"/>
      <c r="AI32" s="513"/>
      <c r="AJ32" s="514"/>
      <c r="AK32" s="512" t="str">
        <f>IF(Calcu!B30=TRUE,Calcu!G30*H$5,"")</f>
        <v/>
      </c>
      <c r="AL32" s="513"/>
      <c r="AM32" s="513"/>
      <c r="AN32" s="513"/>
      <c r="AO32" s="514"/>
      <c r="AP32" s="512" t="str">
        <f>IF(Calcu!B30=TRUE,Calcu!H30*H$5,"")</f>
        <v/>
      </c>
      <c r="AQ32" s="513"/>
      <c r="AR32" s="513"/>
      <c r="AS32" s="513"/>
      <c r="AT32" s="514"/>
      <c r="AU32" s="512" t="str">
        <f>IF(Calcu!B30=TRUE,Calcu!I30*H$5,"")</f>
        <v/>
      </c>
      <c r="AV32" s="513"/>
      <c r="AW32" s="513"/>
      <c r="AX32" s="513"/>
      <c r="AY32" s="514"/>
      <c r="AZ32" s="512" t="str">
        <f>Calcu!P30</f>
        <v/>
      </c>
      <c r="BA32" s="513"/>
      <c r="BB32" s="513"/>
      <c r="BC32" s="513"/>
      <c r="BD32" s="514"/>
      <c r="BE32" s="512" t="str">
        <f>Calcu!K30</f>
        <v/>
      </c>
      <c r="BF32" s="513"/>
      <c r="BG32" s="513"/>
      <c r="BH32" s="513"/>
      <c r="BI32" s="514"/>
      <c r="BJ32" s="512" t="str">
        <f>IF(B32="","",(Calcu!S30*Calcu!T30+Calcu!U30*Calcu!V30)*Calcu!W30)</f>
        <v/>
      </c>
      <c r="BK32" s="513"/>
      <c r="BL32" s="513"/>
      <c r="BM32" s="513"/>
      <c r="BN32" s="514"/>
      <c r="BO32" s="512" t="str">
        <f>Calcu!X30</f>
        <v/>
      </c>
      <c r="BP32" s="513"/>
      <c r="BQ32" s="513"/>
      <c r="BR32" s="513"/>
      <c r="BS32" s="514"/>
    </row>
    <row r="33" spans="1:71" ht="18.75" customHeight="1">
      <c r="A33" s="58"/>
      <c r="B33" s="512" t="str">
        <f>Calcu!W31</f>
        <v/>
      </c>
      <c r="C33" s="513"/>
      <c r="D33" s="513"/>
      <c r="E33" s="513"/>
      <c r="F33" s="514"/>
      <c r="G33" s="512" t="str">
        <f>Calcu!L31</f>
        <v/>
      </c>
      <c r="H33" s="513"/>
      <c r="I33" s="513"/>
      <c r="J33" s="513"/>
      <c r="K33" s="514"/>
      <c r="L33" s="512" t="str">
        <f>Calcu!M31</f>
        <v/>
      </c>
      <c r="M33" s="513"/>
      <c r="N33" s="513"/>
      <c r="O33" s="513"/>
      <c r="P33" s="514"/>
      <c r="Q33" s="512" t="str">
        <f>Calcu!N31</f>
        <v/>
      </c>
      <c r="R33" s="513"/>
      <c r="S33" s="513"/>
      <c r="T33" s="513"/>
      <c r="U33" s="514"/>
      <c r="V33" s="512" t="str">
        <f>Calcu!O31</f>
        <v/>
      </c>
      <c r="W33" s="513"/>
      <c r="X33" s="513"/>
      <c r="Y33" s="513"/>
      <c r="Z33" s="514"/>
      <c r="AA33" s="512" t="str">
        <f>IF(Calcu!B31=TRUE,Calcu!E31*$H$5,"")</f>
        <v/>
      </c>
      <c r="AB33" s="513"/>
      <c r="AC33" s="513"/>
      <c r="AD33" s="513"/>
      <c r="AE33" s="514"/>
      <c r="AF33" s="512" t="str">
        <f>IF(Calcu!B31=TRUE,Calcu!F31*H$5,"")</f>
        <v/>
      </c>
      <c r="AG33" s="513"/>
      <c r="AH33" s="513"/>
      <c r="AI33" s="513"/>
      <c r="AJ33" s="514"/>
      <c r="AK33" s="512" t="str">
        <f>IF(Calcu!B31=TRUE,Calcu!G31*H$5,"")</f>
        <v/>
      </c>
      <c r="AL33" s="513"/>
      <c r="AM33" s="513"/>
      <c r="AN33" s="513"/>
      <c r="AO33" s="514"/>
      <c r="AP33" s="512" t="str">
        <f>IF(Calcu!B31=TRUE,Calcu!H31*H$5,"")</f>
        <v/>
      </c>
      <c r="AQ33" s="513"/>
      <c r="AR33" s="513"/>
      <c r="AS33" s="513"/>
      <c r="AT33" s="514"/>
      <c r="AU33" s="512" t="str">
        <f>IF(Calcu!B31=TRUE,Calcu!I31*H$5,"")</f>
        <v/>
      </c>
      <c r="AV33" s="513"/>
      <c r="AW33" s="513"/>
      <c r="AX33" s="513"/>
      <c r="AY33" s="514"/>
      <c r="AZ33" s="512" t="str">
        <f>Calcu!P31</f>
        <v/>
      </c>
      <c r="BA33" s="513"/>
      <c r="BB33" s="513"/>
      <c r="BC33" s="513"/>
      <c r="BD33" s="514"/>
      <c r="BE33" s="512" t="str">
        <f>Calcu!K31</f>
        <v/>
      </c>
      <c r="BF33" s="513"/>
      <c r="BG33" s="513"/>
      <c r="BH33" s="513"/>
      <c r="BI33" s="514"/>
      <c r="BJ33" s="512" t="str">
        <f>IF(B33="","",(Calcu!S31*Calcu!T31+Calcu!U31*Calcu!V31)*Calcu!W31)</f>
        <v/>
      </c>
      <c r="BK33" s="513"/>
      <c r="BL33" s="513"/>
      <c r="BM33" s="513"/>
      <c r="BN33" s="514"/>
      <c r="BO33" s="512" t="str">
        <f>Calcu!X31</f>
        <v/>
      </c>
      <c r="BP33" s="513"/>
      <c r="BQ33" s="513"/>
      <c r="BR33" s="513"/>
      <c r="BS33" s="514"/>
    </row>
    <row r="34" spans="1:71" ht="18.75" customHeight="1">
      <c r="A34" s="58"/>
      <c r="B34" s="512" t="str">
        <f>Calcu!W32</f>
        <v/>
      </c>
      <c r="C34" s="513"/>
      <c r="D34" s="513"/>
      <c r="E34" s="513"/>
      <c r="F34" s="514"/>
      <c r="G34" s="512" t="str">
        <f>Calcu!L32</f>
        <v/>
      </c>
      <c r="H34" s="513"/>
      <c r="I34" s="513"/>
      <c r="J34" s="513"/>
      <c r="K34" s="514"/>
      <c r="L34" s="512" t="str">
        <f>Calcu!M32</f>
        <v/>
      </c>
      <c r="M34" s="513"/>
      <c r="N34" s="513"/>
      <c r="O34" s="513"/>
      <c r="P34" s="514"/>
      <c r="Q34" s="512" t="str">
        <f>Calcu!N32</f>
        <v/>
      </c>
      <c r="R34" s="513"/>
      <c r="S34" s="513"/>
      <c r="T34" s="513"/>
      <c r="U34" s="514"/>
      <c r="V34" s="512" t="str">
        <f>Calcu!O32</f>
        <v/>
      </c>
      <c r="W34" s="513"/>
      <c r="X34" s="513"/>
      <c r="Y34" s="513"/>
      <c r="Z34" s="514"/>
      <c r="AA34" s="512" t="str">
        <f>IF(Calcu!B32=TRUE,Calcu!E32*$H$5,"")</f>
        <v/>
      </c>
      <c r="AB34" s="513"/>
      <c r="AC34" s="513"/>
      <c r="AD34" s="513"/>
      <c r="AE34" s="514"/>
      <c r="AF34" s="512" t="str">
        <f>IF(Calcu!B32=TRUE,Calcu!F32*H$5,"")</f>
        <v/>
      </c>
      <c r="AG34" s="513"/>
      <c r="AH34" s="513"/>
      <c r="AI34" s="513"/>
      <c r="AJ34" s="514"/>
      <c r="AK34" s="512" t="str">
        <f>IF(Calcu!B32=TRUE,Calcu!G32*H$5,"")</f>
        <v/>
      </c>
      <c r="AL34" s="513"/>
      <c r="AM34" s="513"/>
      <c r="AN34" s="513"/>
      <c r="AO34" s="514"/>
      <c r="AP34" s="512" t="str">
        <f>IF(Calcu!B32=TRUE,Calcu!H32*H$5,"")</f>
        <v/>
      </c>
      <c r="AQ34" s="513"/>
      <c r="AR34" s="513"/>
      <c r="AS34" s="513"/>
      <c r="AT34" s="514"/>
      <c r="AU34" s="512" t="str">
        <f>IF(Calcu!B32=TRUE,Calcu!I32*H$5,"")</f>
        <v/>
      </c>
      <c r="AV34" s="513"/>
      <c r="AW34" s="513"/>
      <c r="AX34" s="513"/>
      <c r="AY34" s="514"/>
      <c r="AZ34" s="512" t="str">
        <f>Calcu!P32</f>
        <v/>
      </c>
      <c r="BA34" s="513"/>
      <c r="BB34" s="513"/>
      <c r="BC34" s="513"/>
      <c r="BD34" s="514"/>
      <c r="BE34" s="512" t="str">
        <f>Calcu!K32</f>
        <v/>
      </c>
      <c r="BF34" s="513"/>
      <c r="BG34" s="513"/>
      <c r="BH34" s="513"/>
      <c r="BI34" s="514"/>
      <c r="BJ34" s="512" t="str">
        <f>IF(B34="","",(Calcu!S32*Calcu!T32+Calcu!U32*Calcu!V32)*Calcu!W32)</f>
        <v/>
      </c>
      <c r="BK34" s="513"/>
      <c r="BL34" s="513"/>
      <c r="BM34" s="513"/>
      <c r="BN34" s="514"/>
      <c r="BO34" s="512" t="str">
        <f>Calcu!X32</f>
        <v/>
      </c>
      <c r="BP34" s="513"/>
      <c r="BQ34" s="513"/>
      <c r="BR34" s="513"/>
      <c r="BS34" s="514"/>
    </row>
    <row r="35" spans="1:71" ht="18.75" customHeight="1">
      <c r="A35" s="58"/>
      <c r="B35" s="512" t="str">
        <f>Calcu!W33</f>
        <v/>
      </c>
      <c r="C35" s="513"/>
      <c r="D35" s="513"/>
      <c r="E35" s="513"/>
      <c r="F35" s="514"/>
      <c r="G35" s="512" t="str">
        <f>Calcu!L33</f>
        <v/>
      </c>
      <c r="H35" s="513"/>
      <c r="I35" s="513"/>
      <c r="J35" s="513"/>
      <c r="K35" s="514"/>
      <c r="L35" s="512" t="str">
        <f>Calcu!M33</f>
        <v/>
      </c>
      <c r="M35" s="513"/>
      <c r="N35" s="513"/>
      <c r="O35" s="513"/>
      <c r="P35" s="514"/>
      <c r="Q35" s="512" t="str">
        <f>Calcu!N33</f>
        <v/>
      </c>
      <c r="R35" s="513"/>
      <c r="S35" s="513"/>
      <c r="T35" s="513"/>
      <c r="U35" s="514"/>
      <c r="V35" s="512" t="str">
        <f>Calcu!O33</f>
        <v/>
      </c>
      <c r="W35" s="513"/>
      <c r="X35" s="513"/>
      <c r="Y35" s="513"/>
      <c r="Z35" s="514"/>
      <c r="AA35" s="512" t="str">
        <f>IF(Calcu!B33=TRUE,Calcu!E33*$H$5,"")</f>
        <v/>
      </c>
      <c r="AB35" s="513"/>
      <c r="AC35" s="513"/>
      <c r="AD35" s="513"/>
      <c r="AE35" s="514"/>
      <c r="AF35" s="512" t="str">
        <f>IF(Calcu!B33=TRUE,Calcu!F33*H$5,"")</f>
        <v/>
      </c>
      <c r="AG35" s="513"/>
      <c r="AH35" s="513"/>
      <c r="AI35" s="513"/>
      <c r="AJ35" s="514"/>
      <c r="AK35" s="512" t="str">
        <f>IF(Calcu!B33=TRUE,Calcu!G33*H$5,"")</f>
        <v/>
      </c>
      <c r="AL35" s="513"/>
      <c r="AM35" s="513"/>
      <c r="AN35" s="513"/>
      <c r="AO35" s="514"/>
      <c r="AP35" s="512" t="str">
        <f>IF(Calcu!B33=TRUE,Calcu!H33*H$5,"")</f>
        <v/>
      </c>
      <c r="AQ35" s="513"/>
      <c r="AR35" s="513"/>
      <c r="AS35" s="513"/>
      <c r="AT35" s="514"/>
      <c r="AU35" s="512" t="str">
        <f>IF(Calcu!B33=TRUE,Calcu!I33*H$5,"")</f>
        <v/>
      </c>
      <c r="AV35" s="513"/>
      <c r="AW35" s="513"/>
      <c r="AX35" s="513"/>
      <c r="AY35" s="514"/>
      <c r="AZ35" s="512" t="str">
        <f>Calcu!P33</f>
        <v/>
      </c>
      <c r="BA35" s="513"/>
      <c r="BB35" s="513"/>
      <c r="BC35" s="513"/>
      <c r="BD35" s="514"/>
      <c r="BE35" s="512" t="str">
        <f>Calcu!K33</f>
        <v/>
      </c>
      <c r="BF35" s="513"/>
      <c r="BG35" s="513"/>
      <c r="BH35" s="513"/>
      <c r="BI35" s="514"/>
      <c r="BJ35" s="512" t="str">
        <f>IF(B35="","",(Calcu!S33*Calcu!T33+Calcu!U33*Calcu!V33)*Calcu!W33)</f>
        <v/>
      </c>
      <c r="BK35" s="513"/>
      <c r="BL35" s="513"/>
      <c r="BM35" s="513"/>
      <c r="BN35" s="514"/>
      <c r="BO35" s="512" t="str">
        <f>Calcu!X33</f>
        <v/>
      </c>
      <c r="BP35" s="513"/>
      <c r="BQ35" s="513"/>
      <c r="BR35" s="513"/>
      <c r="BS35" s="514"/>
    </row>
    <row r="36" spans="1:71" ht="18.75" customHeight="1">
      <c r="A36" s="58"/>
      <c r="B36" s="512" t="str">
        <f>Calcu!W34</f>
        <v/>
      </c>
      <c r="C36" s="513"/>
      <c r="D36" s="513"/>
      <c r="E36" s="513"/>
      <c r="F36" s="514"/>
      <c r="G36" s="512" t="str">
        <f>Calcu!L34</f>
        <v/>
      </c>
      <c r="H36" s="513"/>
      <c r="I36" s="513"/>
      <c r="J36" s="513"/>
      <c r="K36" s="514"/>
      <c r="L36" s="512" t="str">
        <f>Calcu!M34</f>
        <v/>
      </c>
      <c r="M36" s="513"/>
      <c r="N36" s="513"/>
      <c r="O36" s="513"/>
      <c r="P36" s="514"/>
      <c r="Q36" s="512" t="str">
        <f>Calcu!N34</f>
        <v/>
      </c>
      <c r="R36" s="513"/>
      <c r="S36" s="513"/>
      <c r="T36" s="513"/>
      <c r="U36" s="514"/>
      <c r="V36" s="512" t="str">
        <f>Calcu!O34</f>
        <v/>
      </c>
      <c r="W36" s="513"/>
      <c r="X36" s="513"/>
      <c r="Y36" s="513"/>
      <c r="Z36" s="514"/>
      <c r="AA36" s="512" t="str">
        <f>IF(Calcu!B34=TRUE,Calcu!E34*$H$5,"")</f>
        <v/>
      </c>
      <c r="AB36" s="513"/>
      <c r="AC36" s="513"/>
      <c r="AD36" s="513"/>
      <c r="AE36" s="514"/>
      <c r="AF36" s="512" t="str">
        <f>IF(Calcu!B34=TRUE,Calcu!F34*H$5,"")</f>
        <v/>
      </c>
      <c r="AG36" s="513"/>
      <c r="AH36" s="513"/>
      <c r="AI36" s="513"/>
      <c r="AJ36" s="514"/>
      <c r="AK36" s="512" t="str">
        <f>IF(Calcu!B34=TRUE,Calcu!G34*H$5,"")</f>
        <v/>
      </c>
      <c r="AL36" s="513"/>
      <c r="AM36" s="513"/>
      <c r="AN36" s="513"/>
      <c r="AO36" s="514"/>
      <c r="AP36" s="512" t="str">
        <f>IF(Calcu!B34=TRUE,Calcu!H34*H$5,"")</f>
        <v/>
      </c>
      <c r="AQ36" s="513"/>
      <c r="AR36" s="513"/>
      <c r="AS36" s="513"/>
      <c r="AT36" s="514"/>
      <c r="AU36" s="512" t="str">
        <f>IF(Calcu!B34=TRUE,Calcu!I34*H$5,"")</f>
        <v/>
      </c>
      <c r="AV36" s="513"/>
      <c r="AW36" s="513"/>
      <c r="AX36" s="513"/>
      <c r="AY36" s="514"/>
      <c r="AZ36" s="512" t="str">
        <f>Calcu!P34</f>
        <v/>
      </c>
      <c r="BA36" s="513"/>
      <c r="BB36" s="513"/>
      <c r="BC36" s="513"/>
      <c r="BD36" s="514"/>
      <c r="BE36" s="512" t="str">
        <f>Calcu!K34</f>
        <v/>
      </c>
      <c r="BF36" s="513"/>
      <c r="BG36" s="513"/>
      <c r="BH36" s="513"/>
      <c r="BI36" s="514"/>
      <c r="BJ36" s="512" t="str">
        <f>IF(B36="","",(Calcu!S34*Calcu!T34+Calcu!U34*Calcu!V34)*Calcu!W34)</f>
        <v/>
      </c>
      <c r="BK36" s="513"/>
      <c r="BL36" s="513"/>
      <c r="BM36" s="513"/>
      <c r="BN36" s="514"/>
      <c r="BO36" s="512" t="str">
        <f>Calcu!X34</f>
        <v/>
      </c>
      <c r="BP36" s="513"/>
      <c r="BQ36" s="513"/>
      <c r="BR36" s="513"/>
      <c r="BS36" s="514"/>
    </row>
    <row r="37" spans="1:71" ht="18.75" customHeight="1">
      <c r="A37" s="58"/>
      <c r="B37" s="512" t="str">
        <f>Calcu!W35</f>
        <v/>
      </c>
      <c r="C37" s="513"/>
      <c r="D37" s="513"/>
      <c r="E37" s="513"/>
      <c r="F37" s="514"/>
      <c r="G37" s="512" t="str">
        <f>Calcu!L35</f>
        <v/>
      </c>
      <c r="H37" s="513"/>
      <c r="I37" s="513"/>
      <c r="J37" s="513"/>
      <c r="K37" s="514"/>
      <c r="L37" s="512" t="str">
        <f>Calcu!M35</f>
        <v/>
      </c>
      <c r="M37" s="513"/>
      <c r="N37" s="513"/>
      <c r="O37" s="513"/>
      <c r="P37" s="514"/>
      <c r="Q37" s="512" t="str">
        <f>Calcu!N35</f>
        <v/>
      </c>
      <c r="R37" s="513"/>
      <c r="S37" s="513"/>
      <c r="T37" s="513"/>
      <c r="U37" s="514"/>
      <c r="V37" s="512" t="str">
        <f>Calcu!O35</f>
        <v/>
      </c>
      <c r="W37" s="513"/>
      <c r="X37" s="513"/>
      <c r="Y37" s="513"/>
      <c r="Z37" s="514"/>
      <c r="AA37" s="512" t="str">
        <f>IF(Calcu!B35=TRUE,Calcu!E35*$H$5,"")</f>
        <v/>
      </c>
      <c r="AB37" s="513"/>
      <c r="AC37" s="513"/>
      <c r="AD37" s="513"/>
      <c r="AE37" s="514"/>
      <c r="AF37" s="512" t="str">
        <f>IF(Calcu!B35=TRUE,Calcu!F35*H$5,"")</f>
        <v/>
      </c>
      <c r="AG37" s="513"/>
      <c r="AH37" s="513"/>
      <c r="AI37" s="513"/>
      <c r="AJ37" s="514"/>
      <c r="AK37" s="512" t="str">
        <f>IF(Calcu!B35=TRUE,Calcu!G35*H$5,"")</f>
        <v/>
      </c>
      <c r="AL37" s="513"/>
      <c r="AM37" s="513"/>
      <c r="AN37" s="513"/>
      <c r="AO37" s="514"/>
      <c r="AP37" s="512" t="str">
        <f>IF(Calcu!B35=TRUE,Calcu!H35*H$5,"")</f>
        <v/>
      </c>
      <c r="AQ37" s="513"/>
      <c r="AR37" s="513"/>
      <c r="AS37" s="513"/>
      <c r="AT37" s="514"/>
      <c r="AU37" s="512" t="str">
        <f>IF(Calcu!B35=TRUE,Calcu!I35*H$5,"")</f>
        <v/>
      </c>
      <c r="AV37" s="513"/>
      <c r="AW37" s="513"/>
      <c r="AX37" s="513"/>
      <c r="AY37" s="514"/>
      <c r="AZ37" s="512" t="str">
        <f>Calcu!P35</f>
        <v/>
      </c>
      <c r="BA37" s="513"/>
      <c r="BB37" s="513"/>
      <c r="BC37" s="513"/>
      <c r="BD37" s="514"/>
      <c r="BE37" s="512" t="str">
        <f>Calcu!K35</f>
        <v/>
      </c>
      <c r="BF37" s="513"/>
      <c r="BG37" s="513"/>
      <c r="BH37" s="513"/>
      <c r="BI37" s="514"/>
      <c r="BJ37" s="512" t="str">
        <f>IF(B37="","",(Calcu!S35*Calcu!T35+Calcu!U35*Calcu!V35)*Calcu!W35)</f>
        <v/>
      </c>
      <c r="BK37" s="513"/>
      <c r="BL37" s="513"/>
      <c r="BM37" s="513"/>
      <c r="BN37" s="514"/>
      <c r="BO37" s="512" t="str">
        <f>Calcu!X35</f>
        <v/>
      </c>
      <c r="BP37" s="513"/>
      <c r="BQ37" s="513"/>
      <c r="BR37" s="513"/>
      <c r="BS37" s="514"/>
    </row>
    <row r="38" spans="1:71" ht="18.75" customHeight="1">
      <c r="A38" s="58"/>
      <c r="B38" s="512" t="str">
        <f>Calcu!W36</f>
        <v/>
      </c>
      <c r="C38" s="513"/>
      <c r="D38" s="513"/>
      <c r="E38" s="513"/>
      <c r="F38" s="514"/>
      <c r="G38" s="512" t="str">
        <f>Calcu!L36</f>
        <v/>
      </c>
      <c r="H38" s="513"/>
      <c r="I38" s="513"/>
      <c r="J38" s="513"/>
      <c r="K38" s="514"/>
      <c r="L38" s="512" t="str">
        <f>Calcu!M36</f>
        <v/>
      </c>
      <c r="M38" s="513"/>
      <c r="N38" s="513"/>
      <c r="O38" s="513"/>
      <c r="P38" s="514"/>
      <c r="Q38" s="512" t="str">
        <f>Calcu!N36</f>
        <v/>
      </c>
      <c r="R38" s="513"/>
      <c r="S38" s="513"/>
      <c r="T38" s="513"/>
      <c r="U38" s="514"/>
      <c r="V38" s="512" t="str">
        <f>Calcu!O36</f>
        <v/>
      </c>
      <c r="W38" s="513"/>
      <c r="X38" s="513"/>
      <c r="Y38" s="513"/>
      <c r="Z38" s="514"/>
      <c r="AA38" s="512" t="str">
        <f>IF(Calcu!B36=TRUE,Calcu!E36*$H$5,"")</f>
        <v/>
      </c>
      <c r="AB38" s="513"/>
      <c r="AC38" s="513"/>
      <c r="AD38" s="513"/>
      <c r="AE38" s="514"/>
      <c r="AF38" s="512" t="str">
        <f>IF(Calcu!B36=TRUE,Calcu!F36*H$5,"")</f>
        <v/>
      </c>
      <c r="AG38" s="513"/>
      <c r="AH38" s="513"/>
      <c r="AI38" s="513"/>
      <c r="AJ38" s="514"/>
      <c r="AK38" s="512" t="str">
        <f>IF(Calcu!B36=TRUE,Calcu!G36*H$5,"")</f>
        <v/>
      </c>
      <c r="AL38" s="513"/>
      <c r="AM38" s="513"/>
      <c r="AN38" s="513"/>
      <c r="AO38" s="514"/>
      <c r="AP38" s="512" t="str">
        <f>IF(Calcu!B36=TRUE,Calcu!H36*H$5,"")</f>
        <v/>
      </c>
      <c r="AQ38" s="513"/>
      <c r="AR38" s="513"/>
      <c r="AS38" s="513"/>
      <c r="AT38" s="514"/>
      <c r="AU38" s="512" t="str">
        <f>IF(Calcu!B36=TRUE,Calcu!I36*H$5,"")</f>
        <v/>
      </c>
      <c r="AV38" s="513"/>
      <c r="AW38" s="513"/>
      <c r="AX38" s="513"/>
      <c r="AY38" s="514"/>
      <c r="AZ38" s="512" t="str">
        <f>Calcu!P36</f>
        <v/>
      </c>
      <c r="BA38" s="513"/>
      <c r="BB38" s="513"/>
      <c r="BC38" s="513"/>
      <c r="BD38" s="514"/>
      <c r="BE38" s="512" t="str">
        <f>Calcu!K36</f>
        <v/>
      </c>
      <c r="BF38" s="513"/>
      <c r="BG38" s="513"/>
      <c r="BH38" s="513"/>
      <c r="BI38" s="514"/>
      <c r="BJ38" s="512" t="str">
        <f>IF(B38="","",(Calcu!S36*Calcu!T36+Calcu!U36*Calcu!V36)*Calcu!W36)</f>
        <v/>
      </c>
      <c r="BK38" s="513"/>
      <c r="BL38" s="513"/>
      <c r="BM38" s="513"/>
      <c r="BN38" s="514"/>
      <c r="BO38" s="512" t="str">
        <f>Calcu!X36</f>
        <v/>
      </c>
      <c r="BP38" s="513"/>
      <c r="BQ38" s="513"/>
      <c r="BR38" s="513"/>
      <c r="BS38" s="514"/>
    </row>
    <row r="39" spans="1:71" ht="18.75" customHeight="1">
      <c r="A39" s="58"/>
      <c r="B39" s="512" t="str">
        <f>Calcu!W37</f>
        <v/>
      </c>
      <c r="C39" s="513"/>
      <c r="D39" s="513"/>
      <c r="E39" s="513"/>
      <c r="F39" s="514"/>
      <c r="G39" s="512" t="str">
        <f>Calcu!L37</f>
        <v/>
      </c>
      <c r="H39" s="513"/>
      <c r="I39" s="513"/>
      <c r="J39" s="513"/>
      <c r="K39" s="514"/>
      <c r="L39" s="512" t="str">
        <f>Calcu!M37</f>
        <v/>
      </c>
      <c r="M39" s="513"/>
      <c r="N39" s="513"/>
      <c r="O39" s="513"/>
      <c r="P39" s="514"/>
      <c r="Q39" s="512" t="str">
        <f>Calcu!N37</f>
        <v/>
      </c>
      <c r="R39" s="513"/>
      <c r="S39" s="513"/>
      <c r="T39" s="513"/>
      <c r="U39" s="514"/>
      <c r="V39" s="512" t="str">
        <f>Calcu!O37</f>
        <v/>
      </c>
      <c r="W39" s="513"/>
      <c r="X39" s="513"/>
      <c r="Y39" s="513"/>
      <c r="Z39" s="514"/>
      <c r="AA39" s="512" t="str">
        <f>IF(Calcu!B37=TRUE,Calcu!E37*$H$5,"")</f>
        <v/>
      </c>
      <c r="AB39" s="513"/>
      <c r="AC39" s="513"/>
      <c r="AD39" s="513"/>
      <c r="AE39" s="514"/>
      <c r="AF39" s="512" t="str">
        <f>IF(Calcu!B37=TRUE,Calcu!F37*H$5,"")</f>
        <v/>
      </c>
      <c r="AG39" s="513"/>
      <c r="AH39" s="513"/>
      <c r="AI39" s="513"/>
      <c r="AJ39" s="514"/>
      <c r="AK39" s="512" t="str">
        <f>IF(Calcu!B37=TRUE,Calcu!G37*H$5,"")</f>
        <v/>
      </c>
      <c r="AL39" s="513"/>
      <c r="AM39" s="513"/>
      <c r="AN39" s="513"/>
      <c r="AO39" s="514"/>
      <c r="AP39" s="512" t="str">
        <f>IF(Calcu!B37=TRUE,Calcu!H37*H$5,"")</f>
        <v/>
      </c>
      <c r="AQ39" s="513"/>
      <c r="AR39" s="513"/>
      <c r="AS39" s="513"/>
      <c r="AT39" s="514"/>
      <c r="AU39" s="512" t="str">
        <f>IF(Calcu!B37=TRUE,Calcu!I37*H$5,"")</f>
        <v/>
      </c>
      <c r="AV39" s="513"/>
      <c r="AW39" s="513"/>
      <c r="AX39" s="513"/>
      <c r="AY39" s="514"/>
      <c r="AZ39" s="512" t="str">
        <f>Calcu!P37</f>
        <v/>
      </c>
      <c r="BA39" s="513"/>
      <c r="BB39" s="513"/>
      <c r="BC39" s="513"/>
      <c r="BD39" s="514"/>
      <c r="BE39" s="512" t="str">
        <f>Calcu!K37</f>
        <v/>
      </c>
      <c r="BF39" s="513"/>
      <c r="BG39" s="513"/>
      <c r="BH39" s="513"/>
      <c r="BI39" s="514"/>
      <c r="BJ39" s="512" t="str">
        <f>IF(B39="","",(Calcu!S37*Calcu!T37+Calcu!U37*Calcu!V37)*Calcu!W37)</f>
        <v/>
      </c>
      <c r="BK39" s="513"/>
      <c r="BL39" s="513"/>
      <c r="BM39" s="513"/>
      <c r="BN39" s="514"/>
      <c r="BO39" s="512" t="str">
        <f>Calcu!X37</f>
        <v/>
      </c>
      <c r="BP39" s="513"/>
      <c r="BQ39" s="513"/>
      <c r="BR39" s="513"/>
      <c r="BS39" s="514"/>
    </row>
    <row r="40" spans="1:71" ht="18.75" customHeight="1">
      <c r="A40" s="58"/>
      <c r="B40" s="512" t="str">
        <f>Calcu!W38</f>
        <v/>
      </c>
      <c r="C40" s="513"/>
      <c r="D40" s="513"/>
      <c r="E40" s="513"/>
      <c r="F40" s="514"/>
      <c r="G40" s="512" t="str">
        <f>Calcu!L38</f>
        <v/>
      </c>
      <c r="H40" s="513"/>
      <c r="I40" s="513"/>
      <c r="J40" s="513"/>
      <c r="K40" s="514"/>
      <c r="L40" s="512" t="str">
        <f>Calcu!M38</f>
        <v/>
      </c>
      <c r="M40" s="513"/>
      <c r="N40" s="513"/>
      <c r="O40" s="513"/>
      <c r="P40" s="514"/>
      <c r="Q40" s="512" t="str">
        <f>Calcu!N38</f>
        <v/>
      </c>
      <c r="R40" s="513"/>
      <c r="S40" s="513"/>
      <c r="T40" s="513"/>
      <c r="U40" s="514"/>
      <c r="V40" s="512" t="str">
        <f>Calcu!O38</f>
        <v/>
      </c>
      <c r="W40" s="513"/>
      <c r="X40" s="513"/>
      <c r="Y40" s="513"/>
      <c r="Z40" s="514"/>
      <c r="AA40" s="512" t="str">
        <f>IF(Calcu!B38=TRUE,Calcu!E38*$H$5,"")</f>
        <v/>
      </c>
      <c r="AB40" s="513"/>
      <c r="AC40" s="513"/>
      <c r="AD40" s="513"/>
      <c r="AE40" s="514"/>
      <c r="AF40" s="512" t="str">
        <f>IF(Calcu!B38=TRUE,Calcu!F38*H$5,"")</f>
        <v/>
      </c>
      <c r="AG40" s="513"/>
      <c r="AH40" s="513"/>
      <c r="AI40" s="513"/>
      <c r="AJ40" s="514"/>
      <c r="AK40" s="512" t="str">
        <f>IF(Calcu!B38=TRUE,Calcu!G38*H$5,"")</f>
        <v/>
      </c>
      <c r="AL40" s="513"/>
      <c r="AM40" s="513"/>
      <c r="AN40" s="513"/>
      <c r="AO40" s="514"/>
      <c r="AP40" s="512" t="str">
        <f>IF(Calcu!B38=TRUE,Calcu!H38*H$5,"")</f>
        <v/>
      </c>
      <c r="AQ40" s="513"/>
      <c r="AR40" s="513"/>
      <c r="AS40" s="513"/>
      <c r="AT40" s="514"/>
      <c r="AU40" s="512" t="str">
        <f>IF(Calcu!B38=TRUE,Calcu!I38*H$5,"")</f>
        <v/>
      </c>
      <c r="AV40" s="513"/>
      <c r="AW40" s="513"/>
      <c r="AX40" s="513"/>
      <c r="AY40" s="514"/>
      <c r="AZ40" s="512" t="str">
        <f>Calcu!P38</f>
        <v/>
      </c>
      <c r="BA40" s="513"/>
      <c r="BB40" s="513"/>
      <c r="BC40" s="513"/>
      <c r="BD40" s="514"/>
      <c r="BE40" s="512" t="str">
        <f>Calcu!K38</f>
        <v/>
      </c>
      <c r="BF40" s="513"/>
      <c r="BG40" s="513"/>
      <c r="BH40" s="513"/>
      <c r="BI40" s="514"/>
      <c r="BJ40" s="512" t="str">
        <f>IF(B40="","",(Calcu!S38*Calcu!T38+Calcu!U38*Calcu!V38)*Calcu!W38)</f>
        <v/>
      </c>
      <c r="BK40" s="513"/>
      <c r="BL40" s="513"/>
      <c r="BM40" s="513"/>
      <c r="BN40" s="514"/>
      <c r="BO40" s="512" t="str">
        <f>Calcu!X38</f>
        <v/>
      </c>
      <c r="BP40" s="513"/>
      <c r="BQ40" s="513"/>
      <c r="BR40" s="513"/>
      <c r="BS40" s="514"/>
    </row>
    <row r="41" spans="1:71" ht="18.75" customHeight="1">
      <c r="A41" s="58"/>
      <c r="B41" s="512" t="str">
        <f>Calcu!W39</f>
        <v/>
      </c>
      <c r="C41" s="513"/>
      <c r="D41" s="513"/>
      <c r="E41" s="513"/>
      <c r="F41" s="514"/>
      <c r="G41" s="512" t="str">
        <f>Calcu!L39</f>
        <v/>
      </c>
      <c r="H41" s="513"/>
      <c r="I41" s="513"/>
      <c r="J41" s="513"/>
      <c r="K41" s="514"/>
      <c r="L41" s="512" t="str">
        <f>Calcu!M39</f>
        <v/>
      </c>
      <c r="M41" s="513"/>
      <c r="N41" s="513"/>
      <c r="O41" s="513"/>
      <c r="P41" s="514"/>
      <c r="Q41" s="512" t="str">
        <f>Calcu!N39</f>
        <v/>
      </c>
      <c r="R41" s="513"/>
      <c r="S41" s="513"/>
      <c r="T41" s="513"/>
      <c r="U41" s="514"/>
      <c r="V41" s="512" t="str">
        <f>Calcu!O39</f>
        <v/>
      </c>
      <c r="W41" s="513"/>
      <c r="X41" s="513"/>
      <c r="Y41" s="513"/>
      <c r="Z41" s="514"/>
      <c r="AA41" s="512" t="str">
        <f>IF(Calcu!B39=TRUE,Calcu!E39*$H$5,"")</f>
        <v/>
      </c>
      <c r="AB41" s="513"/>
      <c r="AC41" s="513"/>
      <c r="AD41" s="513"/>
      <c r="AE41" s="514"/>
      <c r="AF41" s="512" t="str">
        <f>IF(Calcu!B39=TRUE,Calcu!F39*H$5,"")</f>
        <v/>
      </c>
      <c r="AG41" s="513"/>
      <c r="AH41" s="513"/>
      <c r="AI41" s="513"/>
      <c r="AJ41" s="514"/>
      <c r="AK41" s="512" t="str">
        <f>IF(Calcu!B39=TRUE,Calcu!G39*H$5,"")</f>
        <v/>
      </c>
      <c r="AL41" s="513"/>
      <c r="AM41" s="513"/>
      <c r="AN41" s="513"/>
      <c r="AO41" s="514"/>
      <c r="AP41" s="512" t="str">
        <f>IF(Calcu!B39=TRUE,Calcu!H39*H$5,"")</f>
        <v/>
      </c>
      <c r="AQ41" s="513"/>
      <c r="AR41" s="513"/>
      <c r="AS41" s="513"/>
      <c r="AT41" s="514"/>
      <c r="AU41" s="512" t="str">
        <f>IF(Calcu!B39=TRUE,Calcu!I39*H$5,"")</f>
        <v/>
      </c>
      <c r="AV41" s="513"/>
      <c r="AW41" s="513"/>
      <c r="AX41" s="513"/>
      <c r="AY41" s="514"/>
      <c r="AZ41" s="512" t="str">
        <f>Calcu!P39</f>
        <v/>
      </c>
      <c r="BA41" s="513"/>
      <c r="BB41" s="513"/>
      <c r="BC41" s="513"/>
      <c r="BD41" s="514"/>
      <c r="BE41" s="512" t="str">
        <f>Calcu!K39</f>
        <v/>
      </c>
      <c r="BF41" s="513"/>
      <c r="BG41" s="513"/>
      <c r="BH41" s="513"/>
      <c r="BI41" s="514"/>
      <c r="BJ41" s="512" t="str">
        <f>IF(B41="","",(Calcu!S39*Calcu!T39+Calcu!U39*Calcu!V39)*Calcu!W39)</f>
        <v/>
      </c>
      <c r="BK41" s="513"/>
      <c r="BL41" s="513"/>
      <c r="BM41" s="513"/>
      <c r="BN41" s="514"/>
      <c r="BO41" s="512" t="str">
        <f>Calcu!X39</f>
        <v/>
      </c>
      <c r="BP41" s="513"/>
      <c r="BQ41" s="513"/>
      <c r="BR41" s="513"/>
      <c r="BS41" s="514"/>
    </row>
    <row r="42" spans="1:71" ht="18.75" customHeight="1">
      <c r="A42" s="58"/>
      <c r="B42" s="512" t="str">
        <f>Calcu!W40</f>
        <v/>
      </c>
      <c r="C42" s="513"/>
      <c r="D42" s="513"/>
      <c r="E42" s="513"/>
      <c r="F42" s="514"/>
      <c r="G42" s="512" t="str">
        <f>Calcu!L40</f>
        <v/>
      </c>
      <c r="H42" s="513"/>
      <c r="I42" s="513"/>
      <c r="J42" s="513"/>
      <c r="K42" s="514"/>
      <c r="L42" s="512" t="str">
        <f>Calcu!M40</f>
        <v/>
      </c>
      <c r="M42" s="513"/>
      <c r="N42" s="513"/>
      <c r="O42" s="513"/>
      <c r="P42" s="514"/>
      <c r="Q42" s="512" t="str">
        <f>Calcu!N40</f>
        <v/>
      </c>
      <c r="R42" s="513"/>
      <c r="S42" s="513"/>
      <c r="T42" s="513"/>
      <c r="U42" s="514"/>
      <c r="V42" s="512" t="str">
        <f>Calcu!O40</f>
        <v/>
      </c>
      <c r="W42" s="513"/>
      <c r="X42" s="513"/>
      <c r="Y42" s="513"/>
      <c r="Z42" s="514"/>
      <c r="AA42" s="512" t="str">
        <f>IF(Calcu!B40=TRUE,Calcu!E40*$H$5,"")</f>
        <v/>
      </c>
      <c r="AB42" s="513"/>
      <c r="AC42" s="513"/>
      <c r="AD42" s="513"/>
      <c r="AE42" s="514"/>
      <c r="AF42" s="512" t="str">
        <f>IF(Calcu!B40=TRUE,Calcu!F40*H$5,"")</f>
        <v/>
      </c>
      <c r="AG42" s="513"/>
      <c r="AH42" s="513"/>
      <c r="AI42" s="513"/>
      <c r="AJ42" s="514"/>
      <c r="AK42" s="512" t="str">
        <f>IF(Calcu!B40=TRUE,Calcu!G40*H$5,"")</f>
        <v/>
      </c>
      <c r="AL42" s="513"/>
      <c r="AM42" s="513"/>
      <c r="AN42" s="513"/>
      <c r="AO42" s="514"/>
      <c r="AP42" s="512" t="str">
        <f>IF(Calcu!B40=TRUE,Calcu!H40*H$5,"")</f>
        <v/>
      </c>
      <c r="AQ42" s="513"/>
      <c r="AR42" s="513"/>
      <c r="AS42" s="513"/>
      <c r="AT42" s="514"/>
      <c r="AU42" s="512" t="str">
        <f>IF(Calcu!B40=TRUE,Calcu!I40*H$5,"")</f>
        <v/>
      </c>
      <c r="AV42" s="513"/>
      <c r="AW42" s="513"/>
      <c r="AX42" s="513"/>
      <c r="AY42" s="514"/>
      <c r="AZ42" s="512" t="str">
        <f>Calcu!P40</f>
        <v/>
      </c>
      <c r="BA42" s="513"/>
      <c r="BB42" s="513"/>
      <c r="BC42" s="513"/>
      <c r="BD42" s="514"/>
      <c r="BE42" s="512" t="str">
        <f>Calcu!K40</f>
        <v/>
      </c>
      <c r="BF42" s="513"/>
      <c r="BG42" s="513"/>
      <c r="BH42" s="513"/>
      <c r="BI42" s="514"/>
      <c r="BJ42" s="512" t="str">
        <f>IF(B42="","",(Calcu!S40*Calcu!T40+Calcu!U40*Calcu!V40)*Calcu!W40)</f>
        <v/>
      </c>
      <c r="BK42" s="513"/>
      <c r="BL42" s="513"/>
      <c r="BM42" s="513"/>
      <c r="BN42" s="514"/>
      <c r="BO42" s="512" t="str">
        <f>Calcu!X40</f>
        <v/>
      </c>
      <c r="BP42" s="513"/>
      <c r="BQ42" s="513"/>
      <c r="BR42" s="513"/>
      <c r="BS42" s="514"/>
    </row>
    <row r="43" spans="1:71" ht="18.75" customHeight="1">
      <c r="A43" s="58"/>
      <c r="B43" s="512" t="str">
        <f>Calcu!W41</f>
        <v/>
      </c>
      <c r="C43" s="513"/>
      <c r="D43" s="513"/>
      <c r="E43" s="513"/>
      <c r="F43" s="514"/>
      <c r="G43" s="512" t="str">
        <f>Calcu!L41</f>
        <v/>
      </c>
      <c r="H43" s="513"/>
      <c r="I43" s="513"/>
      <c r="J43" s="513"/>
      <c r="K43" s="514"/>
      <c r="L43" s="512" t="str">
        <f>Calcu!M41</f>
        <v/>
      </c>
      <c r="M43" s="513"/>
      <c r="N43" s="513"/>
      <c r="O43" s="513"/>
      <c r="P43" s="514"/>
      <c r="Q43" s="512" t="str">
        <f>Calcu!N41</f>
        <v/>
      </c>
      <c r="R43" s="513"/>
      <c r="S43" s="513"/>
      <c r="T43" s="513"/>
      <c r="U43" s="514"/>
      <c r="V43" s="512" t="str">
        <f>Calcu!O41</f>
        <v/>
      </c>
      <c r="W43" s="513"/>
      <c r="X43" s="513"/>
      <c r="Y43" s="513"/>
      <c r="Z43" s="514"/>
      <c r="AA43" s="512" t="str">
        <f>IF(Calcu!B41=TRUE,Calcu!E41*$H$5,"")</f>
        <v/>
      </c>
      <c r="AB43" s="513"/>
      <c r="AC43" s="513"/>
      <c r="AD43" s="513"/>
      <c r="AE43" s="514"/>
      <c r="AF43" s="512" t="str">
        <f>IF(Calcu!B41=TRUE,Calcu!F41*H$5,"")</f>
        <v/>
      </c>
      <c r="AG43" s="513"/>
      <c r="AH43" s="513"/>
      <c r="AI43" s="513"/>
      <c r="AJ43" s="514"/>
      <c r="AK43" s="512" t="str">
        <f>IF(Calcu!B41=TRUE,Calcu!G41*H$5,"")</f>
        <v/>
      </c>
      <c r="AL43" s="513"/>
      <c r="AM43" s="513"/>
      <c r="AN43" s="513"/>
      <c r="AO43" s="514"/>
      <c r="AP43" s="512" t="str">
        <f>IF(Calcu!B41=TRUE,Calcu!H41*H$5,"")</f>
        <v/>
      </c>
      <c r="AQ43" s="513"/>
      <c r="AR43" s="513"/>
      <c r="AS43" s="513"/>
      <c r="AT43" s="514"/>
      <c r="AU43" s="512" t="str">
        <f>IF(Calcu!B41=TRUE,Calcu!I41*H$5,"")</f>
        <v/>
      </c>
      <c r="AV43" s="513"/>
      <c r="AW43" s="513"/>
      <c r="AX43" s="513"/>
      <c r="AY43" s="514"/>
      <c r="AZ43" s="512" t="str">
        <f>Calcu!P41</f>
        <v/>
      </c>
      <c r="BA43" s="513"/>
      <c r="BB43" s="513"/>
      <c r="BC43" s="513"/>
      <c r="BD43" s="514"/>
      <c r="BE43" s="512" t="str">
        <f>Calcu!K41</f>
        <v/>
      </c>
      <c r="BF43" s="513"/>
      <c r="BG43" s="513"/>
      <c r="BH43" s="513"/>
      <c r="BI43" s="514"/>
      <c r="BJ43" s="512" t="str">
        <f>IF(B43="","",(Calcu!S41*Calcu!T41+Calcu!U41*Calcu!V41)*Calcu!W41)</f>
        <v/>
      </c>
      <c r="BK43" s="513"/>
      <c r="BL43" s="513"/>
      <c r="BM43" s="513"/>
      <c r="BN43" s="514"/>
      <c r="BO43" s="512" t="str">
        <f>Calcu!X41</f>
        <v/>
      </c>
      <c r="BP43" s="513"/>
      <c r="BQ43" s="513"/>
      <c r="BR43" s="513"/>
      <c r="BS43" s="514"/>
    </row>
    <row r="44" spans="1:71" ht="18.75" customHeight="1">
      <c r="A44" s="58"/>
      <c r="B44" s="512" t="str">
        <f>Calcu!W42</f>
        <v/>
      </c>
      <c r="C44" s="513"/>
      <c r="D44" s="513"/>
      <c r="E44" s="513"/>
      <c r="F44" s="514"/>
      <c r="G44" s="512" t="str">
        <f>Calcu!L42</f>
        <v/>
      </c>
      <c r="H44" s="513"/>
      <c r="I44" s="513"/>
      <c r="J44" s="513"/>
      <c r="K44" s="514"/>
      <c r="L44" s="512" t="str">
        <f>Calcu!M42</f>
        <v/>
      </c>
      <c r="M44" s="513"/>
      <c r="N44" s="513"/>
      <c r="O44" s="513"/>
      <c r="P44" s="514"/>
      <c r="Q44" s="512" t="str">
        <f>Calcu!N42</f>
        <v/>
      </c>
      <c r="R44" s="513"/>
      <c r="S44" s="513"/>
      <c r="T44" s="513"/>
      <c r="U44" s="514"/>
      <c r="V44" s="512" t="str">
        <f>Calcu!O42</f>
        <v/>
      </c>
      <c r="W44" s="513"/>
      <c r="X44" s="513"/>
      <c r="Y44" s="513"/>
      <c r="Z44" s="514"/>
      <c r="AA44" s="512" t="str">
        <f>IF(Calcu!B42=TRUE,Calcu!E42*$H$5,"")</f>
        <v/>
      </c>
      <c r="AB44" s="513"/>
      <c r="AC44" s="513"/>
      <c r="AD44" s="513"/>
      <c r="AE44" s="514"/>
      <c r="AF44" s="512" t="str">
        <f>IF(Calcu!B42=TRUE,Calcu!F42*H$5,"")</f>
        <v/>
      </c>
      <c r="AG44" s="513"/>
      <c r="AH44" s="513"/>
      <c r="AI44" s="513"/>
      <c r="AJ44" s="514"/>
      <c r="AK44" s="512" t="str">
        <f>IF(Calcu!B42=TRUE,Calcu!G42*H$5,"")</f>
        <v/>
      </c>
      <c r="AL44" s="513"/>
      <c r="AM44" s="513"/>
      <c r="AN44" s="513"/>
      <c r="AO44" s="514"/>
      <c r="AP44" s="512" t="str">
        <f>IF(Calcu!B42=TRUE,Calcu!H42*H$5,"")</f>
        <v/>
      </c>
      <c r="AQ44" s="513"/>
      <c r="AR44" s="513"/>
      <c r="AS44" s="513"/>
      <c r="AT44" s="514"/>
      <c r="AU44" s="512" t="str">
        <f>IF(Calcu!B42=TRUE,Calcu!I42*H$5,"")</f>
        <v/>
      </c>
      <c r="AV44" s="513"/>
      <c r="AW44" s="513"/>
      <c r="AX44" s="513"/>
      <c r="AY44" s="514"/>
      <c r="AZ44" s="512" t="str">
        <f>Calcu!P42</f>
        <v/>
      </c>
      <c r="BA44" s="513"/>
      <c r="BB44" s="513"/>
      <c r="BC44" s="513"/>
      <c r="BD44" s="514"/>
      <c r="BE44" s="512" t="str">
        <f>Calcu!K42</f>
        <v/>
      </c>
      <c r="BF44" s="513"/>
      <c r="BG44" s="513"/>
      <c r="BH44" s="513"/>
      <c r="BI44" s="514"/>
      <c r="BJ44" s="512" t="str">
        <f>IF(B44="","",(Calcu!S42*Calcu!T42+Calcu!U42*Calcu!V42)*Calcu!W42)</f>
        <v/>
      </c>
      <c r="BK44" s="513"/>
      <c r="BL44" s="513"/>
      <c r="BM44" s="513"/>
      <c r="BN44" s="514"/>
      <c r="BO44" s="512" t="str">
        <f>Calcu!X42</f>
        <v/>
      </c>
      <c r="BP44" s="513"/>
      <c r="BQ44" s="513"/>
      <c r="BR44" s="513"/>
      <c r="BS44" s="514"/>
    </row>
    <row r="45" spans="1:71" ht="18.75" customHeight="1">
      <c r="A45" s="58"/>
      <c r="B45" s="512" t="str">
        <f>Calcu!W43</f>
        <v/>
      </c>
      <c r="C45" s="513"/>
      <c r="D45" s="513"/>
      <c r="E45" s="513"/>
      <c r="F45" s="514"/>
      <c r="G45" s="512" t="str">
        <f>Calcu!L43</f>
        <v/>
      </c>
      <c r="H45" s="513"/>
      <c r="I45" s="513"/>
      <c r="J45" s="513"/>
      <c r="K45" s="514"/>
      <c r="L45" s="512" t="str">
        <f>Calcu!M43</f>
        <v/>
      </c>
      <c r="M45" s="513"/>
      <c r="N45" s="513"/>
      <c r="O45" s="513"/>
      <c r="P45" s="514"/>
      <c r="Q45" s="512" t="str">
        <f>Calcu!N43</f>
        <v/>
      </c>
      <c r="R45" s="513"/>
      <c r="S45" s="513"/>
      <c r="T45" s="513"/>
      <c r="U45" s="514"/>
      <c r="V45" s="512" t="str">
        <f>Calcu!O43</f>
        <v/>
      </c>
      <c r="W45" s="513"/>
      <c r="X45" s="513"/>
      <c r="Y45" s="513"/>
      <c r="Z45" s="514"/>
      <c r="AA45" s="512" t="str">
        <f>IF(Calcu!B43=TRUE,Calcu!E43*$H$5,"")</f>
        <v/>
      </c>
      <c r="AB45" s="513"/>
      <c r="AC45" s="513"/>
      <c r="AD45" s="513"/>
      <c r="AE45" s="514"/>
      <c r="AF45" s="512" t="str">
        <f>IF(Calcu!B43=TRUE,Calcu!F43*H$5,"")</f>
        <v/>
      </c>
      <c r="AG45" s="513"/>
      <c r="AH45" s="513"/>
      <c r="AI45" s="513"/>
      <c r="AJ45" s="514"/>
      <c r="AK45" s="512" t="str">
        <f>IF(Calcu!B43=TRUE,Calcu!G43*H$5,"")</f>
        <v/>
      </c>
      <c r="AL45" s="513"/>
      <c r="AM45" s="513"/>
      <c r="AN45" s="513"/>
      <c r="AO45" s="514"/>
      <c r="AP45" s="512" t="str">
        <f>IF(Calcu!B43=TRUE,Calcu!H43*H$5,"")</f>
        <v/>
      </c>
      <c r="AQ45" s="513"/>
      <c r="AR45" s="513"/>
      <c r="AS45" s="513"/>
      <c r="AT45" s="514"/>
      <c r="AU45" s="512" t="str">
        <f>IF(Calcu!B43=TRUE,Calcu!I43*H$5,"")</f>
        <v/>
      </c>
      <c r="AV45" s="513"/>
      <c r="AW45" s="513"/>
      <c r="AX45" s="513"/>
      <c r="AY45" s="514"/>
      <c r="AZ45" s="512" t="str">
        <f>Calcu!P43</f>
        <v/>
      </c>
      <c r="BA45" s="513"/>
      <c r="BB45" s="513"/>
      <c r="BC45" s="513"/>
      <c r="BD45" s="514"/>
      <c r="BE45" s="512" t="str">
        <f>Calcu!K43</f>
        <v/>
      </c>
      <c r="BF45" s="513"/>
      <c r="BG45" s="513"/>
      <c r="BH45" s="513"/>
      <c r="BI45" s="514"/>
      <c r="BJ45" s="512" t="str">
        <f>IF(B45="","",(Calcu!S43*Calcu!T43+Calcu!U43*Calcu!V43)*Calcu!W43)</f>
        <v/>
      </c>
      <c r="BK45" s="513"/>
      <c r="BL45" s="513"/>
      <c r="BM45" s="513"/>
      <c r="BN45" s="514"/>
      <c r="BO45" s="512" t="str">
        <f>Calcu!X43</f>
        <v/>
      </c>
      <c r="BP45" s="513"/>
      <c r="BQ45" s="513"/>
      <c r="BR45" s="513"/>
      <c r="BS45" s="514"/>
    </row>
    <row r="46" spans="1:71" ht="18.75" customHeight="1">
      <c r="A46" s="58"/>
      <c r="B46" s="512" t="str">
        <f>Calcu!W44</f>
        <v/>
      </c>
      <c r="C46" s="513"/>
      <c r="D46" s="513"/>
      <c r="E46" s="513"/>
      <c r="F46" s="514"/>
      <c r="G46" s="512" t="str">
        <f>Calcu!L44</f>
        <v/>
      </c>
      <c r="H46" s="513"/>
      <c r="I46" s="513"/>
      <c r="J46" s="513"/>
      <c r="K46" s="514"/>
      <c r="L46" s="512" t="str">
        <f>Calcu!M44</f>
        <v/>
      </c>
      <c r="M46" s="513"/>
      <c r="N46" s="513"/>
      <c r="O46" s="513"/>
      <c r="P46" s="514"/>
      <c r="Q46" s="512" t="str">
        <f>Calcu!N44</f>
        <v/>
      </c>
      <c r="R46" s="513"/>
      <c r="S46" s="513"/>
      <c r="T46" s="513"/>
      <c r="U46" s="514"/>
      <c r="V46" s="512" t="str">
        <f>Calcu!O44</f>
        <v/>
      </c>
      <c r="W46" s="513"/>
      <c r="X46" s="513"/>
      <c r="Y46" s="513"/>
      <c r="Z46" s="514"/>
      <c r="AA46" s="512" t="str">
        <f>IF(Calcu!B44=TRUE,Calcu!E44*$H$5,"")</f>
        <v/>
      </c>
      <c r="AB46" s="513"/>
      <c r="AC46" s="513"/>
      <c r="AD46" s="513"/>
      <c r="AE46" s="514"/>
      <c r="AF46" s="512" t="str">
        <f>IF(Calcu!B44=TRUE,Calcu!F44*H$5,"")</f>
        <v/>
      </c>
      <c r="AG46" s="513"/>
      <c r="AH46" s="513"/>
      <c r="AI46" s="513"/>
      <c r="AJ46" s="514"/>
      <c r="AK46" s="512" t="str">
        <f>IF(Calcu!B44=TRUE,Calcu!G44*H$5,"")</f>
        <v/>
      </c>
      <c r="AL46" s="513"/>
      <c r="AM46" s="513"/>
      <c r="AN46" s="513"/>
      <c r="AO46" s="514"/>
      <c r="AP46" s="512" t="str">
        <f>IF(Calcu!B44=TRUE,Calcu!H44*H$5,"")</f>
        <v/>
      </c>
      <c r="AQ46" s="513"/>
      <c r="AR46" s="513"/>
      <c r="AS46" s="513"/>
      <c r="AT46" s="514"/>
      <c r="AU46" s="512" t="str">
        <f>IF(Calcu!B44=TRUE,Calcu!I44*H$5,"")</f>
        <v/>
      </c>
      <c r="AV46" s="513"/>
      <c r="AW46" s="513"/>
      <c r="AX46" s="513"/>
      <c r="AY46" s="514"/>
      <c r="AZ46" s="512" t="str">
        <f>Calcu!P44</f>
        <v/>
      </c>
      <c r="BA46" s="513"/>
      <c r="BB46" s="513"/>
      <c r="BC46" s="513"/>
      <c r="BD46" s="514"/>
      <c r="BE46" s="512" t="str">
        <f>Calcu!K44</f>
        <v/>
      </c>
      <c r="BF46" s="513"/>
      <c r="BG46" s="513"/>
      <c r="BH46" s="513"/>
      <c r="BI46" s="514"/>
      <c r="BJ46" s="512" t="str">
        <f>IF(B46="","",(Calcu!S44*Calcu!T44+Calcu!U44*Calcu!V44)*Calcu!W44)</f>
        <v/>
      </c>
      <c r="BK46" s="513"/>
      <c r="BL46" s="513"/>
      <c r="BM46" s="513"/>
      <c r="BN46" s="514"/>
      <c r="BO46" s="512" t="str">
        <f>Calcu!X44</f>
        <v/>
      </c>
      <c r="BP46" s="513"/>
      <c r="BQ46" s="513"/>
      <c r="BR46" s="513"/>
      <c r="BS46" s="514"/>
    </row>
    <row r="47" spans="1:71" ht="18.75" customHeight="1">
      <c r="A47" s="58"/>
      <c r="B47" s="512" t="str">
        <f>Calcu!W45</f>
        <v/>
      </c>
      <c r="C47" s="513"/>
      <c r="D47" s="513"/>
      <c r="E47" s="513"/>
      <c r="F47" s="514"/>
      <c r="G47" s="512" t="str">
        <f>Calcu!L45</f>
        <v/>
      </c>
      <c r="H47" s="513"/>
      <c r="I47" s="513"/>
      <c r="J47" s="513"/>
      <c r="K47" s="514"/>
      <c r="L47" s="512" t="str">
        <f>Calcu!M45</f>
        <v/>
      </c>
      <c r="M47" s="513"/>
      <c r="N47" s="513"/>
      <c r="O47" s="513"/>
      <c r="P47" s="514"/>
      <c r="Q47" s="512" t="str">
        <f>Calcu!N45</f>
        <v/>
      </c>
      <c r="R47" s="513"/>
      <c r="S47" s="513"/>
      <c r="T47" s="513"/>
      <c r="U47" s="514"/>
      <c r="V47" s="512" t="str">
        <f>Calcu!O45</f>
        <v/>
      </c>
      <c r="W47" s="513"/>
      <c r="X47" s="513"/>
      <c r="Y47" s="513"/>
      <c r="Z47" s="514"/>
      <c r="AA47" s="512" t="str">
        <f>IF(Calcu!B45=TRUE,Calcu!E45*$H$5,"")</f>
        <v/>
      </c>
      <c r="AB47" s="513"/>
      <c r="AC47" s="513"/>
      <c r="AD47" s="513"/>
      <c r="AE47" s="514"/>
      <c r="AF47" s="512" t="str">
        <f>IF(Calcu!B45=TRUE,Calcu!F45*H$5,"")</f>
        <v/>
      </c>
      <c r="AG47" s="513"/>
      <c r="AH47" s="513"/>
      <c r="AI47" s="513"/>
      <c r="AJ47" s="514"/>
      <c r="AK47" s="512" t="str">
        <f>IF(Calcu!B45=TRUE,Calcu!G45*H$5,"")</f>
        <v/>
      </c>
      <c r="AL47" s="513"/>
      <c r="AM47" s="513"/>
      <c r="AN47" s="513"/>
      <c r="AO47" s="514"/>
      <c r="AP47" s="512" t="str">
        <f>IF(Calcu!B45=TRUE,Calcu!H45*H$5,"")</f>
        <v/>
      </c>
      <c r="AQ47" s="513"/>
      <c r="AR47" s="513"/>
      <c r="AS47" s="513"/>
      <c r="AT47" s="514"/>
      <c r="AU47" s="512" t="str">
        <f>IF(Calcu!B45=TRUE,Calcu!I45*H$5,"")</f>
        <v/>
      </c>
      <c r="AV47" s="513"/>
      <c r="AW47" s="513"/>
      <c r="AX47" s="513"/>
      <c r="AY47" s="514"/>
      <c r="AZ47" s="512" t="str">
        <f>Calcu!P45</f>
        <v/>
      </c>
      <c r="BA47" s="513"/>
      <c r="BB47" s="513"/>
      <c r="BC47" s="513"/>
      <c r="BD47" s="514"/>
      <c r="BE47" s="512" t="str">
        <f>Calcu!K45</f>
        <v/>
      </c>
      <c r="BF47" s="513"/>
      <c r="BG47" s="513"/>
      <c r="BH47" s="513"/>
      <c r="BI47" s="514"/>
      <c r="BJ47" s="512" t="str">
        <f>IF(B47="","",(Calcu!S45*Calcu!T45+Calcu!U45*Calcu!V45)*Calcu!W45)</f>
        <v/>
      </c>
      <c r="BK47" s="513"/>
      <c r="BL47" s="513"/>
      <c r="BM47" s="513"/>
      <c r="BN47" s="514"/>
      <c r="BO47" s="512" t="str">
        <f>Calcu!X45</f>
        <v/>
      </c>
      <c r="BP47" s="513"/>
      <c r="BQ47" s="513"/>
      <c r="BR47" s="513"/>
      <c r="BS47" s="514"/>
    </row>
    <row r="48" spans="1:71" ht="18.75" customHeight="1">
      <c r="A48" s="58"/>
      <c r="B48" s="512" t="str">
        <f>Calcu!W46</f>
        <v/>
      </c>
      <c r="C48" s="513"/>
      <c r="D48" s="513"/>
      <c r="E48" s="513"/>
      <c r="F48" s="514"/>
      <c r="G48" s="512" t="str">
        <f>Calcu!L46</f>
        <v/>
      </c>
      <c r="H48" s="513"/>
      <c r="I48" s="513"/>
      <c r="J48" s="513"/>
      <c r="K48" s="514"/>
      <c r="L48" s="512" t="str">
        <f>Calcu!M46</f>
        <v/>
      </c>
      <c r="M48" s="513"/>
      <c r="N48" s="513"/>
      <c r="O48" s="513"/>
      <c r="P48" s="514"/>
      <c r="Q48" s="512" t="str">
        <f>Calcu!N46</f>
        <v/>
      </c>
      <c r="R48" s="513"/>
      <c r="S48" s="513"/>
      <c r="T48" s="513"/>
      <c r="U48" s="514"/>
      <c r="V48" s="512" t="str">
        <f>Calcu!O46</f>
        <v/>
      </c>
      <c r="W48" s="513"/>
      <c r="X48" s="513"/>
      <c r="Y48" s="513"/>
      <c r="Z48" s="514"/>
      <c r="AA48" s="512" t="str">
        <f>IF(Calcu!B46=TRUE,Calcu!E46*$H$5,"")</f>
        <v/>
      </c>
      <c r="AB48" s="513"/>
      <c r="AC48" s="513"/>
      <c r="AD48" s="513"/>
      <c r="AE48" s="514"/>
      <c r="AF48" s="512" t="str">
        <f>IF(Calcu!B46=TRUE,Calcu!F46*H$5,"")</f>
        <v/>
      </c>
      <c r="AG48" s="513"/>
      <c r="AH48" s="513"/>
      <c r="AI48" s="513"/>
      <c r="AJ48" s="514"/>
      <c r="AK48" s="512" t="str">
        <f>IF(Calcu!B46=TRUE,Calcu!G46*H$5,"")</f>
        <v/>
      </c>
      <c r="AL48" s="513"/>
      <c r="AM48" s="513"/>
      <c r="AN48" s="513"/>
      <c r="AO48" s="514"/>
      <c r="AP48" s="512" t="str">
        <f>IF(Calcu!B46=TRUE,Calcu!H46*H$5,"")</f>
        <v/>
      </c>
      <c r="AQ48" s="513"/>
      <c r="AR48" s="513"/>
      <c r="AS48" s="513"/>
      <c r="AT48" s="514"/>
      <c r="AU48" s="512" t="str">
        <f>IF(Calcu!B46=TRUE,Calcu!I46*H$5,"")</f>
        <v/>
      </c>
      <c r="AV48" s="513"/>
      <c r="AW48" s="513"/>
      <c r="AX48" s="513"/>
      <c r="AY48" s="514"/>
      <c r="AZ48" s="512" t="str">
        <f>Calcu!P46</f>
        <v/>
      </c>
      <c r="BA48" s="513"/>
      <c r="BB48" s="513"/>
      <c r="BC48" s="513"/>
      <c r="BD48" s="514"/>
      <c r="BE48" s="512" t="str">
        <f>Calcu!K46</f>
        <v/>
      </c>
      <c r="BF48" s="513"/>
      <c r="BG48" s="513"/>
      <c r="BH48" s="513"/>
      <c r="BI48" s="514"/>
      <c r="BJ48" s="512" t="str">
        <f>IF(B48="","",(Calcu!S46*Calcu!T46+Calcu!U46*Calcu!V46)*Calcu!W46)</f>
        <v/>
      </c>
      <c r="BK48" s="513"/>
      <c r="BL48" s="513"/>
      <c r="BM48" s="513"/>
      <c r="BN48" s="514"/>
      <c r="BO48" s="512" t="str">
        <f>Calcu!X46</f>
        <v/>
      </c>
      <c r="BP48" s="513"/>
      <c r="BQ48" s="513"/>
      <c r="BR48" s="513"/>
      <c r="BS48" s="514"/>
    </row>
    <row r="49" spans="1:71" ht="18.75" customHeight="1">
      <c r="A49" s="58"/>
      <c r="B49" s="512" t="str">
        <f>Calcu!W47</f>
        <v/>
      </c>
      <c r="C49" s="513"/>
      <c r="D49" s="513"/>
      <c r="E49" s="513"/>
      <c r="F49" s="514"/>
      <c r="G49" s="512" t="str">
        <f>Calcu!L47</f>
        <v/>
      </c>
      <c r="H49" s="513"/>
      <c r="I49" s="513"/>
      <c r="J49" s="513"/>
      <c r="K49" s="514"/>
      <c r="L49" s="512" t="str">
        <f>Calcu!M47</f>
        <v/>
      </c>
      <c r="M49" s="513"/>
      <c r="N49" s="513"/>
      <c r="O49" s="513"/>
      <c r="P49" s="514"/>
      <c r="Q49" s="512" t="str">
        <f>Calcu!N47</f>
        <v/>
      </c>
      <c r="R49" s="513"/>
      <c r="S49" s="513"/>
      <c r="T49" s="513"/>
      <c r="U49" s="514"/>
      <c r="V49" s="512" t="str">
        <f>Calcu!O47</f>
        <v/>
      </c>
      <c r="W49" s="513"/>
      <c r="X49" s="513"/>
      <c r="Y49" s="513"/>
      <c r="Z49" s="514"/>
      <c r="AA49" s="512" t="str">
        <f>IF(Calcu!B47=TRUE,Calcu!E47*$H$5,"")</f>
        <v/>
      </c>
      <c r="AB49" s="513"/>
      <c r="AC49" s="513"/>
      <c r="AD49" s="513"/>
      <c r="AE49" s="514"/>
      <c r="AF49" s="512" t="str">
        <f>IF(Calcu!B47=TRUE,Calcu!F47*H$5,"")</f>
        <v/>
      </c>
      <c r="AG49" s="513"/>
      <c r="AH49" s="513"/>
      <c r="AI49" s="513"/>
      <c r="AJ49" s="514"/>
      <c r="AK49" s="512" t="str">
        <f>IF(Calcu!B47=TRUE,Calcu!G47*H$5,"")</f>
        <v/>
      </c>
      <c r="AL49" s="513"/>
      <c r="AM49" s="513"/>
      <c r="AN49" s="513"/>
      <c r="AO49" s="514"/>
      <c r="AP49" s="512" t="str">
        <f>IF(Calcu!B47=TRUE,Calcu!H47*H$5,"")</f>
        <v/>
      </c>
      <c r="AQ49" s="513"/>
      <c r="AR49" s="513"/>
      <c r="AS49" s="513"/>
      <c r="AT49" s="514"/>
      <c r="AU49" s="512" t="str">
        <f>IF(Calcu!B47=TRUE,Calcu!I47*H$5,"")</f>
        <v/>
      </c>
      <c r="AV49" s="513"/>
      <c r="AW49" s="513"/>
      <c r="AX49" s="513"/>
      <c r="AY49" s="514"/>
      <c r="AZ49" s="512" t="str">
        <f>Calcu!P47</f>
        <v/>
      </c>
      <c r="BA49" s="513"/>
      <c r="BB49" s="513"/>
      <c r="BC49" s="513"/>
      <c r="BD49" s="514"/>
      <c r="BE49" s="512" t="str">
        <f>Calcu!K47</f>
        <v/>
      </c>
      <c r="BF49" s="513"/>
      <c r="BG49" s="513"/>
      <c r="BH49" s="513"/>
      <c r="BI49" s="514"/>
      <c r="BJ49" s="512" t="str">
        <f>IF(B49="","",(Calcu!S47*Calcu!T47+Calcu!U47*Calcu!V47)*Calcu!W47)</f>
        <v/>
      </c>
      <c r="BK49" s="513"/>
      <c r="BL49" s="513"/>
      <c r="BM49" s="513"/>
      <c r="BN49" s="514"/>
      <c r="BO49" s="512" t="str">
        <f>Calcu!X47</f>
        <v/>
      </c>
      <c r="BP49" s="513"/>
      <c r="BQ49" s="513"/>
      <c r="BR49" s="513"/>
      <c r="BS49" s="514"/>
    </row>
    <row r="50" spans="1:71" ht="18.75" customHeight="1">
      <c r="A50" s="58"/>
      <c r="B50" s="512" t="str">
        <f>Calcu!W48</f>
        <v/>
      </c>
      <c r="C50" s="513"/>
      <c r="D50" s="513"/>
      <c r="E50" s="513"/>
      <c r="F50" s="514"/>
      <c r="G50" s="512" t="str">
        <f>Calcu!L48</f>
        <v/>
      </c>
      <c r="H50" s="513"/>
      <c r="I50" s="513"/>
      <c r="J50" s="513"/>
      <c r="K50" s="514"/>
      <c r="L50" s="512" t="str">
        <f>Calcu!M48</f>
        <v/>
      </c>
      <c r="M50" s="513"/>
      <c r="N50" s="513"/>
      <c r="O50" s="513"/>
      <c r="P50" s="514"/>
      <c r="Q50" s="512" t="str">
        <f>Calcu!N48</f>
        <v/>
      </c>
      <c r="R50" s="513"/>
      <c r="S50" s="513"/>
      <c r="T50" s="513"/>
      <c r="U50" s="514"/>
      <c r="V50" s="512" t="str">
        <f>Calcu!O48</f>
        <v/>
      </c>
      <c r="W50" s="513"/>
      <c r="X50" s="513"/>
      <c r="Y50" s="513"/>
      <c r="Z50" s="514"/>
      <c r="AA50" s="512" t="str">
        <f>IF(Calcu!B48=TRUE,Calcu!E48*$H$5,"")</f>
        <v/>
      </c>
      <c r="AB50" s="513"/>
      <c r="AC50" s="513"/>
      <c r="AD50" s="513"/>
      <c r="AE50" s="514"/>
      <c r="AF50" s="512" t="str">
        <f>IF(Calcu!B48=TRUE,Calcu!F48*H$5,"")</f>
        <v/>
      </c>
      <c r="AG50" s="513"/>
      <c r="AH50" s="513"/>
      <c r="AI50" s="513"/>
      <c r="AJ50" s="514"/>
      <c r="AK50" s="512" t="str">
        <f>IF(Calcu!B48=TRUE,Calcu!G48*H$5,"")</f>
        <v/>
      </c>
      <c r="AL50" s="513"/>
      <c r="AM50" s="513"/>
      <c r="AN50" s="513"/>
      <c r="AO50" s="514"/>
      <c r="AP50" s="512" t="str">
        <f>IF(Calcu!B48=TRUE,Calcu!H48*H$5,"")</f>
        <v/>
      </c>
      <c r="AQ50" s="513"/>
      <c r="AR50" s="513"/>
      <c r="AS50" s="513"/>
      <c r="AT50" s="514"/>
      <c r="AU50" s="512" t="str">
        <f>IF(Calcu!B48=TRUE,Calcu!I48*H$5,"")</f>
        <v/>
      </c>
      <c r="AV50" s="513"/>
      <c r="AW50" s="513"/>
      <c r="AX50" s="513"/>
      <c r="AY50" s="514"/>
      <c r="AZ50" s="512" t="str">
        <f>Calcu!P48</f>
        <v/>
      </c>
      <c r="BA50" s="513"/>
      <c r="BB50" s="513"/>
      <c r="BC50" s="513"/>
      <c r="BD50" s="514"/>
      <c r="BE50" s="512" t="str">
        <f>Calcu!K48</f>
        <v/>
      </c>
      <c r="BF50" s="513"/>
      <c r="BG50" s="513"/>
      <c r="BH50" s="513"/>
      <c r="BI50" s="514"/>
      <c r="BJ50" s="512" t="str">
        <f>IF(B50="","",(Calcu!S48*Calcu!T48+Calcu!U48*Calcu!V48)*Calcu!W48)</f>
        <v/>
      </c>
      <c r="BK50" s="513"/>
      <c r="BL50" s="513"/>
      <c r="BM50" s="513"/>
      <c r="BN50" s="514"/>
      <c r="BO50" s="512" t="str">
        <f>Calcu!X48</f>
        <v/>
      </c>
      <c r="BP50" s="513"/>
      <c r="BQ50" s="513"/>
      <c r="BR50" s="513"/>
      <c r="BS50" s="514"/>
    </row>
    <row r="51" spans="1:71" ht="18.75" customHeight="1">
      <c r="A51" s="58"/>
      <c r="B51" s="512" t="str">
        <f>Calcu!W49</f>
        <v/>
      </c>
      <c r="C51" s="513"/>
      <c r="D51" s="513"/>
      <c r="E51" s="513"/>
      <c r="F51" s="514"/>
      <c r="G51" s="512" t="str">
        <f>Calcu!L49</f>
        <v/>
      </c>
      <c r="H51" s="513"/>
      <c r="I51" s="513"/>
      <c r="J51" s="513"/>
      <c r="K51" s="514"/>
      <c r="L51" s="512" t="str">
        <f>Calcu!M49</f>
        <v/>
      </c>
      <c r="M51" s="513"/>
      <c r="N51" s="513"/>
      <c r="O51" s="513"/>
      <c r="P51" s="514"/>
      <c r="Q51" s="512" t="str">
        <f>Calcu!N49</f>
        <v/>
      </c>
      <c r="R51" s="513"/>
      <c r="S51" s="513"/>
      <c r="T51" s="513"/>
      <c r="U51" s="514"/>
      <c r="V51" s="512" t="str">
        <f>Calcu!O49</f>
        <v/>
      </c>
      <c r="W51" s="513"/>
      <c r="X51" s="513"/>
      <c r="Y51" s="513"/>
      <c r="Z51" s="514"/>
      <c r="AA51" s="512" t="str">
        <f>IF(Calcu!B49=TRUE,Calcu!E49*$H$5,"")</f>
        <v/>
      </c>
      <c r="AB51" s="513"/>
      <c r="AC51" s="513"/>
      <c r="AD51" s="513"/>
      <c r="AE51" s="514"/>
      <c r="AF51" s="512" t="str">
        <f>IF(Calcu!B49=TRUE,Calcu!F49*H$5,"")</f>
        <v/>
      </c>
      <c r="AG51" s="513"/>
      <c r="AH51" s="513"/>
      <c r="AI51" s="513"/>
      <c r="AJ51" s="514"/>
      <c r="AK51" s="512" t="str">
        <f>IF(Calcu!B49=TRUE,Calcu!G49*H$5,"")</f>
        <v/>
      </c>
      <c r="AL51" s="513"/>
      <c r="AM51" s="513"/>
      <c r="AN51" s="513"/>
      <c r="AO51" s="514"/>
      <c r="AP51" s="512" t="str">
        <f>IF(Calcu!B49=TRUE,Calcu!H49*H$5,"")</f>
        <v/>
      </c>
      <c r="AQ51" s="513"/>
      <c r="AR51" s="513"/>
      <c r="AS51" s="513"/>
      <c r="AT51" s="514"/>
      <c r="AU51" s="512" t="str">
        <f>IF(Calcu!B49=TRUE,Calcu!I49*H$5,"")</f>
        <v/>
      </c>
      <c r="AV51" s="513"/>
      <c r="AW51" s="513"/>
      <c r="AX51" s="513"/>
      <c r="AY51" s="514"/>
      <c r="AZ51" s="512" t="str">
        <f>Calcu!P49</f>
        <v/>
      </c>
      <c r="BA51" s="513"/>
      <c r="BB51" s="513"/>
      <c r="BC51" s="513"/>
      <c r="BD51" s="514"/>
      <c r="BE51" s="512" t="str">
        <f>Calcu!K49</f>
        <v/>
      </c>
      <c r="BF51" s="513"/>
      <c r="BG51" s="513"/>
      <c r="BH51" s="513"/>
      <c r="BI51" s="514"/>
      <c r="BJ51" s="512" t="str">
        <f>IF(B51="","",(Calcu!S49*Calcu!T49+Calcu!U49*Calcu!V49)*Calcu!W49)</f>
        <v/>
      </c>
      <c r="BK51" s="513"/>
      <c r="BL51" s="513"/>
      <c r="BM51" s="513"/>
      <c r="BN51" s="514"/>
      <c r="BO51" s="512" t="str">
        <f>Calcu!X49</f>
        <v/>
      </c>
      <c r="BP51" s="513"/>
      <c r="BQ51" s="513"/>
      <c r="BR51" s="513"/>
      <c r="BS51" s="514"/>
    </row>
    <row r="52" spans="1:71" ht="18.75" customHeight="1">
      <c r="A52" s="58"/>
      <c r="B52" s="193"/>
      <c r="C52" s="193"/>
      <c r="D52" s="193"/>
      <c r="E52" s="193"/>
      <c r="F52" s="193"/>
      <c r="G52" s="193"/>
      <c r="H52" s="193"/>
      <c r="I52" s="193"/>
      <c r="J52" s="193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</row>
    <row r="53" spans="1:71" ht="18.75" customHeight="1">
      <c r="A53" s="58" t="s">
        <v>233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71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71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71" ht="18.75" customHeight="1">
      <c r="A56" s="72"/>
      <c r="B56" s="57"/>
      <c r="C56" s="430" t="s">
        <v>307</v>
      </c>
      <c r="D56" s="430"/>
      <c r="E56" s="430"/>
      <c r="F56" s="193" t="s">
        <v>234</v>
      </c>
      <c r="G56" s="57" t="s">
        <v>490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71" ht="18.75" customHeight="1">
      <c r="A57" s="72"/>
      <c r="B57" s="57"/>
      <c r="C57" s="430" t="s">
        <v>236</v>
      </c>
      <c r="D57" s="430"/>
      <c r="E57" s="430"/>
      <c r="F57" s="193" t="s">
        <v>234</v>
      </c>
      <c r="G57" s="57" t="s">
        <v>342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71" ht="18.75" customHeight="1">
      <c r="A58" s="72"/>
      <c r="B58" s="57"/>
      <c r="C58" s="430" t="s">
        <v>402</v>
      </c>
      <c r="D58" s="430"/>
      <c r="E58" s="430"/>
      <c r="F58" s="193" t="s">
        <v>234</v>
      </c>
      <c r="G58" s="57" t="s">
        <v>403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71" ht="18.75" customHeight="1">
      <c r="A59" s="72"/>
      <c r="B59" s="57"/>
      <c r="C59" s="430" t="s">
        <v>404</v>
      </c>
      <c r="D59" s="430"/>
      <c r="E59" s="430"/>
      <c r="F59" s="193" t="s">
        <v>234</v>
      </c>
      <c r="G59" s="57" t="s">
        <v>405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71" ht="18.75" customHeight="1">
      <c r="A60" s="72"/>
      <c r="B60" s="57"/>
      <c r="C60" s="430" t="s">
        <v>406</v>
      </c>
      <c r="D60" s="430"/>
      <c r="E60" s="430"/>
      <c r="F60" s="193" t="s">
        <v>234</v>
      </c>
      <c r="G60" s="57" t="s">
        <v>407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71" ht="18.75" customHeight="1">
      <c r="A61" s="72"/>
      <c r="B61" s="57"/>
      <c r="C61" s="430" t="s">
        <v>235</v>
      </c>
      <c r="D61" s="430"/>
      <c r="E61" s="430"/>
      <c r="F61" s="193" t="s">
        <v>234</v>
      </c>
      <c r="G61" s="57" t="s">
        <v>491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71" ht="18.75" customHeight="1">
      <c r="A62" s="72"/>
      <c r="B62" s="57"/>
      <c r="C62" s="430" t="s">
        <v>237</v>
      </c>
      <c r="D62" s="430"/>
      <c r="E62" s="430"/>
      <c r="F62" s="193" t="s">
        <v>234</v>
      </c>
      <c r="G62" s="57" t="s">
        <v>343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71" ht="18.75" customHeight="1">
      <c r="A63" s="72"/>
      <c r="B63" s="57"/>
      <c r="C63" s="430"/>
      <c r="D63" s="430"/>
      <c r="E63" s="430"/>
      <c r="F63" s="193" t="s">
        <v>234</v>
      </c>
      <c r="G63" s="57" t="s">
        <v>492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71" ht="18.75" customHeight="1">
      <c r="A64" s="72"/>
      <c r="B64" s="57"/>
      <c r="C64" s="430" t="s">
        <v>155</v>
      </c>
      <c r="D64" s="430"/>
      <c r="E64" s="430"/>
      <c r="F64" s="193" t="s">
        <v>234</v>
      </c>
      <c r="G64" s="57" t="s">
        <v>493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430" t="s">
        <v>156</v>
      </c>
      <c r="D65" s="430"/>
      <c r="E65" s="430"/>
      <c r="F65" s="193" t="s">
        <v>234</v>
      </c>
      <c r="G65" s="57" t="s">
        <v>494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430" t="s">
        <v>157</v>
      </c>
      <c r="D66" s="430"/>
      <c r="E66" s="430"/>
      <c r="F66" s="193" t="s">
        <v>234</v>
      </c>
      <c r="G66" s="57" t="s">
        <v>495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</row>
    <row r="67" spans="1:69" ht="18.75" customHeight="1">
      <c r="A67" s="72"/>
      <c r="B67" s="57"/>
      <c r="C67" s="430" t="s">
        <v>600</v>
      </c>
      <c r="D67" s="430"/>
      <c r="E67" s="430"/>
      <c r="F67" s="193" t="s">
        <v>234</v>
      </c>
      <c r="G67" s="57" t="s">
        <v>496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</row>
    <row r="68" spans="1:69" ht="18.75" customHeight="1">
      <c r="A68" s="72"/>
      <c r="B68" s="57"/>
      <c r="C68" s="430" t="s">
        <v>408</v>
      </c>
      <c r="D68" s="430"/>
      <c r="E68" s="430"/>
      <c r="F68" s="193" t="s">
        <v>234</v>
      </c>
      <c r="G68" s="57" t="s">
        <v>409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</row>
    <row r="69" spans="1:69" ht="18.75" customHeight="1">
      <c r="A69" s="72"/>
      <c r="B69" s="57"/>
      <c r="C69" s="430"/>
      <c r="D69" s="430"/>
      <c r="E69" s="430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</row>
    <row r="70" spans="1:69" ht="18.75" customHeight="1">
      <c r="A70" s="58" t="s">
        <v>238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 t="s">
        <v>239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</row>
    <row r="77" spans="1:69" ht="18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</row>
    <row r="78" spans="1:69" ht="18.75" customHeight="1">
      <c r="A78" s="61" t="s">
        <v>240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</row>
    <row r="79" spans="1:69" ht="18.75" customHeight="1">
      <c r="A79" s="57"/>
      <c r="B79" s="538"/>
      <c r="C79" s="539"/>
      <c r="D79" s="492"/>
      <c r="E79" s="493"/>
      <c r="F79" s="493"/>
      <c r="G79" s="494"/>
      <c r="H79" s="484">
        <v>1</v>
      </c>
      <c r="I79" s="484"/>
      <c r="J79" s="484"/>
      <c r="K79" s="484"/>
      <c r="L79" s="484"/>
      <c r="M79" s="484"/>
      <c r="N79" s="484"/>
      <c r="O79" s="484">
        <v>2</v>
      </c>
      <c r="P79" s="484"/>
      <c r="Q79" s="484"/>
      <c r="R79" s="484"/>
      <c r="S79" s="484"/>
      <c r="T79" s="484"/>
      <c r="U79" s="484"/>
      <c r="V79" s="484">
        <v>3</v>
      </c>
      <c r="W79" s="484"/>
      <c r="X79" s="484"/>
      <c r="Y79" s="484"/>
      <c r="Z79" s="484"/>
      <c r="AA79" s="492">
        <v>4</v>
      </c>
      <c r="AB79" s="493"/>
      <c r="AC79" s="493"/>
      <c r="AD79" s="493"/>
      <c r="AE79" s="493"/>
      <c r="AF79" s="493"/>
      <c r="AG79" s="494"/>
      <c r="AH79" s="484">
        <v>5</v>
      </c>
      <c r="AI79" s="484"/>
      <c r="AJ79" s="484"/>
      <c r="AK79" s="484"/>
      <c r="AL79" s="484"/>
      <c r="AM79" s="484"/>
      <c r="AN79" s="484"/>
      <c r="AO79" s="484"/>
      <c r="AP79" s="484">
        <v>6</v>
      </c>
      <c r="AQ79" s="484"/>
      <c r="AR79" s="484"/>
      <c r="AS79" s="484"/>
      <c r="AT79" s="57"/>
    </row>
    <row r="80" spans="1:69" ht="18.75" customHeight="1">
      <c r="A80" s="57"/>
      <c r="B80" s="576"/>
      <c r="C80" s="577"/>
      <c r="D80" s="538" t="s">
        <v>171</v>
      </c>
      <c r="E80" s="448"/>
      <c r="F80" s="448"/>
      <c r="G80" s="539"/>
      <c r="H80" s="531" t="s">
        <v>172</v>
      </c>
      <c r="I80" s="531"/>
      <c r="J80" s="531"/>
      <c r="K80" s="531"/>
      <c r="L80" s="531"/>
      <c r="M80" s="531"/>
      <c r="N80" s="531"/>
      <c r="O80" s="531" t="s">
        <v>174</v>
      </c>
      <c r="P80" s="531"/>
      <c r="Q80" s="531"/>
      <c r="R80" s="531"/>
      <c r="S80" s="531"/>
      <c r="T80" s="531"/>
      <c r="U80" s="531"/>
      <c r="V80" s="531" t="s">
        <v>175</v>
      </c>
      <c r="W80" s="531"/>
      <c r="X80" s="531"/>
      <c r="Y80" s="531"/>
      <c r="Z80" s="531"/>
      <c r="AA80" s="538" t="s">
        <v>176</v>
      </c>
      <c r="AB80" s="448"/>
      <c r="AC80" s="448"/>
      <c r="AD80" s="448"/>
      <c r="AE80" s="448"/>
      <c r="AF80" s="448"/>
      <c r="AG80" s="539"/>
      <c r="AH80" s="531" t="s">
        <v>241</v>
      </c>
      <c r="AI80" s="531"/>
      <c r="AJ80" s="531"/>
      <c r="AK80" s="531"/>
      <c r="AL80" s="531"/>
      <c r="AM80" s="531"/>
      <c r="AN80" s="531"/>
      <c r="AO80" s="531"/>
      <c r="AP80" s="531" t="s">
        <v>178</v>
      </c>
      <c r="AQ80" s="531"/>
      <c r="AR80" s="531"/>
      <c r="AS80" s="531"/>
      <c r="AT80" s="57"/>
    </row>
    <row r="81" spans="1:58" ht="18.75" customHeight="1" thickBot="1">
      <c r="A81" s="57"/>
      <c r="B81" s="576"/>
      <c r="C81" s="577"/>
      <c r="D81" s="568" t="s">
        <v>242</v>
      </c>
      <c r="E81" s="430"/>
      <c r="F81" s="430"/>
      <c r="G81" s="569"/>
      <c r="H81" s="532" t="s">
        <v>324</v>
      </c>
      <c r="I81" s="532"/>
      <c r="J81" s="532"/>
      <c r="K81" s="532"/>
      <c r="L81" s="532"/>
      <c r="M81" s="532"/>
      <c r="N81" s="532"/>
      <c r="O81" s="532" t="s">
        <v>325</v>
      </c>
      <c r="P81" s="532"/>
      <c r="Q81" s="532"/>
      <c r="R81" s="532"/>
      <c r="S81" s="532"/>
      <c r="T81" s="532"/>
      <c r="U81" s="532"/>
      <c r="V81" s="532"/>
      <c r="W81" s="532"/>
      <c r="X81" s="532"/>
      <c r="Y81" s="532"/>
      <c r="Z81" s="532"/>
      <c r="AA81" s="533" t="s">
        <v>323</v>
      </c>
      <c r="AB81" s="432"/>
      <c r="AC81" s="432"/>
      <c r="AD81" s="432"/>
      <c r="AE81" s="432"/>
      <c r="AF81" s="432"/>
      <c r="AG81" s="534"/>
      <c r="AH81" s="532" t="s">
        <v>326</v>
      </c>
      <c r="AI81" s="532"/>
      <c r="AJ81" s="532"/>
      <c r="AK81" s="532"/>
      <c r="AL81" s="532"/>
      <c r="AM81" s="532"/>
      <c r="AN81" s="532"/>
      <c r="AO81" s="532"/>
      <c r="AP81" s="532"/>
      <c r="AQ81" s="532"/>
      <c r="AR81" s="532"/>
      <c r="AS81" s="532"/>
      <c r="AT81" s="57"/>
    </row>
    <row r="82" spans="1:58" ht="18.75" customHeight="1">
      <c r="A82" s="57"/>
      <c r="B82" s="575" t="s">
        <v>180</v>
      </c>
      <c r="C82" s="550"/>
      <c r="D82" s="563" t="s">
        <v>236</v>
      </c>
      <c r="E82" s="564"/>
      <c r="F82" s="564"/>
      <c r="G82" s="565"/>
      <c r="H82" s="566" t="e">
        <f ca="1">Calcu!E54</f>
        <v>#N/A</v>
      </c>
      <c r="I82" s="567"/>
      <c r="J82" s="567"/>
      <c r="K82" s="567"/>
      <c r="L82" s="567"/>
      <c r="M82" s="548" t="str">
        <f>Calcu!F54</f>
        <v>mm</v>
      </c>
      <c r="N82" s="549"/>
      <c r="O82" s="545" t="e">
        <f ca="1">Calcu!J54</f>
        <v>#N/A</v>
      </c>
      <c r="P82" s="546"/>
      <c r="Q82" s="546"/>
      <c r="R82" s="546"/>
      <c r="S82" s="547" t="str">
        <f>Calcu!K54</f>
        <v>μm</v>
      </c>
      <c r="T82" s="548"/>
      <c r="U82" s="549"/>
      <c r="V82" s="550" t="str">
        <f>Calcu!L54</f>
        <v>정규</v>
      </c>
      <c r="W82" s="550"/>
      <c r="X82" s="550"/>
      <c r="Y82" s="550"/>
      <c r="Z82" s="550"/>
      <c r="AA82" s="535">
        <f>Calcu!O54</f>
        <v>1</v>
      </c>
      <c r="AB82" s="536"/>
      <c r="AC82" s="536"/>
      <c r="AD82" s="536"/>
      <c r="AE82" s="536"/>
      <c r="AF82" s="536"/>
      <c r="AG82" s="537"/>
      <c r="AH82" s="545" t="e">
        <f ca="1">Calcu!Q54</f>
        <v>#N/A</v>
      </c>
      <c r="AI82" s="546"/>
      <c r="AJ82" s="546"/>
      <c r="AK82" s="546"/>
      <c r="AL82" s="546"/>
      <c r="AM82" s="547" t="str">
        <f>Calcu!R54</f>
        <v>μm</v>
      </c>
      <c r="AN82" s="547"/>
      <c r="AO82" s="570"/>
      <c r="AP82" s="550" t="str">
        <f>Calcu!S54</f>
        <v>∞</v>
      </c>
      <c r="AQ82" s="550"/>
      <c r="AR82" s="550"/>
      <c r="AS82" s="571"/>
      <c r="AT82" s="57"/>
    </row>
    <row r="83" spans="1:58" ht="18.75" customHeight="1">
      <c r="A83" s="57"/>
      <c r="B83" s="528" t="s">
        <v>183</v>
      </c>
      <c r="C83" s="484"/>
      <c r="D83" s="572" t="s">
        <v>402</v>
      </c>
      <c r="E83" s="573"/>
      <c r="F83" s="573"/>
      <c r="G83" s="574"/>
      <c r="H83" s="488" t="e">
        <f ca="1">Calcu!E55</f>
        <v>#N/A</v>
      </c>
      <c r="I83" s="489"/>
      <c r="J83" s="489"/>
      <c r="K83" s="489"/>
      <c r="L83" s="489"/>
      <c r="M83" s="490" t="str">
        <f>Calcu!F55</f>
        <v>mm</v>
      </c>
      <c r="N83" s="491"/>
      <c r="O83" s="495" t="e">
        <f ca="1">Calcu!J55</f>
        <v>#N/A</v>
      </c>
      <c r="P83" s="496"/>
      <c r="Q83" s="496"/>
      <c r="R83" s="496"/>
      <c r="S83" s="496"/>
      <c r="T83" s="482" t="str">
        <f>Calcu!K55</f>
        <v>μm</v>
      </c>
      <c r="U83" s="483"/>
      <c r="V83" s="561" t="str">
        <f>Calcu!L55</f>
        <v>정규</v>
      </c>
      <c r="W83" s="561"/>
      <c r="X83" s="561"/>
      <c r="Y83" s="561"/>
      <c r="Z83" s="561"/>
      <c r="AA83" s="540" t="s">
        <v>410</v>
      </c>
      <c r="AB83" s="541"/>
      <c r="AC83" s="541"/>
      <c r="AD83" s="541"/>
      <c r="AE83" s="541"/>
      <c r="AF83" s="541"/>
      <c r="AG83" s="542"/>
      <c r="AH83" s="557" t="e">
        <f ca="1">Calcu!Q55</f>
        <v>#N/A</v>
      </c>
      <c r="AI83" s="558"/>
      <c r="AJ83" s="558"/>
      <c r="AK83" s="558"/>
      <c r="AL83" s="558"/>
      <c r="AM83" s="558"/>
      <c r="AN83" s="559" t="str">
        <f>Calcu!R55</f>
        <v>μm</v>
      </c>
      <c r="AO83" s="560"/>
      <c r="AP83" s="561" t="str">
        <f>Calcu!S55</f>
        <v>∞</v>
      </c>
      <c r="AQ83" s="561"/>
      <c r="AR83" s="561"/>
      <c r="AS83" s="562"/>
      <c r="AT83" s="57"/>
    </row>
    <row r="84" spans="1:58" ht="18.75" customHeight="1">
      <c r="A84" s="57"/>
      <c r="B84" s="528" t="s">
        <v>82</v>
      </c>
      <c r="C84" s="484"/>
      <c r="D84" s="572" t="s">
        <v>404</v>
      </c>
      <c r="E84" s="573"/>
      <c r="F84" s="573"/>
      <c r="G84" s="574"/>
      <c r="H84" s="488" t="e">
        <f ca="1">Calcu!E56</f>
        <v>#N/A</v>
      </c>
      <c r="I84" s="489"/>
      <c r="J84" s="489"/>
      <c r="K84" s="489"/>
      <c r="L84" s="489"/>
      <c r="M84" s="490" t="str">
        <f>Calcu!F56</f>
        <v>mm</v>
      </c>
      <c r="N84" s="491"/>
      <c r="O84" s="495" t="e">
        <f ca="1">Calcu!J56</f>
        <v>#N/A</v>
      </c>
      <c r="P84" s="496"/>
      <c r="Q84" s="496"/>
      <c r="R84" s="496"/>
      <c r="S84" s="496"/>
      <c r="T84" s="482" t="str">
        <f>Calcu!K56</f>
        <v>μm</v>
      </c>
      <c r="U84" s="483"/>
      <c r="V84" s="561" t="str">
        <f>Calcu!L56</f>
        <v>정규</v>
      </c>
      <c r="W84" s="561"/>
      <c r="X84" s="561"/>
      <c r="Y84" s="561"/>
      <c r="Z84" s="561"/>
      <c r="AA84" s="540" t="s">
        <v>410</v>
      </c>
      <c r="AB84" s="541"/>
      <c r="AC84" s="541"/>
      <c r="AD84" s="541"/>
      <c r="AE84" s="541"/>
      <c r="AF84" s="541"/>
      <c r="AG84" s="542"/>
      <c r="AH84" s="495" t="e">
        <f ca="1">Calcu!Q56</f>
        <v>#N/A</v>
      </c>
      <c r="AI84" s="496"/>
      <c r="AJ84" s="496"/>
      <c r="AK84" s="496"/>
      <c r="AL84" s="496"/>
      <c r="AM84" s="496"/>
      <c r="AN84" s="482" t="str">
        <f>Calcu!R56</f>
        <v>μm</v>
      </c>
      <c r="AO84" s="483"/>
      <c r="AP84" s="561" t="str">
        <f>Calcu!S56</f>
        <v>∞</v>
      </c>
      <c r="AQ84" s="561"/>
      <c r="AR84" s="561"/>
      <c r="AS84" s="562"/>
      <c r="AT84" s="57"/>
    </row>
    <row r="85" spans="1:58" ht="18.75" customHeight="1" thickBot="1">
      <c r="A85" s="57"/>
      <c r="B85" s="529" t="s">
        <v>83</v>
      </c>
      <c r="C85" s="530"/>
      <c r="D85" s="552" t="s">
        <v>406</v>
      </c>
      <c r="E85" s="553"/>
      <c r="F85" s="553"/>
      <c r="G85" s="554"/>
      <c r="H85" s="555" t="e">
        <f ca="1">Calcu!E57</f>
        <v>#N/A</v>
      </c>
      <c r="I85" s="556"/>
      <c r="J85" s="556"/>
      <c r="K85" s="556"/>
      <c r="L85" s="556"/>
      <c r="M85" s="543" t="str">
        <f>Calcu!F57</f>
        <v>mm</v>
      </c>
      <c r="N85" s="544"/>
      <c r="O85" s="501" t="e">
        <f ca="1">Calcu!J57</f>
        <v>#N/A</v>
      </c>
      <c r="P85" s="502"/>
      <c r="Q85" s="502"/>
      <c r="R85" s="502"/>
      <c r="S85" s="502"/>
      <c r="T85" s="503" t="str">
        <f>Calcu!K57</f>
        <v>μm</v>
      </c>
      <c r="U85" s="504"/>
      <c r="V85" s="508" t="str">
        <f>Calcu!L57</f>
        <v>정규</v>
      </c>
      <c r="W85" s="508"/>
      <c r="X85" s="508"/>
      <c r="Y85" s="508"/>
      <c r="Z85" s="508"/>
      <c r="AA85" s="509">
        <f>Calcu!O57</f>
        <v>1</v>
      </c>
      <c r="AB85" s="510"/>
      <c r="AC85" s="510"/>
      <c r="AD85" s="510"/>
      <c r="AE85" s="510"/>
      <c r="AF85" s="510"/>
      <c r="AG85" s="511"/>
      <c r="AH85" s="501" t="e">
        <f ca="1">Calcu!Q57</f>
        <v>#N/A</v>
      </c>
      <c r="AI85" s="502"/>
      <c r="AJ85" s="502"/>
      <c r="AK85" s="502"/>
      <c r="AL85" s="502"/>
      <c r="AM85" s="502"/>
      <c r="AN85" s="503" t="str">
        <f>Calcu!R57</f>
        <v>μm</v>
      </c>
      <c r="AO85" s="504"/>
      <c r="AP85" s="508" t="str">
        <f>Calcu!S57</f>
        <v>∞</v>
      </c>
      <c r="AQ85" s="508"/>
      <c r="AR85" s="508"/>
      <c r="AS85" s="551"/>
      <c r="AT85" s="57"/>
    </row>
    <row r="86" spans="1:58" ht="18.75" customHeight="1">
      <c r="A86" s="57"/>
      <c r="B86" s="578" t="s">
        <v>188</v>
      </c>
      <c r="C86" s="578"/>
      <c r="D86" s="579" t="s">
        <v>235</v>
      </c>
      <c r="E86" s="464"/>
      <c r="F86" s="464"/>
      <c r="G86" s="580"/>
      <c r="H86" s="581" t="e">
        <f ca="1">Calcu!E58</f>
        <v>#N/A</v>
      </c>
      <c r="I86" s="582"/>
      <c r="J86" s="582"/>
      <c r="K86" s="582"/>
      <c r="L86" s="582"/>
      <c r="M86" s="465" t="str">
        <f>Calcu!F58</f>
        <v>mm</v>
      </c>
      <c r="N86" s="507"/>
      <c r="O86" s="583">
        <f>Calcu!J58</f>
        <v>0</v>
      </c>
      <c r="P86" s="584"/>
      <c r="Q86" s="584"/>
      <c r="R86" s="584"/>
      <c r="S86" s="585" t="str">
        <f>Calcu!K58</f>
        <v>μm</v>
      </c>
      <c r="T86" s="465"/>
      <c r="U86" s="507"/>
      <c r="V86" s="578" t="str">
        <f>Calcu!L58</f>
        <v>직사각형</v>
      </c>
      <c r="W86" s="578"/>
      <c r="X86" s="578"/>
      <c r="Y86" s="578"/>
      <c r="Z86" s="578"/>
      <c r="AA86" s="586">
        <f>Calcu!O58</f>
        <v>-1</v>
      </c>
      <c r="AB86" s="587"/>
      <c r="AC86" s="587"/>
      <c r="AD86" s="587"/>
      <c r="AE86" s="587"/>
      <c r="AF86" s="587"/>
      <c r="AG86" s="588"/>
      <c r="AH86" s="583">
        <f>Calcu!Q58</f>
        <v>0</v>
      </c>
      <c r="AI86" s="584"/>
      <c r="AJ86" s="584"/>
      <c r="AK86" s="584"/>
      <c r="AL86" s="584"/>
      <c r="AM86" s="585" t="str">
        <f>Calcu!R58</f>
        <v>μm</v>
      </c>
      <c r="AN86" s="585"/>
      <c r="AO86" s="589"/>
      <c r="AP86" s="578" t="str">
        <f>Calcu!S58</f>
        <v>∞</v>
      </c>
      <c r="AQ86" s="578"/>
      <c r="AR86" s="578"/>
      <c r="AS86" s="578"/>
      <c r="AT86" s="57"/>
    </row>
    <row r="87" spans="1:58" ht="18.75" customHeight="1">
      <c r="A87" s="57"/>
      <c r="B87" s="484" t="s">
        <v>191</v>
      </c>
      <c r="C87" s="484"/>
      <c r="D87" s="485"/>
      <c r="E87" s="486"/>
      <c r="F87" s="486"/>
      <c r="G87" s="487"/>
      <c r="H87" s="488" t="e">
        <f ca="1">Calcu!E59</f>
        <v>#N/A</v>
      </c>
      <c r="I87" s="489"/>
      <c r="J87" s="489"/>
      <c r="K87" s="489"/>
      <c r="L87" s="489"/>
      <c r="M87" s="490" t="str">
        <f>Calcu!F59</f>
        <v>/℃</v>
      </c>
      <c r="N87" s="491"/>
      <c r="O87" s="505">
        <f>Calcu!J59</f>
        <v>4.0824829046386305E-7</v>
      </c>
      <c r="P87" s="506"/>
      <c r="Q87" s="506"/>
      <c r="R87" s="506"/>
      <c r="S87" s="482" t="str">
        <f>Calcu!K59</f>
        <v>/℃</v>
      </c>
      <c r="T87" s="490"/>
      <c r="U87" s="491"/>
      <c r="V87" s="484" t="str">
        <f>Calcu!L59</f>
        <v>삼각형</v>
      </c>
      <c r="W87" s="484"/>
      <c r="X87" s="484"/>
      <c r="Y87" s="484"/>
      <c r="Z87" s="484"/>
      <c r="AA87" s="497">
        <f>Calcu!O59</f>
        <v>0</v>
      </c>
      <c r="AB87" s="498"/>
      <c r="AC87" s="498"/>
      <c r="AD87" s="498"/>
      <c r="AE87" s="499" t="str">
        <f>Calcu!P59</f>
        <v>℃·μm</v>
      </c>
      <c r="AF87" s="499"/>
      <c r="AG87" s="500"/>
      <c r="AH87" s="495">
        <f>Calcu!Q59</f>
        <v>0</v>
      </c>
      <c r="AI87" s="496"/>
      <c r="AJ87" s="496"/>
      <c r="AK87" s="496"/>
      <c r="AL87" s="496"/>
      <c r="AM87" s="482" t="str">
        <f>Calcu!R59</f>
        <v>μm</v>
      </c>
      <c r="AN87" s="482"/>
      <c r="AO87" s="483"/>
      <c r="AP87" s="484">
        <f>Calcu!S59</f>
        <v>100</v>
      </c>
      <c r="AQ87" s="484"/>
      <c r="AR87" s="484"/>
      <c r="AS87" s="484"/>
      <c r="AT87" s="57"/>
    </row>
    <row r="88" spans="1:58" ht="18.75" customHeight="1">
      <c r="A88" s="57"/>
      <c r="B88" s="484" t="s">
        <v>192</v>
      </c>
      <c r="C88" s="484"/>
      <c r="D88" s="485" t="s">
        <v>155</v>
      </c>
      <c r="E88" s="486"/>
      <c r="F88" s="486"/>
      <c r="G88" s="487"/>
      <c r="H88" s="488" t="str">
        <f>Calcu!E60</f>
        <v/>
      </c>
      <c r="I88" s="489"/>
      <c r="J88" s="489"/>
      <c r="K88" s="489"/>
      <c r="L88" s="489"/>
      <c r="M88" s="490" t="str">
        <f>Calcu!F60</f>
        <v>℃</v>
      </c>
      <c r="N88" s="491"/>
      <c r="O88" s="495">
        <f>Calcu!J60</f>
        <v>0.17320508075688773</v>
      </c>
      <c r="P88" s="496"/>
      <c r="Q88" s="496"/>
      <c r="R88" s="496"/>
      <c r="S88" s="482" t="str">
        <f>Calcu!K60</f>
        <v>℃</v>
      </c>
      <c r="T88" s="490"/>
      <c r="U88" s="491"/>
      <c r="V88" s="484" t="str">
        <f>Calcu!L60</f>
        <v>직사각형</v>
      </c>
      <c r="W88" s="484"/>
      <c r="X88" s="484"/>
      <c r="Y88" s="484"/>
      <c r="Z88" s="484"/>
      <c r="AA88" s="497" t="e">
        <f ca="1">Calcu!O60</f>
        <v>#N/A</v>
      </c>
      <c r="AB88" s="498"/>
      <c r="AC88" s="498"/>
      <c r="AD88" s="498"/>
      <c r="AE88" s="499" t="str">
        <f>Calcu!P60</f>
        <v>/℃·μm</v>
      </c>
      <c r="AF88" s="499"/>
      <c r="AG88" s="500"/>
      <c r="AH88" s="495" t="e">
        <f ca="1">Calcu!Q60</f>
        <v>#N/A</v>
      </c>
      <c r="AI88" s="496"/>
      <c r="AJ88" s="496"/>
      <c r="AK88" s="496"/>
      <c r="AL88" s="496"/>
      <c r="AM88" s="482" t="str">
        <f>Calcu!R60</f>
        <v>μm</v>
      </c>
      <c r="AN88" s="482"/>
      <c r="AO88" s="483"/>
      <c r="AP88" s="484">
        <f>Calcu!S60</f>
        <v>12</v>
      </c>
      <c r="AQ88" s="484"/>
      <c r="AR88" s="484"/>
      <c r="AS88" s="484"/>
      <c r="AT88" s="57"/>
    </row>
    <row r="89" spans="1:58" ht="18.75" customHeight="1">
      <c r="A89" s="57"/>
      <c r="B89" s="484" t="s">
        <v>193</v>
      </c>
      <c r="C89" s="484"/>
      <c r="D89" s="485" t="s">
        <v>156</v>
      </c>
      <c r="E89" s="486"/>
      <c r="F89" s="486"/>
      <c r="G89" s="487"/>
      <c r="H89" s="488" t="e">
        <f ca="1">Calcu!E61</f>
        <v>#N/A</v>
      </c>
      <c r="I89" s="489"/>
      <c r="J89" s="489"/>
      <c r="K89" s="489"/>
      <c r="L89" s="489"/>
      <c r="M89" s="490" t="str">
        <f>Calcu!F61</f>
        <v>/℃</v>
      </c>
      <c r="N89" s="491"/>
      <c r="O89" s="505">
        <f>Calcu!J61</f>
        <v>8.1649658092772609E-7</v>
      </c>
      <c r="P89" s="506"/>
      <c r="Q89" s="506"/>
      <c r="R89" s="506"/>
      <c r="S89" s="482" t="str">
        <f>Calcu!K61</f>
        <v>/℃</v>
      </c>
      <c r="T89" s="490"/>
      <c r="U89" s="491"/>
      <c r="V89" s="484" t="str">
        <f>Calcu!L61</f>
        <v>삼각형</v>
      </c>
      <c r="W89" s="484"/>
      <c r="X89" s="484"/>
      <c r="Y89" s="484"/>
      <c r="Z89" s="484"/>
      <c r="AA89" s="497">
        <f>Calcu!O61</f>
        <v>0</v>
      </c>
      <c r="AB89" s="498"/>
      <c r="AC89" s="498"/>
      <c r="AD89" s="498"/>
      <c r="AE89" s="499" t="str">
        <f>Calcu!P61</f>
        <v>℃·μm</v>
      </c>
      <c r="AF89" s="499"/>
      <c r="AG89" s="500"/>
      <c r="AH89" s="495">
        <f>Calcu!Q61</f>
        <v>0</v>
      </c>
      <c r="AI89" s="496"/>
      <c r="AJ89" s="496"/>
      <c r="AK89" s="496"/>
      <c r="AL89" s="496"/>
      <c r="AM89" s="482" t="str">
        <f>Calcu!R61</f>
        <v>μm</v>
      </c>
      <c r="AN89" s="482"/>
      <c r="AO89" s="483"/>
      <c r="AP89" s="484">
        <f>Calcu!S61</f>
        <v>100</v>
      </c>
      <c r="AQ89" s="484"/>
      <c r="AR89" s="484"/>
      <c r="AS89" s="484"/>
      <c r="AT89" s="57"/>
    </row>
    <row r="90" spans="1:58" ht="18.75" customHeight="1">
      <c r="A90" s="57"/>
      <c r="B90" s="484" t="s">
        <v>194</v>
      </c>
      <c r="C90" s="484"/>
      <c r="D90" s="485" t="s">
        <v>157</v>
      </c>
      <c r="E90" s="486"/>
      <c r="F90" s="486"/>
      <c r="G90" s="487"/>
      <c r="H90" s="488">
        <f>Calcu!E62</f>
        <v>0.1</v>
      </c>
      <c r="I90" s="489"/>
      <c r="J90" s="489"/>
      <c r="K90" s="489"/>
      <c r="L90" s="489"/>
      <c r="M90" s="490" t="str">
        <f>Calcu!F62</f>
        <v>℃</v>
      </c>
      <c r="N90" s="491"/>
      <c r="O90" s="495">
        <f>Calcu!J62</f>
        <v>0.57735026918962584</v>
      </c>
      <c r="P90" s="496"/>
      <c r="Q90" s="496"/>
      <c r="R90" s="496"/>
      <c r="S90" s="482" t="str">
        <f>Calcu!K62</f>
        <v>℃</v>
      </c>
      <c r="T90" s="490"/>
      <c r="U90" s="491"/>
      <c r="V90" s="484" t="str">
        <f>Calcu!L62</f>
        <v>직사각형</v>
      </c>
      <c r="W90" s="484"/>
      <c r="X90" s="484"/>
      <c r="Y90" s="484"/>
      <c r="Z90" s="484"/>
      <c r="AA90" s="497" t="e">
        <f ca="1">Calcu!O62</f>
        <v>#N/A</v>
      </c>
      <c r="AB90" s="498"/>
      <c r="AC90" s="498"/>
      <c r="AD90" s="498"/>
      <c r="AE90" s="499" t="str">
        <f>Calcu!P62</f>
        <v>/℃·μm</v>
      </c>
      <c r="AF90" s="499"/>
      <c r="AG90" s="500"/>
      <c r="AH90" s="495" t="e">
        <f ca="1">Calcu!Q62</f>
        <v>#N/A</v>
      </c>
      <c r="AI90" s="496"/>
      <c r="AJ90" s="496"/>
      <c r="AK90" s="496"/>
      <c r="AL90" s="496"/>
      <c r="AM90" s="482" t="str">
        <f>Calcu!R62</f>
        <v>μm</v>
      </c>
      <c r="AN90" s="482"/>
      <c r="AO90" s="483"/>
      <c r="AP90" s="484">
        <f>Calcu!S62</f>
        <v>12</v>
      </c>
      <c r="AQ90" s="484"/>
      <c r="AR90" s="484"/>
      <c r="AS90" s="484"/>
      <c r="AT90" s="57"/>
    </row>
    <row r="91" spans="1:58" ht="18.75" customHeight="1">
      <c r="A91" s="57"/>
      <c r="B91" s="484" t="s">
        <v>371</v>
      </c>
      <c r="C91" s="484"/>
      <c r="D91" s="485" t="s">
        <v>601</v>
      </c>
      <c r="E91" s="486"/>
      <c r="F91" s="486"/>
      <c r="G91" s="487"/>
      <c r="H91" s="488">
        <f>Calcu!E63</f>
        <v>0</v>
      </c>
      <c r="I91" s="489"/>
      <c r="J91" s="489"/>
      <c r="K91" s="489"/>
      <c r="L91" s="489"/>
      <c r="M91" s="490" t="str">
        <f>Calcu!F63</f>
        <v>mm</v>
      </c>
      <c r="N91" s="491"/>
      <c r="O91" s="495">
        <f>Calcu!J63</f>
        <v>0</v>
      </c>
      <c r="P91" s="496"/>
      <c r="Q91" s="496"/>
      <c r="R91" s="496"/>
      <c r="S91" s="482" t="str">
        <f>Calcu!K63</f>
        <v>μm</v>
      </c>
      <c r="T91" s="490"/>
      <c r="U91" s="491"/>
      <c r="V91" s="484" t="str">
        <f>Calcu!L63</f>
        <v>직사각형</v>
      </c>
      <c r="W91" s="484"/>
      <c r="X91" s="484"/>
      <c r="Y91" s="484"/>
      <c r="Z91" s="484"/>
      <c r="AA91" s="492">
        <f>Calcu!O63</f>
        <v>1</v>
      </c>
      <c r="AB91" s="493"/>
      <c r="AC91" s="493"/>
      <c r="AD91" s="493"/>
      <c r="AE91" s="493"/>
      <c r="AF91" s="493"/>
      <c r="AG91" s="494"/>
      <c r="AH91" s="495">
        <f>Calcu!Q63</f>
        <v>0</v>
      </c>
      <c r="AI91" s="496"/>
      <c r="AJ91" s="496"/>
      <c r="AK91" s="496"/>
      <c r="AL91" s="496"/>
      <c r="AM91" s="482" t="str">
        <f>Calcu!R63</f>
        <v>μm</v>
      </c>
      <c r="AN91" s="482"/>
      <c r="AO91" s="483"/>
      <c r="AP91" s="484" t="str">
        <f>Calcu!S63</f>
        <v>∞</v>
      </c>
      <c r="AQ91" s="484"/>
      <c r="AR91" s="484"/>
      <c r="AS91" s="484"/>
      <c r="AT91" s="57"/>
    </row>
    <row r="92" spans="1:58" ht="18.75" customHeight="1">
      <c r="A92" s="57"/>
      <c r="B92" s="484" t="s">
        <v>372</v>
      </c>
      <c r="C92" s="484"/>
      <c r="D92" s="485" t="s">
        <v>602</v>
      </c>
      <c r="E92" s="486"/>
      <c r="F92" s="486"/>
      <c r="G92" s="487"/>
      <c r="H92" s="488">
        <f>Calcu!E64</f>
        <v>0</v>
      </c>
      <c r="I92" s="489"/>
      <c r="J92" s="489"/>
      <c r="K92" s="489"/>
      <c r="L92" s="489"/>
      <c r="M92" s="490" t="str">
        <f>Calcu!F64</f>
        <v>mm</v>
      </c>
      <c r="N92" s="491"/>
      <c r="O92" s="495" t="e">
        <f ca="1">Calcu!J64</f>
        <v>#N/A</v>
      </c>
      <c r="P92" s="496"/>
      <c r="Q92" s="496"/>
      <c r="R92" s="496"/>
      <c r="S92" s="482" t="str">
        <f>Calcu!K64</f>
        <v>μm</v>
      </c>
      <c r="T92" s="490"/>
      <c r="U92" s="491"/>
      <c r="V92" s="484" t="str">
        <f>Calcu!L64</f>
        <v>직사각형</v>
      </c>
      <c r="W92" s="484"/>
      <c r="X92" s="484"/>
      <c r="Y92" s="484"/>
      <c r="Z92" s="484"/>
      <c r="AA92" s="492">
        <f>Calcu!O64</f>
        <v>1</v>
      </c>
      <c r="AB92" s="493"/>
      <c r="AC92" s="493"/>
      <c r="AD92" s="493"/>
      <c r="AE92" s="493"/>
      <c r="AF92" s="493"/>
      <c r="AG92" s="494"/>
      <c r="AH92" s="495" t="e">
        <f ca="1">Calcu!Q64</f>
        <v>#N/A</v>
      </c>
      <c r="AI92" s="496"/>
      <c r="AJ92" s="496"/>
      <c r="AK92" s="496"/>
      <c r="AL92" s="496"/>
      <c r="AM92" s="482" t="str">
        <f>Calcu!R64</f>
        <v>μm</v>
      </c>
      <c r="AN92" s="482"/>
      <c r="AO92" s="483"/>
      <c r="AP92" s="484">
        <f>Calcu!S64</f>
        <v>12</v>
      </c>
      <c r="AQ92" s="484"/>
      <c r="AR92" s="484"/>
      <c r="AS92" s="484"/>
      <c r="AT92" s="57"/>
    </row>
    <row r="93" spans="1:58" ht="18.75" customHeight="1">
      <c r="A93" s="57"/>
      <c r="B93" s="484" t="s">
        <v>373</v>
      </c>
      <c r="C93" s="484"/>
      <c r="D93" s="485" t="s">
        <v>307</v>
      </c>
      <c r="E93" s="486"/>
      <c r="F93" s="486"/>
      <c r="G93" s="487"/>
      <c r="H93" s="488" t="e">
        <f ca="1">Calcu!E65</f>
        <v>#N/A</v>
      </c>
      <c r="I93" s="489"/>
      <c r="J93" s="489"/>
      <c r="K93" s="489"/>
      <c r="L93" s="489"/>
      <c r="M93" s="490" t="str">
        <f>Calcu!F65</f>
        <v>mm</v>
      </c>
      <c r="N93" s="491"/>
      <c r="O93" s="492"/>
      <c r="P93" s="493"/>
      <c r="Q93" s="493"/>
      <c r="R93" s="493"/>
      <c r="S93" s="493"/>
      <c r="T93" s="493"/>
      <c r="U93" s="494"/>
      <c r="V93" s="484"/>
      <c r="W93" s="484"/>
      <c r="X93" s="484"/>
      <c r="Y93" s="484"/>
      <c r="Z93" s="484"/>
      <c r="AA93" s="492"/>
      <c r="AB93" s="493"/>
      <c r="AC93" s="493"/>
      <c r="AD93" s="493"/>
      <c r="AE93" s="493"/>
      <c r="AF93" s="493"/>
      <c r="AG93" s="494"/>
      <c r="AH93" s="495" t="e">
        <f ca="1">Calcu!Q65</f>
        <v>#N/A</v>
      </c>
      <c r="AI93" s="496"/>
      <c r="AJ93" s="496"/>
      <c r="AK93" s="496"/>
      <c r="AL93" s="496"/>
      <c r="AM93" s="482" t="str">
        <f>Calcu!R65</f>
        <v>μm</v>
      </c>
      <c r="AN93" s="482"/>
      <c r="AO93" s="483"/>
      <c r="AP93" s="484" t="e">
        <f ca="1">Calcu!S65</f>
        <v>#N/A</v>
      </c>
      <c r="AQ93" s="484"/>
      <c r="AR93" s="484"/>
      <c r="AS93" s="484"/>
      <c r="AT93" s="57"/>
    </row>
    <row r="94" spans="1:58" ht="18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58" ht="18.75" customHeight="1">
      <c r="A95" s="58" t="s">
        <v>243</v>
      </c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58" s="70" customFormat="1" ht="18.75" customHeight="1">
      <c r="A96" s="58"/>
      <c r="B96" s="58" t="s">
        <v>411</v>
      </c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  <c r="AA96" s="242"/>
      <c r="AB96" s="242"/>
      <c r="AC96" s="242"/>
      <c r="AD96" s="242"/>
      <c r="AE96" s="242"/>
      <c r="AF96" s="242"/>
      <c r="AG96" s="242"/>
      <c r="AH96" s="242"/>
      <c r="AI96" s="242"/>
      <c r="AJ96" s="242"/>
      <c r="AK96" s="242"/>
      <c r="AL96" s="242"/>
      <c r="AM96" s="242"/>
      <c r="AN96" s="24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  <c r="BD96" s="242"/>
      <c r="BE96" s="242"/>
      <c r="BF96" s="242"/>
    </row>
    <row r="97" spans="1:60" s="70" customFormat="1" ht="18.75" customHeight="1">
      <c r="B97" s="58"/>
      <c r="C97" s="242" t="s">
        <v>308</v>
      </c>
      <c r="D97" s="242"/>
      <c r="E97" s="242"/>
      <c r="F97" s="242"/>
      <c r="G97" s="242"/>
      <c r="H97" s="461" t="e">
        <f ca="1">H82</f>
        <v>#N/A</v>
      </c>
      <c r="I97" s="461"/>
      <c r="J97" s="461"/>
      <c r="K97" s="461"/>
      <c r="L97" s="461"/>
      <c r="M97" s="461"/>
      <c r="N97" s="243" t="s">
        <v>182</v>
      </c>
      <c r="O97" s="243"/>
      <c r="P97" s="243"/>
      <c r="Q97" s="243" t="s">
        <v>412</v>
      </c>
      <c r="R97" s="243"/>
      <c r="S97" s="243"/>
      <c r="T97" s="243"/>
      <c r="U97" s="242"/>
      <c r="V97" s="242"/>
      <c r="W97" s="242"/>
      <c r="X97" s="243"/>
      <c r="Y97" s="243"/>
      <c r="Z97" s="242"/>
      <c r="AA97" s="242"/>
      <c r="AB97" s="242"/>
      <c r="AC97" s="242"/>
      <c r="AD97" s="242"/>
      <c r="AE97" s="242"/>
      <c r="AF97" s="242"/>
      <c r="AG97" s="242"/>
      <c r="AH97" s="242"/>
      <c r="AI97" s="242"/>
      <c r="AJ97" s="242"/>
      <c r="AK97" s="242"/>
      <c r="AL97" s="242"/>
      <c r="AM97" s="242"/>
      <c r="AN97" s="242"/>
      <c r="AO97" s="242"/>
      <c r="AP97" s="242"/>
      <c r="AQ97" s="242"/>
      <c r="AR97" s="243"/>
      <c r="AS97" s="242"/>
      <c r="AT97" s="242"/>
      <c r="AU97" s="242"/>
      <c r="AV97" s="242"/>
      <c r="AW97" s="242"/>
      <c r="AX97" s="242"/>
      <c r="AY97" s="242"/>
      <c r="AZ97" s="242"/>
      <c r="BA97" s="242"/>
      <c r="BB97" s="242"/>
      <c r="BC97" s="242"/>
      <c r="BD97" s="242"/>
      <c r="BE97" s="242"/>
      <c r="BF97" s="242"/>
      <c r="BG97" s="242"/>
    </row>
    <row r="98" spans="1:60" s="70" customFormat="1" ht="18.75" customHeight="1">
      <c r="B98" s="58"/>
      <c r="C98" s="242"/>
      <c r="D98" s="242"/>
      <c r="E98" s="242"/>
      <c r="F98" s="242"/>
      <c r="G98" s="242"/>
      <c r="H98" s="244"/>
      <c r="I98" s="244"/>
      <c r="J98" s="244"/>
      <c r="K98" s="244"/>
      <c r="L98" s="244"/>
      <c r="M98" s="244"/>
      <c r="N98" s="243"/>
      <c r="O98" s="243"/>
      <c r="P98" s="243"/>
      <c r="Q98" s="474" t="s">
        <v>249</v>
      </c>
      <c r="R98" s="243"/>
      <c r="S98" s="590" t="e">
        <f ca="1">H83</f>
        <v>#N/A</v>
      </c>
      <c r="T98" s="590"/>
      <c r="U98" s="590"/>
      <c r="V98" s="590"/>
      <c r="W98" s="590"/>
      <c r="X98" s="590"/>
      <c r="Y98" s="590"/>
      <c r="Z98" s="245" t="s">
        <v>99</v>
      </c>
      <c r="AA98" s="590" t="e">
        <f ca="1">H84</f>
        <v>#N/A</v>
      </c>
      <c r="AB98" s="590"/>
      <c r="AC98" s="590"/>
      <c r="AD98" s="590"/>
      <c r="AE98" s="590"/>
      <c r="AF98" s="590"/>
      <c r="AG98" s="590"/>
      <c r="AH98" s="472" t="s">
        <v>413</v>
      </c>
      <c r="AI98" s="472" t="e">
        <f ca="1">H85</f>
        <v>#N/A</v>
      </c>
      <c r="AJ98" s="472"/>
      <c r="AK98" s="472"/>
      <c r="AL98" s="472"/>
      <c r="AM98" s="472"/>
      <c r="AN98" s="472" t="s">
        <v>249</v>
      </c>
      <c r="AO98" s="472" t="e">
        <f ca="1">H82</f>
        <v>#N/A</v>
      </c>
      <c r="AP98" s="472"/>
      <c r="AQ98" s="472"/>
      <c r="AR98" s="472"/>
      <c r="AS98" s="472"/>
      <c r="AT98" s="472"/>
      <c r="AU98" s="472"/>
      <c r="AV98" s="242"/>
      <c r="AW98" s="242"/>
      <c r="AX98" s="242"/>
      <c r="AY98" s="242"/>
      <c r="AZ98" s="242"/>
      <c r="BA98" s="242"/>
      <c r="BB98" s="242"/>
      <c r="BC98" s="242"/>
      <c r="BD98" s="242"/>
      <c r="BE98" s="242"/>
      <c r="BF98" s="242"/>
      <c r="BG98" s="242"/>
    </row>
    <row r="99" spans="1:60" s="70" customFormat="1" ht="18.75" customHeight="1">
      <c r="B99" s="58"/>
      <c r="C99" s="242"/>
      <c r="D99" s="242"/>
      <c r="E99" s="242"/>
      <c r="F99" s="242"/>
      <c r="G99" s="242"/>
      <c r="H99" s="244"/>
      <c r="I99" s="244"/>
      <c r="J99" s="244"/>
      <c r="K99" s="244"/>
      <c r="L99" s="244"/>
      <c r="M99" s="244"/>
      <c r="N99" s="243"/>
      <c r="O99" s="243"/>
      <c r="P99" s="243"/>
      <c r="Q99" s="474"/>
      <c r="R99" s="243"/>
      <c r="S99" s="477">
        <v>2</v>
      </c>
      <c r="T99" s="477"/>
      <c r="U99" s="477"/>
      <c r="V99" s="477"/>
      <c r="W99" s="477"/>
      <c r="X99" s="477"/>
      <c r="Y99" s="477"/>
      <c r="Z99" s="477"/>
      <c r="AA99" s="477"/>
      <c r="AB99" s="477"/>
      <c r="AC99" s="477"/>
      <c r="AD99" s="477"/>
      <c r="AE99" s="477"/>
      <c r="AF99" s="477"/>
      <c r="AG99" s="477"/>
      <c r="AH99" s="472"/>
      <c r="AI99" s="472"/>
      <c r="AJ99" s="472"/>
      <c r="AK99" s="472"/>
      <c r="AL99" s="472"/>
      <c r="AM99" s="472"/>
      <c r="AN99" s="472"/>
      <c r="AO99" s="472"/>
      <c r="AP99" s="472"/>
      <c r="AQ99" s="472"/>
      <c r="AR99" s="472"/>
      <c r="AS99" s="472"/>
      <c r="AT99" s="472"/>
      <c r="AU99" s="472"/>
      <c r="AV99" s="242"/>
      <c r="AW99" s="242"/>
      <c r="AX99" s="242"/>
      <c r="AY99" s="242"/>
      <c r="AZ99" s="242"/>
      <c r="BA99" s="242"/>
      <c r="BB99" s="242"/>
      <c r="BC99" s="242"/>
      <c r="BD99" s="242"/>
      <c r="BE99" s="242"/>
      <c r="BF99" s="242"/>
      <c r="BG99" s="242"/>
    </row>
    <row r="100" spans="1:60" s="70" customFormat="1" ht="18.75" customHeight="1">
      <c r="B100" s="58"/>
      <c r="C100" s="242" t="s">
        <v>246</v>
      </c>
      <c r="D100" s="242"/>
      <c r="E100" s="242"/>
      <c r="F100" s="242"/>
      <c r="G100" s="242"/>
      <c r="H100" s="242"/>
      <c r="I100" s="242"/>
      <c r="J100" s="242"/>
      <c r="K100" s="242"/>
      <c r="L100" s="246" t="s">
        <v>414</v>
      </c>
      <c r="M100" s="247" t="s">
        <v>415</v>
      </c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478" t="s">
        <v>249</v>
      </c>
      <c r="Z100" s="478"/>
      <c r="AA100" s="248"/>
      <c r="AB100" s="476" t="e">
        <f ca="1">AH83</f>
        <v>#N/A</v>
      </c>
      <c r="AC100" s="476"/>
      <c r="AD100" s="476"/>
      <c r="AE100" s="248"/>
      <c r="AF100" s="249"/>
      <c r="AG100" s="476" t="e">
        <f ca="1">AH84</f>
        <v>#N/A</v>
      </c>
      <c r="AH100" s="476"/>
      <c r="AI100" s="476"/>
      <c r="AJ100" s="243"/>
      <c r="AK100" s="243"/>
      <c r="AL100" s="479" t="e">
        <f ca="1">AH85</f>
        <v>#N/A</v>
      </c>
      <c r="AM100" s="480"/>
      <c r="AN100" s="480"/>
      <c r="AO100" s="242"/>
      <c r="AQ100" s="242" t="s">
        <v>142</v>
      </c>
      <c r="AR100" s="250"/>
      <c r="AV100" s="249"/>
      <c r="AW100" s="249"/>
      <c r="AX100" s="251"/>
      <c r="AY100" s="243"/>
      <c r="AZ100" s="243"/>
      <c r="BA100" s="242"/>
      <c r="BB100" s="242"/>
      <c r="BC100" s="242"/>
      <c r="BD100" s="242"/>
      <c r="BE100" s="242"/>
      <c r="BF100" s="242"/>
      <c r="BG100" s="242"/>
    </row>
    <row r="101" spans="1:60" s="70" customFormat="1" ht="18.75" customHeight="1">
      <c r="B101" s="58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7" t="s">
        <v>415</v>
      </c>
      <c r="N101" s="462" t="e">
        <f ca="1">O82</f>
        <v>#N/A</v>
      </c>
      <c r="O101" s="461"/>
      <c r="P101" s="461"/>
      <c r="Q101" s="242" t="s">
        <v>142</v>
      </c>
      <c r="R101" s="242"/>
      <c r="S101" s="242"/>
      <c r="T101" s="242"/>
      <c r="U101" s="242"/>
      <c r="V101" s="242"/>
      <c r="W101" s="242"/>
      <c r="X101" s="242"/>
      <c r="Y101" s="252"/>
      <c r="Z101" s="252"/>
      <c r="AA101" s="248"/>
      <c r="AB101" s="248"/>
      <c r="AC101" s="248"/>
      <c r="AD101" s="253"/>
      <c r="AE101" s="249"/>
      <c r="AF101" s="249"/>
      <c r="AG101" s="249"/>
      <c r="AH101" s="249"/>
      <c r="AI101" s="251"/>
      <c r="AJ101" s="243"/>
      <c r="AK101" s="243"/>
      <c r="AM101" s="249"/>
      <c r="AN101" s="242"/>
      <c r="AO101" s="242"/>
      <c r="AP101" s="250"/>
      <c r="AQ101" s="250"/>
      <c r="AR101" s="250"/>
      <c r="AS101" s="242"/>
      <c r="AT101" s="249"/>
      <c r="AU101" s="247"/>
      <c r="AV101" s="249"/>
      <c r="AW101" s="249"/>
      <c r="AX101" s="251"/>
      <c r="AY101" s="243"/>
      <c r="AZ101" s="243"/>
      <c r="BA101" s="242"/>
      <c r="BB101" s="242"/>
      <c r="BC101" s="242"/>
      <c r="BD101" s="242"/>
      <c r="BE101" s="242"/>
      <c r="BF101" s="242"/>
      <c r="BG101" s="242"/>
    </row>
    <row r="102" spans="1:60" s="70" customFormat="1" ht="18.75" customHeight="1">
      <c r="B102" s="58"/>
      <c r="C102" s="242" t="s">
        <v>309</v>
      </c>
      <c r="D102" s="242"/>
      <c r="E102" s="242"/>
      <c r="F102" s="242"/>
      <c r="G102" s="242"/>
      <c r="H102" s="242"/>
      <c r="I102" s="461" t="str">
        <f>V82</f>
        <v>정규</v>
      </c>
      <c r="J102" s="461"/>
      <c r="K102" s="461"/>
      <c r="L102" s="461"/>
      <c r="M102" s="461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  <c r="AA102" s="242"/>
      <c r="AB102" s="242"/>
      <c r="AC102" s="242"/>
      <c r="AD102" s="242"/>
      <c r="AE102" s="242"/>
      <c r="AF102" s="242"/>
      <c r="AG102" s="242"/>
      <c r="AH102" s="242"/>
      <c r="AI102" s="242"/>
      <c r="AJ102" s="242"/>
      <c r="AK102" s="242"/>
      <c r="AL102" s="242"/>
      <c r="AM102" s="242"/>
      <c r="AN102" s="24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  <c r="BD102" s="242"/>
      <c r="BE102" s="242"/>
      <c r="BF102" s="242"/>
      <c r="BG102" s="242"/>
    </row>
    <row r="103" spans="1:60" s="70" customFormat="1" ht="18.75" customHeight="1">
      <c r="B103" s="58"/>
      <c r="C103" s="461" t="s">
        <v>250</v>
      </c>
      <c r="D103" s="461"/>
      <c r="E103" s="461"/>
      <c r="F103" s="461"/>
      <c r="G103" s="461"/>
      <c r="H103" s="461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  <c r="AA103" s="242"/>
      <c r="AB103" s="242"/>
      <c r="AC103" s="242"/>
      <c r="AD103" s="242"/>
      <c r="AE103" s="242"/>
      <c r="AF103" s="242"/>
      <c r="AG103" s="242"/>
      <c r="AH103" s="242"/>
      <c r="AI103" s="242"/>
      <c r="AJ103" s="242"/>
      <c r="AK103" s="242"/>
      <c r="AL103" s="242"/>
      <c r="AM103" s="242"/>
      <c r="AN103" s="24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  <c r="BD103" s="242"/>
      <c r="BE103" s="242"/>
      <c r="BF103" s="242"/>
      <c r="BG103" s="242"/>
    </row>
    <row r="104" spans="1:60" s="70" customFormat="1" ht="18.75" customHeight="1">
      <c r="B104" s="58"/>
      <c r="C104" s="461"/>
      <c r="D104" s="461"/>
      <c r="E104" s="461"/>
      <c r="F104" s="461"/>
      <c r="G104" s="461"/>
      <c r="H104" s="461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  <c r="AA104" s="242"/>
      <c r="AB104" s="242"/>
      <c r="AC104" s="242"/>
      <c r="AD104" s="242"/>
      <c r="AE104" s="242"/>
      <c r="AF104" s="242"/>
      <c r="AG104" s="242"/>
      <c r="AH104" s="242"/>
      <c r="AI104" s="242"/>
      <c r="AJ104" s="242"/>
      <c r="AK104" s="242"/>
      <c r="AL104" s="242"/>
      <c r="AM104" s="242"/>
      <c r="AN104" s="242"/>
      <c r="AO104" s="242"/>
      <c r="AP104" s="242"/>
      <c r="AQ104" s="242"/>
      <c r="AR104" s="242"/>
      <c r="AS104" s="242"/>
      <c r="AT104" s="242"/>
      <c r="AU104" s="242"/>
      <c r="AV104" s="242"/>
      <c r="AW104" s="242"/>
      <c r="AX104" s="242"/>
      <c r="AY104" s="242"/>
      <c r="AZ104" s="242"/>
      <c r="BA104" s="242"/>
      <c r="BB104" s="242"/>
      <c r="BC104" s="242"/>
      <c r="BD104" s="242"/>
      <c r="BE104" s="242"/>
      <c r="BF104" s="242"/>
      <c r="BG104" s="242"/>
    </row>
    <row r="105" spans="1:60" s="70" customFormat="1" ht="18.75" customHeight="1">
      <c r="B105" s="58"/>
      <c r="C105" s="242" t="s">
        <v>416</v>
      </c>
      <c r="D105" s="242"/>
      <c r="E105" s="242"/>
      <c r="F105" s="242"/>
      <c r="G105" s="242"/>
      <c r="H105" s="242"/>
      <c r="I105" s="242"/>
      <c r="J105" s="242"/>
      <c r="K105" s="193" t="s">
        <v>264</v>
      </c>
      <c r="L105" s="242">
        <v>1</v>
      </c>
      <c r="M105" s="254" t="s">
        <v>417</v>
      </c>
      <c r="N105" s="462" t="e">
        <f ca="1">N101</f>
        <v>#N/A</v>
      </c>
      <c r="O105" s="461"/>
      <c r="P105" s="461"/>
      <c r="Q105" s="242" t="s">
        <v>142</v>
      </c>
      <c r="R105" s="243"/>
      <c r="S105" s="193" t="s">
        <v>264</v>
      </c>
      <c r="T105" s="247" t="s">
        <v>415</v>
      </c>
      <c r="U105" s="462" t="e">
        <f ca="1">N105</f>
        <v>#N/A</v>
      </c>
      <c r="V105" s="461"/>
      <c r="W105" s="461"/>
      <c r="X105" s="242" t="s">
        <v>142</v>
      </c>
      <c r="Y105" s="243"/>
      <c r="Z105" s="243"/>
      <c r="AA105" s="242"/>
      <c r="AB105" s="242"/>
      <c r="AC105" s="242"/>
      <c r="AD105" s="248"/>
      <c r="AE105" s="248"/>
      <c r="AF105" s="248"/>
      <c r="AG105" s="243"/>
      <c r="AH105" s="249"/>
      <c r="AI105" s="249"/>
      <c r="AJ105" s="249"/>
      <c r="AK105" s="249"/>
      <c r="AL105" s="251"/>
      <c r="AM105" s="243"/>
      <c r="AN105" s="243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  <c r="BD105" s="242"/>
      <c r="BE105" s="242"/>
      <c r="BF105" s="242"/>
      <c r="BG105" s="242"/>
      <c r="BH105" s="242"/>
    </row>
    <row r="106" spans="1:60" s="70" customFormat="1" ht="18.75" customHeight="1">
      <c r="B106" s="58"/>
      <c r="C106" s="242" t="s">
        <v>86</v>
      </c>
      <c r="D106" s="242"/>
      <c r="E106" s="242"/>
      <c r="F106" s="242"/>
      <c r="G106" s="242"/>
      <c r="H106" s="242"/>
      <c r="I106" s="255" t="s">
        <v>418</v>
      </c>
      <c r="J106" s="113"/>
      <c r="K106" s="113"/>
      <c r="L106" s="242"/>
      <c r="M106" s="242"/>
      <c r="N106" s="242"/>
      <c r="O106" s="242"/>
      <c r="P106" s="242"/>
      <c r="Q106" s="242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242"/>
      <c r="AG106" s="192"/>
      <c r="AH106" s="192"/>
      <c r="AI106" s="192"/>
      <c r="AJ106" s="192"/>
      <c r="AK106" s="242"/>
      <c r="AL106" s="242"/>
      <c r="AM106" s="193"/>
      <c r="AN106" s="242"/>
      <c r="AO106" s="194"/>
      <c r="AP106" s="194"/>
      <c r="AQ106" s="194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  <c r="BD106" s="242"/>
      <c r="BE106" s="242"/>
      <c r="BF106" s="242"/>
      <c r="BG106" s="242"/>
    </row>
    <row r="107" spans="1:60" s="70" customFormat="1" ht="18.75" customHeight="1">
      <c r="A107" s="58"/>
      <c r="B107" s="242"/>
      <c r="C107" s="242"/>
      <c r="D107" s="242"/>
      <c r="E107" s="242"/>
      <c r="F107" s="242"/>
      <c r="G107" s="113"/>
      <c r="H107" s="113"/>
      <c r="I107" s="113"/>
      <c r="J107" s="113"/>
      <c r="K107" s="242"/>
      <c r="L107" s="242"/>
      <c r="M107" s="242"/>
      <c r="N107" s="242"/>
      <c r="O107" s="242"/>
      <c r="P107" s="242"/>
      <c r="Q107" s="199"/>
      <c r="R107" s="199"/>
      <c r="S107" s="199"/>
      <c r="T107" s="199"/>
      <c r="U107" s="256"/>
      <c r="V107" s="199"/>
      <c r="W107" s="199"/>
      <c r="X107" s="199"/>
      <c r="Y107" s="199"/>
      <c r="Z107" s="256"/>
      <c r="AA107" s="199"/>
      <c r="AB107" s="199"/>
      <c r="AC107" s="199"/>
      <c r="AD107" s="199"/>
      <c r="AE107" s="242"/>
      <c r="AF107" s="192"/>
      <c r="AG107" s="192"/>
      <c r="AH107" s="192"/>
      <c r="AI107" s="192"/>
      <c r="AJ107" s="242"/>
      <c r="AK107" s="242"/>
      <c r="AL107" s="193"/>
      <c r="AM107" s="194"/>
      <c r="AN107" s="194"/>
      <c r="AO107" s="194"/>
      <c r="AP107" s="194"/>
      <c r="AQ107" s="242"/>
      <c r="AR107" s="242"/>
      <c r="AS107" s="242"/>
      <c r="AT107" s="242"/>
      <c r="AU107" s="242"/>
      <c r="AV107" s="242"/>
      <c r="AW107" s="242"/>
      <c r="AX107" s="242"/>
      <c r="AY107" s="242"/>
      <c r="AZ107" s="242"/>
      <c r="BA107" s="242"/>
      <c r="BB107" s="242"/>
      <c r="BC107" s="242"/>
      <c r="BD107" s="242"/>
      <c r="BE107" s="242"/>
      <c r="BF107" s="242"/>
    </row>
    <row r="108" spans="1:60" s="70" customFormat="1" ht="18.75" customHeight="1">
      <c r="B108" s="58" t="s">
        <v>419</v>
      </c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  <c r="AA108" s="242"/>
      <c r="AB108" s="242"/>
      <c r="AC108" s="242"/>
      <c r="AD108" s="242"/>
      <c r="AE108" s="242"/>
      <c r="AF108" s="242"/>
      <c r="AG108" s="242"/>
      <c r="AH108" s="242"/>
      <c r="AI108" s="242"/>
      <c r="AJ108" s="242"/>
      <c r="AK108" s="242"/>
      <c r="AL108" s="242"/>
      <c r="AM108" s="242"/>
      <c r="AN108" s="242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  <c r="BD108" s="242"/>
      <c r="BE108" s="242"/>
      <c r="BF108" s="242"/>
      <c r="BG108" s="242"/>
      <c r="BH108" s="242"/>
    </row>
    <row r="109" spans="1:60" s="70" customFormat="1" ht="18.75" customHeight="1">
      <c r="C109" s="242" t="s">
        <v>252</v>
      </c>
      <c r="D109" s="242"/>
      <c r="E109" s="242"/>
      <c r="F109" s="242"/>
      <c r="G109" s="242"/>
      <c r="H109" s="461" t="e">
        <f ca="1">H83</f>
        <v>#N/A</v>
      </c>
      <c r="I109" s="461"/>
      <c r="J109" s="461"/>
      <c r="K109" s="461"/>
      <c r="L109" s="461"/>
      <c r="M109" s="461"/>
      <c r="N109" s="243" t="s">
        <v>182</v>
      </c>
      <c r="O109" s="243"/>
      <c r="P109" s="243"/>
      <c r="Q109" s="242"/>
      <c r="R109" s="242"/>
      <c r="S109" s="242"/>
      <c r="T109" s="242"/>
      <c r="U109" s="242"/>
      <c r="V109" s="242"/>
      <c r="W109" s="242"/>
      <c r="X109" s="243"/>
      <c r="Y109" s="243"/>
      <c r="Z109" s="242"/>
      <c r="AA109" s="242"/>
      <c r="AB109" s="242"/>
      <c r="AC109" s="242"/>
      <c r="AD109" s="242"/>
      <c r="AE109" s="242"/>
      <c r="AF109" s="242"/>
      <c r="AG109" s="242"/>
      <c r="AH109" s="242"/>
      <c r="AI109" s="242"/>
      <c r="AJ109" s="242"/>
      <c r="AK109" s="242"/>
      <c r="AL109" s="242"/>
      <c r="AM109" s="242"/>
      <c r="AN109" s="242"/>
      <c r="AO109" s="242"/>
      <c r="AP109" s="242"/>
      <c r="AQ109" s="242"/>
      <c r="AR109" s="242"/>
      <c r="AS109" s="243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  <c r="BD109" s="242"/>
      <c r="BE109" s="242"/>
      <c r="BF109" s="242"/>
      <c r="BG109" s="242"/>
    </row>
    <row r="110" spans="1:60" s="70" customFormat="1" ht="18.75" customHeight="1">
      <c r="C110" s="242" t="s">
        <v>88</v>
      </c>
      <c r="D110" s="242"/>
      <c r="E110" s="242"/>
      <c r="F110" s="242"/>
      <c r="G110" s="242"/>
      <c r="H110" s="242"/>
      <c r="I110" s="242"/>
      <c r="J110" s="242"/>
      <c r="K110" s="242"/>
      <c r="L110" s="246" t="s">
        <v>420</v>
      </c>
      <c r="M110" s="257" t="s">
        <v>415</v>
      </c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50"/>
      <c r="Z110" s="250"/>
      <c r="AA110" s="250" t="s">
        <v>415</v>
      </c>
      <c r="AB110" s="33"/>
      <c r="AC110" s="476" t="e">
        <f ca="1">Q132</f>
        <v>#N/A</v>
      </c>
      <c r="AD110" s="476"/>
      <c r="AE110" s="476"/>
      <c r="AF110" s="476"/>
      <c r="AG110" s="249"/>
      <c r="AH110" s="249"/>
      <c r="AI110" s="476" t="e">
        <f ca="1">Q136</f>
        <v>#N/A</v>
      </c>
      <c r="AJ110" s="476"/>
      <c r="AK110" s="476"/>
      <c r="AL110" s="476"/>
      <c r="AM110" s="242"/>
      <c r="AN110" s="242" t="s">
        <v>142</v>
      </c>
      <c r="AO110" s="242"/>
      <c r="AP110" s="247" t="s">
        <v>415</v>
      </c>
      <c r="AQ110" s="462" t="e">
        <f ca="1">Calcu!J55</f>
        <v>#N/A</v>
      </c>
      <c r="AR110" s="462"/>
      <c r="AS110" s="462"/>
      <c r="AT110" s="242" t="s">
        <v>142</v>
      </c>
      <c r="AU110" s="243"/>
      <c r="AV110" s="249"/>
      <c r="AW110" s="249"/>
      <c r="AX110" s="249"/>
      <c r="AY110" s="251"/>
      <c r="AZ110" s="243"/>
      <c r="BA110" s="243"/>
      <c r="BB110" s="242"/>
      <c r="BC110" s="242"/>
      <c r="BD110" s="242"/>
      <c r="BE110" s="242"/>
      <c r="BF110" s="242"/>
      <c r="BG110" s="242"/>
    </row>
    <row r="111" spans="1:60" s="70" customFormat="1" ht="18.75" customHeight="1">
      <c r="D111" s="58" t="s">
        <v>421</v>
      </c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H111" s="242"/>
      <c r="AI111" s="242"/>
      <c r="AJ111" s="242"/>
      <c r="AK111" s="242"/>
      <c r="AL111" s="242"/>
      <c r="AM111" s="242"/>
      <c r="AN111" s="242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</row>
    <row r="112" spans="1:60" s="70" customFormat="1" ht="18.75" customHeight="1">
      <c r="C112" s="242"/>
      <c r="E112" s="242" t="s">
        <v>422</v>
      </c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591" t="e">
        <f ca="1">Calcu!G87</f>
        <v>#N/A</v>
      </c>
      <c r="S112" s="591"/>
      <c r="T112" s="242"/>
      <c r="U112" s="472" t="e">
        <f ca="1">Calcu!H87</f>
        <v>#N/A</v>
      </c>
      <c r="V112" s="472"/>
      <c r="W112" s="472"/>
      <c r="X112" s="242"/>
      <c r="Y112" s="242"/>
      <c r="Z112" s="242"/>
      <c r="AA112" s="242"/>
      <c r="AB112" s="242"/>
      <c r="AC112" s="242" t="s">
        <v>423</v>
      </c>
      <c r="AE112" s="242"/>
      <c r="AF112" s="242"/>
      <c r="AG112" s="242"/>
      <c r="AH112" s="242"/>
      <c r="AI112" s="242"/>
      <c r="AJ112" s="242"/>
      <c r="AK112" s="242"/>
      <c r="AL112" s="242"/>
      <c r="AM112" s="242"/>
      <c r="AN112" s="24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</row>
    <row r="113" spans="3:56" s="70" customFormat="1" ht="18.75" customHeight="1">
      <c r="C113" s="58"/>
      <c r="D113" s="242"/>
      <c r="E113" s="242"/>
      <c r="F113" s="242" t="s">
        <v>424</v>
      </c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  <c r="AA113" s="242"/>
      <c r="AB113" s="242"/>
      <c r="AC113" s="242"/>
      <c r="AD113" s="242"/>
      <c r="AE113" s="242"/>
      <c r="AF113" s="242"/>
      <c r="AG113" s="242"/>
      <c r="AH113" s="242"/>
      <c r="AI113" s="242"/>
      <c r="AJ113" s="242"/>
      <c r="AK113" s="242"/>
      <c r="AL113" s="242"/>
      <c r="AM113" s="242"/>
      <c r="AN113" s="242"/>
      <c r="AO113" s="242"/>
      <c r="AP113" s="242"/>
      <c r="AQ113" s="242"/>
      <c r="AR113" s="242"/>
      <c r="AS113" s="242"/>
      <c r="AT113" s="242"/>
      <c r="AU113" s="242"/>
      <c r="AV113" s="242"/>
      <c r="AW113" s="242"/>
      <c r="AX113" s="242"/>
      <c r="AY113" s="242"/>
      <c r="AZ113" s="242"/>
      <c r="BA113" s="242"/>
      <c r="BB113" s="242"/>
    </row>
    <row r="114" spans="3:56" s="70" customFormat="1" ht="18.75" customHeight="1">
      <c r="D114" s="58"/>
      <c r="E114" s="242"/>
      <c r="F114" s="471" t="s">
        <v>425</v>
      </c>
      <c r="G114" s="471"/>
      <c r="H114" s="471"/>
      <c r="I114" s="471"/>
      <c r="J114" s="471"/>
      <c r="K114" s="472" t="s">
        <v>415</v>
      </c>
      <c r="L114" s="592" t="s">
        <v>426</v>
      </c>
      <c r="M114" s="592"/>
      <c r="N114" s="472" t="s">
        <v>415</v>
      </c>
      <c r="O114" s="245"/>
      <c r="P114" s="593" t="e">
        <f ca="1">R112</f>
        <v>#N/A</v>
      </c>
      <c r="Q114" s="593"/>
      <c r="R114" s="245"/>
      <c r="S114" s="590" t="e">
        <f ca="1">U112</f>
        <v>#N/A</v>
      </c>
      <c r="T114" s="590"/>
      <c r="U114" s="590"/>
      <c r="V114" s="258"/>
      <c r="W114" s="258"/>
      <c r="X114" s="258"/>
      <c r="Y114" s="259"/>
      <c r="Z114" s="594" t="s">
        <v>249</v>
      </c>
      <c r="AA114" s="260"/>
      <c r="AB114" s="461" t="e">
        <f ca="1">P114/P115</f>
        <v>#N/A</v>
      </c>
      <c r="AC114" s="461"/>
      <c r="AD114" s="242"/>
      <c r="AE114" s="472" t="e">
        <f ca="1">S114/P115</f>
        <v>#N/A</v>
      </c>
      <c r="AF114" s="472"/>
      <c r="AG114" s="472"/>
      <c r="AH114" s="248"/>
      <c r="AI114" s="242"/>
      <c r="AJ114" s="242"/>
      <c r="AK114" s="242"/>
      <c r="AZ114" s="242"/>
      <c r="BA114" s="242"/>
      <c r="BB114" s="242"/>
      <c r="BC114" s="242"/>
      <c r="BD114" s="242"/>
    </row>
    <row r="115" spans="3:56" s="70" customFormat="1" ht="18.75" customHeight="1">
      <c r="D115" s="58"/>
      <c r="E115" s="242"/>
      <c r="F115" s="471"/>
      <c r="G115" s="471"/>
      <c r="H115" s="471"/>
      <c r="I115" s="471"/>
      <c r="J115" s="471"/>
      <c r="K115" s="472"/>
      <c r="L115" s="481" t="s">
        <v>427</v>
      </c>
      <c r="M115" s="481"/>
      <c r="N115" s="472"/>
      <c r="O115" s="242"/>
      <c r="P115" s="472" t="e">
        <f ca="1">Calcu!K87</f>
        <v>#N/A</v>
      </c>
      <c r="Q115" s="472"/>
      <c r="R115" s="472"/>
      <c r="S115" s="472"/>
      <c r="T115" s="472"/>
      <c r="U115" s="472"/>
      <c r="V115" s="472"/>
      <c r="W115" s="472"/>
      <c r="X115" s="472"/>
      <c r="Y115" s="261"/>
      <c r="Z115" s="594"/>
      <c r="AA115" s="260"/>
      <c r="AB115" s="461"/>
      <c r="AC115" s="461"/>
      <c r="AD115" s="242"/>
      <c r="AE115" s="472"/>
      <c r="AF115" s="472"/>
      <c r="AG115" s="472"/>
      <c r="AH115" s="248"/>
      <c r="AI115" s="242"/>
      <c r="AJ115" s="242"/>
      <c r="AK115" s="242"/>
      <c r="AZ115" s="242"/>
      <c r="BA115" s="242"/>
      <c r="BB115" s="242"/>
      <c r="BC115" s="242"/>
      <c r="BD115" s="242"/>
    </row>
    <row r="116" spans="3:56" s="70" customFormat="1" ht="18.75" customHeight="1">
      <c r="D116" s="58"/>
      <c r="E116" s="242"/>
      <c r="F116" s="262"/>
      <c r="G116" s="262"/>
      <c r="H116" s="262"/>
      <c r="I116" s="262"/>
      <c r="J116" s="262"/>
      <c r="K116" s="33"/>
      <c r="L116" s="263"/>
      <c r="M116" s="263"/>
      <c r="N116" s="242" t="s">
        <v>249</v>
      </c>
      <c r="O116" s="461" t="e">
        <f ca="1">AB114/1000</f>
        <v>#N/A</v>
      </c>
      <c r="P116" s="461"/>
      <c r="Q116" s="461"/>
      <c r="R116" s="242"/>
      <c r="S116" s="472" t="e">
        <f ca="1">AE114/1000</f>
        <v>#N/A</v>
      </c>
      <c r="T116" s="472"/>
      <c r="U116" s="472"/>
      <c r="V116" s="472"/>
      <c r="W116" s="242"/>
      <c r="X116" s="242"/>
      <c r="Y116" s="242"/>
      <c r="Z116" s="242" t="s">
        <v>142</v>
      </c>
      <c r="AA116" s="242"/>
      <c r="AB116" s="242"/>
      <c r="AC116" s="242"/>
      <c r="AD116" s="242"/>
      <c r="AE116" s="33"/>
      <c r="AF116" s="33"/>
      <c r="AG116" s="33"/>
      <c r="AH116" s="248"/>
      <c r="AI116" s="242"/>
      <c r="AJ116" s="242"/>
      <c r="AK116" s="242"/>
      <c r="AL116" s="33"/>
      <c r="AM116" s="264"/>
      <c r="AN116" s="264"/>
      <c r="AO116" s="264"/>
      <c r="AP116" s="249"/>
      <c r="AQ116" s="33"/>
      <c r="AR116" s="33"/>
      <c r="AS116" s="33"/>
      <c r="AT116" s="33"/>
      <c r="AU116" s="242"/>
      <c r="AV116" s="242"/>
      <c r="AW116" s="242"/>
      <c r="AX116" s="242"/>
      <c r="AY116" s="242"/>
      <c r="AZ116" s="242"/>
      <c r="BA116" s="242"/>
      <c r="BB116" s="242"/>
      <c r="BC116" s="242"/>
      <c r="BD116" s="242"/>
    </row>
    <row r="117" spans="3:56" s="70" customFormat="1" ht="18.75" customHeight="1">
      <c r="C117" s="58"/>
      <c r="D117" s="242"/>
      <c r="E117" s="242" t="s">
        <v>428</v>
      </c>
      <c r="F117" s="242"/>
      <c r="G117" s="242"/>
      <c r="H117" s="242"/>
      <c r="I117" s="242"/>
      <c r="J117" s="33"/>
      <c r="K117" s="242"/>
      <c r="L117" s="33"/>
      <c r="M117" s="33"/>
      <c r="N117" s="33"/>
      <c r="O117" s="33"/>
      <c r="P117" s="33"/>
      <c r="Q117" s="33"/>
      <c r="R117" s="33"/>
      <c r="S117" s="33"/>
      <c r="T117" s="33"/>
      <c r="U117" s="261"/>
      <c r="V117" s="265"/>
      <c r="W117" s="260"/>
      <c r="X117" s="266"/>
      <c r="Y117" s="266"/>
      <c r="Z117" s="33"/>
      <c r="AA117" s="33"/>
      <c r="AB117" s="33"/>
      <c r="AC117" s="33"/>
      <c r="AD117" s="248"/>
      <c r="AE117" s="242"/>
      <c r="AF117" s="242"/>
      <c r="AG117" s="242"/>
      <c r="AH117" s="33"/>
      <c r="AI117" s="264"/>
      <c r="AJ117" s="264"/>
      <c r="AK117" s="264"/>
      <c r="AL117" s="249"/>
      <c r="AM117" s="247"/>
      <c r="AN117" s="247"/>
      <c r="AO117" s="247"/>
      <c r="AP117" s="247"/>
      <c r="AQ117" s="242"/>
      <c r="AR117" s="242"/>
      <c r="AS117" s="242"/>
      <c r="AT117" s="242"/>
      <c r="AU117" s="242"/>
      <c r="AV117" s="242"/>
      <c r="AW117" s="242"/>
      <c r="AX117" s="242"/>
      <c r="AY117" s="242"/>
      <c r="AZ117" s="242"/>
      <c r="BA117" s="242"/>
      <c r="BB117" s="242"/>
    </row>
    <row r="118" spans="3:56" s="70" customFormat="1" ht="18.75" customHeight="1">
      <c r="C118" s="58"/>
      <c r="D118" s="242"/>
      <c r="E118" s="242"/>
      <c r="F118" s="242" t="s">
        <v>429</v>
      </c>
      <c r="G118" s="242"/>
      <c r="H118" s="242"/>
      <c r="I118" s="242"/>
      <c r="J118" s="33"/>
      <c r="K118" s="242"/>
      <c r="L118" s="33"/>
      <c r="M118" s="33"/>
      <c r="N118" s="33"/>
      <c r="O118" s="33"/>
      <c r="P118" s="33"/>
      <c r="Q118" s="33"/>
      <c r="R118" s="33"/>
      <c r="S118" s="33"/>
      <c r="T118" s="33"/>
      <c r="U118" s="261"/>
      <c r="V118" s="265"/>
      <c r="W118" s="260"/>
      <c r="X118" s="266"/>
      <c r="Y118" s="266"/>
      <c r="Z118" s="33"/>
      <c r="AA118" s="33"/>
      <c r="AB118" s="33"/>
      <c r="AC118" s="33"/>
      <c r="AD118" s="248"/>
      <c r="AE118" s="242"/>
      <c r="AF118" s="242"/>
      <c r="AG118" s="242"/>
      <c r="AH118" s="33"/>
      <c r="AI118" s="264"/>
      <c r="AJ118" s="264"/>
      <c r="AK118" s="264"/>
      <c r="AL118" s="249"/>
      <c r="AM118" s="247"/>
      <c r="AN118" s="247"/>
      <c r="AO118" s="247"/>
      <c r="AP118" s="247"/>
      <c r="AQ118" s="242"/>
      <c r="AR118" s="242"/>
      <c r="AS118" s="242"/>
      <c r="AT118" s="242"/>
      <c r="AU118" s="242"/>
      <c r="AV118" s="242"/>
      <c r="AW118" s="242"/>
      <c r="AX118" s="242"/>
      <c r="AY118" s="242"/>
      <c r="AZ118" s="242"/>
      <c r="BA118" s="242"/>
      <c r="BB118" s="242"/>
    </row>
    <row r="119" spans="3:56" s="70" customFormat="1" ht="18.75" customHeight="1">
      <c r="C119" s="58"/>
      <c r="D119" s="242"/>
      <c r="E119" s="242"/>
      <c r="F119" s="242"/>
      <c r="G119" s="242"/>
      <c r="H119" s="242"/>
      <c r="I119" s="242"/>
      <c r="J119" s="33"/>
      <c r="K119" s="242"/>
      <c r="L119" s="33"/>
      <c r="M119" s="33"/>
      <c r="N119" s="33"/>
      <c r="O119" s="33"/>
      <c r="P119" s="33"/>
      <c r="Q119" s="33"/>
      <c r="R119" s="33"/>
      <c r="S119" s="33"/>
      <c r="T119" s="33"/>
      <c r="U119" s="261"/>
      <c r="V119" s="265"/>
      <c r="W119" s="260"/>
      <c r="X119" s="266"/>
      <c r="Y119" s="266"/>
      <c r="Z119" s="33"/>
      <c r="AA119" s="33"/>
      <c r="AB119" s="33"/>
      <c r="AC119" s="33"/>
      <c r="AD119" s="248"/>
      <c r="AE119" s="242"/>
      <c r="AF119" s="242"/>
      <c r="AG119" s="242"/>
      <c r="AH119" s="33"/>
      <c r="AI119" s="264"/>
      <c r="AJ119" s="264"/>
      <c r="AK119" s="264"/>
      <c r="AL119" s="249"/>
      <c r="AM119" s="247"/>
      <c r="AN119" s="247"/>
      <c r="AO119" s="247"/>
      <c r="AP119" s="247"/>
      <c r="AQ119" s="242"/>
      <c r="AR119" s="242"/>
      <c r="AS119" s="242"/>
      <c r="AT119" s="242"/>
      <c r="AU119" s="242"/>
      <c r="AV119" s="242"/>
      <c r="AW119" s="242"/>
      <c r="AX119" s="242"/>
      <c r="AY119" s="242"/>
      <c r="AZ119" s="242"/>
      <c r="BA119" s="242"/>
      <c r="BB119" s="242"/>
    </row>
    <row r="120" spans="3:56" s="70" customFormat="1" ht="18.75" customHeight="1">
      <c r="C120" s="58"/>
      <c r="D120" s="242"/>
      <c r="E120" s="242"/>
      <c r="F120" s="242"/>
      <c r="G120" s="242"/>
      <c r="H120" s="242"/>
      <c r="I120" s="242"/>
      <c r="J120" s="33"/>
      <c r="K120" s="242"/>
      <c r="L120" s="33"/>
      <c r="M120" s="33"/>
      <c r="N120" s="33"/>
      <c r="O120" s="33"/>
      <c r="P120" s="33"/>
      <c r="Q120" s="33"/>
      <c r="R120" s="33"/>
      <c r="S120" s="33"/>
      <c r="T120" s="33"/>
      <c r="U120" s="261"/>
      <c r="V120" s="265"/>
      <c r="W120" s="260"/>
      <c r="X120" s="266"/>
      <c r="Y120" s="266"/>
      <c r="Z120" s="33"/>
      <c r="AA120" s="33"/>
      <c r="AB120" s="33"/>
      <c r="AC120" s="33"/>
      <c r="AD120" s="248"/>
      <c r="AE120" s="242"/>
      <c r="AF120" s="242"/>
      <c r="AG120" s="242"/>
      <c r="AH120" s="33"/>
      <c r="AI120" s="264"/>
      <c r="AJ120" s="264"/>
      <c r="AK120" s="264"/>
      <c r="AL120" s="249"/>
      <c r="AM120" s="247"/>
      <c r="AN120" s="247"/>
      <c r="AO120" s="247"/>
      <c r="AP120" s="247"/>
      <c r="AQ120" s="242"/>
      <c r="AR120" s="242"/>
      <c r="AS120" s="242"/>
      <c r="AT120" s="242"/>
      <c r="AU120" s="242"/>
      <c r="AV120" s="242"/>
      <c r="AW120" s="242"/>
      <c r="AX120" s="242"/>
      <c r="AY120" s="242"/>
      <c r="AZ120" s="242"/>
      <c r="BA120" s="242"/>
      <c r="BB120" s="242"/>
    </row>
    <row r="121" spans="3:56" s="70" customFormat="1" ht="18.75" customHeight="1">
      <c r="C121" s="58"/>
      <c r="D121" s="242"/>
      <c r="E121" s="242"/>
      <c r="F121" s="242"/>
      <c r="G121" s="242"/>
      <c r="H121" s="242"/>
      <c r="I121" s="242"/>
      <c r="J121" s="33"/>
      <c r="K121" s="242"/>
      <c r="L121" s="33"/>
      <c r="M121" s="33"/>
      <c r="N121" s="33"/>
      <c r="O121" s="33"/>
      <c r="P121" s="33"/>
      <c r="Q121" s="33"/>
      <c r="R121" s="33"/>
      <c r="S121" s="33"/>
      <c r="T121" s="33"/>
      <c r="U121" s="261"/>
      <c r="V121" s="265"/>
      <c r="W121" s="260"/>
      <c r="X121" s="266"/>
      <c r="Y121" s="266"/>
      <c r="Z121" s="33"/>
      <c r="AA121" s="33"/>
      <c r="AB121" s="33"/>
      <c r="AC121" s="33"/>
      <c r="AD121" s="248"/>
      <c r="AE121" s="242"/>
      <c r="AF121" s="242"/>
      <c r="AG121" s="242"/>
      <c r="AH121" s="33"/>
      <c r="AI121" s="264"/>
      <c r="AJ121" s="264"/>
      <c r="AK121" s="264"/>
      <c r="AL121" s="249"/>
      <c r="AM121" s="247"/>
      <c r="AN121" s="247"/>
      <c r="AO121" s="247"/>
      <c r="AP121" s="247"/>
      <c r="AQ121" s="242"/>
      <c r="AR121" s="242"/>
      <c r="AS121" s="242"/>
      <c r="AT121" s="242"/>
      <c r="AU121" s="242"/>
      <c r="AV121" s="242"/>
      <c r="AW121" s="242"/>
      <c r="AX121" s="242"/>
      <c r="AY121" s="242"/>
      <c r="AZ121" s="242"/>
      <c r="BA121" s="242"/>
      <c r="BB121" s="242"/>
    </row>
    <row r="122" spans="3:56" s="70" customFormat="1" ht="18.75" customHeight="1">
      <c r="C122" s="58"/>
      <c r="D122" s="242"/>
      <c r="E122" s="242"/>
      <c r="F122" s="242" t="s">
        <v>430</v>
      </c>
      <c r="G122" s="242"/>
      <c r="H122" s="242"/>
      <c r="I122" s="242"/>
      <c r="J122" s="33"/>
      <c r="K122" s="242"/>
      <c r="L122" s="33"/>
      <c r="M122" s="33"/>
      <c r="N122" s="33"/>
      <c r="O122" s="33"/>
      <c r="P122" s="33"/>
      <c r="Q122" s="33"/>
      <c r="R122" s="33"/>
      <c r="S122" s="33"/>
      <c r="T122" s="33"/>
      <c r="U122" s="261"/>
      <c r="V122" s="265"/>
      <c r="W122" s="260"/>
      <c r="X122" s="266"/>
      <c r="Y122" s="266"/>
      <c r="Z122" s="33"/>
      <c r="AA122" s="33"/>
      <c r="AB122" s="33"/>
      <c r="AC122" s="33"/>
      <c r="AD122" s="248"/>
      <c r="AE122" s="242"/>
      <c r="AF122" s="242"/>
      <c r="AG122" s="242"/>
      <c r="AH122" s="33"/>
      <c r="AI122" s="264"/>
      <c r="AJ122" s="264"/>
      <c r="AK122" s="264"/>
      <c r="AL122" s="249"/>
      <c r="AM122" s="247"/>
      <c r="AN122" s="247"/>
      <c r="AO122" s="247"/>
      <c r="AP122" s="247"/>
      <c r="AQ122" s="242"/>
      <c r="AR122" s="242"/>
      <c r="AS122" s="242"/>
      <c r="AT122" s="242"/>
      <c r="AU122" s="242"/>
      <c r="AV122" s="242"/>
      <c r="AW122" s="242"/>
      <c r="AX122" s="242"/>
      <c r="AY122" s="242"/>
      <c r="AZ122" s="242"/>
      <c r="BA122" s="242"/>
      <c r="BB122" s="242"/>
    </row>
    <row r="123" spans="3:56" s="70" customFormat="1" ht="18.75" customHeight="1">
      <c r="C123" s="58"/>
      <c r="D123" s="242"/>
      <c r="E123" s="242"/>
      <c r="F123" s="242"/>
      <c r="G123" s="242"/>
      <c r="H123" s="242"/>
      <c r="I123" s="242"/>
      <c r="J123" s="33"/>
      <c r="K123" s="242"/>
      <c r="L123" s="461" t="s">
        <v>431</v>
      </c>
      <c r="M123" s="461"/>
      <c r="N123" s="461"/>
      <c r="O123" s="461"/>
      <c r="P123" s="461"/>
      <c r="Q123" s="461"/>
      <c r="R123" s="461"/>
      <c r="S123" s="461"/>
      <c r="T123" s="461"/>
      <c r="U123" s="461"/>
      <c r="V123" s="461"/>
      <c r="W123" s="461"/>
      <c r="X123" s="461"/>
      <c r="Y123" s="461"/>
      <c r="Z123" s="461"/>
      <c r="AA123" s="461"/>
      <c r="AB123" s="461"/>
      <c r="AC123" s="461"/>
      <c r="AD123" s="461"/>
      <c r="AE123" s="461"/>
      <c r="AF123" s="461"/>
      <c r="AG123" s="461"/>
      <c r="AH123" s="461"/>
      <c r="AI123" s="461"/>
      <c r="AJ123" s="461"/>
      <c r="AK123" s="461"/>
      <c r="AL123" s="461"/>
      <c r="AM123" s="461"/>
      <c r="AN123" s="461"/>
      <c r="AO123" s="461"/>
      <c r="AP123" s="247"/>
      <c r="AQ123" s="242"/>
      <c r="AR123" s="242"/>
      <c r="AS123" s="461" t="s">
        <v>432</v>
      </c>
      <c r="AT123" s="461"/>
      <c r="AU123" s="242"/>
      <c r="AV123" s="242"/>
      <c r="AW123" s="242"/>
      <c r="AX123" s="242"/>
      <c r="AY123" s="242"/>
      <c r="AZ123" s="242"/>
      <c r="BA123" s="242"/>
      <c r="BB123" s="242"/>
    </row>
    <row r="124" spans="3:56" s="70" customFormat="1" ht="18.75" customHeight="1">
      <c r="C124" s="58"/>
      <c r="D124" s="242"/>
      <c r="E124" s="242"/>
      <c r="F124" s="242"/>
      <c r="G124" s="242"/>
      <c r="H124" s="242"/>
      <c r="I124" s="242"/>
      <c r="J124" s="33"/>
      <c r="K124" s="242"/>
      <c r="L124" s="461"/>
      <c r="M124" s="461"/>
      <c r="N124" s="461"/>
      <c r="O124" s="461"/>
      <c r="P124" s="461"/>
      <c r="Q124" s="461"/>
      <c r="R124" s="461"/>
      <c r="S124" s="461"/>
      <c r="T124" s="461"/>
      <c r="U124" s="461"/>
      <c r="V124" s="461"/>
      <c r="W124" s="461"/>
      <c r="X124" s="461"/>
      <c r="Y124" s="461"/>
      <c r="Z124" s="461"/>
      <c r="AA124" s="461"/>
      <c r="AB124" s="461"/>
      <c r="AC124" s="461"/>
      <c r="AD124" s="461"/>
      <c r="AE124" s="461"/>
      <c r="AF124" s="461"/>
      <c r="AG124" s="461"/>
      <c r="AH124" s="461"/>
      <c r="AI124" s="461"/>
      <c r="AJ124" s="461"/>
      <c r="AK124" s="461"/>
      <c r="AL124" s="461"/>
      <c r="AM124" s="461"/>
      <c r="AN124" s="461"/>
      <c r="AO124" s="461"/>
      <c r="AP124" s="247"/>
      <c r="AQ124" s="242"/>
      <c r="AR124" s="242"/>
      <c r="AS124" s="461"/>
      <c r="AT124" s="461"/>
      <c r="AU124" s="242"/>
      <c r="AV124" s="242"/>
      <c r="AW124" s="242"/>
      <c r="AX124" s="242"/>
      <c r="AY124" s="242"/>
      <c r="AZ124" s="242"/>
      <c r="BA124" s="242"/>
      <c r="BB124" s="242"/>
    </row>
    <row r="125" spans="3:56" s="70" customFormat="1" ht="18.75" customHeight="1">
      <c r="C125" s="58"/>
      <c r="D125" s="242"/>
      <c r="E125" s="242"/>
      <c r="F125" s="242" t="s">
        <v>433</v>
      </c>
      <c r="G125" s="242"/>
      <c r="H125" s="242"/>
      <c r="I125" s="242"/>
      <c r="J125" s="33"/>
      <c r="K125" s="242"/>
      <c r="L125" s="33"/>
      <c r="M125" s="33"/>
      <c r="N125" s="33"/>
      <c r="O125" s="33"/>
      <c r="P125" s="33"/>
      <c r="Q125" s="33"/>
      <c r="R125" s="33"/>
      <c r="S125" s="33"/>
      <c r="T125" s="33"/>
      <c r="U125" s="261"/>
      <c r="V125" s="265"/>
      <c r="W125" s="260"/>
      <c r="X125" s="266"/>
      <c r="Y125" s="266"/>
      <c r="Z125" s="33"/>
      <c r="AA125" s="33"/>
      <c r="AB125" s="33"/>
      <c r="AC125" s="33"/>
      <c r="AD125" s="248"/>
      <c r="AE125" s="242"/>
      <c r="AF125" s="242"/>
      <c r="AG125" s="242"/>
      <c r="AH125" s="33"/>
      <c r="AI125" s="264"/>
      <c r="AJ125" s="264"/>
      <c r="AK125" s="264"/>
      <c r="AL125" s="249"/>
      <c r="AM125" s="247"/>
      <c r="AN125" s="247"/>
      <c r="AO125" s="247"/>
      <c r="AP125" s="247"/>
      <c r="AQ125" s="242"/>
      <c r="AR125" s="242"/>
      <c r="AS125" s="242"/>
      <c r="AT125" s="242"/>
      <c r="AU125" s="242"/>
      <c r="AV125" s="242"/>
      <c r="AW125" s="242"/>
      <c r="AX125" s="242"/>
      <c r="AY125" s="242"/>
      <c r="AZ125" s="242"/>
      <c r="BA125" s="242"/>
      <c r="BB125" s="242"/>
    </row>
    <row r="126" spans="3:56" s="70" customFormat="1" ht="18.75" customHeight="1">
      <c r="C126" s="58"/>
      <c r="D126" s="242"/>
      <c r="E126" s="242"/>
      <c r="F126" s="242"/>
      <c r="G126" s="242"/>
      <c r="H126" s="242"/>
      <c r="I126" s="242"/>
      <c r="J126" s="33"/>
      <c r="K126" s="242"/>
      <c r="L126" s="33"/>
      <c r="M126" s="33"/>
      <c r="N126" s="33"/>
      <c r="O126" s="33"/>
      <c r="P126" s="33"/>
      <c r="Q126" s="33"/>
      <c r="R126" s="33"/>
      <c r="S126" s="33"/>
      <c r="T126" s="33"/>
      <c r="U126" s="261"/>
      <c r="V126" s="265"/>
      <c r="W126" s="260"/>
      <c r="X126" s="266"/>
      <c r="Y126" s="266"/>
      <c r="Z126" s="33"/>
      <c r="AA126" s="33"/>
      <c r="AB126" s="33"/>
      <c r="AC126" s="33"/>
      <c r="AD126" s="248"/>
      <c r="AE126" s="242"/>
      <c r="AF126" s="242"/>
      <c r="AG126" s="242"/>
      <c r="AH126" s="33"/>
      <c r="AI126" s="264"/>
      <c r="AJ126" s="264"/>
      <c r="AK126" s="264"/>
      <c r="AL126" s="249"/>
      <c r="AM126" s="247"/>
      <c r="AN126" s="247"/>
      <c r="AO126" s="247"/>
      <c r="AP126" s="247"/>
      <c r="AQ126" s="242"/>
      <c r="AR126" s="242"/>
      <c r="AS126" s="242"/>
      <c r="AT126" s="242"/>
      <c r="AU126" s="242"/>
      <c r="AV126" s="242"/>
      <c r="AW126" s="242"/>
      <c r="AX126" s="242"/>
      <c r="AY126" s="242"/>
      <c r="AZ126" s="242"/>
      <c r="BA126" s="242"/>
      <c r="BB126" s="242"/>
    </row>
    <row r="127" spans="3:56" s="70" customFormat="1" ht="18.75" customHeight="1">
      <c r="C127" s="58"/>
      <c r="D127" s="242"/>
      <c r="E127" s="242"/>
      <c r="F127" s="242"/>
      <c r="G127" s="242"/>
      <c r="H127" s="242"/>
      <c r="I127" s="242"/>
      <c r="J127" s="33"/>
      <c r="K127" s="242"/>
      <c r="L127" s="33"/>
      <c r="M127" s="33"/>
      <c r="N127" s="33"/>
      <c r="O127" s="33"/>
      <c r="P127" s="33"/>
      <c r="Q127" s="33"/>
      <c r="R127" s="33"/>
      <c r="S127" s="33"/>
      <c r="T127" s="33"/>
      <c r="U127" s="261"/>
      <c r="V127" s="265"/>
      <c r="W127" s="260"/>
      <c r="X127" s="266"/>
      <c r="Y127" s="266"/>
      <c r="Z127" s="33"/>
      <c r="AA127" s="33"/>
      <c r="AB127" s="33"/>
      <c r="AC127" s="33"/>
      <c r="AD127" s="248"/>
      <c r="AE127" s="242"/>
      <c r="AF127" s="242"/>
      <c r="AG127" s="242"/>
      <c r="AH127" s="33"/>
      <c r="AI127" s="264"/>
      <c r="AJ127" s="264"/>
      <c r="AK127" s="264"/>
      <c r="AL127" s="249"/>
      <c r="AM127" s="247"/>
      <c r="AN127" s="247"/>
      <c r="AO127" s="247"/>
      <c r="AP127" s="247"/>
      <c r="AQ127" s="242"/>
      <c r="AR127" s="242"/>
      <c r="AS127" s="242"/>
      <c r="AT127" s="242"/>
      <c r="AU127" s="242"/>
      <c r="AV127" s="242"/>
      <c r="AW127" s="242"/>
      <c r="AX127" s="242"/>
      <c r="AY127" s="242"/>
      <c r="AZ127" s="242"/>
      <c r="BA127" s="242"/>
      <c r="BB127" s="242"/>
    </row>
    <row r="128" spans="3:56" s="70" customFormat="1" ht="18.75" customHeight="1">
      <c r="C128" s="58"/>
      <c r="D128" s="242"/>
      <c r="E128" s="242"/>
      <c r="F128" s="242"/>
      <c r="G128" s="242"/>
      <c r="H128" s="242"/>
      <c r="I128" s="242"/>
      <c r="J128" s="33"/>
      <c r="K128" s="242"/>
      <c r="L128" s="33"/>
      <c r="M128" s="33"/>
      <c r="N128" s="33"/>
      <c r="O128" s="33"/>
      <c r="P128" s="33"/>
      <c r="Q128" s="33"/>
      <c r="R128" s="33"/>
      <c r="S128" s="33"/>
      <c r="T128" s="33"/>
      <c r="U128" s="261"/>
      <c r="V128" s="265"/>
      <c r="W128" s="260"/>
      <c r="X128" s="266"/>
      <c r="Y128" s="266"/>
      <c r="Z128" s="33"/>
      <c r="AA128" s="33"/>
      <c r="AB128" s="33"/>
      <c r="AC128" s="33"/>
      <c r="AD128" s="248"/>
      <c r="AE128" s="242"/>
      <c r="AF128" s="242"/>
      <c r="AG128" s="242"/>
      <c r="AH128" s="33"/>
      <c r="AI128" s="264"/>
      <c r="AJ128" s="264"/>
      <c r="AK128" s="264"/>
      <c r="AL128" s="249"/>
      <c r="AM128" s="247"/>
      <c r="AN128" s="247"/>
      <c r="AO128" s="247"/>
      <c r="AP128" s="247"/>
      <c r="AQ128" s="242"/>
      <c r="AR128" s="242"/>
      <c r="AS128" s="242"/>
      <c r="AT128" s="242"/>
      <c r="AU128" s="242"/>
      <c r="AV128" s="242"/>
      <c r="AW128" s="242"/>
      <c r="AX128" s="242"/>
      <c r="AY128" s="242"/>
      <c r="AZ128" s="242"/>
      <c r="BA128" s="242"/>
      <c r="BB128" s="242"/>
    </row>
    <row r="129" spans="2:82" s="70" customFormat="1" ht="18.75" customHeight="1">
      <c r="C129" s="58"/>
      <c r="D129" s="242"/>
      <c r="E129" s="242"/>
      <c r="F129" s="468">
        <f>Calcu!K3</f>
        <v>0</v>
      </c>
      <c r="G129" s="468"/>
      <c r="H129" s="468"/>
      <c r="I129" s="267" t="s">
        <v>434</v>
      </c>
      <c r="J129" s="242"/>
      <c r="K129" s="242"/>
      <c r="L129" s="33"/>
      <c r="M129" s="33"/>
      <c r="N129" s="33"/>
      <c r="O129" s="33"/>
      <c r="P129" s="33"/>
      <c r="Q129" s="33"/>
      <c r="R129" s="33"/>
      <c r="S129" s="33"/>
      <c r="T129" s="33"/>
      <c r="U129" s="261"/>
      <c r="V129" s="265"/>
      <c r="W129" s="242"/>
      <c r="X129" s="242"/>
      <c r="Y129" s="242"/>
      <c r="Z129" s="242"/>
      <c r="AA129" s="242"/>
      <c r="AB129" s="242"/>
      <c r="AC129" s="242"/>
      <c r="AD129" s="242"/>
      <c r="AE129" s="242"/>
      <c r="AF129" s="242"/>
      <c r="AG129" s="242"/>
      <c r="AH129" s="242"/>
      <c r="AI129" s="242"/>
      <c r="AJ129" s="242"/>
      <c r="AK129" s="242"/>
      <c r="AL129" s="242"/>
      <c r="AM129" s="242"/>
      <c r="AN129" s="242"/>
      <c r="AO129" s="242"/>
      <c r="AP129" s="242"/>
      <c r="AQ129" s="242"/>
      <c r="AR129" s="242"/>
      <c r="AS129" s="242"/>
      <c r="AT129" s="242"/>
      <c r="AU129" s="242"/>
      <c r="AV129" s="242"/>
      <c r="AW129" s="242"/>
      <c r="AX129" s="242"/>
      <c r="AY129" s="242"/>
      <c r="AZ129" s="242"/>
      <c r="BA129" s="242"/>
      <c r="BB129" s="242"/>
      <c r="CB129" s="247"/>
      <c r="CC129" s="242"/>
      <c r="CD129" s="242"/>
    </row>
    <row r="130" spans="2:82" s="70" customFormat="1" ht="18.75" customHeight="1">
      <c r="C130" s="58"/>
      <c r="D130" s="242"/>
      <c r="E130" s="242"/>
      <c r="F130" s="469" t="e">
        <f ca="1">OFFSET(Calcu!B89,Calcu!$M$3,0)</f>
        <v>#N/A</v>
      </c>
      <c r="G130" s="469"/>
      <c r="H130" s="469"/>
      <c r="I130" s="469"/>
      <c r="J130" s="33" t="s">
        <v>435</v>
      </c>
      <c r="K130" s="469" t="e">
        <f ca="1">OFFSET(Calcu!B89,Calcu!$M$3,1)</f>
        <v>#N/A</v>
      </c>
      <c r="L130" s="469"/>
      <c r="M130" s="469"/>
      <c r="N130" s="469"/>
      <c r="O130" s="242" t="s">
        <v>435</v>
      </c>
      <c r="P130" s="469" t="e">
        <f ca="1">OFFSET(Calcu!B89,Calcu!$M$3,2)</f>
        <v>#N/A</v>
      </c>
      <c r="Q130" s="469"/>
      <c r="R130" s="469"/>
      <c r="S130" s="469"/>
      <c r="T130" s="242" t="s">
        <v>435</v>
      </c>
      <c r="U130" s="469" t="e">
        <f ca="1">OFFSET(Calcu!B89,Calcu!$M$3,3)</f>
        <v>#N/A</v>
      </c>
      <c r="V130" s="469"/>
      <c r="W130" s="469"/>
      <c r="X130" s="469"/>
      <c r="Y130" s="267" t="s">
        <v>436</v>
      </c>
      <c r="AH130" s="242"/>
      <c r="AI130" s="242"/>
      <c r="AJ130" s="242"/>
      <c r="AK130" s="242"/>
      <c r="AL130" s="242"/>
      <c r="AM130" s="242"/>
      <c r="AN130" s="242"/>
      <c r="AO130" s="242"/>
      <c r="AP130" s="242"/>
      <c r="AQ130" s="242"/>
      <c r="AR130" s="242"/>
      <c r="AS130" s="242"/>
      <c r="AT130" s="242"/>
      <c r="AU130" s="242"/>
      <c r="BL130" s="268"/>
      <c r="BM130" s="268"/>
      <c r="BN130" s="33"/>
      <c r="BO130" s="268"/>
      <c r="BP130" s="268"/>
      <c r="BQ130" s="268"/>
      <c r="BR130" s="268"/>
      <c r="BS130" s="242"/>
      <c r="BT130" s="268"/>
      <c r="BU130" s="268"/>
      <c r="BV130" s="268"/>
      <c r="BW130" s="268"/>
      <c r="BX130" s="267"/>
      <c r="BY130" s="269"/>
      <c r="BZ130" s="269"/>
      <c r="CA130" s="269"/>
      <c r="CB130" s="247"/>
      <c r="CC130" s="242"/>
      <c r="CD130" s="242"/>
    </row>
    <row r="131" spans="2:82" s="70" customFormat="1" ht="18.75" customHeight="1">
      <c r="C131" s="58"/>
      <c r="D131" s="242"/>
      <c r="E131" s="242"/>
      <c r="F131" s="242" t="s">
        <v>437</v>
      </c>
      <c r="G131" s="242"/>
      <c r="H131" s="242"/>
      <c r="I131" s="242"/>
      <c r="J131" s="33"/>
      <c r="K131" s="242"/>
      <c r="L131" s="33"/>
      <c r="M131" s="33"/>
      <c r="N131" s="33"/>
      <c r="O131" s="33"/>
      <c r="P131" s="33"/>
      <c r="Q131" s="33"/>
      <c r="R131" s="33"/>
      <c r="S131" s="470" t="e">
        <f ca="1">OFFSET(Calcu!Q89,Calcu!$M$3,0)</f>
        <v>#N/A</v>
      </c>
      <c r="T131" s="470"/>
      <c r="U131" s="470"/>
      <c r="V131" s="470"/>
      <c r="W131" s="33" t="s">
        <v>435</v>
      </c>
      <c r="X131" s="470" t="e">
        <f ca="1">OFFSET(Calcu!Q89,Calcu!$M$3,1)</f>
        <v>#N/A</v>
      </c>
      <c r="Y131" s="470"/>
      <c r="Z131" s="470"/>
      <c r="AA131" s="470"/>
      <c r="AB131" s="242" t="s">
        <v>435</v>
      </c>
      <c r="AC131" s="470" t="e">
        <f ca="1">OFFSET(Calcu!Q89,Calcu!$M$3,2)</f>
        <v>#N/A</v>
      </c>
      <c r="AD131" s="470"/>
      <c r="AE131" s="470"/>
      <c r="AF131" s="470"/>
      <c r="AG131" s="242" t="s">
        <v>435</v>
      </c>
      <c r="AH131" s="470" t="e">
        <f ca="1">OFFSET(Calcu!Q89,Calcu!$M$3,3)</f>
        <v>#N/A</v>
      </c>
      <c r="AI131" s="470"/>
      <c r="AJ131" s="470"/>
      <c r="AK131" s="470"/>
      <c r="AL131" s="267" t="s">
        <v>436</v>
      </c>
      <c r="AM131" s="269"/>
      <c r="AN131" s="264"/>
      <c r="AO131" s="267" t="s">
        <v>438</v>
      </c>
      <c r="AP131" s="247"/>
      <c r="AQ131" s="242"/>
      <c r="AR131" s="242"/>
      <c r="AS131" s="242"/>
      <c r="AT131" s="242"/>
      <c r="AU131" s="242"/>
      <c r="AV131" s="242"/>
      <c r="AW131" s="242"/>
      <c r="AX131" s="242"/>
      <c r="AY131" s="242"/>
      <c r="AZ131" s="242"/>
      <c r="BA131" s="242"/>
      <c r="BB131" s="242"/>
    </row>
    <row r="132" spans="2:82" s="70" customFormat="1" ht="18.75" customHeight="1">
      <c r="C132" s="58"/>
      <c r="D132" s="242"/>
      <c r="E132" s="242"/>
      <c r="F132" s="242" t="s">
        <v>439</v>
      </c>
      <c r="G132" s="242"/>
      <c r="H132" s="242"/>
      <c r="I132" s="242"/>
      <c r="J132" s="33"/>
      <c r="K132" s="242"/>
      <c r="L132" s="33"/>
      <c r="M132" s="33"/>
      <c r="N132" s="33"/>
      <c r="O132" s="33"/>
      <c r="P132" s="33"/>
      <c r="Q132" s="462" t="e">
        <f ca="1">Calcu!G55</f>
        <v>#N/A</v>
      </c>
      <c r="R132" s="462"/>
      <c r="S132" s="462"/>
      <c r="T132" s="242" t="s">
        <v>440</v>
      </c>
      <c r="U132" s="261"/>
      <c r="V132" s="265"/>
      <c r="W132" s="260"/>
      <c r="X132" s="266"/>
      <c r="Y132" s="266"/>
      <c r="Z132" s="33"/>
      <c r="AA132" s="33"/>
      <c r="AB132" s="33"/>
      <c r="AC132" s="33"/>
      <c r="AD132" s="248"/>
      <c r="AE132" s="242"/>
      <c r="AF132" s="242"/>
      <c r="AG132" s="242"/>
      <c r="AH132" s="33"/>
      <c r="AI132" s="264"/>
      <c r="AJ132" s="264"/>
      <c r="AK132" s="264"/>
      <c r="AL132" s="249"/>
      <c r="AM132" s="247"/>
      <c r="AN132" s="247"/>
      <c r="AO132" s="247"/>
      <c r="AP132" s="247"/>
      <c r="AQ132" s="242"/>
      <c r="AR132" s="242"/>
      <c r="AS132" s="242"/>
      <c r="AT132" s="242"/>
      <c r="AU132" s="242"/>
      <c r="AV132" s="242"/>
      <c r="AW132" s="242"/>
      <c r="AX132" s="242"/>
      <c r="AY132" s="242"/>
      <c r="AZ132" s="242"/>
      <c r="BA132" s="242"/>
      <c r="BB132" s="242"/>
    </row>
    <row r="133" spans="2:82" s="70" customFormat="1" ht="18.75" customHeight="1">
      <c r="D133" s="58" t="s">
        <v>441</v>
      </c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  <c r="AA133" s="242"/>
      <c r="AB133" s="242"/>
      <c r="AC133" s="242"/>
      <c r="AD133" s="242"/>
      <c r="AE133" s="242"/>
      <c r="AF133" s="242"/>
      <c r="AG133" s="242"/>
      <c r="AH133" s="242"/>
      <c r="AI133" s="242"/>
      <c r="AJ133" s="242"/>
      <c r="AK133" s="242"/>
      <c r="AL133" s="242"/>
      <c r="AM133" s="242"/>
      <c r="AN133" s="242"/>
      <c r="AO133" s="242"/>
      <c r="AP133" s="242"/>
      <c r="AQ133" s="242"/>
      <c r="AR133" s="242"/>
      <c r="AS133" s="242"/>
      <c r="AT133" s="242"/>
      <c r="AU133" s="242"/>
      <c r="AV133" s="242"/>
      <c r="AW133" s="242"/>
      <c r="AX133" s="242"/>
      <c r="AY133" s="242"/>
      <c r="AZ133" s="242"/>
      <c r="BA133" s="242"/>
      <c r="BB133" s="242"/>
      <c r="BC133" s="242"/>
      <c r="BD133" s="242"/>
      <c r="BE133" s="242"/>
      <c r="BF133" s="242"/>
      <c r="BG133" s="242"/>
      <c r="BH133" s="242"/>
    </row>
    <row r="134" spans="2:82" s="70" customFormat="1" ht="18.75" customHeight="1">
      <c r="C134" s="242"/>
      <c r="E134" s="242" t="e">
        <f ca="1">IF(L136=0,"※ "&amp;F129&amp;" mm 교정 시 밀착용 고정 지그를 사용하지 않거나, 광학적인 밀착으로 인해 밀착두께가 매우 작아","※ "&amp;F129&amp;" mm 게이지 블록 결합시 "&amp;L136+1&amp;"개의 블록을 결합하므로 "&amp;L136&amp;"개의 결합부분이 발생하고, 죔의 힘에 의해 변형되는 변화량이")</f>
        <v>#N/A</v>
      </c>
      <c r="F134" s="242"/>
      <c r="G134" s="242"/>
      <c r="H134" s="242"/>
      <c r="I134" s="242"/>
      <c r="J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  <c r="AA134" s="242"/>
      <c r="AB134" s="242"/>
      <c r="AC134" s="242"/>
      <c r="AD134" s="242"/>
      <c r="AE134" s="242"/>
      <c r="AF134" s="242"/>
      <c r="AG134" s="242"/>
      <c r="AH134" s="242"/>
      <c r="AI134" s="242"/>
      <c r="AJ134" s="242"/>
      <c r="AK134" s="242"/>
      <c r="AL134" s="242"/>
      <c r="AM134" s="242"/>
      <c r="AN134" s="242"/>
      <c r="AO134" s="242"/>
      <c r="AP134" s="242"/>
      <c r="AQ134" s="242"/>
      <c r="AR134" s="242"/>
      <c r="AS134" s="242"/>
      <c r="AT134" s="242"/>
      <c r="AU134" s="242"/>
      <c r="AV134" s="242"/>
      <c r="AW134" s="242"/>
      <c r="AX134" s="242"/>
      <c r="AY134" s="242"/>
      <c r="AZ134" s="242"/>
      <c r="BA134" s="242"/>
      <c r="BB134" s="242"/>
      <c r="BC134" s="242"/>
      <c r="BD134" s="242"/>
      <c r="BE134" s="242"/>
      <c r="BF134" s="242"/>
      <c r="BG134" s="242"/>
      <c r="BH134" s="242"/>
    </row>
    <row r="135" spans="2:82" s="70" customFormat="1" ht="18.75" customHeight="1">
      <c r="C135" s="58"/>
      <c r="F135" s="267" t="e">
        <f ca="1">IF(L136=0," 고려할  필요가 없다. 따라서 결합에 따른 변형량은 '0'이므로","각각 1 μm 를 초과하지 않는다고 추정하여, 최대 "&amp;L136&amp;" μm로  적용하여 직사각형 분포로 계산하면")</f>
        <v>#N/A</v>
      </c>
      <c r="G135" s="242"/>
      <c r="H135" s="242"/>
      <c r="I135" s="242"/>
      <c r="J135" s="242"/>
      <c r="M135" s="270"/>
      <c r="N135" s="270"/>
      <c r="O135" s="270"/>
      <c r="P135" s="270"/>
      <c r="Q135" s="270"/>
      <c r="R135" s="270"/>
      <c r="S135" s="270"/>
      <c r="T135" s="270"/>
      <c r="U135" s="270"/>
      <c r="V135" s="270"/>
      <c r="W135" s="270"/>
      <c r="X135" s="270"/>
      <c r="Y135" s="270"/>
      <c r="Z135" s="270"/>
      <c r="AA135" s="270"/>
      <c r="AB135" s="270"/>
      <c r="AC135" s="270"/>
      <c r="AD135" s="270"/>
      <c r="AE135" s="270"/>
      <c r="AF135" s="270"/>
      <c r="AG135" s="270"/>
      <c r="AH135" s="270"/>
      <c r="AI135" s="270"/>
      <c r="AJ135" s="270"/>
      <c r="AK135" s="270"/>
      <c r="AL135" s="270"/>
      <c r="AM135" s="270"/>
      <c r="AN135" s="270"/>
      <c r="AO135" s="270"/>
      <c r="AP135" s="270"/>
      <c r="AQ135" s="270"/>
      <c r="AR135" s="270"/>
      <c r="AS135" s="270"/>
      <c r="AT135" s="270"/>
      <c r="AU135" s="270"/>
      <c r="AV135" s="270"/>
      <c r="AW135" s="270"/>
      <c r="AX135" s="270"/>
      <c r="AY135" s="270"/>
      <c r="AZ135" s="270"/>
      <c r="BA135" s="270"/>
      <c r="BB135" s="270"/>
      <c r="BC135" s="270"/>
      <c r="BD135" s="270"/>
      <c r="BE135" s="270"/>
      <c r="BF135" s="270"/>
      <c r="BG135" s="270"/>
      <c r="BH135" s="242"/>
    </row>
    <row r="136" spans="2:82" s="70" customFormat="1" ht="18.75" customHeight="1">
      <c r="C136" s="58"/>
      <c r="D136" s="242"/>
      <c r="E136" s="242"/>
      <c r="F136" s="471" t="s">
        <v>442</v>
      </c>
      <c r="G136" s="471"/>
      <c r="H136" s="471"/>
      <c r="I136" s="471"/>
      <c r="J136" s="471"/>
      <c r="K136" s="472" t="s">
        <v>415</v>
      </c>
      <c r="L136" s="473" t="e">
        <f ca="1">OFFSET(Calcu!F89,Calcu!$M$3,0)</f>
        <v>#N/A</v>
      </c>
      <c r="M136" s="473"/>
      <c r="N136" s="271" t="s">
        <v>142</v>
      </c>
      <c r="O136" s="271"/>
      <c r="P136" s="474" t="s">
        <v>249</v>
      </c>
      <c r="Q136" s="462" t="e">
        <f ca="1">Calcu!H55</f>
        <v>#N/A</v>
      </c>
      <c r="R136" s="462"/>
      <c r="S136" s="462"/>
      <c r="T136" s="461" t="s">
        <v>142</v>
      </c>
      <c r="U136" s="461"/>
      <c r="V136" s="33"/>
      <c r="W136" s="242"/>
      <c r="X136" s="242"/>
      <c r="Y136" s="242"/>
      <c r="Z136" s="242"/>
      <c r="AA136" s="242"/>
      <c r="AB136" s="242"/>
      <c r="AC136" s="242"/>
      <c r="AD136" s="242"/>
      <c r="AE136" s="242"/>
      <c r="AF136" s="242"/>
      <c r="AG136" s="242"/>
      <c r="AH136" s="242"/>
      <c r="AI136" s="242"/>
      <c r="AJ136" s="242"/>
      <c r="AK136" s="242"/>
      <c r="AL136" s="242"/>
      <c r="AM136" s="242"/>
      <c r="AN136" s="242"/>
      <c r="AO136" s="242"/>
      <c r="AP136" s="242"/>
      <c r="AQ136" s="242"/>
      <c r="AR136" s="242"/>
      <c r="AS136" s="242"/>
      <c r="AT136" s="242"/>
      <c r="AU136" s="242"/>
      <c r="AV136" s="242"/>
      <c r="AW136" s="242"/>
      <c r="AX136" s="242"/>
      <c r="AY136" s="242"/>
      <c r="AZ136" s="242"/>
      <c r="BA136" s="242"/>
      <c r="BB136" s="242"/>
      <c r="BC136" s="242"/>
    </row>
    <row r="137" spans="2:82" s="70" customFormat="1" ht="18.75" customHeight="1">
      <c r="C137" s="58"/>
      <c r="D137" s="242"/>
      <c r="E137" s="242"/>
      <c r="F137" s="471"/>
      <c r="G137" s="471"/>
      <c r="H137" s="471"/>
      <c r="I137" s="471"/>
      <c r="J137" s="471"/>
      <c r="K137" s="472"/>
      <c r="L137" s="475"/>
      <c r="M137" s="475"/>
      <c r="N137" s="475"/>
      <c r="O137" s="475"/>
      <c r="P137" s="474"/>
      <c r="Q137" s="462"/>
      <c r="R137" s="462"/>
      <c r="S137" s="462"/>
      <c r="T137" s="461"/>
      <c r="U137" s="461"/>
      <c r="V137" s="33"/>
      <c r="W137" s="242"/>
      <c r="X137" s="242"/>
      <c r="Y137" s="242"/>
      <c r="Z137" s="242"/>
      <c r="AA137" s="242"/>
      <c r="AB137" s="242"/>
      <c r="AC137" s="242"/>
      <c r="AD137" s="242"/>
      <c r="AE137" s="242"/>
      <c r="AF137" s="242"/>
      <c r="AG137" s="242"/>
      <c r="AH137" s="242"/>
      <c r="AI137" s="242"/>
      <c r="AJ137" s="242"/>
      <c r="AK137" s="242"/>
      <c r="AL137" s="242"/>
      <c r="AM137" s="242"/>
      <c r="AN137" s="242"/>
      <c r="AO137" s="242"/>
      <c r="AP137" s="242"/>
      <c r="AQ137" s="242"/>
      <c r="AR137" s="242"/>
      <c r="AS137" s="242"/>
      <c r="AT137" s="242"/>
      <c r="AU137" s="242"/>
      <c r="AV137" s="242"/>
      <c r="AW137" s="242"/>
      <c r="AX137" s="242"/>
      <c r="AY137" s="242"/>
      <c r="AZ137" s="242"/>
      <c r="BA137" s="242"/>
      <c r="BB137" s="242"/>
      <c r="BC137" s="242"/>
    </row>
    <row r="138" spans="2:82" s="70" customFormat="1" ht="18.75" customHeight="1">
      <c r="C138" s="242" t="s">
        <v>89</v>
      </c>
      <c r="D138" s="242"/>
      <c r="E138" s="242"/>
      <c r="F138" s="242"/>
      <c r="G138" s="242"/>
      <c r="H138" s="242"/>
      <c r="I138" s="461" t="str">
        <f>V83</f>
        <v>정규</v>
      </c>
      <c r="J138" s="461"/>
      <c r="K138" s="461"/>
      <c r="L138" s="461"/>
      <c r="M138" s="461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  <c r="AA138" s="242"/>
      <c r="AB138" s="242"/>
      <c r="AC138" s="242"/>
      <c r="AD138" s="242"/>
      <c r="AE138" s="242"/>
      <c r="AF138" s="242"/>
      <c r="AG138" s="242"/>
      <c r="AH138" s="242"/>
      <c r="AI138" s="242"/>
      <c r="AJ138" s="242"/>
      <c r="AK138" s="242"/>
      <c r="AL138" s="242"/>
      <c r="AM138" s="242"/>
      <c r="AN138" s="242"/>
      <c r="AO138" s="242"/>
      <c r="AP138" s="242"/>
      <c r="AQ138" s="242"/>
      <c r="AR138" s="242"/>
      <c r="AS138" s="242"/>
      <c r="AT138" s="242"/>
      <c r="AU138" s="242"/>
      <c r="AV138" s="242"/>
      <c r="AW138" s="242"/>
      <c r="AX138" s="242"/>
      <c r="AY138" s="242"/>
      <c r="AZ138" s="242"/>
      <c r="BA138" s="242"/>
      <c r="BB138" s="242"/>
      <c r="BC138" s="242"/>
      <c r="BD138" s="242"/>
      <c r="BE138" s="242"/>
      <c r="BF138" s="242"/>
      <c r="BG138" s="242"/>
    </row>
    <row r="139" spans="2:82" s="70" customFormat="1" ht="18.75" customHeight="1">
      <c r="C139" s="461" t="s">
        <v>90</v>
      </c>
      <c r="D139" s="461"/>
      <c r="E139" s="461"/>
      <c r="F139" s="461"/>
      <c r="G139" s="461"/>
      <c r="H139" s="461"/>
      <c r="I139" s="461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242"/>
      <c r="AB139" s="242"/>
      <c r="AC139" s="242"/>
      <c r="AD139" s="242"/>
      <c r="AE139" s="242"/>
      <c r="AF139" s="242"/>
      <c r="AG139" s="242"/>
      <c r="AH139" s="242"/>
      <c r="AI139" s="242"/>
      <c r="AJ139" s="242"/>
      <c r="AK139" s="242"/>
      <c r="AL139" s="242"/>
      <c r="AM139" s="242"/>
      <c r="AN139" s="242"/>
      <c r="AO139" s="242"/>
      <c r="AP139" s="242"/>
      <c r="AQ139" s="242"/>
      <c r="AR139" s="242"/>
      <c r="AS139" s="242"/>
      <c r="AT139" s="242"/>
      <c r="AU139" s="242"/>
      <c r="AV139" s="242"/>
      <c r="AW139" s="242"/>
      <c r="AX139" s="242"/>
      <c r="AY139" s="242"/>
      <c r="AZ139" s="242"/>
      <c r="BA139" s="242"/>
      <c r="BB139" s="242"/>
      <c r="BC139" s="242"/>
      <c r="BD139" s="242"/>
      <c r="BE139" s="242"/>
      <c r="BF139" s="242"/>
      <c r="BG139" s="242"/>
    </row>
    <row r="140" spans="2:82" s="70" customFormat="1" ht="18.75" customHeight="1">
      <c r="C140" s="461"/>
      <c r="D140" s="461"/>
      <c r="E140" s="461"/>
      <c r="F140" s="461"/>
      <c r="G140" s="461"/>
      <c r="H140" s="461"/>
      <c r="I140" s="461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  <c r="AA140" s="242"/>
      <c r="AB140" s="242"/>
      <c r="AC140" s="242"/>
      <c r="AD140" s="242"/>
      <c r="AE140" s="242"/>
      <c r="AF140" s="242"/>
      <c r="AG140" s="242"/>
      <c r="AH140" s="242"/>
      <c r="AI140" s="242"/>
      <c r="AJ140" s="242"/>
      <c r="AK140" s="242"/>
      <c r="AL140" s="242"/>
      <c r="AM140" s="242"/>
      <c r="AN140" s="242"/>
      <c r="AO140" s="242"/>
      <c r="AP140" s="242"/>
      <c r="AQ140" s="242"/>
      <c r="AR140" s="242"/>
      <c r="AS140" s="242"/>
      <c r="AT140" s="242"/>
      <c r="AU140" s="242"/>
      <c r="AV140" s="242"/>
      <c r="AW140" s="242"/>
      <c r="AX140" s="242"/>
      <c r="AY140" s="242"/>
      <c r="AZ140" s="242"/>
      <c r="BA140" s="242"/>
      <c r="BB140" s="242"/>
      <c r="BC140" s="242"/>
      <c r="BD140" s="242"/>
      <c r="BE140" s="242"/>
      <c r="BF140" s="242"/>
      <c r="BG140" s="242"/>
    </row>
    <row r="141" spans="2:82" s="70" customFormat="1" ht="18.75" customHeight="1">
      <c r="C141" s="242" t="s">
        <v>443</v>
      </c>
      <c r="D141" s="242"/>
      <c r="E141" s="242"/>
      <c r="F141" s="242"/>
      <c r="G141" s="242"/>
      <c r="H141" s="242"/>
      <c r="I141" s="242"/>
      <c r="J141" s="242"/>
      <c r="K141" s="193" t="s">
        <v>264</v>
      </c>
      <c r="L141" s="242"/>
      <c r="M141" s="272" t="str">
        <f>AA83</f>
        <v>1/2</v>
      </c>
      <c r="N141" s="254" t="s">
        <v>417</v>
      </c>
      <c r="O141" s="462" t="e">
        <f ca="1">AQ110</f>
        <v>#N/A</v>
      </c>
      <c r="P141" s="462"/>
      <c r="Q141" s="462"/>
      <c r="R141" s="242" t="s">
        <v>142</v>
      </c>
      <c r="S141" s="243"/>
      <c r="T141" s="193" t="s">
        <v>264</v>
      </c>
      <c r="U141" s="247" t="s">
        <v>415</v>
      </c>
      <c r="V141" s="462" t="e">
        <f ca="1">Calcu!Q55</f>
        <v>#N/A</v>
      </c>
      <c r="W141" s="462"/>
      <c r="X141" s="462"/>
      <c r="Y141" s="242" t="s">
        <v>142</v>
      </c>
      <c r="Z141" s="243"/>
      <c r="AA141" s="243"/>
      <c r="AB141" s="242"/>
      <c r="AC141" s="242"/>
      <c r="AD141" s="242"/>
      <c r="AE141" s="248"/>
      <c r="AF141" s="248"/>
      <c r="AG141" s="248"/>
      <c r="AH141" s="243"/>
      <c r="AI141" s="249"/>
      <c r="AJ141" s="249"/>
      <c r="AK141" s="249"/>
      <c r="AL141" s="249"/>
      <c r="AM141" s="251"/>
      <c r="AN141" s="243"/>
      <c r="AO141" s="243"/>
      <c r="AP141" s="242"/>
      <c r="AQ141" s="242"/>
      <c r="AR141" s="242"/>
      <c r="AS141" s="242"/>
      <c r="AT141" s="242"/>
      <c r="AU141" s="242"/>
      <c r="AV141" s="242"/>
      <c r="AW141" s="242"/>
      <c r="AX141" s="242"/>
      <c r="AY141" s="242"/>
      <c r="AZ141" s="242"/>
      <c r="BA141" s="242"/>
      <c r="BB141" s="242"/>
      <c r="BC141" s="242"/>
      <c r="BD141" s="242"/>
      <c r="BE141" s="242"/>
      <c r="BF141" s="242"/>
      <c r="BG141" s="242"/>
      <c r="BH141" s="242"/>
    </row>
    <row r="142" spans="2:82" s="70" customFormat="1" ht="18.75" customHeight="1">
      <c r="C142" s="242" t="s">
        <v>91</v>
      </c>
      <c r="D142" s="242"/>
      <c r="E142" s="242"/>
      <c r="F142" s="242"/>
      <c r="G142" s="242"/>
      <c r="H142" s="242"/>
      <c r="I142" s="255" t="s">
        <v>444</v>
      </c>
      <c r="J142" s="194"/>
      <c r="K142" s="113"/>
      <c r="L142" s="113"/>
      <c r="M142" s="242"/>
      <c r="N142" s="242"/>
      <c r="O142" s="242"/>
      <c r="P142" s="242"/>
      <c r="Q142" s="242"/>
      <c r="R142" s="242"/>
      <c r="S142" s="199"/>
      <c r="T142" s="199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242"/>
      <c r="AH142" s="192"/>
      <c r="AI142" s="192"/>
      <c r="AJ142" s="192"/>
      <c r="AK142" s="192"/>
      <c r="AL142" s="242"/>
      <c r="AM142" s="242"/>
      <c r="AN142" s="193"/>
      <c r="AO142" s="242"/>
      <c r="AP142" s="242"/>
      <c r="AQ142" s="242"/>
      <c r="AR142" s="242"/>
      <c r="AS142" s="242"/>
      <c r="AT142" s="242"/>
      <c r="AU142" s="242"/>
      <c r="AV142" s="242"/>
      <c r="AW142" s="242"/>
      <c r="AX142" s="242"/>
      <c r="AY142" s="242"/>
      <c r="AZ142" s="242"/>
      <c r="BA142" s="242"/>
      <c r="BB142" s="242"/>
      <c r="BC142" s="242"/>
      <c r="BD142" s="242"/>
      <c r="BE142" s="242"/>
      <c r="BF142" s="242"/>
      <c r="BG142" s="242"/>
    </row>
    <row r="143" spans="2:82" s="70" customFormat="1" ht="18.75" customHeight="1">
      <c r="C143" s="58"/>
      <c r="D143" s="242"/>
      <c r="E143" s="242"/>
      <c r="F143" s="242"/>
      <c r="G143" s="242"/>
      <c r="H143" s="242"/>
      <c r="I143" s="113"/>
      <c r="J143" s="113"/>
      <c r="K143" s="113"/>
      <c r="L143" s="113"/>
      <c r="M143" s="242"/>
      <c r="N143" s="242"/>
      <c r="O143" s="242"/>
      <c r="P143" s="242"/>
      <c r="Q143" s="242"/>
      <c r="R143" s="242"/>
      <c r="S143" s="199"/>
      <c r="T143" s="199"/>
      <c r="U143" s="199"/>
      <c r="V143" s="199"/>
      <c r="W143" s="256"/>
      <c r="X143" s="199"/>
      <c r="Y143" s="199"/>
      <c r="Z143" s="199"/>
      <c r="AA143" s="199"/>
      <c r="AB143" s="256"/>
      <c r="AC143" s="199"/>
      <c r="AD143" s="199"/>
      <c r="AE143" s="199"/>
      <c r="AF143" s="199"/>
      <c r="AG143" s="242"/>
      <c r="AH143" s="192"/>
      <c r="AI143" s="192"/>
      <c r="AJ143" s="192"/>
      <c r="AK143" s="192"/>
      <c r="AL143" s="242"/>
      <c r="AM143" s="242"/>
      <c r="AN143" s="193"/>
      <c r="AO143" s="194"/>
      <c r="AP143" s="194"/>
      <c r="AQ143" s="242"/>
      <c r="AR143" s="242"/>
      <c r="AS143" s="242"/>
      <c r="AT143" s="242"/>
      <c r="AU143" s="242"/>
      <c r="AV143" s="242"/>
      <c r="AW143" s="242"/>
      <c r="AX143" s="242"/>
      <c r="AY143" s="242"/>
      <c r="AZ143" s="242"/>
      <c r="BA143" s="242"/>
      <c r="BB143" s="242"/>
      <c r="BC143" s="242"/>
      <c r="BD143" s="242"/>
      <c r="BE143" s="242"/>
      <c r="BF143" s="242"/>
      <c r="BG143" s="242"/>
      <c r="BH143" s="242"/>
    </row>
    <row r="144" spans="2:82" s="70" customFormat="1" ht="18.75" customHeight="1">
      <c r="B144" s="58" t="s">
        <v>445</v>
      </c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  <c r="AA144" s="242"/>
      <c r="AB144" s="242"/>
      <c r="AC144" s="242"/>
      <c r="AD144" s="242"/>
      <c r="AE144" s="242"/>
      <c r="AF144" s="242"/>
      <c r="AG144" s="242"/>
      <c r="AH144" s="242"/>
      <c r="AI144" s="242"/>
      <c r="AJ144" s="242"/>
      <c r="AK144" s="242"/>
      <c r="AL144" s="242"/>
      <c r="AM144" s="242"/>
      <c r="AN144" s="242"/>
      <c r="AO144" s="242"/>
      <c r="AP144" s="242"/>
      <c r="AQ144" s="242"/>
      <c r="AR144" s="242"/>
      <c r="AS144" s="242"/>
      <c r="AT144" s="242"/>
      <c r="AU144" s="242"/>
      <c r="AV144" s="242"/>
      <c r="AW144" s="242"/>
      <c r="AX144" s="242"/>
      <c r="AY144" s="242"/>
      <c r="AZ144" s="242"/>
      <c r="BA144" s="242"/>
      <c r="BB144" s="242"/>
      <c r="BC144" s="242"/>
      <c r="BD144" s="242"/>
      <c r="BE144" s="242"/>
      <c r="BF144" s="242"/>
      <c r="BG144" s="242"/>
      <c r="BH144" s="242"/>
    </row>
    <row r="145" spans="3:82" s="70" customFormat="1" ht="18.75" customHeight="1">
      <c r="C145" s="242" t="s">
        <v>253</v>
      </c>
      <c r="D145" s="242"/>
      <c r="E145" s="242"/>
      <c r="F145" s="242"/>
      <c r="G145" s="242"/>
      <c r="H145" s="461" t="e">
        <f ca="1">H84</f>
        <v>#N/A</v>
      </c>
      <c r="I145" s="461"/>
      <c r="J145" s="461"/>
      <c r="K145" s="461"/>
      <c r="L145" s="461"/>
      <c r="M145" s="461"/>
      <c r="N145" s="243" t="s">
        <v>182</v>
      </c>
      <c r="O145" s="243"/>
      <c r="P145" s="243"/>
      <c r="Q145" s="242"/>
      <c r="R145" s="242"/>
      <c r="S145" s="242"/>
      <c r="T145" s="242"/>
      <c r="U145" s="242"/>
      <c r="V145" s="242"/>
      <c r="W145" s="242"/>
      <c r="X145" s="243"/>
      <c r="Y145" s="243"/>
      <c r="Z145" s="242"/>
      <c r="AA145" s="242"/>
      <c r="AB145" s="242"/>
      <c r="AC145" s="242"/>
      <c r="AD145" s="242"/>
      <c r="AE145" s="242"/>
      <c r="AF145" s="242"/>
      <c r="AG145" s="242"/>
      <c r="AH145" s="242"/>
      <c r="AI145" s="242"/>
      <c r="AJ145" s="242"/>
      <c r="AK145" s="242"/>
      <c r="AL145" s="242"/>
      <c r="AM145" s="242"/>
      <c r="AN145" s="242"/>
      <c r="AO145" s="242"/>
      <c r="AP145" s="242"/>
      <c r="AQ145" s="242"/>
      <c r="AR145" s="242"/>
      <c r="AS145" s="243"/>
      <c r="AT145" s="242"/>
      <c r="AU145" s="242"/>
      <c r="AV145" s="242"/>
      <c r="AW145" s="242"/>
      <c r="AX145" s="242"/>
      <c r="AY145" s="242"/>
      <c r="AZ145" s="242"/>
      <c r="BA145" s="242"/>
      <c r="BB145" s="242"/>
      <c r="BC145" s="242"/>
      <c r="BD145" s="242"/>
      <c r="BE145" s="242"/>
      <c r="BF145" s="242"/>
      <c r="BG145" s="242"/>
    </row>
    <row r="146" spans="3:82" s="70" customFormat="1" ht="18.75" customHeight="1">
      <c r="C146" s="242" t="s">
        <v>255</v>
      </c>
      <c r="D146" s="242"/>
      <c r="E146" s="242"/>
      <c r="F146" s="242"/>
      <c r="G146" s="242"/>
      <c r="H146" s="242"/>
      <c r="I146" s="242"/>
      <c r="J146" s="242"/>
      <c r="K146" s="242"/>
      <c r="L146" s="246" t="s">
        <v>446</v>
      </c>
      <c r="M146" s="257" t="s">
        <v>415</v>
      </c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50"/>
      <c r="Z146" s="250"/>
      <c r="AA146" s="250" t="s">
        <v>415</v>
      </c>
      <c r="AB146" s="33"/>
      <c r="AC146" s="476" t="e">
        <f ca="1">Q151</f>
        <v>#N/A</v>
      </c>
      <c r="AD146" s="476"/>
      <c r="AE146" s="476"/>
      <c r="AF146" s="476"/>
      <c r="AG146" s="249"/>
      <c r="AH146" s="249"/>
      <c r="AI146" s="476" t="e">
        <f ca="1">Q155</f>
        <v>#N/A</v>
      </c>
      <c r="AJ146" s="476"/>
      <c r="AK146" s="476"/>
      <c r="AL146" s="476"/>
      <c r="AM146" s="242"/>
      <c r="AN146" s="242" t="s">
        <v>142</v>
      </c>
      <c r="AO146" s="242"/>
      <c r="AP146" s="247" t="s">
        <v>415</v>
      </c>
      <c r="AQ146" s="462" t="e">
        <f ca="1">Calcu!J56</f>
        <v>#N/A</v>
      </c>
      <c r="AR146" s="462"/>
      <c r="AS146" s="462"/>
      <c r="AT146" s="242" t="s">
        <v>142</v>
      </c>
      <c r="AU146" s="243"/>
      <c r="AV146" s="249"/>
      <c r="AW146" s="249"/>
      <c r="AX146" s="249"/>
      <c r="AY146" s="251"/>
      <c r="AZ146" s="243"/>
      <c r="BA146" s="243"/>
      <c r="BB146" s="242"/>
      <c r="BC146" s="242"/>
      <c r="BD146" s="242"/>
      <c r="BE146" s="242"/>
      <c r="BF146" s="242"/>
      <c r="BG146" s="242"/>
    </row>
    <row r="147" spans="3:82" s="70" customFormat="1" ht="18.75" customHeight="1">
      <c r="D147" s="58" t="s">
        <v>447</v>
      </c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  <c r="AA147" s="242"/>
      <c r="AB147" s="242"/>
      <c r="AC147" s="242"/>
      <c r="AD147" s="242"/>
      <c r="AE147" s="242"/>
      <c r="AF147" s="242"/>
      <c r="AG147" s="242"/>
      <c r="AH147" s="242"/>
      <c r="AI147" s="242"/>
      <c r="AJ147" s="242"/>
      <c r="AK147" s="242"/>
      <c r="AL147" s="242"/>
      <c r="AM147" s="242"/>
      <c r="AN147" s="242"/>
      <c r="AO147" s="242"/>
      <c r="AP147" s="242"/>
      <c r="AQ147" s="242"/>
      <c r="AR147" s="242"/>
      <c r="AS147" s="242"/>
      <c r="AT147" s="242"/>
      <c r="AU147" s="242"/>
      <c r="AV147" s="242"/>
      <c r="AW147" s="242"/>
      <c r="AX147" s="242"/>
      <c r="AY147" s="242"/>
      <c r="AZ147" s="242"/>
      <c r="BA147" s="242"/>
      <c r="BB147" s="242"/>
    </row>
    <row r="148" spans="3:82" s="70" customFormat="1" ht="18.75" customHeight="1">
      <c r="C148" s="58"/>
      <c r="D148" s="242"/>
      <c r="E148" s="242"/>
      <c r="F148" s="468">
        <f>Calcu!K3</f>
        <v>0</v>
      </c>
      <c r="G148" s="468"/>
      <c r="H148" s="468"/>
      <c r="I148" s="267" t="s">
        <v>448</v>
      </c>
      <c r="J148" s="242"/>
      <c r="K148" s="242"/>
      <c r="L148" s="33"/>
      <c r="M148" s="33"/>
      <c r="N148" s="33"/>
      <c r="O148" s="33"/>
      <c r="P148" s="33"/>
      <c r="Q148" s="33"/>
      <c r="R148" s="33"/>
      <c r="S148" s="33"/>
      <c r="T148" s="33"/>
      <c r="U148" s="261"/>
      <c r="V148" s="265"/>
      <c r="W148" s="242"/>
      <c r="X148" s="242"/>
      <c r="Y148" s="242"/>
      <c r="Z148" s="242"/>
      <c r="AA148" s="242"/>
      <c r="AB148" s="242"/>
      <c r="AC148" s="242"/>
      <c r="AD148" s="242"/>
      <c r="AE148" s="242"/>
      <c r="AF148" s="242"/>
      <c r="AG148" s="242"/>
      <c r="AH148" s="242"/>
      <c r="AI148" s="242"/>
      <c r="AJ148" s="242"/>
      <c r="AK148" s="242"/>
      <c r="AL148" s="242"/>
      <c r="AM148" s="242"/>
      <c r="AN148" s="242"/>
      <c r="AO148" s="242"/>
      <c r="AP148" s="242"/>
      <c r="AQ148" s="242"/>
      <c r="AR148" s="242"/>
      <c r="AS148" s="242"/>
      <c r="AT148" s="242"/>
      <c r="AU148" s="242"/>
      <c r="AV148" s="242"/>
      <c r="AW148" s="242"/>
      <c r="AX148" s="242"/>
      <c r="AY148" s="242"/>
      <c r="AZ148" s="242"/>
      <c r="BA148" s="242"/>
      <c r="BB148" s="242"/>
      <c r="CB148" s="247"/>
      <c r="CC148" s="242"/>
      <c r="CD148" s="242"/>
    </row>
    <row r="149" spans="3:82" s="70" customFormat="1" ht="18.75" customHeight="1">
      <c r="C149" s="58"/>
      <c r="D149" s="242"/>
      <c r="E149" s="242"/>
      <c r="F149" s="469" t="e">
        <f ca="1">OFFSET(Calcu!G89,Calcu!$M$3,0)</f>
        <v>#N/A</v>
      </c>
      <c r="G149" s="469"/>
      <c r="H149" s="469"/>
      <c r="I149" s="469"/>
      <c r="J149" s="33" t="s">
        <v>435</v>
      </c>
      <c r="K149" s="469" t="e">
        <f ca="1">OFFSET(Calcu!G89,Calcu!$M$3,1)</f>
        <v>#N/A</v>
      </c>
      <c r="L149" s="469"/>
      <c r="M149" s="469"/>
      <c r="N149" s="469"/>
      <c r="O149" s="242" t="s">
        <v>435</v>
      </c>
      <c r="P149" s="469" t="e">
        <f ca="1">OFFSET(Calcu!G89,Calcu!$M$3,2)</f>
        <v>#N/A</v>
      </c>
      <c r="Q149" s="469"/>
      <c r="R149" s="469"/>
      <c r="S149" s="469"/>
      <c r="T149" s="242" t="s">
        <v>435</v>
      </c>
      <c r="U149" s="469" t="e">
        <f ca="1">OFFSET(Calcu!G89,Calcu!$M$3,3)</f>
        <v>#N/A</v>
      </c>
      <c r="V149" s="469"/>
      <c r="W149" s="469"/>
      <c r="X149" s="469"/>
      <c r="Y149" s="267" t="s">
        <v>436</v>
      </c>
      <c r="AH149" s="242"/>
      <c r="AI149" s="242"/>
      <c r="AJ149" s="242"/>
      <c r="AK149" s="242"/>
      <c r="AL149" s="242"/>
      <c r="AM149" s="242"/>
      <c r="AN149" s="242"/>
      <c r="AO149" s="242"/>
      <c r="AP149" s="242"/>
      <c r="AQ149" s="242"/>
      <c r="AR149" s="242"/>
      <c r="AS149" s="242"/>
      <c r="AT149" s="242"/>
      <c r="AU149" s="242"/>
      <c r="BL149" s="268"/>
      <c r="BM149" s="268"/>
      <c r="BN149" s="33"/>
      <c r="BO149" s="268"/>
      <c r="BP149" s="268"/>
      <c r="BQ149" s="268"/>
      <c r="BR149" s="268"/>
      <c r="BS149" s="242"/>
      <c r="BT149" s="268"/>
      <c r="BU149" s="268"/>
      <c r="BV149" s="268"/>
      <c r="BW149" s="268"/>
      <c r="BX149" s="267"/>
      <c r="BY149" s="269"/>
      <c r="BZ149" s="269"/>
      <c r="CA149" s="269"/>
      <c r="CB149" s="247"/>
      <c r="CC149" s="242"/>
      <c r="CD149" s="242"/>
    </row>
    <row r="150" spans="3:82" s="70" customFormat="1" ht="18.75" customHeight="1">
      <c r="C150" s="58"/>
      <c r="D150" s="242"/>
      <c r="E150" s="242"/>
      <c r="F150" s="242" t="s">
        <v>437</v>
      </c>
      <c r="G150" s="242"/>
      <c r="H150" s="242"/>
      <c r="I150" s="242"/>
      <c r="J150" s="33"/>
      <c r="K150" s="242"/>
      <c r="L150" s="33"/>
      <c r="M150" s="33"/>
      <c r="N150" s="33"/>
      <c r="O150" s="33"/>
      <c r="P150" s="33"/>
      <c r="Q150" s="33"/>
      <c r="R150" s="33"/>
      <c r="S150" s="470" t="e">
        <f ca="1">OFFSET(Calcu!U89,Calcu!$M$3,0)</f>
        <v>#N/A</v>
      </c>
      <c r="T150" s="470"/>
      <c r="U150" s="470"/>
      <c r="V150" s="470"/>
      <c r="W150" s="33" t="s">
        <v>435</v>
      </c>
      <c r="X150" s="470" t="e">
        <f ca="1">OFFSET(Calcu!U89,Calcu!$M$3,1)</f>
        <v>#N/A</v>
      </c>
      <c r="Y150" s="470"/>
      <c r="Z150" s="470"/>
      <c r="AA150" s="470"/>
      <c r="AB150" s="242" t="s">
        <v>435</v>
      </c>
      <c r="AC150" s="470" t="e">
        <f ca="1">OFFSET(Calcu!U89,Calcu!$M$3,2)</f>
        <v>#N/A</v>
      </c>
      <c r="AD150" s="470"/>
      <c r="AE150" s="470"/>
      <c r="AF150" s="470"/>
      <c r="AG150" s="242" t="s">
        <v>435</v>
      </c>
      <c r="AH150" s="470" t="e">
        <f ca="1">OFFSET(Calcu!U89,Calcu!$M$3,3)</f>
        <v>#N/A</v>
      </c>
      <c r="AI150" s="470"/>
      <c r="AJ150" s="470"/>
      <c r="AK150" s="470"/>
      <c r="AL150" s="267" t="s">
        <v>436</v>
      </c>
      <c r="AM150" s="269"/>
      <c r="AN150" s="264"/>
      <c r="AO150" s="267" t="s">
        <v>438</v>
      </c>
      <c r="AP150" s="247"/>
      <c r="AQ150" s="242"/>
      <c r="AR150" s="242"/>
      <c r="AS150" s="242"/>
      <c r="AT150" s="242"/>
      <c r="AU150" s="242"/>
      <c r="AV150" s="242"/>
      <c r="AW150" s="242"/>
      <c r="AX150" s="242"/>
      <c r="AY150" s="242"/>
      <c r="AZ150" s="242"/>
      <c r="BA150" s="242"/>
      <c r="BB150" s="242"/>
    </row>
    <row r="151" spans="3:82" s="70" customFormat="1" ht="18.75" customHeight="1">
      <c r="C151" s="58"/>
      <c r="D151" s="242"/>
      <c r="E151" s="242"/>
      <c r="F151" s="242" t="s">
        <v>439</v>
      </c>
      <c r="G151" s="242"/>
      <c r="H151" s="242"/>
      <c r="I151" s="242"/>
      <c r="J151" s="33"/>
      <c r="K151" s="242"/>
      <c r="L151" s="33"/>
      <c r="M151" s="33"/>
      <c r="N151" s="33"/>
      <c r="O151" s="33"/>
      <c r="P151" s="33"/>
      <c r="Q151" s="462" t="e">
        <f ca="1">Calcu!G56</f>
        <v>#N/A</v>
      </c>
      <c r="R151" s="462"/>
      <c r="S151" s="462"/>
      <c r="T151" s="242" t="s">
        <v>440</v>
      </c>
      <c r="U151" s="261"/>
      <c r="V151" s="265"/>
      <c r="W151" s="260"/>
      <c r="X151" s="266"/>
      <c r="Y151" s="266"/>
      <c r="Z151" s="33"/>
      <c r="AA151" s="33"/>
      <c r="AB151" s="33"/>
      <c r="AC151" s="33"/>
      <c r="AD151" s="248"/>
      <c r="AE151" s="242"/>
      <c r="AF151" s="242"/>
      <c r="AG151" s="242"/>
      <c r="AH151" s="33"/>
      <c r="AI151" s="264"/>
      <c r="AJ151" s="264"/>
      <c r="AK151" s="264"/>
      <c r="AL151" s="249"/>
      <c r="AM151" s="247"/>
      <c r="AN151" s="247"/>
      <c r="AO151" s="247"/>
      <c r="AP151" s="247"/>
      <c r="AQ151" s="242"/>
      <c r="AR151" s="242"/>
      <c r="AS151" s="242"/>
      <c r="AT151" s="242"/>
      <c r="AU151" s="242"/>
      <c r="AV151" s="242"/>
      <c r="AW151" s="242"/>
      <c r="AX151" s="242"/>
      <c r="AY151" s="242"/>
      <c r="AZ151" s="242"/>
      <c r="BA151" s="242"/>
      <c r="BB151" s="242"/>
    </row>
    <row r="152" spans="3:82" s="70" customFormat="1" ht="18.75" customHeight="1">
      <c r="D152" s="58" t="s">
        <v>449</v>
      </c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  <c r="AH152" s="242"/>
      <c r="AI152" s="242"/>
      <c r="AJ152" s="242"/>
      <c r="AK152" s="242"/>
      <c r="AL152" s="242"/>
      <c r="AM152" s="242"/>
      <c r="AN152" s="242"/>
      <c r="AO152" s="242"/>
      <c r="AP152" s="242"/>
      <c r="AQ152" s="242"/>
      <c r="AR152" s="242"/>
      <c r="AS152" s="242"/>
      <c r="AT152" s="242"/>
      <c r="AU152" s="242"/>
      <c r="AV152" s="242"/>
      <c r="AW152" s="242"/>
      <c r="AX152" s="242"/>
      <c r="AY152" s="242"/>
      <c r="AZ152" s="242"/>
      <c r="BA152" s="242"/>
      <c r="BB152" s="242"/>
      <c r="BC152" s="242"/>
      <c r="BD152" s="242"/>
      <c r="BE152" s="242"/>
      <c r="BF152" s="242"/>
      <c r="BG152" s="242"/>
      <c r="BH152" s="242"/>
    </row>
    <row r="153" spans="3:82" s="70" customFormat="1" ht="18.75" customHeight="1">
      <c r="C153" s="242"/>
      <c r="E153" s="242" t="e">
        <f ca="1">IF(L155=0,"※ "&amp;F148&amp;" mm 교정 시 밀착용 고정 지그를 사용하지 않거나, 광학적인 밀착으로 인해 밀착두께가 매우 작아","※ "&amp;F148&amp;" mm 게이지 블록 결합시 "&amp;L155+1&amp;"개의 블록을 결합하므로 "&amp;L155&amp;"개의 결합부분이 발생하고, 죔의 힘에 의해 변형되는 변화량이")</f>
        <v>#N/A</v>
      </c>
      <c r="F153" s="242"/>
      <c r="G153" s="242"/>
      <c r="H153" s="242"/>
      <c r="I153" s="242"/>
      <c r="J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  <c r="AH153" s="242"/>
      <c r="AI153" s="242"/>
      <c r="AJ153" s="242"/>
      <c r="AK153" s="242"/>
      <c r="AL153" s="242"/>
      <c r="AM153" s="242"/>
      <c r="AN153" s="242"/>
      <c r="AO153" s="242"/>
      <c r="AP153" s="242"/>
      <c r="AQ153" s="242"/>
      <c r="AR153" s="242"/>
      <c r="AS153" s="242"/>
      <c r="AT153" s="242"/>
      <c r="AU153" s="242"/>
      <c r="AV153" s="242"/>
      <c r="AW153" s="242"/>
      <c r="AX153" s="242"/>
      <c r="AY153" s="242"/>
      <c r="AZ153" s="242"/>
      <c r="BA153" s="242"/>
      <c r="BB153" s="242"/>
      <c r="BC153" s="242"/>
      <c r="BD153" s="242"/>
      <c r="BE153" s="242"/>
      <c r="BF153" s="242"/>
      <c r="BG153" s="242"/>
      <c r="BH153" s="242"/>
    </row>
    <row r="154" spans="3:82" s="70" customFormat="1" ht="18.75" customHeight="1">
      <c r="C154" s="58"/>
      <c r="F154" s="267" t="e">
        <f ca="1">IF(L155=0," 고려할  필요가 없다. 따라서 결합에 따른 변형량은 '0'이므로","각각 1 μm 를 초과하지 않는다고 추정하여, 최대 "&amp;L155&amp;" μm로  적용하여 직사각형 분포로 계산하면")</f>
        <v>#N/A</v>
      </c>
      <c r="G154" s="242"/>
      <c r="H154" s="242"/>
      <c r="I154" s="242"/>
      <c r="J154" s="242"/>
      <c r="M154" s="270"/>
      <c r="N154" s="270"/>
      <c r="O154" s="270"/>
      <c r="P154" s="270"/>
      <c r="Q154" s="270"/>
      <c r="R154" s="270"/>
      <c r="S154" s="270"/>
      <c r="T154" s="270"/>
      <c r="U154" s="270"/>
      <c r="V154" s="270"/>
      <c r="W154" s="270"/>
      <c r="X154" s="270"/>
      <c r="Y154" s="270"/>
      <c r="Z154" s="270"/>
      <c r="AA154" s="270"/>
      <c r="AB154" s="270"/>
      <c r="AC154" s="270"/>
      <c r="AD154" s="270"/>
      <c r="AE154" s="270"/>
      <c r="AF154" s="270"/>
      <c r="AG154" s="270"/>
      <c r="AH154" s="270"/>
      <c r="AI154" s="270"/>
      <c r="AJ154" s="270"/>
      <c r="AK154" s="270"/>
      <c r="AL154" s="270"/>
      <c r="AM154" s="270"/>
      <c r="AN154" s="270"/>
      <c r="AO154" s="270"/>
      <c r="AP154" s="270"/>
      <c r="AQ154" s="270"/>
      <c r="AR154" s="270"/>
      <c r="AS154" s="270"/>
      <c r="AT154" s="270"/>
      <c r="AU154" s="270"/>
      <c r="AV154" s="270"/>
      <c r="AW154" s="270"/>
      <c r="AX154" s="270"/>
      <c r="AY154" s="270"/>
      <c r="AZ154" s="270"/>
      <c r="BA154" s="270"/>
      <c r="BB154" s="270"/>
      <c r="BC154" s="270"/>
      <c r="BD154" s="270"/>
      <c r="BE154" s="270"/>
      <c r="BF154" s="270"/>
      <c r="BG154" s="270"/>
      <c r="BH154" s="242"/>
    </row>
    <row r="155" spans="3:82" s="70" customFormat="1" ht="18.75" customHeight="1">
      <c r="C155" s="58"/>
      <c r="D155" s="242"/>
      <c r="E155" s="242"/>
      <c r="F155" s="471" t="s">
        <v>450</v>
      </c>
      <c r="G155" s="471"/>
      <c r="H155" s="471"/>
      <c r="I155" s="471"/>
      <c r="J155" s="471"/>
      <c r="K155" s="472" t="s">
        <v>415</v>
      </c>
      <c r="L155" s="473" t="e">
        <f ca="1">OFFSET(Calcu!K89,Calcu!$M$3,0)</f>
        <v>#N/A</v>
      </c>
      <c r="M155" s="473"/>
      <c r="N155" s="271" t="s">
        <v>142</v>
      </c>
      <c r="O155" s="271"/>
      <c r="P155" s="474" t="s">
        <v>249</v>
      </c>
      <c r="Q155" s="462" t="e">
        <f ca="1">Calcu!H56</f>
        <v>#N/A</v>
      </c>
      <c r="R155" s="462"/>
      <c r="S155" s="462"/>
      <c r="T155" s="461" t="s">
        <v>142</v>
      </c>
      <c r="U155" s="461"/>
      <c r="V155" s="33"/>
      <c r="W155" s="242"/>
      <c r="X155" s="242"/>
      <c r="Y155" s="242"/>
      <c r="Z155" s="242"/>
      <c r="AA155" s="242"/>
      <c r="AB155" s="242"/>
      <c r="AC155" s="242"/>
      <c r="AD155" s="242"/>
      <c r="AE155" s="242"/>
      <c r="AF155" s="242"/>
      <c r="AG155" s="242"/>
      <c r="AH155" s="242"/>
      <c r="AI155" s="242"/>
      <c r="AJ155" s="242"/>
      <c r="AK155" s="242"/>
      <c r="AL155" s="242"/>
      <c r="AM155" s="242"/>
      <c r="AN155" s="242"/>
      <c r="AO155" s="242"/>
      <c r="AP155" s="242"/>
      <c r="AQ155" s="242"/>
      <c r="AR155" s="242"/>
      <c r="AS155" s="242"/>
      <c r="AT155" s="242"/>
      <c r="AU155" s="242"/>
      <c r="AV155" s="242"/>
      <c r="AW155" s="242"/>
      <c r="AX155" s="242"/>
      <c r="AY155" s="242"/>
      <c r="AZ155" s="242"/>
      <c r="BA155" s="242"/>
      <c r="BB155" s="242"/>
      <c r="BC155" s="242"/>
    </row>
    <row r="156" spans="3:82" s="70" customFormat="1" ht="18.75" customHeight="1">
      <c r="C156" s="58"/>
      <c r="D156" s="242"/>
      <c r="E156" s="242"/>
      <c r="F156" s="471"/>
      <c r="G156" s="471"/>
      <c r="H156" s="471"/>
      <c r="I156" s="471"/>
      <c r="J156" s="471"/>
      <c r="K156" s="472"/>
      <c r="L156" s="475"/>
      <c r="M156" s="475"/>
      <c r="N156" s="475"/>
      <c r="O156" s="475"/>
      <c r="P156" s="474"/>
      <c r="Q156" s="462"/>
      <c r="R156" s="462"/>
      <c r="S156" s="462"/>
      <c r="T156" s="461"/>
      <c r="U156" s="461"/>
      <c r="V156" s="33"/>
      <c r="W156" s="242"/>
      <c r="X156" s="242"/>
      <c r="Y156" s="242"/>
      <c r="Z156" s="242"/>
      <c r="AA156" s="242"/>
      <c r="AB156" s="242"/>
      <c r="AC156" s="242"/>
      <c r="AD156" s="242"/>
      <c r="AE156" s="242"/>
      <c r="AF156" s="242"/>
      <c r="AG156" s="242"/>
      <c r="AH156" s="242"/>
      <c r="AI156" s="242"/>
      <c r="AJ156" s="242"/>
      <c r="AK156" s="242"/>
      <c r="AL156" s="242"/>
      <c r="AM156" s="242"/>
      <c r="AN156" s="242"/>
      <c r="AO156" s="242"/>
      <c r="AP156" s="242"/>
      <c r="AQ156" s="242"/>
      <c r="AR156" s="242"/>
      <c r="AS156" s="242"/>
      <c r="AT156" s="242"/>
      <c r="AU156" s="242"/>
      <c r="AV156" s="242"/>
      <c r="AW156" s="242"/>
      <c r="AX156" s="242"/>
      <c r="AY156" s="242"/>
      <c r="AZ156" s="242"/>
      <c r="BA156" s="242"/>
      <c r="BB156" s="242"/>
      <c r="BC156" s="242"/>
    </row>
    <row r="157" spans="3:82" s="70" customFormat="1" ht="18.75" customHeight="1">
      <c r="C157" s="242" t="s">
        <v>93</v>
      </c>
      <c r="D157" s="242"/>
      <c r="E157" s="242"/>
      <c r="F157" s="242"/>
      <c r="G157" s="242"/>
      <c r="H157" s="242"/>
      <c r="I157" s="461" t="str">
        <f>V84</f>
        <v>정규</v>
      </c>
      <c r="J157" s="461"/>
      <c r="K157" s="461"/>
      <c r="L157" s="461"/>
      <c r="M157" s="461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  <c r="AA157" s="242"/>
      <c r="AB157" s="242"/>
      <c r="AC157" s="242"/>
      <c r="AD157" s="242"/>
      <c r="AE157" s="242"/>
      <c r="AF157" s="242"/>
      <c r="AG157" s="242"/>
      <c r="AH157" s="242"/>
      <c r="AI157" s="242"/>
      <c r="AJ157" s="242"/>
      <c r="AK157" s="242"/>
      <c r="AL157" s="242"/>
      <c r="AM157" s="242"/>
      <c r="AN157" s="242"/>
      <c r="AO157" s="242"/>
      <c r="AP157" s="242"/>
      <c r="AQ157" s="242"/>
      <c r="AR157" s="242"/>
      <c r="AS157" s="242"/>
      <c r="AT157" s="242"/>
      <c r="AU157" s="242"/>
      <c r="AV157" s="242"/>
      <c r="AW157" s="242"/>
      <c r="AX157" s="242"/>
      <c r="AY157" s="242"/>
      <c r="AZ157" s="242"/>
      <c r="BA157" s="242"/>
      <c r="BB157" s="242"/>
      <c r="BC157" s="242"/>
      <c r="BD157" s="242"/>
      <c r="BE157" s="242"/>
      <c r="BF157" s="242"/>
      <c r="BG157" s="242"/>
    </row>
    <row r="158" spans="3:82" s="70" customFormat="1" ht="18.75" customHeight="1">
      <c r="C158" s="461" t="s">
        <v>94</v>
      </c>
      <c r="D158" s="461"/>
      <c r="E158" s="461"/>
      <c r="F158" s="461"/>
      <c r="G158" s="461"/>
      <c r="H158" s="461"/>
      <c r="I158" s="461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  <c r="AH158" s="242"/>
      <c r="AI158" s="242"/>
      <c r="AJ158" s="242"/>
      <c r="AK158" s="242"/>
      <c r="AL158" s="242"/>
      <c r="AM158" s="242"/>
      <c r="AN158" s="242"/>
      <c r="AO158" s="242"/>
      <c r="AP158" s="242"/>
      <c r="AQ158" s="242"/>
      <c r="AR158" s="242"/>
      <c r="AS158" s="242"/>
      <c r="AT158" s="242"/>
      <c r="AU158" s="242"/>
      <c r="AV158" s="242"/>
      <c r="AW158" s="242"/>
      <c r="AX158" s="242"/>
      <c r="AY158" s="242"/>
      <c r="AZ158" s="242"/>
      <c r="BA158" s="242"/>
      <c r="BB158" s="242"/>
      <c r="BC158" s="242"/>
      <c r="BD158" s="242"/>
      <c r="BE158" s="242"/>
      <c r="BF158" s="242"/>
      <c r="BG158" s="242"/>
    </row>
    <row r="159" spans="3:82" s="70" customFormat="1" ht="18.75" customHeight="1">
      <c r="C159" s="461"/>
      <c r="D159" s="461"/>
      <c r="E159" s="461"/>
      <c r="F159" s="461"/>
      <c r="G159" s="461"/>
      <c r="H159" s="461"/>
      <c r="I159" s="461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  <c r="AA159" s="242"/>
      <c r="AB159" s="242"/>
      <c r="AC159" s="242"/>
      <c r="AD159" s="242"/>
      <c r="AE159" s="242"/>
      <c r="AF159" s="242"/>
      <c r="AG159" s="242"/>
      <c r="AH159" s="242"/>
      <c r="AI159" s="242"/>
      <c r="AJ159" s="242"/>
      <c r="AK159" s="242"/>
      <c r="AL159" s="242"/>
      <c r="AM159" s="242"/>
      <c r="AN159" s="242"/>
      <c r="AO159" s="242"/>
      <c r="AP159" s="242"/>
      <c r="AQ159" s="242"/>
      <c r="AR159" s="242"/>
      <c r="AS159" s="242"/>
      <c r="AT159" s="242"/>
      <c r="AU159" s="242"/>
      <c r="AV159" s="242"/>
      <c r="AW159" s="242"/>
      <c r="AX159" s="242"/>
      <c r="AY159" s="242"/>
      <c r="AZ159" s="242"/>
      <c r="BA159" s="242"/>
      <c r="BB159" s="242"/>
      <c r="BC159" s="242"/>
      <c r="BD159" s="242"/>
      <c r="BE159" s="242"/>
      <c r="BF159" s="242"/>
      <c r="BG159" s="242"/>
    </row>
    <row r="160" spans="3:82" s="70" customFormat="1" ht="18.75" customHeight="1">
      <c r="C160" s="242" t="s">
        <v>263</v>
      </c>
      <c r="D160" s="242"/>
      <c r="E160" s="242"/>
      <c r="F160" s="242"/>
      <c r="G160" s="242"/>
      <c r="H160" s="242"/>
      <c r="I160" s="242"/>
      <c r="J160" s="242"/>
      <c r="K160" s="193" t="s">
        <v>264</v>
      </c>
      <c r="L160" s="242"/>
      <c r="M160" s="272" t="str">
        <f>AA84</f>
        <v>1/2</v>
      </c>
      <c r="N160" s="254" t="s">
        <v>417</v>
      </c>
      <c r="O160" s="462" t="e">
        <f ca="1">AQ146</f>
        <v>#N/A</v>
      </c>
      <c r="P160" s="462"/>
      <c r="Q160" s="462"/>
      <c r="R160" s="242" t="s">
        <v>142</v>
      </c>
      <c r="S160" s="243"/>
      <c r="T160" s="193" t="s">
        <v>264</v>
      </c>
      <c r="U160" s="247" t="s">
        <v>415</v>
      </c>
      <c r="V160" s="462" t="e">
        <f ca="1">Calcu!Q56</f>
        <v>#N/A</v>
      </c>
      <c r="W160" s="462"/>
      <c r="X160" s="462"/>
      <c r="Y160" s="242" t="s">
        <v>142</v>
      </c>
      <c r="Z160" s="243"/>
      <c r="AA160" s="243"/>
      <c r="AB160" s="242"/>
      <c r="AC160" s="242"/>
      <c r="AD160" s="242"/>
      <c r="AE160" s="248"/>
      <c r="AF160" s="248"/>
      <c r="AG160" s="248"/>
      <c r="AH160" s="243"/>
      <c r="AI160" s="249"/>
      <c r="AJ160" s="249"/>
      <c r="AK160" s="249"/>
      <c r="AL160" s="249"/>
      <c r="AM160" s="251"/>
      <c r="AN160" s="243"/>
      <c r="AO160" s="243"/>
      <c r="AP160" s="242"/>
      <c r="AQ160" s="242"/>
      <c r="AR160" s="242"/>
      <c r="AS160" s="242"/>
      <c r="AT160" s="242"/>
      <c r="AU160" s="242"/>
      <c r="AV160" s="242"/>
      <c r="AW160" s="242"/>
      <c r="AX160" s="242"/>
      <c r="AY160" s="242"/>
      <c r="AZ160" s="242"/>
      <c r="BA160" s="242"/>
      <c r="BB160" s="242"/>
      <c r="BC160" s="242"/>
      <c r="BD160" s="242"/>
      <c r="BE160" s="242"/>
      <c r="BF160" s="242"/>
      <c r="BG160" s="242"/>
      <c r="BH160" s="242"/>
    </row>
    <row r="161" spans="1:82" s="70" customFormat="1" ht="18.75" customHeight="1">
      <c r="C161" s="242" t="s">
        <v>95</v>
      </c>
      <c r="D161" s="242"/>
      <c r="E161" s="242"/>
      <c r="F161" s="242"/>
      <c r="G161" s="242"/>
      <c r="H161" s="242"/>
      <c r="I161" s="255" t="s">
        <v>451</v>
      </c>
      <c r="J161" s="194"/>
      <c r="K161" s="113"/>
      <c r="L161" s="113"/>
      <c r="M161" s="242"/>
      <c r="N161" s="242"/>
      <c r="O161" s="242"/>
      <c r="P161" s="242"/>
      <c r="Q161" s="242"/>
      <c r="R161" s="242"/>
      <c r="S161" s="199"/>
      <c r="T161" s="199"/>
      <c r="U161" s="199"/>
      <c r="V161" s="199"/>
      <c r="W161" s="199"/>
      <c r="X161" s="199"/>
      <c r="Y161" s="199"/>
      <c r="Z161" s="199"/>
      <c r="AA161" s="199"/>
      <c r="AB161" s="199"/>
      <c r="AC161" s="199"/>
      <c r="AD161" s="199"/>
      <c r="AE161" s="199"/>
      <c r="AF161" s="199"/>
      <c r="AG161" s="242"/>
      <c r="AH161" s="192"/>
      <c r="AI161" s="192"/>
      <c r="AJ161" s="192"/>
      <c r="AK161" s="192"/>
      <c r="AL161" s="242"/>
      <c r="AM161" s="242"/>
      <c r="AN161" s="193"/>
      <c r="AO161" s="242"/>
      <c r="AP161" s="242"/>
      <c r="AQ161" s="242"/>
      <c r="AR161" s="242"/>
      <c r="AS161" s="242"/>
      <c r="AT161" s="242"/>
      <c r="AU161" s="242"/>
      <c r="AV161" s="242"/>
      <c r="AW161" s="242"/>
      <c r="AX161" s="242"/>
      <c r="AY161" s="242"/>
      <c r="AZ161" s="242"/>
      <c r="BA161" s="242"/>
      <c r="BB161" s="242"/>
      <c r="BC161" s="242"/>
      <c r="BD161" s="242"/>
      <c r="BE161" s="242"/>
      <c r="BF161" s="242"/>
      <c r="BG161" s="242"/>
    </row>
    <row r="162" spans="1:82" s="70" customFormat="1" ht="18.75" customHeight="1">
      <c r="A162" s="58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  <c r="AE162" s="242"/>
      <c r="AF162" s="242"/>
      <c r="AG162" s="242"/>
      <c r="AH162" s="242"/>
      <c r="AI162" s="242"/>
      <c r="AJ162" s="242"/>
      <c r="AK162" s="242"/>
      <c r="AL162" s="242"/>
      <c r="AM162" s="242"/>
      <c r="AN162" s="242"/>
      <c r="AO162" s="242"/>
      <c r="AP162" s="242"/>
      <c r="AQ162" s="242"/>
      <c r="AR162" s="242"/>
      <c r="AS162" s="242"/>
      <c r="AT162" s="242"/>
      <c r="AU162" s="242"/>
      <c r="AV162" s="242"/>
      <c r="AW162" s="242"/>
      <c r="AX162" s="242"/>
      <c r="AY162" s="242"/>
      <c r="AZ162" s="242"/>
      <c r="BA162" s="242"/>
      <c r="BB162" s="242"/>
      <c r="BC162" s="242"/>
      <c r="BD162" s="242"/>
      <c r="BE162" s="242"/>
      <c r="BF162" s="242"/>
    </row>
    <row r="163" spans="1:82" s="70" customFormat="1" ht="18.75" customHeight="1">
      <c r="B163" s="58" t="s">
        <v>452</v>
      </c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  <c r="AE163" s="242"/>
      <c r="AF163" s="242"/>
      <c r="AG163" s="242"/>
      <c r="AH163" s="242"/>
      <c r="AI163" s="242"/>
      <c r="AJ163" s="242"/>
      <c r="AK163" s="242"/>
      <c r="AL163" s="242"/>
      <c r="AM163" s="242"/>
      <c r="AN163" s="242"/>
      <c r="AO163" s="242"/>
      <c r="AP163" s="242"/>
      <c r="AQ163" s="242"/>
      <c r="AR163" s="242"/>
      <c r="AS163" s="242"/>
      <c r="AT163" s="242"/>
      <c r="AU163" s="242"/>
      <c r="AV163" s="242"/>
      <c r="AW163" s="242"/>
      <c r="AX163" s="242"/>
      <c r="AY163" s="242"/>
      <c r="AZ163" s="242"/>
      <c r="BA163" s="242"/>
      <c r="BB163" s="242"/>
      <c r="BC163" s="242"/>
      <c r="BD163" s="242"/>
      <c r="BE163" s="242"/>
      <c r="BF163" s="242"/>
      <c r="BG163" s="242"/>
      <c r="BH163" s="242"/>
    </row>
    <row r="164" spans="1:82" s="70" customFormat="1" ht="18.75" customHeight="1">
      <c r="C164" s="242" t="s">
        <v>96</v>
      </c>
      <c r="D164" s="242"/>
      <c r="E164" s="242"/>
      <c r="F164" s="242"/>
      <c r="G164" s="242"/>
      <c r="H164" s="461" t="e">
        <f ca="1">H85</f>
        <v>#N/A</v>
      </c>
      <c r="I164" s="461"/>
      <c r="J164" s="461"/>
      <c r="K164" s="461"/>
      <c r="L164" s="461"/>
      <c r="M164" s="461"/>
      <c r="N164" s="243" t="s">
        <v>182</v>
      </c>
      <c r="O164" s="243"/>
      <c r="P164" s="243"/>
      <c r="Q164" s="242"/>
      <c r="R164" s="242"/>
      <c r="S164" s="242"/>
      <c r="T164" s="242"/>
      <c r="U164" s="242"/>
      <c r="V164" s="242"/>
      <c r="W164" s="242"/>
      <c r="X164" s="243"/>
      <c r="Y164" s="243"/>
      <c r="Z164" s="242"/>
      <c r="AA164" s="242"/>
      <c r="AB164" s="242"/>
      <c r="AC164" s="242"/>
      <c r="AD164" s="242"/>
      <c r="AE164" s="242"/>
      <c r="AF164" s="242"/>
      <c r="AG164" s="242"/>
      <c r="AH164" s="242"/>
      <c r="AI164" s="242"/>
      <c r="AJ164" s="242"/>
      <c r="AK164" s="242"/>
      <c r="AL164" s="242"/>
      <c r="AM164" s="242"/>
      <c r="AN164" s="242"/>
      <c r="AO164" s="242"/>
      <c r="AP164" s="242"/>
      <c r="AQ164" s="242"/>
      <c r="AR164" s="242"/>
      <c r="AS164" s="243"/>
      <c r="AT164" s="242"/>
      <c r="AU164" s="242"/>
      <c r="AV164" s="242"/>
      <c r="AW164" s="242"/>
      <c r="AX164" s="242"/>
      <c r="AY164" s="242"/>
      <c r="AZ164" s="242"/>
      <c r="BA164" s="242"/>
      <c r="BB164" s="242"/>
      <c r="BC164" s="242"/>
      <c r="BD164" s="242"/>
      <c r="BE164" s="242"/>
      <c r="BF164" s="242"/>
      <c r="BG164" s="242"/>
    </row>
    <row r="165" spans="1:82" s="70" customFormat="1" ht="18.75" customHeight="1">
      <c r="C165" s="242" t="s">
        <v>266</v>
      </c>
      <c r="D165" s="242"/>
      <c r="E165" s="242"/>
      <c r="F165" s="242"/>
      <c r="G165" s="242"/>
      <c r="H165" s="242"/>
      <c r="I165" s="242"/>
      <c r="J165" s="242"/>
      <c r="K165" s="242"/>
      <c r="L165" s="246" t="s">
        <v>453</v>
      </c>
      <c r="M165" s="257" t="s">
        <v>415</v>
      </c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50"/>
      <c r="Z165" s="250"/>
      <c r="AA165" s="250" t="s">
        <v>415</v>
      </c>
      <c r="AB165" s="33"/>
      <c r="AC165" s="476" t="e">
        <f ca="1">Q170</f>
        <v>#N/A</v>
      </c>
      <c r="AD165" s="476"/>
      <c r="AE165" s="476"/>
      <c r="AF165" s="476"/>
      <c r="AG165" s="249"/>
      <c r="AH165" s="249"/>
      <c r="AI165" s="476" t="e">
        <f ca="1">Q174</f>
        <v>#N/A</v>
      </c>
      <c r="AJ165" s="476"/>
      <c r="AK165" s="476"/>
      <c r="AL165" s="476"/>
      <c r="AM165" s="242"/>
      <c r="AN165" s="242" t="s">
        <v>142</v>
      </c>
      <c r="AO165" s="242"/>
      <c r="AP165" s="247" t="s">
        <v>415</v>
      </c>
      <c r="AQ165" s="462" t="e">
        <f>Calcu!#REF!</f>
        <v>#REF!</v>
      </c>
      <c r="AR165" s="462"/>
      <c r="AS165" s="462"/>
      <c r="AT165" s="242" t="s">
        <v>142</v>
      </c>
      <c r="AU165" s="243"/>
      <c r="AV165" s="249"/>
      <c r="AW165" s="249"/>
      <c r="AX165" s="249"/>
      <c r="AY165" s="251"/>
      <c r="AZ165" s="243"/>
      <c r="BA165" s="243"/>
      <c r="BB165" s="242"/>
      <c r="BC165" s="242"/>
      <c r="BD165" s="242"/>
      <c r="BE165" s="242"/>
      <c r="BF165" s="242"/>
      <c r="BG165" s="242"/>
    </row>
    <row r="166" spans="1:82" s="70" customFormat="1" ht="18.75" customHeight="1">
      <c r="D166" s="58" t="s">
        <v>454</v>
      </c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  <c r="AA166" s="242"/>
      <c r="AB166" s="242"/>
      <c r="AC166" s="242"/>
      <c r="AD166" s="242"/>
      <c r="AE166" s="242"/>
      <c r="AF166" s="242"/>
      <c r="AG166" s="242"/>
      <c r="AH166" s="242"/>
      <c r="AI166" s="242"/>
      <c r="AJ166" s="242"/>
      <c r="AK166" s="242"/>
      <c r="AL166" s="242"/>
      <c r="AM166" s="242"/>
      <c r="AN166" s="242"/>
      <c r="AO166" s="242"/>
      <c r="AP166" s="242"/>
      <c r="AQ166" s="242"/>
      <c r="AR166" s="242"/>
      <c r="AS166" s="242"/>
      <c r="AT166" s="242"/>
      <c r="AU166" s="242"/>
      <c r="AV166" s="242"/>
      <c r="AW166" s="242"/>
      <c r="AX166" s="242"/>
      <c r="AY166" s="242"/>
      <c r="AZ166" s="242"/>
      <c r="BA166" s="242"/>
      <c r="BB166" s="242"/>
    </row>
    <row r="167" spans="1:82" s="70" customFormat="1" ht="18.75" customHeight="1">
      <c r="C167" s="58"/>
      <c r="D167" s="242"/>
      <c r="E167" s="242"/>
      <c r="F167" s="468">
        <f>Calcu!K3</f>
        <v>0</v>
      </c>
      <c r="G167" s="468"/>
      <c r="H167" s="468"/>
      <c r="I167" s="267" t="s">
        <v>455</v>
      </c>
      <c r="J167" s="242"/>
      <c r="K167" s="242"/>
      <c r="L167" s="33"/>
      <c r="M167" s="33"/>
      <c r="N167" s="33"/>
      <c r="O167" s="33"/>
      <c r="P167" s="33"/>
      <c r="Q167" s="33"/>
      <c r="R167" s="33"/>
      <c r="S167" s="33"/>
      <c r="T167" s="33"/>
      <c r="U167" s="261"/>
      <c r="V167" s="265"/>
      <c r="W167" s="242"/>
      <c r="X167" s="242"/>
      <c r="Y167" s="242"/>
      <c r="Z167" s="242"/>
      <c r="AA167" s="242"/>
      <c r="AB167" s="242"/>
      <c r="AC167" s="242"/>
      <c r="AD167" s="242"/>
      <c r="AE167" s="242"/>
      <c r="AF167" s="242"/>
      <c r="AG167" s="242"/>
      <c r="AH167" s="242"/>
      <c r="AI167" s="242"/>
      <c r="AJ167" s="242"/>
      <c r="AK167" s="242"/>
      <c r="AL167" s="242"/>
      <c r="AM167" s="242"/>
      <c r="AN167" s="242"/>
      <c r="AO167" s="242"/>
      <c r="AP167" s="242"/>
      <c r="AQ167" s="242"/>
      <c r="AR167" s="242"/>
      <c r="AS167" s="242"/>
      <c r="AT167" s="242"/>
      <c r="AU167" s="242"/>
      <c r="AV167" s="242"/>
      <c r="AW167" s="242"/>
      <c r="AX167" s="242"/>
      <c r="AY167" s="242"/>
      <c r="AZ167" s="242"/>
      <c r="BA167" s="242"/>
      <c r="BB167" s="242"/>
      <c r="CB167" s="247"/>
      <c r="CC167" s="242"/>
      <c r="CD167" s="242"/>
    </row>
    <row r="168" spans="1:82" s="70" customFormat="1" ht="18.75" customHeight="1">
      <c r="C168" s="58"/>
      <c r="D168" s="242"/>
      <c r="E168" s="242"/>
      <c r="F168" s="469" t="e">
        <f ca="1">OFFSET(Calcu!L89,Calcu!$M$3,0)</f>
        <v>#N/A</v>
      </c>
      <c r="G168" s="469"/>
      <c r="H168" s="469"/>
      <c r="I168" s="469"/>
      <c r="J168" s="33" t="s">
        <v>435</v>
      </c>
      <c r="K168" s="469" t="e">
        <f ca="1">OFFSET(Calcu!L89,Calcu!$M$3,1)</f>
        <v>#N/A</v>
      </c>
      <c r="L168" s="469"/>
      <c r="M168" s="469"/>
      <c r="N168" s="469"/>
      <c r="O168" s="242" t="s">
        <v>435</v>
      </c>
      <c r="P168" s="469" t="e">
        <f ca="1">OFFSET(Calcu!L89,Calcu!$M$3,2)</f>
        <v>#N/A</v>
      </c>
      <c r="Q168" s="469"/>
      <c r="R168" s="469"/>
      <c r="S168" s="469"/>
      <c r="T168" s="242" t="s">
        <v>435</v>
      </c>
      <c r="U168" s="469" t="e">
        <f ca="1">OFFSET(Calcu!L89,Calcu!$M$3,3)</f>
        <v>#N/A</v>
      </c>
      <c r="V168" s="469"/>
      <c r="W168" s="469"/>
      <c r="X168" s="469"/>
      <c r="Y168" s="267" t="s">
        <v>436</v>
      </c>
      <c r="AH168" s="242"/>
      <c r="AI168" s="242"/>
      <c r="AJ168" s="242"/>
      <c r="AK168" s="242"/>
      <c r="AL168" s="242"/>
      <c r="AM168" s="242"/>
      <c r="AN168" s="242"/>
      <c r="AO168" s="242"/>
      <c r="AP168" s="242"/>
      <c r="AQ168" s="242"/>
      <c r="AR168" s="242"/>
      <c r="AS168" s="242"/>
      <c r="AT168" s="242"/>
      <c r="AU168" s="242"/>
      <c r="BL168" s="268"/>
      <c r="BM168" s="268"/>
      <c r="BN168" s="33"/>
      <c r="BO168" s="268"/>
      <c r="BP168" s="268"/>
      <c r="BQ168" s="268"/>
      <c r="BR168" s="268"/>
      <c r="BS168" s="242"/>
      <c r="BT168" s="268"/>
      <c r="BU168" s="268"/>
      <c r="BV168" s="268"/>
      <c r="BW168" s="268"/>
      <c r="BX168" s="267"/>
      <c r="BY168" s="269"/>
      <c r="BZ168" s="269"/>
      <c r="CA168" s="269"/>
      <c r="CB168" s="247"/>
      <c r="CC168" s="242"/>
      <c r="CD168" s="242"/>
    </row>
    <row r="169" spans="1:82" s="70" customFormat="1" ht="18.75" customHeight="1">
      <c r="C169" s="58"/>
      <c r="D169" s="242"/>
      <c r="E169" s="242"/>
      <c r="F169" s="242" t="s">
        <v>437</v>
      </c>
      <c r="G169" s="242"/>
      <c r="H169" s="242"/>
      <c r="I169" s="242"/>
      <c r="J169" s="33"/>
      <c r="K169" s="242"/>
      <c r="L169" s="33"/>
      <c r="M169" s="33"/>
      <c r="N169" s="33"/>
      <c r="O169" s="33"/>
      <c r="P169" s="33"/>
      <c r="Q169" s="33"/>
      <c r="R169" s="33"/>
      <c r="S169" s="470" t="e">
        <f ca="1">OFFSET(Calcu!Y89,Calcu!$M$3,0)</f>
        <v>#N/A</v>
      </c>
      <c r="T169" s="470"/>
      <c r="U169" s="470"/>
      <c r="V169" s="470"/>
      <c r="W169" s="33" t="s">
        <v>435</v>
      </c>
      <c r="X169" s="470" t="e">
        <f ca="1">OFFSET(Calcu!Y89,Calcu!$M$3,1)</f>
        <v>#N/A</v>
      </c>
      <c r="Y169" s="470"/>
      <c r="Z169" s="470"/>
      <c r="AA169" s="470"/>
      <c r="AB169" s="242" t="s">
        <v>435</v>
      </c>
      <c r="AC169" s="470" t="e">
        <f ca="1">OFFSET(Calcu!Y89,Calcu!$M$3,2)</f>
        <v>#N/A</v>
      </c>
      <c r="AD169" s="470"/>
      <c r="AE169" s="470"/>
      <c r="AF169" s="470"/>
      <c r="AG169" s="242" t="s">
        <v>435</v>
      </c>
      <c r="AH169" s="470" t="e">
        <f ca="1">OFFSET(Calcu!Y89,Calcu!$M$3,3)</f>
        <v>#N/A</v>
      </c>
      <c r="AI169" s="470"/>
      <c r="AJ169" s="470"/>
      <c r="AK169" s="470"/>
      <c r="AL169" s="267" t="s">
        <v>436</v>
      </c>
      <c r="AM169" s="269"/>
      <c r="AN169" s="264"/>
      <c r="AO169" s="267" t="s">
        <v>438</v>
      </c>
      <c r="AP169" s="247"/>
      <c r="AQ169" s="242"/>
      <c r="AR169" s="242"/>
      <c r="AS169" s="242"/>
      <c r="AT169" s="242"/>
      <c r="AU169" s="242"/>
      <c r="AV169" s="242"/>
      <c r="AW169" s="242"/>
      <c r="AX169" s="242"/>
      <c r="AY169" s="242"/>
      <c r="AZ169" s="242"/>
      <c r="BA169" s="242"/>
      <c r="BB169" s="242"/>
    </row>
    <row r="170" spans="1:82" s="70" customFormat="1" ht="18.75" customHeight="1">
      <c r="C170" s="58"/>
      <c r="D170" s="242"/>
      <c r="E170" s="242"/>
      <c r="F170" s="242" t="s">
        <v>439</v>
      </c>
      <c r="G170" s="242"/>
      <c r="H170" s="242"/>
      <c r="I170" s="242"/>
      <c r="J170" s="33"/>
      <c r="K170" s="242"/>
      <c r="L170" s="33"/>
      <c r="M170" s="33"/>
      <c r="N170" s="33"/>
      <c r="O170" s="33"/>
      <c r="P170" s="33"/>
      <c r="Q170" s="462" t="e">
        <f ca="1">Calcu!G57</f>
        <v>#N/A</v>
      </c>
      <c r="R170" s="462"/>
      <c r="S170" s="462"/>
      <c r="T170" s="242" t="s">
        <v>440</v>
      </c>
      <c r="U170" s="261"/>
      <c r="V170" s="265"/>
      <c r="W170" s="260"/>
      <c r="X170" s="266"/>
      <c r="Y170" s="266"/>
      <c r="Z170" s="33"/>
      <c r="AA170" s="33"/>
      <c r="AB170" s="33"/>
      <c r="AC170" s="33"/>
      <c r="AD170" s="248"/>
      <c r="AE170" s="242"/>
      <c r="AF170" s="242"/>
      <c r="AG170" s="242"/>
      <c r="AH170" s="33"/>
      <c r="AI170" s="264"/>
      <c r="AJ170" s="264"/>
      <c r="AK170" s="264"/>
      <c r="AL170" s="249"/>
      <c r="AM170" s="247"/>
      <c r="AN170" s="247"/>
      <c r="AO170" s="247"/>
      <c r="AP170" s="247"/>
      <c r="AQ170" s="242"/>
      <c r="AR170" s="242"/>
      <c r="AS170" s="242"/>
      <c r="AT170" s="242"/>
      <c r="AU170" s="242"/>
      <c r="AV170" s="242"/>
      <c r="AW170" s="242"/>
      <c r="AX170" s="242"/>
      <c r="AY170" s="242"/>
      <c r="AZ170" s="242"/>
      <c r="BA170" s="242"/>
      <c r="BB170" s="242"/>
    </row>
    <row r="171" spans="1:82" s="70" customFormat="1" ht="18.75" customHeight="1">
      <c r="D171" s="58" t="s">
        <v>456</v>
      </c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  <c r="AA171" s="242"/>
      <c r="AB171" s="242"/>
      <c r="AC171" s="242"/>
      <c r="AD171" s="242"/>
      <c r="AE171" s="242"/>
      <c r="AF171" s="242"/>
      <c r="AG171" s="242"/>
      <c r="AH171" s="242"/>
      <c r="AI171" s="242"/>
      <c r="AJ171" s="242"/>
      <c r="AK171" s="242"/>
      <c r="AL171" s="242"/>
      <c r="AM171" s="242"/>
      <c r="AN171" s="242"/>
      <c r="AO171" s="242"/>
      <c r="AP171" s="242"/>
      <c r="AQ171" s="242"/>
      <c r="AR171" s="242"/>
      <c r="AS171" s="242"/>
      <c r="AT171" s="242"/>
      <c r="AU171" s="242"/>
      <c r="AV171" s="242"/>
      <c r="AW171" s="242"/>
      <c r="AX171" s="242"/>
      <c r="AY171" s="242"/>
      <c r="AZ171" s="242"/>
      <c r="BA171" s="242"/>
      <c r="BB171" s="242"/>
      <c r="BC171" s="242"/>
      <c r="BD171" s="242"/>
      <c r="BE171" s="242"/>
      <c r="BF171" s="242"/>
      <c r="BG171" s="242"/>
      <c r="BH171" s="242"/>
    </row>
    <row r="172" spans="1:82" s="70" customFormat="1" ht="18.75" customHeight="1">
      <c r="C172" s="242"/>
      <c r="E172" s="242" t="e">
        <f ca="1">IF(L174=0,"※ "&amp;F167&amp;" mm 교정 시 밀착용 고정 지그를 사용하지 않거나, 광학적인 밀착으로 인해 밀착두께가 매우 작아","※ "&amp;F167&amp;" mm 게이지 블록 결합시 "&amp;L174+1&amp;"개의 블록을 결합하므로 "&amp;L174&amp;"개의 결합부분이 발생하고, 죔의 힘에 의해 변형되는 변화량이")</f>
        <v>#N/A</v>
      </c>
      <c r="F172" s="242"/>
      <c r="G172" s="242"/>
      <c r="H172" s="242"/>
      <c r="I172" s="242"/>
      <c r="J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  <c r="AA172" s="242"/>
      <c r="AB172" s="242"/>
      <c r="AC172" s="242"/>
      <c r="AD172" s="242"/>
      <c r="AE172" s="242"/>
      <c r="AF172" s="242"/>
      <c r="AG172" s="242"/>
      <c r="AH172" s="242"/>
      <c r="AI172" s="242"/>
      <c r="AJ172" s="242"/>
      <c r="AK172" s="242"/>
      <c r="AL172" s="242"/>
      <c r="AM172" s="242"/>
      <c r="AN172" s="242"/>
      <c r="AO172" s="242"/>
      <c r="AP172" s="242"/>
      <c r="AQ172" s="242"/>
      <c r="AR172" s="242"/>
      <c r="AS172" s="242"/>
      <c r="AT172" s="242"/>
      <c r="AU172" s="242"/>
      <c r="AV172" s="242"/>
      <c r="AW172" s="242"/>
      <c r="AX172" s="242"/>
      <c r="AY172" s="242"/>
      <c r="AZ172" s="242"/>
      <c r="BA172" s="242"/>
      <c r="BB172" s="242"/>
      <c r="BC172" s="242"/>
      <c r="BD172" s="242"/>
      <c r="BE172" s="242"/>
      <c r="BF172" s="242"/>
      <c r="BG172" s="242"/>
      <c r="BH172" s="242"/>
    </row>
    <row r="173" spans="1:82" s="70" customFormat="1" ht="18.75" customHeight="1">
      <c r="C173" s="58"/>
      <c r="F173" s="267" t="e">
        <f ca="1">IF(L174=0," 고려할  필요가 없다. 따라서 결합에 따른 변형량은 '0'이므로","각각 1 μm 를 초과하지 않는다고 추정하여, 최대 "&amp;L174&amp;" μm로  적용하여 직사각형 분포로 계산하면")</f>
        <v>#N/A</v>
      </c>
      <c r="G173" s="242"/>
      <c r="H173" s="242"/>
      <c r="I173" s="242"/>
      <c r="J173" s="242"/>
      <c r="M173" s="270"/>
      <c r="N173" s="270"/>
      <c r="O173" s="270"/>
      <c r="P173" s="270"/>
      <c r="Q173" s="270"/>
      <c r="R173" s="270"/>
      <c r="S173" s="270"/>
      <c r="T173" s="270"/>
      <c r="U173" s="270"/>
      <c r="V173" s="270"/>
      <c r="W173" s="270"/>
      <c r="X173" s="270"/>
      <c r="Y173" s="270"/>
      <c r="Z173" s="270"/>
      <c r="AA173" s="270"/>
      <c r="AB173" s="270"/>
      <c r="AC173" s="270"/>
      <c r="AD173" s="270"/>
      <c r="AE173" s="270"/>
      <c r="AF173" s="270"/>
      <c r="AG173" s="270"/>
      <c r="AH173" s="270"/>
      <c r="AI173" s="270"/>
      <c r="AJ173" s="270"/>
      <c r="AK173" s="270"/>
      <c r="AL173" s="270"/>
      <c r="AM173" s="270"/>
      <c r="AN173" s="270"/>
      <c r="AO173" s="270"/>
      <c r="AP173" s="270"/>
      <c r="AQ173" s="270"/>
      <c r="AR173" s="270"/>
      <c r="AS173" s="270"/>
      <c r="AT173" s="270"/>
      <c r="AU173" s="270"/>
      <c r="AV173" s="270"/>
      <c r="AW173" s="270"/>
      <c r="AX173" s="270"/>
      <c r="AY173" s="270"/>
      <c r="AZ173" s="270"/>
      <c r="BA173" s="270"/>
      <c r="BB173" s="270"/>
      <c r="BC173" s="270"/>
      <c r="BD173" s="270"/>
      <c r="BE173" s="270"/>
      <c r="BF173" s="270"/>
      <c r="BG173" s="270"/>
      <c r="BH173" s="242"/>
    </row>
    <row r="174" spans="1:82" s="70" customFormat="1" ht="18.75" customHeight="1">
      <c r="C174" s="58"/>
      <c r="D174" s="242"/>
      <c r="E174" s="242"/>
      <c r="F174" s="471" t="s">
        <v>457</v>
      </c>
      <c r="G174" s="471"/>
      <c r="H174" s="471"/>
      <c r="I174" s="471"/>
      <c r="J174" s="471"/>
      <c r="K174" s="472" t="s">
        <v>415</v>
      </c>
      <c r="L174" s="473" t="e">
        <f ca="1">OFFSET(Calcu!P89,Calcu!$M$3,0)</f>
        <v>#N/A</v>
      </c>
      <c r="M174" s="473"/>
      <c r="N174" s="271" t="s">
        <v>142</v>
      </c>
      <c r="O174" s="271"/>
      <c r="P174" s="474" t="s">
        <v>249</v>
      </c>
      <c r="Q174" s="462" t="e">
        <f ca="1">Calcu!H57</f>
        <v>#N/A</v>
      </c>
      <c r="R174" s="462"/>
      <c r="S174" s="462"/>
      <c r="T174" s="461" t="s">
        <v>142</v>
      </c>
      <c r="U174" s="461"/>
      <c r="V174" s="33"/>
      <c r="W174" s="242"/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/>
      <c r="AJ174" s="242"/>
      <c r="AK174" s="242"/>
      <c r="AL174" s="242"/>
      <c r="AM174" s="242"/>
      <c r="AN174" s="242"/>
      <c r="AO174" s="242"/>
      <c r="AP174" s="242"/>
      <c r="AQ174" s="242"/>
      <c r="AR174" s="242"/>
      <c r="AS174" s="242"/>
      <c r="AT174" s="242"/>
      <c r="AU174" s="242"/>
      <c r="AV174" s="242"/>
      <c r="AW174" s="242"/>
      <c r="AX174" s="242"/>
      <c r="AY174" s="242"/>
      <c r="AZ174" s="242"/>
      <c r="BA174" s="242"/>
      <c r="BB174" s="242"/>
      <c r="BC174" s="242"/>
    </row>
    <row r="175" spans="1:82" s="70" customFormat="1" ht="18.75" customHeight="1">
      <c r="C175" s="58"/>
      <c r="D175" s="242"/>
      <c r="E175" s="242"/>
      <c r="F175" s="471"/>
      <c r="G175" s="471"/>
      <c r="H175" s="471"/>
      <c r="I175" s="471"/>
      <c r="J175" s="471"/>
      <c r="K175" s="472"/>
      <c r="L175" s="475"/>
      <c r="M175" s="475"/>
      <c r="N175" s="475"/>
      <c r="O175" s="475"/>
      <c r="P175" s="474"/>
      <c r="Q175" s="462"/>
      <c r="R175" s="462"/>
      <c r="S175" s="462"/>
      <c r="T175" s="461"/>
      <c r="U175" s="461"/>
      <c r="V175" s="33"/>
      <c r="W175" s="242"/>
      <c r="X175" s="242"/>
      <c r="Y175" s="242"/>
      <c r="Z175" s="242"/>
      <c r="AA175" s="242"/>
      <c r="AB175" s="242"/>
      <c r="AC175" s="242"/>
      <c r="AD175" s="242"/>
      <c r="AE175" s="242"/>
      <c r="AF175" s="242"/>
      <c r="AG175" s="242"/>
      <c r="AH175" s="242"/>
      <c r="AI175" s="242"/>
      <c r="AJ175" s="242"/>
      <c r="AK175" s="242"/>
      <c r="AL175" s="242"/>
      <c r="AM175" s="242"/>
      <c r="AN175" s="242"/>
      <c r="AO175" s="242"/>
      <c r="AP175" s="242"/>
      <c r="AQ175" s="242"/>
      <c r="AR175" s="242"/>
      <c r="AS175" s="242"/>
      <c r="AT175" s="242"/>
      <c r="AU175" s="242"/>
      <c r="AV175" s="242"/>
      <c r="AW175" s="242"/>
      <c r="AX175" s="242"/>
      <c r="AY175" s="242"/>
      <c r="AZ175" s="242"/>
      <c r="BA175" s="242"/>
      <c r="BB175" s="242"/>
      <c r="BC175" s="242"/>
    </row>
    <row r="176" spans="1:82" s="70" customFormat="1" ht="18.75" customHeight="1">
      <c r="C176" s="242" t="s">
        <v>269</v>
      </c>
      <c r="D176" s="242"/>
      <c r="E176" s="242"/>
      <c r="F176" s="242"/>
      <c r="G176" s="242"/>
      <c r="H176" s="242"/>
      <c r="I176" s="461" t="s">
        <v>186</v>
      </c>
      <c r="J176" s="461"/>
      <c r="K176" s="461"/>
      <c r="L176" s="461"/>
      <c r="M176" s="461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  <c r="AA176" s="242"/>
      <c r="AB176" s="242"/>
      <c r="AC176" s="242"/>
      <c r="AD176" s="242"/>
      <c r="AE176" s="242"/>
      <c r="AF176" s="242"/>
      <c r="AG176" s="242"/>
      <c r="AH176" s="242"/>
      <c r="AI176" s="242"/>
      <c r="AJ176" s="242"/>
      <c r="AK176" s="242"/>
      <c r="AL176" s="242"/>
      <c r="AM176" s="242"/>
      <c r="AN176" s="242"/>
      <c r="AO176" s="242"/>
      <c r="AP176" s="242"/>
      <c r="AQ176" s="242"/>
      <c r="AR176" s="242"/>
      <c r="AS176" s="242"/>
      <c r="AT176" s="242"/>
      <c r="AU176" s="242"/>
      <c r="AV176" s="242"/>
      <c r="AW176" s="242"/>
      <c r="AX176" s="242"/>
      <c r="AY176" s="242"/>
      <c r="AZ176" s="242"/>
      <c r="BA176" s="242"/>
      <c r="BB176" s="242"/>
      <c r="BC176" s="242"/>
      <c r="BD176" s="242"/>
      <c r="BE176" s="242"/>
      <c r="BF176" s="242"/>
      <c r="BG176" s="242"/>
    </row>
    <row r="177" spans="1:60" s="70" customFormat="1" ht="18.75" customHeight="1">
      <c r="C177" s="461" t="s">
        <v>97</v>
      </c>
      <c r="D177" s="461"/>
      <c r="E177" s="461"/>
      <c r="F177" s="461"/>
      <c r="G177" s="461"/>
      <c r="H177" s="461"/>
      <c r="I177" s="461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  <c r="AA177" s="242"/>
      <c r="AB177" s="242"/>
      <c r="AC177" s="242"/>
      <c r="AD177" s="242"/>
      <c r="AE177" s="242"/>
      <c r="AF177" s="242"/>
      <c r="AG177" s="242"/>
      <c r="AH177" s="242"/>
      <c r="AI177" s="242"/>
      <c r="AJ177" s="242"/>
      <c r="AK177" s="242"/>
      <c r="AL177" s="242"/>
      <c r="AM177" s="242"/>
      <c r="AN177" s="242"/>
      <c r="AO177" s="242"/>
      <c r="AP177" s="242"/>
      <c r="AQ177" s="242"/>
      <c r="AR177" s="242"/>
      <c r="AS177" s="242"/>
      <c r="AT177" s="242"/>
      <c r="AU177" s="242"/>
      <c r="AV177" s="242"/>
      <c r="AW177" s="242"/>
      <c r="AX177" s="242"/>
      <c r="AY177" s="242"/>
      <c r="AZ177" s="242"/>
      <c r="BA177" s="242"/>
      <c r="BB177" s="242"/>
      <c r="BC177" s="242"/>
      <c r="BD177" s="242"/>
      <c r="BE177" s="242"/>
      <c r="BF177" s="242"/>
      <c r="BG177" s="242"/>
    </row>
    <row r="178" spans="1:60" s="70" customFormat="1" ht="18.75" customHeight="1">
      <c r="C178" s="461"/>
      <c r="D178" s="461"/>
      <c r="E178" s="461"/>
      <c r="F178" s="461"/>
      <c r="G178" s="461"/>
      <c r="H178" s="461"/>
      <c r="I178" s="461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  <c r="AA178" s="242"/>
      <c r="AB178" s="242"/>
      <c r="AC178" s="242"/>
      <c r="AD178" s="242"/>
      <c r="AE178" s="242"/>
      <c r="AF178" s="242"/>
      <c r="AG178" s="242"/>
      <c r="AH178" s="242"/>
      <c r="AI178" s="242"/>
      <c r="AJ178" s="242"/>
      <c r="AK178" s="242"/>
      <c r="AL178" s="242"/>
      <c r="AM178" s="242"/>
      <c r="AN178" s="242"/>
      <c r="AO178" s="242"/>
      <c r="AP178" s="242"/>
      <c r="AQ178" s="242"/>
      <c r="AR178" s="242"/>
      <c r="AS178" s="242"/>
      <c r="AT178" s="242"/>
      <c r="AU178" s="242"/>
      <c r="AV178" s="242"/>
      <c r="AW178" s="242"/>
      <c r="AX178" s="242"/>
      <c r="AY178" s="242"/>
      <c r="AZ178" s="242"/>
      <c r="BA178" s="242"/>
      <c r="BB178" s="242"/>
      <c r="BC178" s="242"/>
      <c r="BD178" s="242"/>
      <c r="BE178" s="242"/>
      <c r="BF178" s="242"/>
      <c r="BG178" s="242"/>
    </row>
    <row r="179" spans="1:60" s="70" customFormat="1" ht="18.75" customHeight="1">
      <c r="C179" s="242" t="s">
        <v>270</v>
      </c>
      <c r="D179" s="242"/>
      <c r="E179" s="242"/>
      <c r="F179" s="242"/>
      <c r="G179" s="242"/>
      <c r="H179" s="242"/>
      <c r="I179" s="242"/>
      <c r="J179" s="242"/>
      <c r="K179" s="193" t="s">
        <v>264</v>
      </c>
      <c r="L179" s="272">
        <f>AA85</f>
        <v>1</v>
      </c>
      <c r="M179" s="254" t="s">
        <v>417</v>
      </c>
      <c r="N179" s="462" t="e">
        <f>AQ165</f>
        <v>#REF!</v>
      </c>
      <c r="O179" s="462"/>
      <c r="P179" s="462"/>
      <c r="Q179" s="242" t="s">
        <v>142</v>
      </c>
      <c r="R179" s="243"/>
      <c r="S179" s="193" t="s">
        <v>264</v>
      </c>
      <c r="T179" s="247" t="s">
        <v>415</v>
      </c>
      <c r="U179" s="462" t="e">
        <f ca="1">Calcu!Q57</f>
        <v>#N/A</v>
      </c>
      <c r="V179" s="462"/>
      <c r="W179" s="462"/>
      <c r="X179" s="242" t="s">
        <v>142</v>
      </c>
      <c r="Y179" s="243"/>
      <c r="Z179" s="243"/>
      <c r="AA179" s="242"/>
      <c r="AB179" s="242"/>
      <c r="AC179" s="242"/>
      <c r="AD179" s="242"/>
      <c r="AE179" s="248"/>
      <c r="AF179" s="248"/>
      <c r="AG179" s="248"/>
      <c r="AH179" s="243"/>
      <c r="AI179" s="249"/>
      <c r="AJ179" s="249"/>
      <c r="AK179" s="249"/>
      <c r="AL179" s="249"/>
      <c r="AM179" s="251"/>
      <c r="AN179" s="243"/>
      <c r="AO179" s="243"/>
      <c r="AP179" s="242"/>
      <c r="AQ179" s="242"/>
      <c r="AR179" s="242"/>
      <c r="AS179" s="242"/>
      <c r="AT179" s="242"/>
      <c r="AU179" s="242"/>
      <c r="AV179" s="242"/>
      <c r="AW179" s="242"/>
      <c r="AX179" s="242"/>
      <c r="AY179" s="242"/>
      <c r="AZ179" s="242"/>
      <c r="BA179" s="242"/>
      <c r="BB179" s="242"/>
      <c r="BC179" s="242"/>
      <c r="BD179" s="242"/>
      <c r="BE179" s="242"/>
      <c r="BF179" s="242"/>
      <c r="BG179" s="242"/>
      <c r="BH179" s="242"/>
    </row>
    <row r="180" spans="1:60" s="70" customFormat="1" ht="18.75" customHeight="1">
      <c r="C180" s="242" t="s">
        <v>98</v>
      </c>
      <c r="D180" s="242"/>
      <c r="E180" s="242"/>
      <c r="F180" s="242"/>
      <c r="G180" s="242"/>
      <c r="H180" s="242"/>
      <c r="I180" s="255" t="s">
        <v>458</v>
      </c>
      <c r="J180" s="194"/>
      <c r="K180" s="113"/>
      <c r="L180" s="113"/>
      <c r="M180" s="242"/>
      <c r="N180" s="242"/>
      <c r="O180" s="242"/>
      <c r="P180" s="242"/>
      <c r="Q180" s="242"/>
      <c r="R180" s="242"/>
      <c r="S180" s="199"/>
      <c r="T180" s="199"/>
      <c r="U180" s="199"/>
      <c r="V180" s="199"/>
      <c r="W180" s="199"/>
      <c r="X180" s="199"/>
      <c r="Y180" s="199"/>
      <c r="Z180" s="199"/>
      <c r="AA180" s="199"/>
      <c r="AB180" s="199"/>
      <c r="AC180" s="199"/>
      <c r="AD180" s="199"/>
      <c r="AE180" s="199"/>
      <c r="AF180" s="199"/>
      <c r="AG180" s="242"/>
      <c r="AH180" s="192"/>
      <c r="AI180" s="192"/>
      <c r="AJ180" s="192"/>
      <c r="AK180" s="192"/>
      <c r="AL180" s="242"/>
      <c r="AM180" s="242"/>
      <c r="AN180" s="193"/>
      <c r="AO180" s="242"/>
      <c r="AP180" s="242"/>
      <c r="AQ180" s="242"/>
      <c r="AR180" s="242"/>
      <c r="AS180" s="242"/>
      <c r="AT180" s="242"/>
      <c r="AU180" s="242"/>
      <c r="AV180" s="242"/>
      <c r="AW180" s="242"/>
      <c r="AX180" s="242"/>
      <c r="AY180" s="242"/>
      <c r="AZ180" s="242"/>
      <c r="BA180" s="242"/>
      <c r="BB180" s="242"/>
      <c r="BC180" s="242"/>
      <c r="BD180" s="242"/>
      <c r="BE180" s="242"/>
      <c r="BF180" s="242"/>
      <c r="BG180" s="242"/>
    </row>
    <row r="181" spans="1:60" s="70" customFormat="1" ht="18.75" customHeight="1">
      <c r="C181" s="58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242"/>
      <c r="AB181" s="242"/>
      <c r="AC181" s="242"/>
      <c r="AD181" s="242"/>
      <c r="AE181" s="242"/>
      <c r="AF181" s="242"/>
      <c r="AG181" s="242"/>
      <c r="AH181" s="242"/>
      <c r="AI181" s="242"/>
      <c r="AJ181" s="242"/>
      <c r="AK181" s="242"/>
      <c r="AL181" s="242"/>
      <c r="AM181" s="242"/>
      <c r="AN181" s="242"/>
      <c r="AO181" s="242"/>
      <c r="AP181" s="242"/>
      <c r="AQ181" s="242"/>
      <c r="AR181" s="242"/>
      <c r="AS181" s="242"/>
      <c r="AT181" s="242"/>
      <c r="AU181" s="242"/>
      <c r="AV181" s="242"/>
      <c r="AW181" s="242"/>
      <c r="AX181" s="242"/>
      <c r="AY181" s="242"/>
      <c r="AZ181" s="242"/>
      <c r="BA181" s="242"/>
      <c r="BB181" s="242"/>
      <c r="BC181" s="242"/>
      <c r="BD181" s="242"/>
      <c r="BE181" s="242"/>
      <c r="BF181" s="242"/>
      <c r="BG181" s="242"/>
      <c r="BH181" s="242"/>
    </row>
    <row r="182" spans="1:60" ht="18.75" customHeight="1">
      <c r="A182" s="57"/>
      <c r="B182" s="61" t="s">
        <v>497</v>
      </c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</row>
    <row r="183" spans="1:60" ht="18.75" customHeight="1">
      <c r="A183" s="57"/>
      <c r="C183" s="57" t="s">
        <v>244</v>
      </c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</row>
    <row r="184" spans="1:60" ht="18.75" customHeight="1">
      <c r="A184" s="57"/>
      <c r="C184" s="61"/>
      <c r="D184" s="57" t="s">
        <v>245</v>
      </c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</row>
    <row r="185" spans="1:60" ht="18.75" customHeight="1">
      <c r="B185" s="57"/>
      <c r="C185" s="57" t="s">
        <v>272</v>
      </c>
      <c r="D185" s="57"/>
      <c r="E185" s="57"/>
      <c r="F185" s="57"/>
      <c r="G185" s="57"/>
      <c r="H185" s="57"/>
      <c r="I185" s="428" t="e">
        <f ca="1">H86</f>
        <v>#N/A</v>
      </c>
      <c r="J185" s="428"/>
      <c r="K185" s="428"/>
      <c r="L185" s="428"/>
      <c r="M185" s="428"/>
      <c r="N185" s="428" t="str">
        <f>M86</f>
        <v>mm</v>
      </c>
      <c r="O185" s="428"/>
      <c r="P185" s="195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</row>
    <row r="186" spans="1:60" ht="18.75" customHeight="1">
      <c r="B186" s="57"/>
      <c r="C186" s="57" t="s">
        <v>273</v>
      </c>
      <c r="D186" s="57"/>
      <c r="E186" s="57"/>
      <c r="F186" s="57"/>
      <c r="G186" s="57"/>
      <c r="H186" s="57"/>
      <c r="I186" s="57"/>
      <c r="J186" s="62" t="s">
        <v>247</v>
      </c>
      <c r="K186" s="57"/>
      <c r="L186" s="57"/>
      <c r="M186" s="57"/>
      <c r="N186" s="57"/>
      <c r="O186" s="57"/>
      <c r="P186" s="57"/>
      <c r="Q186" s="428">
        <f>MAX(BE11:BI51)*1000</f>
        <v>0</v>
      </c>
      <c r="R186" s="428"/>
      <c r="S186" s="428"/>
      <c r="T186" s="463" t="s">
        <v>142</v>
      </c>
      <c r="U186" s="463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</row>
    <row r="187" spans="1:60" ht="18.75" customHeight="1">
      <c r="B187" s="57"/>
      <c r="C187" s="57"/>
      <c r="D187" s="57"/>
      <c r="E187" s="57"/>
      <c r="F187" s="57"/>
      <c r="G187" s="57"/>
      <c r="H187" s="57"/>
      <c r="I187" s="57"/>
      <c r="J187" s="57"/>
      <c r="K187" s="430" t="s">
        <v>508</v>
      </c>
      <c r="L187" s="430"/>
      <c r="M187" s="430"/>
      <c r="N187" s="430" t="s">
        <v>249</v>
      </c>
      <c r="O187" s="464" t="s">
        <v>248</v>
      </c>
      <c r="P187" s="464"/>
      <c r="Q187" s="430" t="s">
        <v>249</v>
      </c>
      <c r="R187" s="465">
        <f>Q186</f>
        <v>0</v>
      </c>
      <c r="S187" s="465"/>
      <c r="T187" s="465"/>
      <c r="U187" s="466" t="str">
        <f>T186</f>
        <v>μm</v>
      </c>
      <c r="V187" s="466"/>
      <c r="W187" s="430" t="s">
        <v>249</v>
      </c>
      <c r="X187" s="426">
        <f>R187/SQRT(5)</f>
        <v>0</v>
      </c>
      <c r="Y187" s="426"/>
      <c r="Z187" s="426"/>
      <c r="AA187" s="452" t="str">
        <f>T186</f>
        <v>μm</v>
      </c>
      <c r="AB187" s="452"/>
      <c r="AC187" s="197"/>
      <c r="AD187" s="197"/>
      <c r="AE187" s="19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</row>
    <row r="188" spans="1:60" ht="18.75" customHeight="1">
      <c r="B188" s="57"/>
      <c r="C188" s="57"/>
      <c r="D188" s="57"/>
      <c r="E188" s="57"/>
      <c r="F188" s="57"/>
      <c r="G188" s="57"/>
      <c r="H188" s="57"/>
      <c r="I188" s="57"/>
      <c r="J188" s="57"/>
      <c r="K188" s="430"/>
      <c r="L188" s="430"/>
      <c r="M188" s="430"/>
      <c r="N188" s="430"/>
      <c r="O188" s="467"/>
      <c r="P188" s="467"/>
      <c r="Q188" s="430"/>
      <c r="R188" s="448"/>
      <c r="S188" s="448"/>
      <c r="T188" s="448"/>
      <c r="U188" s="448"/>
      <c r="V188" s="448"/>
      <c r="W188" s="430"/>
      <c r="X188" s="426"/>
      <c r="Y188" s="426"/>
      <c r="Z188" s="426"/>
      <c r="AA188" s="452"/>
      <c r="AB188" s="452"/>
      <c r="AC188" s="197"/>
      <c r="AD188" s="197"/>
      <c r="AE188" s="19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</row>
    <row r="189" spans="1:60" ht="18.75" customHeight="1">
      <c r="B189" s="57"/>
      <c r="C189" s="168" t="s">
        <v>305</v>
      </c>
      <c r="D189" s="57"/>
      <c r="F189" s="57"/>
      <c r="G189" s="57"/>
      <c r="H189" s="57"/>
      <c r="I189" s="201"/>
      <c r="J189" s="201"/>
      <c r="K189" s="201"/>
      <c r="L189" s="201"/>
      <c r="M189" s="200"/>
      <c r="N189" s="200"/>
      <c r="O189" s="200"/>
      <c r="P189" s="193"/>
      <c r="Q189" s="193"/>
      <c r="R189" s="193"/>
      <c r="S189" s="193"/>
      <c r="T189" s="193"/>
      <c r="U189" s="200"/>
      <c r="V189" s="199"/>
      <c r="W189" s="199"/>
      <c r="X189" s="199"/>
      <c r="Y189" s="197"/>
      <c r="Z189" s="197"/>
      <c r="AA189" s="197"/>
      <c r="AB189" s="197"/>
      <c r="AC189" s="19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</row>
    <row r="190" spans="1:60" ht="18.75" customHeight="1">
      <c r="B190" s="57"/>
      <c r="C190" s="57"/>
      <c r="D190" s="57"/>
      <c r="E190" s="57"/>
      <c r="F190" s="57"/>
      <c r="G190" s="168"/>
      <c r="H190" s="57"/>
      <c r="I190" s="57"/>
      <c r="J190" s="57"/>
      <c r="K190" s="430" t="s">
        <v>508</v>
      </c>
      <c r="L190" s="430"/>
      <c r="M190" s="430"/>
      <c r="N190" s="430" t="s">
        <v>249</v>
      </c>
      <c r="O190" s="464" t="s">
        <v>306</v>
      </c>
      <c r="P190" s="464"/>
      <c r="Q190" s="430" t="s">
        <v>249</v>
      </c>
      <c r="R190" s="465">
        <f>Calcu!P3*1000</f>
        <v>0</v>
      </c>
      <c r="S190" s="465"/>
      <c r="T190" s="465"/>
      <c r="U190" s="466" t="str">
        <f>T186</f>
        <v>μm</v>
      </c>
      <c r="V190" s="466"/>
      <c r="W190" s="430" t="s">
        <v>249</v>
      </c>
      <c r="X190" s="426">
        <f>R190/(2*SQRT(3))</f>
        <v>0</v>
      </c>
      <c r="Y190" s="426"/>
      <c r="Z190" s="426"/>
      <c r="AA190" s="452" t="str">
        <f>T186</f>
        <v>μm</v>
      </c>
      <c r="AB190" s="452"/>
      <c r="AC190" s="197"/>
      <c r="AD190" s="197"/>
      <c r="AE190" s="19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</row>
    <row r="191" spans="1:60" ht="18.75" customHeight="1">
      <c r="B191" s="57"/>
      <c r="C191" s="57"/>
      <c r="D191" s="57"/>
      <c r="E191" s="57"/>
      <c r="F191" s="57"/>
      <c r="G191" s="168"/>
      <c r="H191" s="57"/>
      <c r="I191" s="57"/>
      <c r="J191" s="57"/>
      <c r="K191" s="430"/>
      <c r="L191" s="430"/>
      <c r="M191" s="430"/>
      <c r="N191" s="430"/>
      <c r="O191" s="467"/>
      <c r="P191" s="467"/>
      <c r="Q191" s="430"/>
      <c r="R191" s="448"/>
      <c r="S191" s="448"/>
      <c r="T191" s="448"/>
      <c r="U191" s="448"/>
      <c r="V191" s="448"/>
      <c r="W191" s="430"/>
      <c r="X191" s="426"/>
      <c r="Y191" s="426"/>
      <c r="Z191" s="426"/>
      <c r="AA191" s="452"/>
      <c r="AB191" s="452"/>
      <c r="AC191" s="197"/>
      <c r="AD191" s="197"/>
      <c r="AE191" s="19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</row>
    <row r="192" spans="1:60" ht="18.75" customHeight="1">
      <c r="B192" s="57"/>
      <c r="C192" s="57" t="s">
        <v>274</v>
      </c>
      <c r="D192" s="57"/>
      <c r="E192" s="57"/>
      <c r="F192" s="57"/>
      <c r="G192" s="57"/>
      <c r="H192" s="57"/>
      <c r="I192" s="441" t="str">
        <f>V86</f>
        <v>직사각형</v>
      </c>
      <c r="J192" s="441"/>
      <c r="K192" s="441"/>
      <c r="L192" s="441"/>
      <c r="M192" s="441"/>
      <c r="N192" s="441"/>
      <c r="O192" s="441"/>
      <c r="P192" s="441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</row>
    <row r="193" spans="1:83" ht="18.75" customHeight="1">
      <c r="B193" s="57"/>
      <c r="C193" s="431" t="s">
        <v>275</v>
      </c>
      <c r="D193" s="431"/>
      <c r="E193" s="431"/>
      <c r="F193" s="431"/>
      <c r="G193" s="431"/>
      <c r="H193" s="431"/>
      <c r="I193" s="192"/>
      <c r="J193" s="192"/>
      <c r="K193" s="57"/>
      <c r="L193" s="57"/>
      <c r="N193" s="441">
        <f>AA86</f>
        <v>-1</v>
      </c>
      <c r="O193" s="441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</row>
    <row r="194" spans="1:83" ht="18.75" customHeight="1">
      <c r="B194" s="57"/>
      <c r="C194" s="431"/>
      <c r="D194" s="431"/>
      <c r="E194" s="431"/>
      <c r="F194" s="431"/>
      <c r="G194" s="431"/>
      <c r="H194" s="431"/>
      <c r="I194" s="194"/>
      <c r="J194" s="194"/>
      <c r="K194" s="57"/>
      <c r="L194" s="57"/>
      <c r="N194" s="441"/>
      <c r="O194" s="441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</row>
    <row r="195" spans="1:83" ht="18.75" customHeight="1">
      <c r="B195" s="57"/>
      <c r="C195" s="57" t="s">
        <v>459</v>
      </c>
      <c r="D195" s="57"/>
      <c r="E195" s="57"/>
      <c r="F195" s="57"/>
      <c r="G195" s="57"/>
      <c r="H195" s="57"/>
      <c r="I195" s="57"/>
      <c r="J195" s="57"/>
      <c r="K195" s="198" t="s">
        <v>84</v>
      </c>
      <c r="L195" s="457">
        <f>N193</f>
        <v>-1</v>
      </c>
      <c r="M195" s="457"/>
      <c r="N195" s="192" t="s">
        <v>85</v>
      </c>
      <c r="O195" s="426">
        <f>AH86</f>
        <v>0</v>
      </c>
      <c r="P195" s="426"/>
      <c r="Q195" s="426"/>
      <c r="R195" s="452" t="str">
        <f>AA187</f>
        <v>μm</v>
      </c>
      <c r="S195" s="428"/>
      <c r="T195" s="198" t="s">
        <v>84</v>
      </c>
      <c r="U195" s="74" t="s">
        <v>249</v>
      </c>
      <c r="V195" s="426">
        <f>O195</f>
        <v>0</v>
      </c>
      <c r="W195" s="426"/>
      <c r="X195" s="426"/>
      <c r="Y195" s="452" t="str">
        <f>R195</f>
        <v>μm</v>
      </c>
      <c r="Z195" s="428"/>
      <c r="AA195" s="195"/>
      <c r="AB195" s="57"/>
      <c r="AC195" s="57"/>
      <c r="AD195" s="57"/>
      <c r="AE195" s="57"/>
      <c r="AF195" s="57"/>
      <c r="AP195" s="57"/>
      <c r="AQ195" s="57"/>
      <c r="AR195" s="57"/>
      <c r="AS195" s="57"/>
      <c r="AT195" s="57"/>
      <c r="AU195" s="57"/>
      <c r="AV195" s="57"/>
    </row>
    <row r="196" spans="1:83" ht="18.75" customHeight="1">
      <c r="B196" s="57"/>
      <c r="C196" s="57" t="s">
        <v>276</v>
      </c>
      <c r="D196" s="57"/>
      <c r="E196" s="57"/>
      <c r="F196" s="57"/>
      <c r="G196" s="57"/>
      <c r="H196" s="57"/>
      <c r="I196" s="113" t="s">
        <v>251</v>
      </c>
      <c r="J196" s="113"/>
      <c r="K196" s="113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57"/>
      <c r="AB196" s="57"/>
      <c r="AC196" s="57"/>
      <c r="AD196" s="57"/>
      <c r="AE196" s="57"/>
      <c r="AF196" s="57"/>
    </row>
    <row r="197" spans="1:83" ht="18.75" customHeight="1">
      <c r="B197" s="57"/>
      <c r="C197" s="57"/>
      <c r="D197" s="57"/>
      <c r="E197" s="57"/>
      <c r="F197" s="57"/>
      <c r="G197" s="57"/>
      <c r="H197" s="57"/>
      <c r="I197" s="113"/>
      <c r="J197" s="99"/>
      <c r="K197" s="113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57"/>
      <c r="AB197" s="57"/>
      <c r="AC197" s="57"/>
      <c r="AD197" s="57"/>
      <c r="AE197" s="57"/>
      <c r="AF197" s="57"/>
    </row>
    <row r="198" spans="1:83" s="146" customFormat="1" ht="18.75" customHeight="1">
      <c r="A198" s="193"/>
      <c r="B198" s="58" t="s">
        <v>502</v>
      </c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3"/>
      <c r="AM198" s="193"/>
      <c r="AN198" s="193"/>
      <c r="AO198" s="193"/>
      <c r="AP198" s="193"/>
      <c r="AQ198" s="193"/>
      <c r="AR198" s="193"/>
      <c r="AS198" s="193"/>
      <c r="AT198" s="193"/>
      <c r="AU198" s="193"/>
      <c r="AV198" s="193"/>
      <c r="AW198" s="193"/>
      <c r="AX198" s="193"/>
      <c r="AY198" s="192"/>
      <c r="AZ198" s="192"/>
      <c r="BA198" s="192"/>
      <c r="BB198" s="192"/>
      <c r="BC198" s="192"/>
      <c r="BD198" s="192"/>
      <c r="BE198" s="192"/>
      <c r="BF198" s="192"/>
      <c r="BG198" s="59"/>
      <c r="BH198" s="59"/>
      <c r="BI198" s="59"/>
      <c r="BJ198" s="59"/>
      <c r="BK198" s="59"/>
      <c r="BL198" s="59"/>
      <c r="BM198" s="59"/>
    </row>
    <row r="199" spans="1:83" s="146" customFormat="1" ht="18.75" customHeight="1">
      <c r="A199" s="284"/>
      <c r="B199" s="58"/>
      <c r="C199" s="192" t="s">
        <v>498</v>
      </c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47"/>
      <c r="W199" s="60"/>
      <c r="X199" s="192"/>
      <c r="Y199" s="60"/>
      <c r="Z199" s="193"/>
      <c r="AA199" s="192"/>
      <c r="AB199" s="193"/>
      <c r="AC199" s="193"/>
      <c r="AD199" s="148"/>
      <c r="AE199" s="193"/>
      <c r="AF199" s="193"/>
      <c r="AG199" s="192"/>
      <c r="AH199" s="192"/>
      <c r="AI199" s="192"/>
      <c r="AJ199" s="192"/>
      <c r="AK199" s="192"/>
      <c r="AL199" s="192"/>
      <c r="AM199" s="192"/>
      <c r="AN199" s="192"/>
      <c r="AO199" s="192"/>
      <c r="AP199" s="192"/>
      <c r="AQ199" s="284"/>
      <c r="AR199" s="284"/>
      <c r="AS199" s="284"/>
      <c r="AT199" s="284"/>
      <c r="AU199" s="284"/>
      <c r="AV199" s="284"/>
      <c r="AW199" s="284"/>
      <c r="AX199" s="284"/>
      <c r="AY199" s="285"/>
      <c r="AZ199" s="285"/>
      <c r="BA199" s="285"/>
      <c r="BB199" s="285"/>
      <c r="BC199" s="285"/>
      <c r="BD199" s="285"/>
      <c r="BE199" s="285"/>
      <c r="BF199" s="285"/>
      <c r="BG199" s="59"/>
      <c r="BH199" s="59"/>
      <c r="BI199" s="59"/>
      <c r="BJ199" s="59"/>
      <c r="BK199" s="59"/>
      <c r="BL199" s="59"/>
      <c r="BM199" s="59"/>
    </row>
    <row r="200" spans="1:83" s="146" customFormat="1" ht="18.75" customHeight="1">
      <c r="B200" s="193"/>
      <c r="C200" s="194" t="s">
        <v>277</v>
      </c>
      <c r="D200" s="193"/>
      <c r="E200" s="193"/>
      <c r="F200" s="193"/>
      <c r="G200" s="193"/>
      <c r="H200" s="454" t="e">
        <f ca="1">H87*10^6</f>
        <v>#N/A</v>
      </c>
      <c r="I200" s="454"/>
      <c r="J200" s="454"/>
      <c r="K200" s="195" t="s">
        <v>254</v>
      </c>
      <c r="L200" s="193"/>
      <c r="M200" s="193"/>
      <c r="N200" s="195"/>
      <c r="O200" s="195"/>
      <c r="P200" s="195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  <c r="AF200" s="60"/>
      <c r="AG200" s="192"/>
      <c r="AH200" s="192"/>
      <c r="AI200" s="192"/>
      <c r="AJ200" s="192"/>
      <c r="AK200" s="192"/>
      <c r="AL200" s="192"/>
      <c r="AM200" s="193"/>
      <c r="AN200" s="193"/>
      <c r="AO200" s="193"/>
      <c r="AP200" s="193"/>
      <c r="AQ200" s="193"/>
      <c r="AR200" s="193"/>
      <c r="AS200" s="193"/>
      <c r="AT200" s="193"/>
      <c r="AU200" s="193"/>
      <c r="AV200" s="193"/>
      <c r="AW200" s="193"/>
      <c r="AX200" s="193"/>
      <c r="AY200" s="193"/>
      <c r="AZ200" s="192"/>
      <c r="BA200" s="192"/>
      <c r="BB200" s="192"/>
      <c r="BC200" s="192"/>
      <c r="BD200" s="192"/>
      <c r="BE200" s="192"/>
      <c r="BF200" s="192"/>
      <c r="BG200" s="192"/>
      <c r="BH200" s="59"/>
      <c r="BI200" s="59"/>
      <c r="BJ200" s="59"/>
      <c r="BK200" s="59"/>
      <c r="BL200" s="59"/>
      <c r="BM200" s="59"/>
    </row>
    <row r="201" spans="1:83" s="146" customFormat="1" ht="18.75" customHeight="1">
      <c r="B201" s="193"/>
      <c r="C201" s="431" t="s">
        <v>278</v>
      </c>
      <c r="D201" s="431"/>
      <c r="E201" s="431"/>
      <c r="F201" s="431"/>
      <c r="G201" s="431"/>
      <c r="H201" s="431"/>
      <c r="I201" s="431"/>
      <c r="J201" s="441" t="s">
        <v>256</v>
      </c>
      <c r="K201" s="441"/>
      <c r="L201" s="441"/>
      <c r="M201" s="441"/>
      <c r="N201" s="441"/>
      <c r="O201" s="441"/>
      <c r="P201" s="441"/>
      <c r="Q201" s="441"/>
      <c r="R201" s="441"/>
      <c r="S201" s="441"/>
      <c r="T201" s="441"/>
      <c r="U201" s="441"/>
      <c r="V201" s="441"/>
      <c r="W201" s="441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3"/>
      <c r="AL201" s="193"/>
      <c r="AM201" s="193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2"/>
      <c r="BD201" s="192"/>
      <c r="BE201" s="192"/>
      <c r="BF201" s="192"/>
      <c r="BG201" s="192"/>
      <c r="BH201" s="59"/>
      <c r="BI201" s="59"/>
      <c r="BJ201" s="59"/>
      <c r="BK201" s="59"/>
      <c r="BL201" s="59"/>
      <c r="BM201" s="59"/>
      <c r="BN201" s="59"/>
    </row>
    <row r="202" spans="1:83" s="146" customFormat="1" ht="18.75" customHeight="1">
      <c r="B202" s="193"/>
      <c r="C202" s="431"/>
      <c r="D202" s="431"/>
      <c r="E202" s="431"/>
      <c r="F202" s="431"/>
      <c r="G202" s="431"/>
      <c r="H202" s="431"/>
      <c r="I202" s="431"/>
      <c r="J202" s="441"/>
      <c r="K202" s="441"/>
      <c r="L202" s="441"/>
      <c r="M202" s="441"/>
      <c r="N202" s="441"/>
      <c r="O202" s="441"/>
      <c r="P202" s="441"/>
      <c r="Q202" s="441"/>
      <c r="R202" s="441"/>
      <c r="S202" s="441"/>
      <c r="T202" s="441"/>
      <c r="U202" s="441"/>
      <c r="V202" s="441"/>
      <c r="W202" s="441"/>
      <c r="X202" s="192"/>
      <c r="Y202" s="192"/>
      <c r="Z202" s="192"/>
      <c r="AA202" s="192"/>
      <c r="AB202" s="192"/>
      <c r="AC202" s="192"/>
      <c r="AD202" s="192"/>
      <c r="AE202" s="192"/>
      <c r="AF202" s="193"/>
      <c r="AG202" s="192"/>
      <c r="AH202" s="192"/>
      <c r="AI202" s="192"/>
      <c r="AJ202" s="192"/>
      <c r="AK202" s="193"/>
      <c r="AL202" s="193"/>
      <c r="AM202" s="193"/>
      <c r="AN202" s="192"/>
      <c r="AO202" s="192"/>
      <c r="AP202" s="192"/>
      <c r="AQ202" s="192"/>
      <c r="AR202" s="192"/>
      <c r="AS202" s="193"/>
      <c r="AT202" s="192"/>
      <c r="AU202" s="192"/>
      <c r="AV202" s="192"/>
      <c r="AW202" s="192"/>
      <c r="AX202" s="192"/>
      <c r="AY202" s="192"/>
      <c r="AZ202" s="192"/>
      <c r="BA202" s="192"/>
      <c r="BB202" s="192"/>
      <c r="BC202" s="192"/>
      <c r="BD202" s="192"/>
      <c r="BE202" s="192"/>
      <c r="BF202" s="192"/>
      <c r="BG202" s="192"/>
      <c r="BH202" s="59"/>
      <c r="BI202" s="59"/>
      <c r="BJ202" s="59"/>
      <c r="BK202" s="59"/>
      <c r="BL202" s="59"/>
      <c r="BM202" s="59"/>
      <c r="BN202" s="59"/>
    </row>
    <row r="203" spans="1:83" s="146" customFormat="1" ht="18.75" customHeight="1">
      <c r="B203" s="193"/>
      <c r="C203" s="192"/>
      <c r="D203" s="192"/>
      <c r="E203" s="192"/>
      <c r="F203" s="192"/>
      <c r="G203" s="192"/>
      <c r="H203" s="192"/>
      <c r="I203" s="193"/>
      <c r="J203" s="441" t="s">
        <v>257</v>
      </c>
      <c r="K203" s="441"/>
      <c r="L203" s="441"/>
      <c r="M203" s="441"/>
      <c r="N203" s="441"/>
      <c r="O203" s="441"/>
      <c r="P203" s="441"/>
      <c r="Q203" s="441"/>
      <c r="R203" s="441"/>
      <c r="S203" s="441"/>
      <c r="T203" s="441"/>
      <c r="U203" s="441"/>
      <c r="V203" s="441"/>
      <c r="W203" s="441"/>
      <c r="X203" s="441"/>
      <c r="Y203" s="441"/>
      <c r="Z203" s="441"/>
      <c r="AA203" s="458" t="s">
        <v>258</v>
      </c>
      <c r="AB203" s="458"/>
      <c r="AC203" s="458"/>
      <c r="AD203" s="458"/>
      <c r="AE203" s="458"/>
      <c r="AF203" s="429" t="s">
        <v>249</v>
      </c>
      <c r="AG203" s="441" t="s">
        <v>259</v>
      </c>
      <c r="AH203" s="441"/>
      <c r="AI203" s="441"/>
      <c r="AJ203" s="441"/>
      <c r="AK203" s="441"/>
      <c r="AL203" s="441"/>
      <c r="AM203" s="193"/>
      <c r="AN203" s="192"/>
      <c r="AO203" s="192"/>
      <c r="AP203" s="192"/>
      <c r="AQ203" s="192"/>
      <c r="AR203" s="192"/>
      <c r="AS203" s="193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59"/>
      <c r="BI203" s="59"/>
      <c r="BJ203" s="59"/>
      <c r="BK203" s="59"/>
      <c r="BL203" s="59"/>
      <c r="BM203" s="59"/>
      <c r="BN203" s="59"/>
    </row>
    <row r="204" spans="1:83" s="146" customFormat="1" ht="18.75" customHeight="1">
      <c r="B204" s="193"/>
      <c r="C204" s="192"/>
      <c r="D204" s="192"/>
      <c r="E204" s="192"/>
      <c r="F204" s="192"/>
      <c r="G204" s="192"/>
      <c r="H204" s="192"/>
      <c r="I204" s="193"/>
      <c r="J204" s="441"/>
      <c r="K204" s="441"/>
      <c r="L204" s="441"/>
      <c r="M204" s="441"/>
      <c r="N204" s="441"/>
      <c r="O204" s="441"/>
      <c r="P204" s="441"/>
      <c r="Q204" s="441"/>
      <c r="R204" s="441"/>
      <c r="S204" s="441"/>
      <c r="T204" s="441"/>
      <c r="U204" s="441"/>
      <c r="V204" s="441"/>
      <c r="W204" s="441"/>
      <c r="X204" s="441"/>
      <c r="Y204" s="441"/>
      <c r="Z204" s="441"/>
      <c r="AA204" s="192"/>
      <c r="AB204" s="193"/>
      <c r="AC204" s="193"/>
      <c r="AD204" s="193"/>
      <c r="AE204" s="193"/>
      <c r="AF204" s="429"/>
      <c r="AG204" s="441"/>
      <c r="AH204" s="441"/>
      <c r="AI204" s="441"/>
      <c r="AJ204" s="441"/>
      <c r="AK204" s="441"/>
      <c r="AL204" s="441"/>
      <c r="AM204" s="193"/>
      <c r="AN204" s="192"/>
      <c r="AO204" s="192"/>
      <c r="AP204" s="192"/>
      <c r="AQ204" s="192"/>
      <c r="AR204" s="192"/>
      <c r="AS204" s="192"/>
      <c r="AT204" s="192"/>
      <c r="AU204" s="192"/>
      <c r="AV204" s="192"/>
      <c r="AW204" s="192"/>
      <c r="AX204" s="192"/>
      <c r="AY204" s="192"/>
      <c r="AZ204" s="192"/>
      <c r="BA204" s="192"/>
      <c r="BB204" s="192"/>
      <c r="BC204" s="192"/>
      <c r="BD204" s="192"/>
      <c r="BE204" s="192"/>
      <c r="BF204" s="192"/>
      <c r="BG204" s="192"/>
      <c r="BH204" s="59"/>
      <c r="BI204" s="59"/>
      <c r="BJ204" s="59"/>
      <c r="BK204" s="59"/>
      <c r="BL204" s="59"/>
      <c r="BM204" s="59"/>
      <c r="BN204" s="59"/>
    </row>
    <row r="205" spans="1:83" s="146" customFormat="1" ht="18.75" customHeight="1">
      <c r="B205" s="193"/>
      <c r="C205" s="192"/>
      <c r="D205" s="192"/>
      <c r="E205" s="192"/>
      <c r="F205" s="192"/>
      <c r="G205" s="192"/>
      <c r="H205" s="285"/>
      <c r="I205" s="192"/>
      <c r="J205" s="193"/>
      <c r="K205" s="194" t="s">
        <v>260</v>
      </c>
      <c r="L205" s="194"/>
      <c r="M205" s="194"/>
      <c r="N205" s="194"/>
      <c r="O205" s="194"/>
      <c r="P205" s="194"/>
      <c r="Q205" s="194"/>
      <c r="R205" s="194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  <c r="AF205" s="192"/>
      <c r="AG205" s="193"/>
      <c r="AH205" s="192"/>
      <c r="AI205" s="192"/>
      <c r="AJ205" s="192"/>
      <c r="AK205" s="193"/>
      <c r="AL205" s="193"/>
      <c r="AM205" s="193"/>
      <c r="AN205" s="193"/>
      <c r="AO205" s="192"/>
      <c r="AP205" s="192"/>
      <c r="AQ205" s="192"/>
      <c r="AR205" s="192"/>
      <c r="AS205" s="192"/>
      <c r="AT205" s="192"/>
      <c r="AU205" s="192"/>
      <c r="AV205" s="192"/>
      <c r="AW205" s="192"/>
      <c r="AX205" s="192"/>
      <c r="AY205" s="192"/>
      <c r="AZ205" s="192"/>
      <c r="BA205" s="192"/>
      <c r="BB205" s="192"/>
      <c r="BC205" s="192"/>
      <c r="BD205" s="192"/>
      <c r="BE205" s="192"/>
      <c r="BF205" s="192"/>
      <c r="BG205" s="192"/>
      <c r="BH205" s="193"/>
      <c r="BN205" s="59"/>
      <c r="BO205" s="59"/>
      <c r="BP205" s="59"/>
      <c r="BQ205" s="59"/>
      <c r="BR205" s="59"/>
      <c r="BS205" s="59"/>
      <c r="BX205" s="59"/>
      <c r="CE205" s="59"/>
    </row>
    <row r="206" spans="1:83" s="146" customFormat="1" ht="18.75" customHeight="1">
      <c r="B206" s="193"/>
      <c r="C206" s="192"/>
      <c r="D206" s="192"/>
      <c r="E206" s="192"/>
      <c r="F206" s="192"/>
      <c r="G206" s="192"/>
      <c r="H206" s="285"/>
      <c r="I206" s="192"/>
      <c r="J206" s="113"/>
      <c r="K206" s="113"/>
      <c r="L206" s="113"/>
      <c r="M206" s="193"/>
      <c r="N206" s="113"/>
      <c r="O206" s="113"/>
      <c r="P206" s="113"/>
      <c r="Q206" s="113"/>
      <c r="R206" s="113"/>
      <c r="S206" s="113"/>
      <c r="T206" s="113"/>
      <c r="U206" s="113"/>
      <c r="V206" s="193"/>
      <c r="W206" s="149"/>
      <c r="X206" s="149"/>
      <c r="Y206" s="149"/>
      <c r="Z206" s="193"/>
      <c r="AF206" s="193"/>
      <c r="AG206" s="441" t="s">
        <v>261</v>
      </c>
      <c r="AH206" s="441"/>
      <c r="AI206" s="441"/>
      <c r="AJ206" s="441"/>
      <c r="AK206" s="441"/>
      <c r="AL206" s="150"/>
      <c r="AM206" s="150"/>
      <c r="AN206" s="193"/>
      <c r="AO206" s="193"/>
      <c r="AP206" s="193"/>
      <c r="AQ206" s="193"/>
      <c r="AR206" s="193"/>
      <c r="AS206" s="192"/>
      <c r="AT206" s="192"/>
      <c r="AU206" s="193"/>
      <c r="AV206" s="193"/>
      <c r="AW206" s="193"/>
      <c r="AX206" s="193"/>
      <c r="AY206" s="193"/>
      <c r="AZ206" s="192"/>
      <c r="BA206" s="192"/>
      <c r="BB206" s="192"/>
      <c r="BC206" s="192"/>
      <c r="BD206" s="192"/>
      <c r="BE206" s="192"/>
      <c r="BF206" s="192"/>
      <c r="BG206" s="192"/>
      <c r="BH206" s="193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CE206" s="59"/>
    </row>
    <row r="207" spans="1:83" s="146" customFormat="1" ht="18.75" customHeight="1">
      <c r="B207" s="193"/>
      <c r="C207" s="192"/>
      <c r="D207" s="192"/>
      <c r="E207" s="192"/>
      <c r="F207" s="192"/>
      <c r="G207" s="192"/>
      <c r="H207" s="285"/>
      <c r="I207" s="192"/>
      <c r="J207" s="113"/>
      <c r="K207" s="113"/>
      <c r="L207" s="113"/>
      <c r="M207" s="193"/>
      <c r="N207" s="113"/>
      <c r="O207" s="113"/>
      <c r="P207" s="113"/>
      <c r="Q207" s="113"/>
      <c r="R207" s="113"/>
      <c r="S207" s="113"/>
      <c r="T207" s="113"/>
      <c r="U207" s="113"/>
      <c r="V207" s="193"/>
      <c r="W207" s="149"/>
      <c r="X207" s="149"/>
      <c r="Y207" s="149"/>
      <c r="Z207" s="193"/>
      <c r="AF207" s="193"/>
      <c r="AG207" s="441"/>
      <c r="AH207" s="441"/>
      <c r="AI207" s="441"/>
      <c r="AJ207" s="441"/>
      <c r="AK207" s="441"/>
      <c r="AL207" s="150"/>
      <c r="AM207" s="150"/>
      <c r="AN207" s="193"/>
      <c r="AO207" s="193"/>
      <c r="AP207" s="193"/>
      <c r="AQ207" s="193"/>
      <c r="AR207" s="193"/>
      <c r="AS207" s="192"/>
      <c r="AT207" s="192"/>
      <c r="AU207" s="193"/>
      <c r="AV207" s="193"/>
      <c r="AW207" s="193"/>
      <c r="AX207" s="193"/>
      <c r="AY207" s="193"/>
      <c r="AZ207" s="192"/>
      <c r="BA207" s="192"/>
      <c r="BB207" s="192"/>
      <c r="BC207" s="192"/>
      <c r="BD207" s="192"/>
      <c r="BE207" s="192"/>
      <c r="BF207" s="192"/>
      <c r="BG207" s="192"/>
      <c r="BH207" s="192"/>
      <c r="BI207" s="59"/>
      <c r="BJ207" s="59"/>
      <c r="BK207" s="59"/>
      <c r="BL207" s="59"/>
      <c r="BM207" s="59"/>
    </row>
    <row r="208" spans="1:83" s="146" customFormat="1" ht="18.75" customHeight="1">
      <c r="B208" s="193"/>
      <c r="C208" s="192" t="s">
        <v>279</v>
      </c>
      <c r="D208" s="192"/>
      <c r="E208" s="192"/>
      <c r="F208" s="192"/>
      <c r="G208" s="192"/>
      <c r="H208" s="192"/>
      <c r="I208" s="441" t="str">
        <f>V87</f>
        <v>삼각형</v>
      </c>
      <c r="J208" s="441"/>
      <c r="K208" s="441"/>
      <c r="L208" s="441"/>
      <c r="M208" s="441"/>
      <c r="N208" s="441"/>
      <c r="O208" s="441"/>
      <c r="P208" s="441"/>
      <c r="Q208" s="192"/>
      <c r="R208" s="192"/>
      <c r="S208" s="192"/>
      <c r="T208" s="192"/>
      <c r="U208" s="192"/>
      <c r="V208" s="192"/>
      <c r="W208" s="192"/>
      <c r="X208" s="192"/>
      <c r="Y208" s="192"/>
      <c r="Z208" s="193"/>
      <c r="AA208" s="193"/>
      <c r="AB208" s="193"/>
      <c r="AC208" s="193"/>
      <c r="AD208" s="193"/>
      <c r="AE208" s="193"/>
      <c r="AF208" s="193"/>
      <c r="AG208" s="193"/>
      <c r="AH208" s="192"/>
      <c r="AI208" s="192"/>
      <c r="AJ208" s="192"/>
      <c r="AK208" s="192"/>
      <c r="AL208" s="192"/>
      <c r="AM208" s="192"/>
      <c r="AN208" s="192"/>
      <c r="AO208" s="192"/>
      <c r="AP208" s="192"/>
      <c r="AQ208" s="192"/>
      <c r="AR208" s="192"/>
      <c r="AS208" s="192"/>
      <c r="AT208" s="192"/>
      <c r="AU208" s="192"/>
      <c r="AV208" s="192"/>
      <c r="AW208" s="192"/>
      <c r="AX208" s="192"/>
      <c r="AY208" s="192"/>
      <c r="AZ208" s="192"/>
      <c r="BA208" s="192"/>
      <c r="BB208" s="192"/>
      <c r="BC208" s="192"/>
      <c r="BD208" s="192"/>
      <c r="BE208" s="192"/>
      <c r="BF208" s="192"/>
      <c r="BG208" s="192"/>
      <c r="BH208" s="59"/>
      <c r="BI208" s="59"/>
      <c r="BJ208" s="59"/>
      <c r="BK208" s="59"/>
      <c r="BL208" s="59"/>
      <c r="BM208" s="59"/>
      <c r="BN208" s="59"/>
    </row>
    <row r="209" spans="2:69" s="146" customFormat="1" ht="18.75" customHeight="1">
      <c r="B209" s="193"/>
      <c r="C209" s="192" t="s">
        <v>280</v>
      </c>
      <c r="D209" s="192"/>
      <c r="E209" s="192"/>
      <c r="F209" s="192"/>
      <c r="G209" s="192"/>
      <c r="H209" s="192"/>
      <c r="I209" s="459" t="str">
        <f>"※ 열평형 상태에서 깊이 마이크로미터와 게이지 블록의 온도차가 ±"&amp;N224&amp;" ℃ 이내에서 일치한다고 추정하여 직사각형 확률분포를 적용하여 계산하면"</f>
        <v>※ 열평형 상태에서 깊이 마이크로미터와 게이지 블록의 온도차가 ±0.3 ℃ 이내에서 일치한다고 추정하여 직사각형 확률분포를 적용하여 계산하면</v>
      </c>
      <c r="J209" s="459"/>
      <c r="K209" s="459"/>
      <c r="L209" s="459"/>
      <c r="M209" s="459"/>
      <c r="N209" s="459"/>
      <c r="O209" s="459"/>
      <c r="P209" s="459"/>
      <c r="Q209" s="459"/>
      <c r="R209" s="459"/>
      <c r="S209" s="459"/>
      <c r="T209" s="459"/>
      <c r="U209" s="459"/>
      <c r="V209" s="459"/>
      <c r="W209" s="459"/>
      <c r="X209" s="459"/>
      <c r="Y209" s="459"/>
      <c r="Z209" s="459"/>
      <c r="AA209" s="459"/>
      <c r="AB209" s="459"/>
      <c r="AC209" s="459"/>
      <c r="AD209" s="459"/>
      <c r="AE209" s="459"/>
      <c r="AF209" s="459"/>
      <c r="AG209" s="459"/>
      <c r="AH209" s="459"/>
      <c r="AI209" s="459"/>
      <c r="AJ209" s="459"/>
      <c r="AK209" s="459"/>
      <c r="AL209" s="459"/>
      <c r="AM209" s="459"/>
      <c r="AN209" s="459"/>
      <c r="AO209" s="459"/>
      <c r="AP209" s="459"/>
      <c r="AQ209" s="459"/>
      <c r="AR209" s="459"/>
      <c r="AS209" s="459"/>
      <c r="AT209" s="459"/>
      <c r="AU209" s="192"/>
      <c r="AV209" s="192"/>
      <c r="AW209" s="192"/>
      <c r="AX209" s="192"/>
      <c r="AY209" s="192"/>
      <c r="AZ209" s="192"/>
      <c r="BA209" s="192"/>
      <c r="BB209" s="192"/>
      <c r="BC209" s="192"/>
      <c r="BD209" s="192"/>
      <c r="BE209" s="192"/>
      <c r="BF209" s="192"/>
      <c r="BG209" s="192"/>
      <c r="BH209" s="59"/>
      <c r="BI209" s="59"/>
      <c r="BJ209" s="59"/>
      <c r="BK209" s="59"/>
      <c r="BL209" s="59"/>
      <c r="BM209" s="59"/>
      <c r="BN209" s="59"/>
    </row>
    <row r="210" spans="2:69" s="146" customFormat="1" ht="18.75" customHeight="1">
      <c r="B210" s="193"/>
      <c r="C210" s="192"/>
      <c r="D210" s="192"/>
      <c r="E210" s="192"/>
      <c r="F210" s="192"/>
      <c r="G210" s="192"/>
      <c r="H210" s="192"/>
      <c r="I210" s="459"/>
      <c r="J210" s="459"/>
      <c r="K210" s="459"/>
      <c r="L210" s="459"/>
      <c r="M210" s="459"/>
      <c r="N210" s="459"/>
      <c r="O210" s="459"/>
      <c r="P210" s="459"/>
      <c r="Q210" s="459"/>
      <c r="R210" s="459"/>
      <c r="S210" s="459"/>
      <c r="T210" s="459"/>
      <c r="U210" s="459"/>
      <c r="V210" s="459"/>
      <c r="W210" s="459"/>
      <c r="X210" s="459"/>
      <c r="Y210" s="459"/>
      <c r="Z210" s="459"/>
      <c r="AA210" s="459"/>
      <c r="AB210" s="459"/>
      <c r="AC210" s="459"/>
      <c r="AD210" s="459"/>
      <c r="AE210" s="459"/>
      <c r="AF210" s="459"/>
      <c r="AG210" s="459"/>
      <c r="AH210" s="459"/>
      <c r="AI210" s="459"/>
      <c r="AJ210" s="459"/>
      <c r="AK210" s="459"/>
      <c r="AL210" s="459"/>
      <c r="AM210" s="459"/>
      <c r="AN210" s="459"/>
      <c r="AO210" s="459"/>
      <c r="AP210" s="459"/>
      <c r="AQ210" s="459"/>
      <c r="AR210" s="459"/>
      <c r="AS210" s="459"/>
      <c r="AT210" s="459"/>
      <c r="AU210" s="192"/>
      <c r="AV210" s="192"/>
      <c r="AW210" s="192"/>
      <c r="AX210" s="192"/>
      <c r="AY210" s="192"/>
      <c r="AZ210" s="192"/>
      <c r="BA210" s="192"/>
      <c r="BB210" s="192"/>
      <c r="BC210" s="192"/>
      <c r="BD210" s="192"/>
      <c r="BE210" s="192"/>
      <c r="BF210" s="192"/>
      <c r="BG210" s="192"/>
      <c r="BH210" s="59"/>
      <c r="BI210" s="59"/>
      <c r="BJ210" s="59"/>
      <c r="BK210" s="59"/>
      <c r="BL210" s="59"/>
      <c r="BM210" s="59"/>
      <c r="BN210" s="59"/>
    </row>
    <row r="211" spans="2:69" s="146" customFormat="1" ht="18.75" customHeight="1">
      <c r="B211" s="193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R211" s="451">
        <f>N224</f>
        <v>0.3</v>
      </c>
      <c r="S211" s="451"/>
      <c r="T211" s="431" t="s">
        <v>262</v>
      </c>
      <c r="U211" s="431"/>
      <c r="V211" s="460">
        <f>Calcu!N59</f>
        <v>0</v>
      </c>
      <c r="W211" s="460"/>
      <c r="X211" s="460"/>
      <c r="Y211" s="431" t="s">
        <v>142</v>
      </c>
      <c r="Z211" s="431"/>
      <c r="AA211" s="429" t="s">
        <v>249</v>
      </c>
      <c r="AB211" s="428">
        <f>R211*V211</f>
        <v>0</v>
      </c>
      <c r="AC211" s="428"/>
      <c r="AD211" s="428"/>
      <c r="AE211" s="428"/>
      <c r="AF211" s="431" t="s">
        <v>145</v>
      </c>
      <c r="AG211" s="431"/>
      <c r="AH211" s="431"/>
      <c r="AI211" s="431"/>
      <c r="AJ211" s="431"/>
      <c r="AK211" s="431"/>
      <c r="AL211" s="431"/>
      <c r="AM211" s="192"/>
      <c r="AN211" s="192"/>
      <c r="AO211" s="192"/>
      <c r="AP211" s="192"/>
      <c r="AQ211" s="192"/>
      <c r="AR211" s="193"/>
      <c r="AS211" s="193"/>
      <c r="AT211" s="193"/>
      <c r="AU211" s="193"/>
      <c r="AV211" s="193"/>
      <c r="AW211" s="193"/>
      <c r="AX211" s="193"/>
      <c r="AY211" s="193"/>
      <c r="AZ211" s="193"/>
      <c r="BA211" s="193"/>
    </row>
    <row r="212" spans="2:69" s="146" customFormat="1" ht="18.75" customHeight="1">
      <c r="B212" s="193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R212" s="451"/>
      <c r="S212" s="451"/>
      <c r="T212" s="431"/>
      <c r="U212" s="431"/>
      <c r="V212" s="460"/>
      <c r="W212" s="460"/>
      <c r="X212" s="460"/>
      <c r="Y212" s="431"/>
      <c r="Z212" s="431"/>
      <c r="AA212" s="429"/>
      <c r="AB212" s="428"/>
      <c r="AC212" s="428"/>
      <c r="AD212" s="428"/>
      <c r="AE212" s="428"/>
      <c r="AF212" s="431"/>
      <c r="AG212" s="431"/>
      <c r="AH212" s="431"/>
      <c r="AI212" s="431"/>
      <c r="AJ212" s="431"/>
      <c r="AK212" s="431"/>
      <c r="AL212" s="431"/>
      <c r="AM212" s="192"/>
      <c r="AN212" s="192"/>
      <c r="AO212" s="192"/>
      <c r="AP212" s="192"/>
      <c r="AQ212" s="192"/>
      <c r="AR212" s="193"/>
      <c r="AS212" s="193"/>
      <c r="AT212" s="193"/>
      <c r="AU212" s="193"/>
      <c r="AV212" s="193"/>
      <c r="AW212" s="193"/>
      <c r="AX212" s="193"/>
      <c r="AY212" s="193"/>
      <c r="AZ212" s="193"/>
      <c r="BA212" s="193"/>
    </row>
    <row r="213" spans="2:69" s="146" customFormat="1" ht="18.75" customHeight="1">
      <c r="B213" s="193"/>
      <c r="C213" s="192" t="s">
        <v>281</v>
      </c>
      <c r="D213" s="192"/>
      <c r="E213" s="192"/>
      <c r="F213" s="192"/>
      <c r="G213" s="192"/>
      <c r="H213" s="192"/>
      <c r="I213" s="192"/>
      <c r="J213" s="193"/>
      <c r="K213" s="57" t="s">
        <v>264</v>
      </c>
      <c r="L213" s="434">
        <f>AB211</f>
        <v>0</v>
      </c>
      <c r="M213" s="434"/>
      <c r="N213" s="434"/>
      <c r="O213" s="434"/>
      <c r="P213" s="150" t="s">
        <v>265</v>
      </c>
      <c r="Q213" s="193"/>
      <c r="R213" s="193"/>
      <c r="S213" s="193"/>
      <c r="T213" s="193"/>
      <c r="U213" s="193"/>
      <c r="V213" s="193"/>
      <c r="W213" s="193"/>
      <c r="X213" s="193"/>
      <c r="Y213" s="57" t="s">
        <v>264</v>
      </c>
      <c r="Z213" s="193" t="s">
        <v>249</v>
      </c>
      <c r="AA213" s="426">
        <f>ABS(L213*O87)</f>
        <v>0</v>
      </c>
      <c r="AB213" s="426"/>
      <c r="AC213" s="426"/>
      <c r="AD213" s="194" t="s">
        <v>142</v>
      </c>
      <c r="AE213" s="194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3"/>
      <c r="AT213" s="193"/>
      <c r="AU213" s="151"/>
      <c r="AV213" s="150"/>
      <c r="AW213" s="192"/>
      <c r="AX213" s="193"/>
      <c r="AY213" s="193"/>
      <c r="AZ213" s="193"/>
      <c r="BA213" s="193"/>
      <c r="BB213" s="193"/>
      <c r="BC213" s="193"/>
      <c r="BD213" s="193"/>
      <c r="BE213" s="193"/>
      <c r="BF213" s="193"/>
      <c r="BG213" s="193"/>
      <c r="BH213" s="59"/>
      <c r="BI213" s="59"/>
      <c r="BP213" s="194"/>
      <c r="BQ213" s="202"/>
    </row>
    <row r="214" spans="2:69" s="146" customFormat="1" ht="18.75" customHeight="1">
      <c r="B214" s="193"/>
      <c r="C214" s="431" t="s">
        <v>282</v>
      </c>
      <c r="D214" s="431"/>
      <c r="E214" s="431"/>
      <c r="F214" s="431"/>
      <c r="G214" s="431"/>
      <c r="H214" s="192"/>
      <c r="J214" s="192"/>
      <c r="K214" s="192"/>
      <c r="L214" s="192"/>
      <c r="M214" s="192"/>
      <c r="N214" s="192"/>
      <c r="O214" s="192"/>
      <c r="P214" s="192"/>
      <c r="Q214" s="192"/>
      <c r="R214" s="150"/>
      <c r="S214" s="192"/>
      <c r="T214" s="192"/>
      <c r="U214" s="192"/>
      <c r="W214" s="192"/>
      <c r="X214" s="192"/>
      <c r="Y214" s="192"/>
      <c r="Z214" s="192"/>
      <c r="AA214" s="57" t="s">
        <v>334</v>
      </c>
      <c r="AB214" s="192"/>
      <c r="AC214" s="192"/>
      <c r="AD214" s="192"/>
      <c r="AE214" s="193"/>
      <c r="AF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3"/>
      <c r="AT214" s="193"/>
      <c r="AU214" s="193"/>
      <c r="AV214" s="193"/>
      <c r="AW214" s="193"/>
      <c r="AX214" s="193"/>
      <c r="AY214" s="193"/>
      <c r="AZ214" s="193"/>
      <c r="BA214" s="193"/>
      <c r="BB214" s="193"/>
      <c r="BC214" s="193"/>
      <c r="BD214" s="193"/>
      <c r="BE214" s="193"/>
      <c r="BF214" s="193"/>
      <c r="BG214" s="193"/>
      <c r="BH214" s="59"/>
      <c r="BI214" s="59"/>
      <c r="BJ214" s="59"/>
      <c r="BK214" s="59"/>
      <c r="BL214" s="59"/>
    </row>
    <row r="215" spans="2:69" s="146" customFormat="1" ht="18.75" customHeight="1">
      <c r="B215" s="193"/>
      <c r="C215" s="431"/>
      <c r="D215" s="431"/>
      <c r="E215" s="431"/>
      <c r="F215" s="431"/>
      <c r="G215" s="431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50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193"/>
      <c r="AT215" s="193"/>
      <c r="AU215" s="193"/>
      <c r="AV215" s="193"/>
      <c r="AW215" s="193"/>
      <c r="AX215" s="193"/>
      <c r="AY215" s="193"/>
      <c r="AZ215" s="193"/>
      <c r="BA215" s="193"/>
      <c r="BB215" s="193"/>
      <c r="BC215" s="193"/>
      <c r="BD215" s="193"/>
      <c r="BE215" s="193"/>
      <c r="BF215" s="193"/>
      <c r="BG215" s="193"/>
      <c r="BH215" s="59"/>
      <c r="BI215" s="59"/>
      <c r="BJ215" s="59"/>
      <c r="BK215" s="59"/>
      <c r="BL215" s="59"/>
    </row>
    <row r="216" spans="2:69" s="146" customFormat="1" ht="18.75" customHeight="1">
      <c r="B216" s="193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50"/>
      <c r="S216" s="192"/>
      <c r="T216" s="192"/>
      <c r="U216" s="192"/>
      <c r="V216" s="192"/>
      <c r="W216" s="192"/>
      <c r="X216" s="192"/>
      <c r="Y216" s="192"/>
      <c r="Z216" s="192"/>
      <c r="AA216" s="192"/>
      <c r="AB216" s="441">
        <f>AP87</f>
        <v>100</v>
      </c>
      <c r="AC216" s="441"/>
      <c r="AD216" s="192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193"/>
      <c r="AT216" s="193"/>
      <c r="AU216" s="193"/>
      <c r="AV216" s="193"/>
      <c r="AW216" s="193"/>
      <c r="AX216" s="193"/>
      <c r="AY216" s="193"/>
      <c r="AZ216" s="193"/>
      <c r="BA216" s="193"/>
      <c r="BB216" s="193"/>
      <c r="BC216" s="193"/>
      <c r="BD216" s="193"/>
      <c r="BE216" s="193"/>
      <c r="BF216" s="193"/>
      <c r="BG216" s="193"/>
      <c r="BH216" s="59"/>
      <c r="BI216" s="59"/>
      <c r="BJ216" s="59"/>
      <c r="BK216" s="59"/>
      <c r="BL216" s="59"/>
    </row>
    <row r="217" spans="2:69" s="146" customFormat="1" ht="18.75" customHeight="1">
      <c r="B217" s="193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50"/>
      <c r="S217" s="192"/>
      <c r="T217" s="192"/>
      <c r="U217" s="192"/>
      <c r="V217" s="192"/>
      <c r="W217" s="192"/>
      <c r="X217" s="192"/>
      <c r="Y217" s="192"/>
      <c r="Z217" s="192"/>
      <c r="AA217" s="192"/>
      <c r="AB217" s="441"/>
      <c r="AC217" s="441"/>
      <c r="AD217" s="192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193"/>
      <c r="AT217" s="193"/>
      <c r="AU217" s="193"/>
      <c r="AV217" s="193"/>
      <c r="AW217" s="193"/>
      <c r="AX217" s="193"/>
      <c r="AY217" s="193"/>
      <c r="AZ217" s="193"/>
      <c r="BA217" s="193"/>
      <c r="BB217" s="193"/>
      <c r="BC217" s="193"/>
      <c r="BD217" s="193"/>
      <c r="BE217" s="193"/>
      <c r="BF217" s="193"/>
      <c r="BG217" s="193"/>
      <c r="BH217" s="59"/>
      <c r="BI217" s="59"/>
      <c r="BJ217" s="59"/>
      <c r="BK217" s="59"/>
      <c r="BL217" s="59"/>
    </row>
    <row r="218" spans="2:69" s="146" customFormat="1" ht="18.75" customHeight="1">
      <c r="B218" s="193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50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3"/>
      <c r="AF218" s="193"/>
      <c r="AG218" s="193"/>
      <c r="AH218" s="193"/>
      <c r="AI218" s="193"/>
      <c r="AJ218" s="193"/>
      <c r="AK218" s="193"/>
      <c r="AL218" s="193"/>
      <c r="AM218" s="193"/>
      <c r="AN218" s="193"/>
      <c r="AO218" s="193"/>
      <c r="AP218" s="193"/>
      <c r="AQ218" s="193"/>
      <c r="AR218" s="193"/>
      <c r="AS218" s="193"/>
      <c r="AT218" s="193"/>
      <c r="AU218" s="193"/>
      <c r="AV218" s="193"/>
      <c r="AW218" s="193"/>
      <c r="AX218" s="193"/>
      <c r="AY218" s="193"/>
      <c r="AZ218" s="193"/>
      <c r="BA218" s="193"/>
      <c r="BB218" s="193"/>
      <c r="BC218" s="193"/>
      <c r="BD218" s="193"/>
      <c r="BE218" s="193"/>
      <c r="BF218" s="193"/>
      <c r="BG218" s="193"/>
      <c r="BH218" s="59"/>
      <c r="BI218" s="59"/>
      <c r="BJ218" s="59"/>
      <c r="BK218" s="59"/>
      <c r="BL218" s="59"/>
    </row>
    <row r="219" spans="2:69" s="146" customFormat="1" ht="18.75" customHeight="1">
      <c r="B219" s="193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50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3"/>
      <c r="AF219" s="193"/>
      <c r="AG219" s="193"/>
      <c r="AH219" s="193"/>
      <c r="AI219" s="193"/>
      <c r="AJ219" s="193"/>
      <c r="AK219" s="193"/>
      <c r="AL219" s="193"/>
      <c r="AM219" s="193"/>
      <c r="AN219" s="193"/>
      <c r="AO219" s="193"/>
      <c r="AP219" s="193"/>
      <c r="AQ219" s="193"/>
      <c r="AR219" s="193"/>
      <c r="AS219" s="193"/>
      <c r="AT219" s="193"/>
      <c r="AU219" s="193"/>
      <c r="AV219" s="193"/>
      <c r="AW219" s="193"/>
      <c r="AX219" s="193"/>
      <c r="AY219" s="193"/>
      <c r="AZ219" s="193"/>
      <c r="BA219" s="193"/>
      <c r="BB219" s="193"/>
      <c r="BC219" s="193"/>
      <c r="BD219" s="193"/>
      <c r="BE219" s="193"/>
      <c r="BF219" s="193"/>
      <c r="BG219" s="193"/>
      <c r="BH219" s="192"/>
      <c r="BI219" s="192"/>
      <c r="BJ219" s="192"/>
      <c r="BK219" s="192"/>
    </row>
    <row r="220" spans="2:69" s="146" customFormat="1" ht="18.75" customHeight="1">
      <c r="B220" s="58" t="s">
        <v>503</v>
      </c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  <c r="AF220" s="192"/>
      <c r="AG220" s="192"/>
      <c r="AH220" s="193"/>
      <c r="AI220" s="193"/>
      <c r="AJ220" s="193"/>
      <c r="AK220" s="193"/>
      <c r="AL220" s="193"/>
      <c r="AM220" s="193"/>
      <c r="AN220" s="193"/>
      <c r="AO220" s="192"/>
      <c r="AP220" s="192"/>
      <c r="AQ220" s="192"/>
      <c r="AR220" s="192"/>
      <c r="AS220" s="192"/>
      <c r="AT220" s="192"/>
      <c r="AU220" s="192"/>
      <c r="AV220" s="192"/>
      <c r="AW220" s="192"/>
      <c r="AX220" s="192"/>
      <c r="AY220" s="192"/>
      <c r="AZ220" s="192"/>
      <c r="BA220" s="192"/>
      <c r="BB220" s="192"/>
      <c r="BC220" s="192"/>
      <c r="BD220" s="192"/>
      <c r="BE220" s="192"/>
      <c r="BF220" s="192"/>
      <c r="BG220" s="192"/>
      <c r="BH220" s="59"/>
      <c r="BI220" s="59"/>
      <c r="BJ220" s="59"/>
      <c r="BK220" s="59"/>
      <c r="BL220" s="59"/>
      <c r="BM220" s="59"/>
      <c r="BN220" s="59"/>
    </row>
    <row r="221" spans="2:69" s="146" customFormat="1" ht="18.75" customHeight="1">
      <c r="B221" s="58"/>
      <c r="C221" s="285" t="str">
        <f>"※ 열평형 상태에서 깊이 마이크로미터와 게이지 블록의 온도차가 ±"&amp;N224&amp;" ℃ 이내에서 일치한다고"</f>
        <v>※ 열평형 상태에서 깊이 마이크로미터와 게이지 블록의 온도차가 ±0.3 ℃ 이내에서 일치한다고</v>
      </c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85"/>
      <c r="P221" s="285"/>
      <c r="Q221" s="285"/>
      <c r="R221" s="285"/>
      <c r="S221" s="285"/>
      <c r="T221" s="285"/>
      <c r="U221" s="285"/>
      <c r="V221" s="285"/>
      <c r="W221" s="285"/>
      <c r="X221" s="285"/>
      <c r="Y221" s="285"/>
      <c r="Z221" s="285"/>
      <c r="AA221" s="285"/>
      <c r="AB221" s="285"/>
      <c r="AC221" s="285"/>
      <c r="AD221" s="285"/>
      <c r="AE221" s="285"/>
      <c r="AF221" s="285"/>
      <c r="AG221" s="285"/>
      <c r="AH221" s="285"/>
      <c r="AI221" s="285"/>
      <c r="AJ221" s="285"/>
      <c r="AK221" s="285"/>
      <c r="AL221" s="285"/>
      <c r="AM221" s="284"/>
      <c r="AN221" s="284"/>
      <c r="AO221" s="285"/>
      <c r="AP221" s="285"/>
      <c r="AQ221" s="285"/>
      <c r="AR221" s="285"/>
      <c r="AS221" s="285"/>
      <c r="AT221" s="285"/>
      <c r="AU221" s="285"/>
      <c r="AV221" s="285"/>
      <c r="AW221" s="285"/>
      <c r="AX221" s="285"/>
      <c r="AY221" s="285"/>
      <c r="AZ221" s="285"/>
      <c r="BA221" s="285"/>
      <c r="BB221" s="285"/>
      <c r="BC221" s="285"/>
      <c r="BD221" s="285"/>
      <c r="BE221" s="285"/>
      <c r="BF221" s="285"/>
      <c r="BG221" s="285"/>
      <c r="BH221" s="59"/>
      <c r="BI221" s="59"/>
      <c r="BJ221" s="59"/>
      <c r="BK221" s="59"/>
      <c r="BL221" s="59"/>
      <c r="BM221" s="59"/>
      <c r="BN221" s="59"/>
    </row>
    <row r="222" spans="2:69" s="146" customFormat="1" ht="18.75" customHeight="1">
      <c r="B222" s="58"/>
      <c r="C222" s="285"/>
      <c r="D222" s="285" t="s">
        <v>509</v>
      </c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  <c r="P222" s="285"/>
      <c r="Q222" s="285"/>
      <c r="R222" s="285"/>
      <c r="S222" s="285"/>
      <c r="T222" s="285"/>
      <c r="U222" s="285"/>
      <c r="V222" s="285"/>
      <c r="W222" s="285"/>
      <c r="X222" s="285"/>
      <c r="Y222" s="285"/>
      <c r="Z222" s="285"/>
      <c r="AA222" s="285"/>
      <c r="AB222" s="285"/>
      <c r="AC222" s="285"/>
      <c r="AD222" s="285"/>
      <c r="AE222" s="285"/>
      <c r="AF222" s="285"/>
      <c r="AG222" s="285"/>
      <c r="AH222" s="285"/>
      <c r="AI222" s="285"/>
      <c r="AJ222" s="285"/>
      <c r="AK222" s="285"/>
      <c r="AL222" s="285"/>
      <c r="AM222" s="284"/>
      <c r="AN222" s="284"/>
      <c r="AO222" s="285"/>
      <c r="AP222" s="285"/>
      <c r="AQ222" s="285"/>
      <c r="AR222" s="285"/>
      <c r="AS222" s="285"/>
      <c r="AT222" s="285"/>
      <c r="AU222" s="285"/>
      <c r="AV222" s="285"/>
      <c r="AW222" s="285"/>
      <c r="AX222" s="285"/>
      <c r="AY222" s="285"/>
      <c r="AZ222" s="285"/>
      <c r="BA222" s="285"/>
      <c r="BB222" s="285"/>
      <c r="BC222" s="285"/>
      <c r="BD222" s="285"/>
      <c r="BE222" s="285"/>
      <c r="BF222" s="285"/>
      <c r="BG222" s="285"/>
      <c r="BH222" s="59"/>
      <c r="BI222" s="59"/>
      <c r="BJ222" s="59"/>
      <c r="BK222" s="59"/>
      <c r="BL222" s="59"/>
      <c r="BM222" s="59"/>
      <c r="BN222" s="59"/>
    </row>
    <row r="223" spans="2:69" s="146" customFormat="1" ht="18.75" customHeight="1">
      <c r="B223" s="193"/>
      <c r="C223" s="194" t="s">
        <v>283</v>
      </c>
      <c r="D223" s="193"/>
      <c r="E223" s="193"/>
      <c r="F223" s="193"/>
      <c r="G223" s="193"/>
      <c r="H223" s="453" t="str">
        <f>H88</f>
        <v/>
      </c>
      <c r="I223" s="453"/>
      <c r="J223" s="453"/>
      <c r="K223" s="453"/>
      <c r="L223" s="453"/>
      <c r="M223" s="453"/>
      <c r="N223" s="453"/>
      <c r="O223" s="453"/>
      <c r="P223" s="195"/>
      <c r="Q223" s="192"/>
      <c r="R223" s="192"/>
      <c r="S223" s="192"/>
      <c r="T223" s="192"/>
      <c r="U223" s="192"/>
      <c r="V223" s="192"/>
      <c r="W223" s="193"/>
      <c r="X223" s="193"/>
      <c r="Y223" s="193"/>
      <c r="Z223" s="192"/>
      <c r="AA223" s="192"/>
      <c r="AB223" s="192"/>
      <c r="AC223" s="192"/>
      <c r="AD223" s="192"/>
      <c r="AE223" s="192"/>
      <c r="AF223" s="192"/>
      <c r="AG223" s="192"/>
      <c r="AH223" s="193"/>
      <c r="AI223" s="193"/>
      <c r="AJ223" s="193"/>
      <c r="AK223" s="193"/>
      <c r="AL223" s="193"/>
      <c r="AM223" s="193"/>
      <c r="AN223" s="193"/>
      <c r="AO223" s="192"/>
      <c r="AP223" s="192"/>
      <c r="AQ223" s="192"/>
      <c r="AR223" s="192"/>
      <c r="AS223" s="192"/>
      <c r="AT223" s="192"/>
      <c r="AU223" s="192"/>
      <c r="AV223" s="192"/>
      <c r="AW223" s="192"/>
      <c r="AX223" s="192"/>
      <c r="AY223" s="192"/>
      <c r="AZ223" s="192"/>
      <c r="BA223" s="192"/>
      <c r="BB223" s="192"/>
      <c r="BC223" s="192"/>
      <c r="BD223" s="192"/>
      <c r="BE223" s="192"/>
      <c r="BF223" s="192"/>
      <c r="BG223" s="192"/>
      <c r="BH223" s="59"/>
      <c r="BI223" s="59"/>
      <c r="BJ223" s="59"/>
      <c r="BK223" s="59"/>
      <c r="BL223" s="59"/>
      <c r="BM223" s="59"/>
    </row>
    <row r="224" spans="2:69" s="146" customFormat="1" ht="18.75" customHeight="1">
      <c r="B224" s="193"/>
      <c r="C224" s="431" t="s">
        <v>284</v>
      </c>
      <c r="D224" s="431"/>
      <c r="E224" s="431"/>
      <c r="F224" s="431"/>
      <c r="G224" s="431"/>
      <c r="H224" s="431"/>
      <c r="I224" s="431"/>
      <c r="J224" s="432" t="s">
        <v>510</v>
      </c>
      <c r="K224" s="432"/>
      <c r="L224" s="432"/>
      <c r="M224" s="429" t="s">
        <v>249</v>
      </c>
      <c r="N224" s="433">
        <f>Calcu!G60</f>
        <v>0.3</v>
      </c>
      <c r="O224" s="433"/>
      <c r="P224" s="292" t="s">
        <v>511</v>
      </c>
      <c r="Q224" s="291"/>
      <c r="R224" s="429" t="s">
        <v>249</v>
      </c>
      <c r="S224" s="426">
        <f>N224/SQRT(3)</f>
        <v>0.17320508075688773</v>
      </c>
      <c r="T224" s="426"/>
      <c r="U224" s="426"/>
      <c r="V224" s="428" t="str">
        <f>P224</f>
        <v>℃</v>
      </c>
      <c r="W224" s="428"/>
      <c r="X224" s="287"/>
      <c r="Y224" s="192"/>
      <c r="AX224" s="192"/>
      <c r="AY224" s="192"/>
      <c r="AZ224" s="192"/>
      <c r="BA224" s="192"/>
      <c r="BB224" s="192"/>
      <c r="BC224" s="192"/>
      <c r="BD224" s="192"/>
      <c r="BE224" s="192"/>
      <c r="BF224" s="192"/>
      <c r="BG224" s="192"/>
      <c r="BH224" s="192"/>
      <c r="BI224" s="192"/>
      <c r="BJ224" s="59"/>
      <c r="BK224" s="59"/>
      <c r="BL224" s="59"/>
      <c r="BM224" s="59"/>
      <c r="BN224" s="59"/>
      <c r="BO224" s="59"/>
      <c r="BP224" s="59"/>
    </row>
    <row r="225" spans="2:68" s="146" customFormat="1" ht="18.75" customHeight="1">
      <c r="B225" s="193"/>
      <c r="C225" s="431"/>
      <c r="D225" s="431"/>
      <c r="E225" s="431"/>
      <c r="F225" s="431"/>
      <c r="G225" s="431"/>
      <c r="H225" s="431"/>
      <c r="I225" s="431"/>
      <c r="J225" s="432"/>
      <c r="K225" s="432"/>
      <c r="L225" s="432"/>
      <c r="M225" s="429"/>
      <c r="N225" s="284"/>
      <c r="O225" s="284"/>
      <c r="P225" s="284"/>
      <c r="Q225" s="284"/>
      <c r="R225" s="429"/>
      <c r="S225" s="426"/>
      <c r="T225" s="426"/>
      <c r="U225" s="426"/>
      <c r="V225" s="428"/>
      <c r="W225" s="428"/>
      <c r="X225" s="287"/>
      <c r="Y225" s="192"/>
      <c r="AX225" s="192"/>
      <c r="AY225" s="192"/>
      <c r="AZ225" s="192"/>
      <c r="BA225" s="192"/>
      <c r="BB225" s="192"/>
      <c r="BC225" s="192"/>
      <c r="BD225" s="192"/>
      <c r="BE225" s="192"/>
      <c r="BF225" s="192"/>
      <c r="BG225" s="192"/>
      <c r="BH225" s="192"/>
      <c r="BI225" s="192"/>
      <c r="BJ225" s="59"/>
      <c r="BK225" s="59"/>
      <c r="BL225" s="59"/>
      <c r="BM225" s="59"/>
      <c r="BN225" s="59"/>
      <c r="BO225" s="59"/>
      <c r="BP225" s="59"/>
    </row>
    <row r="226" spans="2:68" s="146" customFormat="1" ht="18.75" customHeight="1">
      <c r="B226" s="193"/>
      <c r="C226" s="192" t="s">
        <v>285</v>
      </c>
      <c r="D226" s="192"/>
      <c r="E226" s="192"/>
      <c r="F226" s="192"/>
      <c r="G226" s="192"/>
      <c r="H226" s="192"/>
      <c r="I226" s="441" t="str">
        <f>V88</f>
        <v>직사각형</v>
      </c>
      <c r="J226" s="441"/>
      <c r="K226" s="441"/>
      <c r="L226" s="441"/>
      <c r="M226" s="441"/>
      <c r="N226" s="441"/>
      <c r="O226" s="441"/>
      <c r="P226" s="441"/>
      <c r="Q226" s="192"/>
      <c r="R226" s="192"/>
      <c r="S226" s="192"/>
      <c r="T226" s="192"/>
      <c r="U226" s="192"/>
      <c r="V226" s="192"/>
      <c r="W226" s="192"/>
      <c r="X226" s="192"/>
      <c r="Y226" s="192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59"/>
      <c r="BI226" s="59"/>
      <c r="BJ226" s="59"/>
      <c r="BK226" s="59"/>
      <c r="BL226" s="59"/>
    </row>
    <row r="227" spans="2:68" s="146" customFormat="1" ht="18.75" customHeight="1">
      <c r="B227" s="193"/>
      <c r="C227" s="431" t="s">
        <v>286</v>
      </c>
      <c r="D227" s="431"/>
      <c r="E227" s="431"/>
      <c r="F227" s="431"/>
      <c r="G227" s="431"/>
      <c r="H227" s="431"/>
      <c r="I227" s="192"/>
      <c r="J227" s="192"/>
      <c r="K227" s="192"/>
      <c r="L227" s="192"/>
      <c r="M227" s="192"/>
      <c r="N227" s="192"/>
      <c r="O227" s="193"/>
      <c r="R227" s="431" t="e">
        <f ca="1">-H87*10^6</f>
        <v>#N/A</v>
      </c>
      <c r="S227" s="431"/>
      <c r="T227" s="431"/>
      <c r="U227" s="431" t="s">
        <v>254</v>
      </c>
      <c r="V227" s="431"/>
      <c r="W227" s="431"/>
      <c r="X227" s="431"/>
      <c r="Y227" s="429" t="s">
        <v>85</v>
      </c>
      <c r="Z227" s="455">
        <f>Calcu!N60</f>
        <v>0</v>
      </c>
      <c r="AA227" s="455"/>
      <c r="AB227" s="455"/>
      <c r="AC227" s="431" t="s">
        <v>142</v>
      </c>
      <c r="AD227" s="431"/>
      <c r="AE227" s="429" t="s">
        <v>249</v>
      </c>
      <c r="AF227" s="434" t="e">
        <f ca="1">R227*10^-6*Z227</f>
        <v>#N/A</v>
      </c>
      <c r="AG227" s="434"/>
      <c r="AH227" s="434"/>
      <c r="AI227" s="431" t="s">
        <v>190</v>
      </c>
      <c r="AJ227" s="431"/>
      <c r="AK227" s="431"/>
      <c r="AL227" s="431"/>
      <c r="AM227" s="431"/>
      <c r="AN227" s="431"/>
      <c r="AO227" s="431"/>
      <c r="AP227" s="192"/>
      <c r="AQ227" s="192"/>
      <c r="AR227" s="192"/>
      <c r="AS227" s="192"/>
      <c r="AT227" s="192"/>
      <c r="AU227" s="192"/>
      <c r="AV227" s="192"/>
      <c r="AW227" s="192"/>
      <c r="AX227" s="192"/>
      <c r="AY227" s="192"/>
      <c r="AZ227" s="192"/>
      <c r="BA227" s="192"/>
      <c r="BB227" s="192"/>
      <c r="BC227" s="193"/>
      <c r="BD227" s="193"/>
      <c r="BE227" s="193"/>
      <c r="BF227" s="193"/>
      <c r="BG227" s="193"/>
      <c r="BH227" s="193"/>
    </row>
    <row r="228" spans="2:68" s="146" customFormat="1" ht="18.75" customHeight="1">
      <c r="B228" s="193"/>
      <c r="C228" s="431"/>
      <c r="D228" s="431"/>
      <c r="E228" s="431"/>
      <c r="F228" s="431"/>
      <c r="G228" s="431"/>
      <c r="H228" s="431"/>
      <c r="I228" s="192"/>
      <c r="J228" s="192"/>
      <c r="K228" s="192"/>
      <c r="L228" s="192"/>
      <c r="M228" s="192"/>
      <c r="N228" s="192"/>
      <c r="O228" s="193"/>
      <c r="R228" s="431"/>
      <c r="S228" s="431"/>
      <c r="T228" s="431"/>
      <c r="U228" s="431"/>
      <c r="V228" s="431"/>
      <c r="W228" s="431"/>
      <c r="X228" s="431"/>
      <c r="Y228" s="429"/>
      <c r="Z228" s="455"/>
      <c r="AA228" s="455"/>
      <c r="AB228" s="455"/>
      <c r="AC228" s="431"/>
      <c r="AD228" s="431"/>
      <c r="AE228" s="429"/>
      <c r="AF228" s="434"/>
      <c r="AG228" s="434"/>
      <c r="AH228" s="434"/>
      <c r="AI228" s="431"/>
      <c r="AJ228" s="431"/>
      <c r="AK228" s="431"/>
      <c r="AL228" s="431"/>
      <c r="AM228" s="431"/>
      <c r="AN228" s="431"/>
      <c r="AO228" s="431"/>
      <c r="AP228" s="192"/>
      <c r="AQ228" s="192"/>
      <c r="AR228" s="192"/>
      <c r="AS228" s="192"/>
      <c r="AT228" s="192"/>
      <c r="AU228" s="192"/>
      <c r="AV228" s="192"/>
      <c r="AW228" s="192"/>
      <c r="AX228" s="192"/>
      <c r="AY228" s="192"/>
      <c r="AZ228" s="192"/>
      <c r="BA228" s="192"/>
      <c r="BB228" s="192"/>
      <c r="BC228" s="193"/>
      <c r="BD228" s="193"/>
      <c r="BE228" s="193"/>
      <c r="BF228" s="193"/>
      <c r="BG228" s="193"/>
      <c r="BH228" s="193"/>
    </row>
    <row r="229" spans="2:68" s="146" customFormat="1" ht="18.75" customHeight="1">
      <c r="B229" s="193"/>
      <c r="C229" s="192" t="s">
        <v>287</v>
      </c>
      <c r="D229" s="192"/>
      <c r="E229" s="192"/>
      <c r="F229" s="192"/>
      <c r="G229" s="192"/>
      <c r="H229" s="192"/>
      <c r="I229" s="192"/>
      <c r="J229" s="193"/>
      <c r="K229" s="57" t="s">
        <v>264</v>
      </c>
      <c r="L229" s="434" t="e">
        <f ca="1">AF227</f>
        <v>#N/A</v>
      </c>
      <c r="M229" s="434"/>
      <c r="N229" s="434"/>
      <c r="O229" s="150" t="s">
        <v>190</v>
      </c>
      <c r="P229" s="193"/>
      <c r="Q229" s="193"/>
      <c r="R229" s="193" t="s">
        <v>85</v>
      </c>
      <c r="S229" s="435">
        <f>S224</f>
        <v>0.17320508075688773</v>
      </c>
      <c r="T229" s="435"/>
      <c r="U229" s="435"/>
      <c r="V229" s="435"/>
      <c r="W229" s="57" t="s">
        <v>264</v>
      </c>
      <c r="X229" s="193" t="s">
        <v>249</v>
      </c>
      <c r="Y229" s="426" t="e">
        <f ca="1">ABS(L229*S229)</f>
        <v>#N/A</v>
      </c>
      <c r="Z229" s="426"/>
      <c r="AA229" s="426"/>
      <c r="AB229" s="194" t="s">
        <v>142</v>
      </c>
      <c r="AC229" s="194"/>
      <c r="AD229" s="193"/>
      <c r="AE229" s="193"/>
      <c r="AF229" s="196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52"/>
      <c r="AQ229" s="152"/>
      <c r="AR229" s="152"/>
      <c r="AS229" s="192"/>
      <c r="AT229" s="192"/>
      <c r="AU229" s="192"/>
      <c r="AV229" s="153"/>
      <c r="AW229" s="153"/>
      <c r="AX229" s="153"/>
      <c r="AY229" s="153"/>
      <c r="AZ229" s="153"/>
      <c r="BA229" s="153"/>
      <c r="BB229" s="193"/>
      <c r="BC229" s="193"/>
      <c r="BD229" s="193"/>
      <c r="BE229" s="193"/>
      <c r="BF229" s="193"/>
      <c r="BG229" s="193"/>
    </row>
    <row r="230" spans="2:68" s="146" customFormat="1" ht="18.75" customHeight="1">
      <c r="B230" s="193"/>
      <c r="C230" s="431" t="s">
        <v>288</v>
      </c>
      <c r="D230" s="431"/>
      <c r="E230" s="431"/>
      <c r="F230" s="431"/>
      <c r="G230" s="431"/>
      <c r="H230" s="192"/>
      <c r="J230" s="192"/>
      <c r="K230" s="192"/>
      <c r="L230" s="192"/>
      <c r="M230" s="192"/>
      <c r="N230" s="192"/>
      <c r="O230" s="192"/>
      <c r="P230" s="192"/>
      <c r="Q230" s="192"/>
      <c r="R230" s="150"/>
      <c r="S230" s="192"/>
      <c r="T230" s="192"/>
      <c r="U230" s="192"/>
      <c r="W230" s="57" t="s">
        <v>479</v>
      </c>
      <c r="X230" s="192"/>
      <c r="Y230" s="192"/>
      <c r="Z230" s="192"/>
      <c r="AA230" s="192"/>
      <c r="AB230" s="192"/>
      <c r="AC230" s="192"/>
      <c r="AD230" s="192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3"/>
      <c r="AT230" s="193"/>
      <c r="AU230" s="192"/>
      <c r="AV230" s="193"/>
      <c r="AW230" s="193"/>
      <c r="AX230" s="193"/>
      <c r="AY230" s="193"/>
      <c r="AZ230" s="193"/>
      <c r="BA230" s="193"/>
      <c r="BB230" s="193"/>
      <c r="BC230" s="193"/>
      <c r="BD230" s="193"/>
      <c r="BE230" s="193"/>
      <c r="BF230" s="193"/>
      <c r="BG230" s="193"/>
    </row>
    <row r="231" spans="2:68" s="146" customFormat="1" ht="18.75" customHeight="1">
      <c r="B231" s="193"/>
      <c r="C231" s="431"/>
      <c r="D231" s="431"/>
      <c r="E231" s="431"/>
      <c r="F231" s="431"/>
      <c r="G231" s="431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50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3"/>
      <c r="AD231" s="193"/>
      <c r="AE231" s="193"/>
      <c r="AF231" s="193"/>
      <c r="AG231" s="193"/>
      <c r="AH231" s="193"/>
      <c r="AI231" s="193"/>
      <c r="AJ231" s="193"/>
      <c r="AK231" s="193"/>
      <c r="AL231" s="193"/>
      <c r="AM231" s="193"/>
      <c r="AN231" s="193"/>
      <c r="AO231" s="193"/>
      <c r="AP231" s="193"/>
      <c r="AQ231" s="193"/>
      <c r="AR231" s="193"/>
      <c r="AS231" s="193"/>
      <c r="AT231" s="193"/>
      <c r="AU231" s="193"/>
      <c r="AV231" s="193"/>
      <c r="AW231" s="193"/>
      <c r="AX231" s="193"/>
      <c r="AY231" s="193"/>
      <c r="AZ231" s="193"/>
      <c r="BA231" s="193"/>
      <c r="BB231" s="193"/>
      <c r="BC231" s="193"/>
      <c r="BD231" s="193"/>
      <c r="BE231" s="193"/>
      <c r="BF231" s="193"/>
      <c r="BG231" s="193"/>
    </row>
    <row r="232" spans="2:68" s="146" customFormat="1" ht="18.75" customHeight="1">
      <c r="B232" s="193"/>
      <c r="C232" s="192"/>
      <c r="D232" s="192"/>
      <c r="E232" s="192"/>
      <c r="F232" s="192"/>
      <c r="G232" s="193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3"/>
      <c r="AB232" s="193"/>
      <c r="AC232" s="193"/>
      <c r="AD232" s="193"/>
      <c r="AE232" s="193"/>
      <c r="AF232" s="193"/>
      <c r="AG232" s="193"/>
      <c r="AH232" s="193"/>
      <c r="AI232" s="193"/>
      <c r="AJ232" s="193"/>
      <c r="AK232" s="193"/>
      <c r="AL232" s="193"/>
      <c r="AM232" s="193"/>
      <c r="AN232" s="193"/>
      <c r="AO232" s="193"/>
      <c r="AP232" s="193"/>
      <c r="AQ232" s="193"/>
      <c r="AR232" s="193"/>
      <c r="AS232" s="193"/>
      <c r="AT232" s="193"/>
      <c r="AU232" s="193"/>
      <c r="AV232" s="193"/>
      <c r="AW232" s="193"/>
      <c r="AX232" s="193"/>
      <c r="AY232" s="193"/>
      <c r="AZ232" s="193"/>
      <c r="BA232" s="193"/>
      <c r="BB232" s="193"/>
      <c r="BC232" s="193"/>
      <c r="BD232" s="193"/>
      <c r="BE232" s="193"/>
      <c r="BF232" s="193"/>
      <c r="BG232" s="193"/>
    </row>
    <row r="233" spans="2:68" s="146" customFormat="1" ht="18.75" customHeight="1">
      <c r="B233" s="58" t="s">
        <v>504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192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3"/>
      <c r="BC233" s="193"/>
      <c r="BD233" s="193"/>
      <c r="BE233" s="193"/>
      <c r="BF233" s="193"/>
      <c r="BG233" s="193"/>
    </row>
    <row r="234" spans="2:68" s="146" customFormat="1" ht="18.75" customHeight="1">
      <c r="B234" s="58"/>
      <c r="C234" s="192" t="s">
        <v>499</v>
      </c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3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3"/>
      <c r="AE234" s="193"/>
      <c r="AF234" s="193"/>
      <c r="AG234" s="193"/>
      <c r="AH234" s="285"/>
      <c r="AI234" s="285"/>
      <c r="AJ234" s="285"/>
      <c r="AK234" s="285"/>
      <c r="AL234" s="285"/>
      <c r="AM234" s="285"/>
      <c r="AN234" s="285"/>
      <c r="AO234" s="285"/>
      <c r="AP234" s="285"/>
      <c r="AQ234" s="285"/>
      <c r="AR234" s="285"/>
      <c r="AS234" s="285"/>
      <c r="AT234" s="285"/>
      <c r="AU234" s="285"/>
      <c r="AV234" s="285"/>
      <c r="AW234" s="285"/>
      <c r="AX234" s="285"/>
      <c r="AY234" s="285"/>
      <c r="AZ234" s="285"/>
      <c r="BA234" s="285"/>
      <c r="BB234" s="284"/>
      <c r="BC234" s="284"/>
      <c r="BD234" s="284"/>
      <c r="BE234" s="284"/>
      <c r="BF234" s="284"/>
      <c r="BG234" s="284"/>
    </row>
    <row r="235" spans="2:68" s="146" customFormat="1" ht="18.75" customHeight="1">
      <c r="B235" s="193"/>
      <c r="C235" s="194" t="s">
        <v>289</v>
      </c>
      <c r="D235" s="193"/>
      <c r="E235" s="193"/>
      <c r="F235" s="193"/>
      <c r="G235" s="193"/>
      <c r="H235" s="454" t="e">
        <f ca="1">H89*10^6</f>
        <v>#N/A</v>
      </c>
      <c r="I235" s="454"/>
      <c r="J235" s="454"/>
      <c r="K235" s="195" t="s">
        <v>254</v>
      </c>
      <c r="L235" s="195"/>
      <c r="M235" s="195"/>
      <c r="N235" s="195"/>
      <c r="O235" s="195"/>
      <c r="P235" s="195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  <c r="AF235" s="192"/>
      <c r="AG235" s="192"/>
      <c r="AH235" s="192"/>
      <c r="AI235" s="192"/>
      <c r="AJ235" s="192"/>
      <c r="AK235" s="192"/>
      <c r="AL235" s="192"/>
      <c r="AM235" s="192"/>
      <c r="AN235" s="192"/>
      <c r="AO235" s="192"/>
      <c r="AP235" s="192"/>
      <c r="AQ235" s="192"/>
      <c r="AR235" s="192"/>
      <c r="AS235" s="192"/>
      <c r="AT235" s="193"/>
      <c r="AU235" s="193"/>
      <c r="AV235" s="193"/>
      <c r="AW235" s="193"/>
      <c r="AX235" s="193"/>
      <c r="AY235" s="193"/>
      <c r="AZ235" s="193"/>
      <c r="BA235" s="193"/>
      <c r="BB235" s="193"/>
      <c r="BC235" s="193"/>
      <c r="BD235" s="193"/>
      <c r="BE235" s="193"/>
      <c r="BF235" s="193"/>
      <c r="BG235" s="193"/>
    </row>
    <row r="236" spans="2:68" s="146" customFormat="1" ht="18.75" customHeight="1">
      <c r="B236" s="193"/>
      <c r="C236" s="192" t="s">
        <v>290</v>
      </c>
      <c r="D236" s="192"/>
      <c r="E236" s="192"/>
      <c r="F236" s="192"/>
      <c r="G236" s="192"/>
      <c r="H236" s="192"/>
      <c r="I236" s="193"/>
      <c r="J236" s="192" t="s">
        <v>267</v>
      </c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3"/>
      <c r="V236" s="193"/>
      <c r="W236" s="60"/>
      <c r="X236" s="192"/>
      <c r="Y236" s="192"/>
      <c r="Z236" s="192"/>
      <c r="AA236" s="192"/>
      <c r="AB236" s="192"/>
      <c r="AC236" s="192"/>
      <c r="AD236" s="192"/>
      <c r="AE236" s="192"/>
      <c r="AF236" s="192"/>
      <c r="AG236" s="192"/>
      <c r="AH236" s="192"/>
      <c r="AI236" s="192"/>
      <c r="AJ236" s="192"/>
      <c r="AK236" s="192"/>
      <c r="AL236" s="193"/>
      <c r="AM236" s="193"/>
      <c r="AN236" s="193"/>
      <c r="AO236" s="192"/>
      <c r="AP236" s="192"/>
      <c r="AQ236" s="192"/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2"/>
      <c r="BC236" s="192"/>
      <c r="BD236" s="192"/>
      <c r="BE236" s="192"/>
      <c r="BF236" s="192"/>
      <c r="BG236" s="192"/>
      <c r="BH236" s="59"/>
      <c r="BI236" s="59"/>
      <c r="BJ236" s="59"/>
      <c r="BK236" s="59"/>
      <c r="BL236" s="59"/>
      <c r="BM236" s="59"/>
    </row>
    <row r="237" spans="2:68" s="146" customFormat="1" ht="18.75" customHeight="1">
      <c r="B237" s="193"/>
      <c r="C237" s="192"/>
      <c r="D237" s="192"/>
      <c r="E237" s="192"/>
      <c r="F237" s="192"/>
      <c r="G237" s="192"/>
      <c r="H237" s="192"/>
      <c r="I237" s="193"/>
      <c r="J237" s="192" t="s">
        <v>268</v>
      </c>
      <c r="K237" s="192"/>
      <c r="L237" s="192"/>
      <c r="M237" s="192"/>
      <c r="N237" s="192"/>
      <c r="O237" s="192"/>
      <c r="P237" s="192"/>
      <c r="Q237" s="192"/>
      <c r="R237" s="192"/>
      <c r="S237" s="192"/>
      <c r="T237" s="193"/>
      <c r="U237" s="192"/>
      <c r="V237" s="60"/>
      <c r="W237" s="192"/>
      <c r="X237" s="192"/>
      <c r="Y237" s="192"/>
      <c r="Z237" s="192"/>
      <c r="AA237" s="192"/>
      <c r="AB237" s="192"/>
      <c r="AC237" s="192"/>
      <c r="AD237" s="193"/>
      <c r="AE237" s="192"/>
      <c r="AF237" s="192"/>
      <c r="AG237" s="192"/>
      <c r="AH237" s="192"/>
      <c r="AI237" s="192"/>
      <c r="AJ237" s="192"/>
      <c r="AK237" s="193"/>
      <c r="AL237" s="193"/>
      <c r="AM237" s="193"/>
      <c r="AN237" s="193"/>
      <c r="AO237" s="192"/>
      <c r="AP237" s="192"/>
      <c r="AQ237" s="192"/>
      <c r="AR237" s="192"/>
      <c r="AS237" s="192"/>
      <c r="AT237" s="192"/>
      <c r="AU237" s="192"/>
      <c r="AV237" s="192"/>
      <c r="AW237" s="192"/>
      <c r="AX237" s="192"/>
      <c r="AY237" s="192"/>
      <c r="AZ237" s="192"/>
      <c r="BA237" s="192"/>
      <c r="BB237" s="192"/>
      <c r="BC237" s="192"/>
      <c r="BD237" s="192"/>
      <c r="BE237" s="192"/>
      <c r="BF237" s="192"/>
      <c r="BG237" s="192"/>
      <c r="BH237" s="59"/>
      <c r="BI237" s="59"/>
      <c r="BJ237" s="59"/>
      <c r="BK237" s="59"/>
      <c r="BL237" s="59"/>
      <c r="BM237" s="59"/>
      <c r="BN237" s="59"/>
    </row>
    <row r="238" spans="2:68" s="146" customFormat="1" ht="18.75" customHeight="1">
      <c r="B238" s="193"/>
      <c r="C238" s="192"/>
      <c r="D238" s="192"/>
      <c r="E238" s="192"/>
      <c r="F238" s="192"/>
      <c r="G238" s="192"/>
      <c r="H238" s="192"/>
      <c r="I238" s="193"/>
      <c r="K238" s="194" t="s">
        <v>260</v>
      </c>
      <c r="L238" s="194"/>
      <c r="M238" s="194"/>
      <c r="N238" s="194"/>
      <c r="O238" s="194"/>
      <c r="P238" s="194"/>
      <c r="Q238" s="194"/>
      <c r="R238" s="194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  <c r="AF238" s="149"/>
      <c r="AG238" s="192"/>
      <c r="AH238" s="192"/>
      <c r="AI238" s="192"/>
      <c r="AJ238" s="192"/>
      <c r="AK238" s="193"/>
      <c r="AL238" s="193"/>
      <c r="AM238" s="193"/>
      <c r="AN238" s="193"/>
      <c r="AO238" s="192"/>
      <c r="AP238" s="192"/>
      <c r="AQ238" s="192"/>
      <c r="AR238" s="192"/>
      <c r="AS238" s="192"/>
      <c r="AT238" s="192"/>
      <c r="AU238" s="192"/>
      <c r="AV238" s="192"/>
      <c r="AW238" s="192"/>
      <c r="AX238" s="192"/>
      <c r="AY238" s="192"/>
      <c r="AZ238" s="192"/>
      <c r="BA238" s="192"/>
      <c r="BB238" s="192"/>
      <c r="BC238" s="192"/>
      <c r="BD238" s="192"/>
      <c r="BE238" s="192"/>
      <c r="BF238" s="192"/>
      <c r="BG238" s="192"/>
      <c r="BH238" s="59"/>
      <c r="BI238" s="59"/>
      <c r="BJ238" s="59"/>
      <c r="BK238" s="59"/>
      <c r="BL238" s="59"/>
      <c r="BM238" s="59"/>
      <c r="BN238" s="59"/>
    </row>
    <row r="239" spans="2:68" s="146" customFormat="1" ht="18.75" customHeight="1">
      <c r="B239" s="193"/>
      <c r="C239" s="192"/>
      <c r="D239" s="192"/>
      <c r="E239" s="192"/>
      <c r="F239" s="192"/>
      <c r="G239" s="192"/>
      <c r="H239" s="192"/>
      <c r="I239" s="193"/>
      <c r="J239" s="193"/>
      <c r="K239" s="113"/>
      <c r="L239" s="113"/>
      <c r="M239" s="193"/>
      <c r="N239" s="193"/>
      <c r="O239" s="193"/>
      <c r="P239" s="193"/>
      <c r="Q239" s="193"/>
      <c r="R239" s="193"/>
      <c r="S239" s="192"/>
      <c r="T239" s="192"/>
      <c r="U239" s="192"/>
      <c r="V239" s="192"/>
      <c r="W239" s="192"/>
      <c r="X239" s="192"/>
      <c r="Y239" s="193"/>
      <c r="Z239" s="192"/>
      <c r="AA239" s="149"/>
      <c r="AB239" s="149"/>
      <c r="AC239" s="149"/>
      <c r="AD239" s="149"/>
      <c r="AE239" s="149"/>
      <c r="AF239" s="193"/>
      <c r="AG239" s="149"/>
      <c r="AH239" s="149"/>
      <c r="AI239" s="149"/>
      <c r="AJ239" s="149"/>
      <c r="AK239" s="193"/>
      <c r="AL239" s="150"/>
      <c r="AM239" s="150"/>
      <c r="AN239" s="150"/>
      <c r="AO239" s="150"/>
      <c r="AP239" s="192"/>
      <c r="AQ239" s="192"/>
      <c r="AR239" s="192"/>
      <c r="AS239" s="192"/>
      <c r="AT239" s="192"/>
      <c r="AU239" s="192"/>
      <c r="AV239" s="192"/>
      <c r="AW239" s="192"/>
      <c r="AX239" s="192"/>
      <c r="AY239" s="192"/>
      <c r="AZ239" s="192"/>
      <c r="BA239" s="192"/>
      <c r="BB239" s="192"/>
      <c r="BC239" s="192"/>
      <c r="BD239" s="192"/>
      <c r="BE239" s="192"/>
      <c r="BF239" s="192"/>
      <c r="BG239" s="192"/>
      <c r="BH239" s="59"/>
      <c r="BI239" s="59"/>
      <c r="BJ239" s="59"/>
      <c r="BK239" s="59"/>
      <c r="BL239" s="59"/>
    </row>
    <row r="240" spans="2:68" s="146" customFormat="1" ht="18.75" customHeight="1">
      <c r="B240" s="193"/>
      <c r="C240" s="192" t="s">
        <v>291</v>
      </c>
      <c r="D240" s="192"/>
      <c r="E240" s="192"/>
      <c r="F240" s="192"/>
      <c r="G240" s="192"/>
      <c r="H240" s="192"/>
      <c r="I240" s="441" t="str">
        <f>V89</f>
        <v>삼각형</v>
      </c>
      <c r="J240" s="441"/>
      <c r="K240" s="441"/>
      <c r="L240" s="441"/>
      <c r="M240" s="441"/>
      <c r="N240" s="441"/>
      <c r="O240" s="441"/>
      <c r="P240" s="441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3"/>
      <c r="AB240" s="193"/>
      <c r="AC240" s="193"/>
      <c r="AD240" s="193"/>
      <c r="AE240" s="193"/>
      <c r="AF240" s="114"/>
      <c r="AG240" s="193"/>
      <c r="AH240" s="193"/>
      <c r="AI240" s="192"/>
      <c r="AJ240" s="192"/>
      <c r="AK240" s="192"/>
      <c r="AL240" s="192"/>
      <c r="AM240" s="192"/>
      <c r="AN240" s="192"/>
      <c r="AO240" s="192"/>
      <c r="AP240" s="192"/>
      <c r="AQ240" s="192"/>
      <c r="AR240" s="192"/>
      <c r="AS240" s="192"/>
      <c r="AT240" s="192"/>
      <c r="AU240" s="192"/>
      <c r="AV240" s="192"/>
      <c r="AW240" s="192"/>
      <c r="AX240" s="192"/>
      <c r="AY240" s="192"/>
      <c r="AZ240" s="192"/>
      <c r="BA240" s="192"/>
      <c r="BB240" s="192"/>
      <c r="BC240" s="192"/>
      <c r="BD240" s="192"/>
      <c r="BE240" s="192"/>
      <c r="BF240" s="192"/>
      <c r="BG240" s="192"/>
      <c r="BH240" s="59"/>
      <c r="BI240" s="59"/>
      <c r="BJ240" s="59"/>
      <c r="BK240" s="59"/>
      <c r="BL240" s="59"/>
      <c r="BM240" s="59"/>
      <c r="BN240" s="59"/>
    </row>
    <row r="241" spans="2:74" s="146" customFormat="1" ht="18.75" customHeight="1">
      <c r="B241" s="193"/>
      <c r="C241" s="431" t="s">
        <v>292</v>
      </c>
      <c r="D241" s="431"/>
      <c r="E241" s="431"/>
      <c r="F241" s="431"/>
      <c r="G241" s="431"/>
      <c r="H241" s="431"/>
      <c r="I241" s="192"/>
      <c r="J241" s="193"/>
      <c r="K241" s="192"/>
      <c r="L241" s="192"/>
      <c r="M241" s="192"/>
      <c r="N241" s="192"/>
      <c r="O241" s="192"/>
      <c r="P241" s="192"/>
      <c r="S241" s="428">
        <f>-H90</f>
        <v>-0.1</v>
      </c>
      <c r="T241" s="428"/>
      <c r="U241" s="431" t="s">
        <v>262</v>
      </c>
      <c r="V241" s="431"/>
      <c r="W241" s="455">
        <f>Calcu!N61</f>
        <v>0</v>
      </c>
      <c r="X241" s="455"/>
      <c r="Y241" s="455"/>
      <c r="Z241" s="431" t="s">
        <v>142</v>
      </c>
      <c r="AA241" s="431"/>
      <c r="AB241" s="429" t="s">
        <v>249</v>
      </c>
      <c r="AC241" s="434">
        <f>S241*W241</f>
        <v>0</v>
      </c>
      <c r="AD241" s="434"/>
      <c r="AE241" s="434"/>
      <c r="AF241" s="434"/>
      <c r="AG241" s="431" t="s">
        <v>145</v>
      </c>
      <c r="AH241" s="431"/>
      <c r="AI241" s="431"/>
      <c r="AJ241" s="431"/>
      <c r="AK241" s="431"/>
      <c r="AL241" s="431"/>
      <c r="AM241" s="431"/>
      <c r="AN241" s="193"/>
      <c r="AO241" s="193"/>
      <c r="AP241" s="193"/>
      <c r="AQ241" s="193"/>
      <c r="AR241" s="193"/>
      <c r="AS241" s="193"/>
      <c r="AT241" s="193"/>
      <c r="AU241" s="193"/>
      <c r="AV241" s="193"/>
      <c r="AW241" s="193"/>
      <c r="AX241" s="193"/>
      <c r="AY241" s="193"/>
      <c r="AZ241" s="193"/>
      <c r="BA241" s="192"/>
      <c r="BB241" s="192"/>
      <c r="BC241" s="192"/>
    </row>
    <row r="242" spans="2:74" s="146" customFormat="1" ht="18.75" customHeight="1">
      <c r="B242" s="193"/>
      <c r="C242" s="431"/>
      <c r="D242" s="431"/>
      <c r="E242" s="431"/>
      <c r="F242" s="431"/>
      <c r="G242" s="431"/>
      <c r="H242" s="431"/>
      <c r="I242" s="192"/>
      <c r="J242" s="192"/>
      <c r="K242" s="192"/>
      <c r="L242" s="192"/>
      <c r="M242" s="192"/>
      <c r="N242" s="192"/>
      <c r="O242" s="192"/>
      <c r="P242" s="193"/>
      <c r="S242" s="428"/>
      <c r="T242" s="428"/>
      <c r="U242" s="431"/>
      <c r="V242" s="431"/>
      <c r="W242" s="455"/>
      <c r="X242" s="455"/>
      <c r="Y242" s="455"/>
      <c r="Z242" s="431"/>
      <c r="AA242" s="431"/>
      <c r="AB242" s="429"/>
      <c r="AC242" s="434"/>
      <c r="AD242" s="434"/>
      <c r="AE242" s="434"/>
      <c r="AF242" s="434"/>
      <c r="AG242" s="431"/>
      <c r="AH242" s="431"/>
      <c r="AI242" s="431"/>
      <c r="AJ242" s="431"/>
      <c r="AK242" s="431"/>
      <c r="AL242" s="431"/>
      <c r="AM242" s="431"/>
      <c r="AN242" s="193"/>
      <c r="AO242" s="193"/>
      <c r="AP242" s="193"/>
      <c r="AQ242" s="193"/>
      <c r="AR242" s="193"/>
      <c r="AS242" s="193"/>
      <c r="AT242" s="193"/>
      <c r="AU242" s="193"/>
      <c r="AV242" s="193"/>
      <c r="AW242" s="193"/>
      <c r="AX242" s="193"/>
      <c r="AY242" s="193"/>
      <c r="AZ242" s="193"/>
      <c r="BA242" s="192"/>
      <c r="BB242" s="192"/>
      <c r="BC242" s="192"/>
    </row>
    <row r="243" spans="2:74" s="146" customFormat="1" ht="18.75" customHeight="1">
      <c r="B243" s="193"/>
      <c r="C243" s="192" t="s">
        <v>293</v>
      </c>
      <c r="D243" s="192"/>
      <c r="E243" s="192"/>
      <c r="F243" s="192"/>
      <c r="G243" s="192"/>
      <c r="H243" s="192"/>
      <c r="I243" s="192"/>
      <c r="J243" s="193"/>
      <c r="K243" s="57" t="s">
        <v>264</v>
      </c>
      <c r="L243" s="434">
        <f>AC241</f>
        <v>0</v>
      </c>
      <c r="M243" s="434"/>
      <c r="N243" s="434"/>
      <c r="O243" s="434"/>
      <c r="P243" s="150" t="s">
        <v>271</v>
      </c>
      <c r="Q243" s="193"/>
      <c r="R243" s="193"/>
      <c r="S243" s="193"/>
      <c r="T243" s="193"/>
      <c r="U243" s="193"/>
      <c r="V243" s="193"/>
      <c r="W243" s="193"/>
      <c r="X243" s="193"/>
      <c r="Y243" s="57" t="s">
        <v>264</v>
      </c>
      <c r="Z243" s="193" t="s">
        <v>249</v>
      </c>
      <c r="AA243" s="456">
        <f>ABS(L243*O89)</f>
        <v>0</v>
      </c>
      <c r="AB243" s="456"/>
      <c r="AC243" s="456"/>
      <c r="AD243" s="194" t="s">
        <v>142</v>
      </c>
      <c r="AE243" s="194"/>
      <c r="AF243" s="193"/>
      <c r="AG243" s="193"/>
      <c r="AH243" s="193"/>
      <c r="AI243" s="193"/>
      <c r="AJ243" s="193"/>
      <c r="AK243" s="193"/>
      <c r="AL243" s="193"/>
      <c r="AM243" s="193"/>
      <c r="AN243" s="193"/>
      <c r="AO243" s="193"/>
      <c r="AP243" s="193"/>
      <c r="AQ243" s="193"/>
      <c r="AR243" s="193"/>
      <c r="AS243" s="150"/>
      <c r="AT243" s="192"/>
      <c r="AU243" s="192"/>
      <c r="AV243" s="192"/>
      <c r="AW243" s="151"/>
      <c r="AX243" s="150"/>
      <c r="AY243" s="192"/>
      <c r="AZ243" s="192"/>
      <c r="BA243" s="192"/>
      <c r="BB243" s="192"/>
      <c r="BC243" s="192"/>
      <c r="BD243" s="192"/>
      <c r="BE243" s="193"/>
      <c r="BF243" s="192"/>
      <c r="BG243" s="192"/>
      <c r="BH243" s="59"/>
      <c r="BI243" s="59"/>
      <c r="BJ243" s="59"/>
    </row>
    <row r="244" spans="2:74" s="146" customFormat="1" ht="18.75" customHeight="1">
      <c r="B244" s="193"/>
      <c r="C244" s="431" t="s">
        <v>294</v>
      </c>
      <c r="D244" s="431"/>
      <c r="E244" s="431"/>
      <c r="F244" s="431"/>
      <c r="G244" s="431"/>
      <c r="H244" s="192"/>
      <c r="J244" s="192"/>
      <c r="K244" s="192"/>
      <c r="L244" s="192"/>
      <c r="M244" s="192"/>
      <c r="N244" s="192"/>
      <c r="O244" s="192"/>
      <c r="P244" s="192"/>
      <c r="Q244" s="192"/>
      <c r="R244" s="150"/>
      <c r="S244" s="192"/>
      <c r="T244" s="192"/>
      <c r="U244" s="192"/>
      <c r="W244" s="192"/>
      <c r="X244" s="192"/>
      <c r="Y244" s="192"/>
      <c r="Z244" s="192"/>
      <c r="AA244" s="57" t="s">
        <v>334</v>
      </c>
      <c r="AB244" s="192"/>
      <c r="AC244" s="192"/>
      <c r="AD244" s="192"/>
      <c r="AE244" s="193"/>
      <c r="AF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3"/>
      <c r="AT244" s="193"/>
      <c r="AU244" s="193"/>
      <c r="AV244" s="193"/>
      <c r="AW244" s="193"/>
      <c r="AX244" s="193"/>
      <c r="AY244" s="193"/>
      <c r="AZ244" s="193"/>
      <c r="BA244" s="193"/>
      <c r="BB244" s="193"/>
      <c r="BC244" s="193"/>
      <c r="BD244" s="193"/>
      <c r="BE244" s="193"/>
      <c r="BF244" s="193"/>
      <c r="BG244" s="193"/>
      <c r="BH244" s="59"/>
      <c r="BI244" s="59"/>
      <c r="BJ244" s="59"/>
      <c r="BK244" s="59"/>
      <c r="BL244" s="59"/>
    </row>
    <row r="245" spans="2:74" s="146" customFormat="1" ht="18.75" customHeight="1">
      <c r="B245" s="193"/>
      <c r="C245" s="431"/>
      <c r="D245" s="431"/>
      <c r="E245" s="431"/>
      <c r="F245" s="431"/>
      <c r="G245" s="431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50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3"/>
      <c r="AT245" s="193"/>
      <c r="AU245" s="193"/>
      <c r="AV245" s="193"/>
      <c r="AW245" s="193"/>
      <c r="AX245" s="193"/>
      <c r="AY245" s="193"/>
      <c r="AZ245" s="193"/>
      <c r="BA245" s="193"/>
      <c r="BB245" s="193"/>
      <c r="BC245" s="193"/>
      <c r="BD245" s="193"/>
      <c r="BE245" s="193"/>
      <c r="BF245" s="193"/>
      <c r="BG245" s="193"/>
      <c r="BH245" s="59"/>
      <c r="BI245" s="59"/>
      <c r="BJ245" s="59"/>
      <c r="BK245" s="59"/>
      <c r="BL245" s="59"/>
    </row>
    <row r="246" spans="2:74" s="146" customFormat="1" ht="18.75" customHeight="1">
      <c r="B246" s="193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50"/>
      <c r="S246" s="192"/>
      <c r="T246" s="192"/>
      <c r="U246" s="192"/>
      <c r="V246" s="192"/>
      <c r="W246" s="192"/>
      <c r="X246" s="192"/>
      <c r="Y246" s="192"/>
      <c r="Z246" s="441">
        <f>AP89</f>
        <v>100</v>
      </c>
      <c r="AA246" s="441"/>
      <c r="AD246" s="192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3"/>
      <c r="AT246" s="193"/>
      <c r="AU246" s="193"/>
      <c r="AV246" s="193"/>
      <c r="AW246" s="193"/>
      <c r="AX246" s="193"/>
      <c r="AY246" s="193"/>
      <c r="AZ246" s="193"/>
      <c r="BA246" s="193"/>
      <c r="BB246" s="193"/>
      <c r="BC246" s="193"/>
      <c r="BD246" s="193"/>
      <c r="BE246" s="193"/>
      <c r="BF246" s="193"/>
      <c r="BG246" s="193"/>
      <c r="BH246" s="59"/>
      <c r="BI246" s="59"/>
      <c r="BJ246" s="59"/>
      <c r="BK246" s="59"/>
      <c r="BL246" s="59"/>
    </row>
    <row r="247" spans="2:74" s="146" customFormat="1" ht="18.75" customHeight="1">
      <c r="B247" s="193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50"/>
      <c r="S247" s="192"/>
      <c r="T247" s="192"/>
      <c r="U247" s="192"/>
      <c r="V247" s="192"/>
      <c r="W247" s="192"/>
      <c r="X247" s="192"/>
      <c r="Y247" s="192"/>
      <c r="Z247" s="441"/>
      <c r="AA247" s="441"/>
      <c r="AD247" s="192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3"/>
      <c r="AT247" s="193"/>
      <c r="AU247" s="193"/>
      <c r="AV247" s="193"/>
      <c r="AW247" s="193"/>
      <c r="AX247" s="193"/>
      <c r="AY247" s="193"/>
      <c r="AZ247" s="193"/>
      <c r="BA247" s="193"/>
      <c r="BB247" s="193"/>
      <c r="BC247" s="193"/>
      <c r="BD247" s="193"/>
      <c r="BE247" s="193"/>
      <c r="BF247" s="193"/>
      <c r="BG247" s="193"/>
      <c r="BH247" s="59"/>
      <c r="BI247" s="59"/>
      <c r="BJ247" s="59"/>
      <c r="BK247" s="59"/>
      <c r="BL247" s="59"/>
    </row>
    <row r="248" spans="2:74" s="146" customFormat="1" ht="18.75" customHeight="1">
      <c r="B248" s="193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50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3"/>
      <c r="AT248" s="193"/>
      <c r="AU248" s="193"/>
      <c r="AV248" s="193"/>
      <c r="AW248" s="193"/>
      <c r="AX248" s="193"/>
      <c r="AY248" s="193"/>
      <c r="AZ248" s="193"/>
      <c r="BA248" s="193"/>
      <c r="BB248" s="193"/>
      <c r="BC248" s="193"/>
      <c r="BD248" s="193"/>
      <c r="BE248" s="193"/>
      <c r="BF248" s="193"/>
      <c r="BG248" s="193"/>
      <c r="BH248" s="59"/>
      <c r="BI248" s="59"/>
      <c r="BJ248" s="59"/>
      <c r="BK248" s="59"/>
      <c r="BL248" s="59"/>
    </row>
    <row r="249" spans="2:74" s="146" customFormat="1" ht="18.75" customHeight="1">
      <c r="B249" s="193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50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193"/>
      <c r="AT249" s="193"/>
      <c r="AU249" s="193"/>
      <c r="AV249" s="193"/>
      <c r="AW249" s="193"/>
      <c r="AX249" s="193"/>
      <c r="AY249" s="193"/>
      <c r="AZ249" s="193"/>
      <c r="BA249" s="193"/>
      <c r="BB249" s="193"/>
      <c r="BC249" s="193"/>
      <c r="BD249" s="193"/>
      <c r="BE249" s="193"/>
      <c r="BF249" s="193"/>
      <c r="BG249" s="193"/>
      <c r="BH249" s="192"/>
      <c r="BI249" s="192"/>
      <c r="BJ249" s="192"/>
      <c r="BK249" s="192"/>
    </row>
    <row r="250" spans="2:74" s="146" customFormat="1" ht="18.75" customHeight="1">
      <c r="B250" s="58" t="s">
        <v>505</v>
      </c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  <c r="AF250" s="192"/>
      <c r="AG250" s="192"/>
      <c r="AH250" s="192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192"/>
      <c r="AT250" s="192"/>
      <c r="AU250" s="192"/>
      <c r="AV250" s="192"/>
      <c r="AW250" s="192"/>
      <c r="AX250" s="192"/>
      <c r="AY250" s="192"/>
      <c r="AZ250" s="192"/>
      <c r="BA250" s="192"/>
      <c r="BB250" s="192"/>
      <c r="BC250" s="192"/>
      <c r="BD250" s="192"/>
      <c r="BE250" s="192"/>
      <c r="BF250" s="192"/>
      <c r="BG250" s="192"/>
      <c r="BH250" s="59"/>
      <c r="BI250" s="59"/>
      <c r="BJ250" s="59"/>
      <c r="BK250" s="59"/>
      <c r="BL250" s="59"/>
      <c r="BM250" s="59"/>
      <c r="BN250" s="59"/>
    </row>
    <row r="251" spans="2:74" s="146" customFormat="1" ht="18.75" customHeight="1">
      <c r="B251" s="58"/>
      <c r="C251" s="285" t="str">
        <f>"※ 측정실 공기중의 온도를 측정하였고, 측정에 사용된 온도계의 불확도가 "&amp;N254&amp;" ℃를 넘지 않으므로,"</f>
        <v>※ 측정실 공기중의 온도를 측정하였고, 측정에 사용된 온도계의 불확도가 1 ℃를 넘지 않으므로,</v>
      </c>
      <c r="D251" s="285"/>
      <c r="E251" s="285"/>
      <c r="F251" s="285"/>
      <c r="G251" s="285"/>
      <c r="H251" s="285"/>
      <c r="I251" s="285"/>
      <c r="J251" s="285"/>
      <c r="K251" s="285"/>
      <c r="L251" s="285"/>
      <c r="M251" s="285"/>
      <c r="N251" s="285"/>
      <c r="O251" s="285"/>
      <c r="P251" s="285"/>
      <c r="Q251" s="285"/>
      <c r="R251" s="285"/>
      <c r="S251" s="285"/>
      <c r="T251" s="285"/>
      <c r="U251" s="285"/>
      <c r="V251" s="285"/>
      <c r="W251" s="285"/>
      <c r="X251" s="285"/>
      <c r="Y251" s="285"/>
      <c r="Z251" s="285"/>
      <c r="AA251" s="285"/>
      <c r="AB251" s="285"/>
      <c r="AC251" s="285"/>
      <c r="AD251" s="285"/>
      <c r="AE251" s="285"/>
      <c r="AF251" s="285"/>
      <c r="AG251" s="285"/>
      <c r="AH251" s="285"/>
      <c r="AI251" s="285"/>
      <c r="AJ251" s="285"/>
      <c r="AK251" s="285"/>
      <c r="AL251" s="285"/>
      <c r="AM251" s="285"/>
      <c r="AN251" s="285"/>
      <c r="AO251" s="285"/>
      <c r="AP251" s="285"/>
      <c r="AQ251" s="285"/>
      <c r="AR251" s="285"/>
      <c r="AS251" s="285"/>
      <c r="AT251" s="285"/>
      <c r="AU251" s="285"/>
      <c r="AV251" s="285"/>
      <c r="AW251" s="285"/>
      <c r="AX251" s="285"/>
      <c r="AY251" s="285"/>
      <c r="AZ251" s="285"/>
      <c r="BA251" s="285"/>
      <c r="BB251" s="285"/>
      <c r="BC251" s="285"/>
      <c r="BD251" s="285"/>
      <c r="BE251" s="285"/>
      <c r="BF251" s="285"/>
      <c r="BG251" s="285"/>
      <c r="BH251" s="59"/>
      <c r="BI251" s="59"/>
      <c r="BJ251" s="59"/>
      <c r="BK251" s="59"/>
      <c r="BL251" s="59"/>
      <c r="BM251" s="59"/>
      <c r="BN251" s="59"/>
    </row>
    <row r="252" spans="2:74" s="146" customFormat="1" ht="18.75" customHeight="1">
      <c r="B252" s="58"/>
      <c r="C252" s="285"/>
      <c r="D252" s="285" t="s">
        <v>512</v>
      </c>
      <c r="E252" s="285"/>
      <c r="F252" s="285"/>
      <c r="G252" s="285"/>
      <c r="H252" s="285"/>
      <c r="I252" s="285"/>
      <c r="J252" s="285"/>
      <c r="K252" s="285"/>
      <c r="L252" s="285"/>
      <c r="M252" s="285"/>
      <c r="N252" s="285"/>
      <c r="O252" s="285"/>
      <c r="P252" s="285"/>
      <c r="Q252" s="285"/>
      <c r="R252" s="285"/>
      <c r="S252" s="285"/>
      <c r="T252" s="285"/>
      <c r="U252" s="285"/>
      <c r="V252" s="285"/>
      <c r="W252" s="285"/>
      <c r="X252" s="285"/>
      <c r="Y252" s="285"/>
      <c r="Z252" s="285"/>
      <c r="AA252" s="285"/>
      <c r="AB252" s="285"/>
      <c r="AC252" s="285"/>
      <c r="AD252" s="285"/>
      <c r="AE252" s="285"/>
      <c r="AF252" s="285"/>
      <c r="AG252" s="285"/>
      <c r="AH252" s="285"/>
      <c r="AI252" s="285"/>
      <c r="AJ252" s="285"/>
      <c r="AK252" s="285"/>
      <c r="AL252" s="285"/>
      <c r="AM252" s="285"/>
      <c r="AN252" s="285"/>
      <c r="AO252" s="285"/>
      <c r="AP252" s="285"/>
      <c r="AQ252" s="285"/>
      <c r="AR252" s="285"/>
      <c r="AS252" s="285"/>
      <c r="AT252" s="285"/>
      <c r="AU252" s="285"/>
      <c r="AV252" s="285"/>
      <c r="AW252" s="285"/>
      <c r="AX252" s="285"/>
      <c r="AY252" s="285"/>
      <c r="AZ252" s="285"/>
      <c r="BA252" s="285"/>
      <c r="BB252" s="285"/>
      <c r="BC252" s="285"/>
      <c r="BD252" s="285"/>
      <c r="BE252" s="285"/>
      <c r="BF252" s="285"/>
      <c r="BG252" s="285"/>
      <c r="BH252" s="59"/>
      <c r="BI252" s="59"/>
      <c r="BJ252" s="59"/>
      <c r="BK252" s="59"/>
      <c r="BL252" s="59"/>
      <c r="BM252" s="59"/>
      <c r="BN252" s="59"/>
    </row>
    <row r="253" spans="2:74" s="146" customFormat="1" ht="18.75" customHeight="1">
      <c r="B253" s="193"/>
      <c r="C253" s="194" t="s">
        <v>460</v>
      </c>
      <c r="D253" s="193"/>
      <c r="E253" s="193"/>
      <c r="F253" s="193"/>
      <c r="G253" s="193"/>
      <c r="H253" s="453">
        <f>H90</f>
        <v>0.1</v>
      </c>
      <c r="I253" s="453"/>
      <c r="J253" s="453"/>
      <c r="K253" s="453"/>
      <c r="L253" s="453"/>
      <c r="M253" s="453"/>
      <c r="N253" s="453"/>
      <c r="O253" s="453"/>
      <c r="P253" s="195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  <c r="AF253" s="192"/>
      <c r="AG253" s="192"/>
      <c r="AH253" s="192"/>
      <c r="AI253" s="192"/>
      <c r="AJ253" s="192"/>
      <c r="AK253" s="192"/>
      <c r="AL253" s="192"/>
      <c r="AM253" s="192"/>
      <c r="AN253" s="192"/>
      <c r="AO253" s="192"/>
      <c r="AP253" s="192"/>
      <c r="AQ253" s="192"/>
      <c r="AR253" s="192"/>
      <c r="AS253" s="192"/>
      <c r="AT253" s="192"/>
      <c r="AU253" s="192"/>
      <c r="AV253" s="192"/>
      <c r="AW253" s="192"/>
      <c r="AX253" s="192"/>
      <c r="AY253" s="192"/>
      <c r="AZ253" s="192"/>
      <c r="BA253" s="192"/>
      <c r="BB253" s="192"/>
      <c r="BC253" s="192"/>
      <c r="BD253" s="192"/>
      <c r="BE253" s="192"/>
      <c r="BF253" s="192"/>
      <c r="BG253" s="192"/>
      <c r="BH253" s="59"/>
      <c r="BI253" s="59"/>
      <c r="BJ253" s="59"/>
      <c r="BK253" s="59"/>
      <c r="BL253" s="59"/>
      <c r="BM253" s="59"/>
    </row>
    <row r="254" spans="2:74" s="146" customFormat="1" ht="18.75" customHeight="1">
      <c r="B254" s="193"/>
      <c r="C254" s="431" t="s">
        <v>461</v>
      </c>
      <c r="D254" s="431"/>
      <c r="E254" s="431"/>
      <c r="F254" s="431"/>
      <c r="G254" s="431"/>
      <c r="H254" s="431"/>
      <c r="I254" s="431"/>
      <c r="J254" s="432" t="s">
        <v>513</v>
      </c>
      <c r="K254" s="432"/>
      <c r="L254" s="432"/>
      <c r="M254" s="429" t="s">
        <v>249</v>
      </c>
      <c r="N254" s="433">
        <f>Calcu!G62</f>
        <v>1</v>
      </c>
      <c r="O254" s="433"/>
      <c r="P254" s="292" t="s">
        <v>514</v>
      </c>
      <c r="Q254" s="291"/>
      <c r="R254" s="429" t="s">
        <v>249</v>
      </c>
      <c r="S254" s="426">
        <f>N254/SQRT(3)</f>
        <v>0.57735026918962584</v>
      </c>
      <c r="T254" s="426"/>
      <c r="U254" s="426"/>
      <c r="V254" s="428" t="str">
        <f>P254</f>
        <v>℃</v>
      </c>
      <c r="W254" s="428"/>
      <c r="X254" s="287"/>
      <c r="Y254" s="154"/>
      <c r="Z254" s="155"/>
      <c r="AA254" s="155"/>
      <c r="AZ254" s="192"/>
      <c r="BA254" s="192"/>
      <c r="BB254" s="192"/>
      <c r="BC254" s="192"/>
      <c r="BD254" s="192"/>
      <c r="BE254" s="192"/>
      <c r="BF254" s="192"/>
      <c r="BG254" s="192"/>
      <c r="BH254" s="192"/>
      <c r="BI254" s="192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</row>
    <row r="255" spans="2:74" s="146" customFormat="1" ht="18.75" customHeight="1">
      <c r="B255" s="193"/>
      <c r="C255" s="431"/>
      <c r="D255" s="431"/>
      <c r="E255" s="431"/>
      <c r="F255" s="431"/>
      <c r="G255" s="431"/>
      <c r="H255" s="431"/>
      <c r="I255" s="431"/>
      <c r="J255" s="432"/>
      <c r="K255" s="432"/>
      <c r="L255" s="432"/>
      <c r="M255" s="429"/>
      <c r="N255" s="284"/>
      <c r="O255" s="284"/>
      <c r="P255" s="284"/>
      <c r="Q255" s="284"/>
      <c r="R255" s="429"/>
      <c r="S255" s="426"/>
      <c r="T255" s="426"/>
      <c r="U255" s="426"/>
      <c r="V255" s="428"/>
      <c r="W255" s="428"/>
      <c r="X255" s="287"/>
      <c r="Y255" s="154"/>
      <c r="Z255" s="155"/>
      <c r="AA255" s="155"/>
      <c r="AZ255" s="192"/>
      <c r="BA255" s="192"/>
      <c r="BB255" s="192"/>
      <c r="BC255" s="192"/>
      <c r="BD255" s="192"/>
      <c r="BE255" s="192"/>
      <c r="BF255" s="192"/>
      <c r="BG255" s="192"/>
      <c r="BH255" s="192"/>
      <c r="BI255" s="192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</row>
    <row r="256" spans="2:74" s="146" customFormat="1" ht="18.75" customHeight="1">
      <c r="B256" s="193"/>
      <c r="C256" s="192" t="s">
        <v>462</v>
      </c>
      <c r="D256" s="192"/>
      <c r="E256" s="192"/>
      <c r="F256" s="192"/>
      <c r="G256" s="192"/>
      <c r="H256" s="192"/>
      <c r="I256" s="441" t="str">
        <f>V90</f>
        <v>직사각형</v>
      </c>
      <c r="J256" s="441"/>
      <c r="K256" s="441"/>
      <c r="L256" s="441"/>
      <c r="M256" s="441"/>
      <c r="N256" s="441"/>
      <c r="O256" s="441"/>
      <c r="P256" s="441"/>
      <c r="Q256" s="192"/>
      <c r="R256" s="192"/>
      <c r="S256" s="192"/>
      <c r="T256" s="192"/>
      <c r="U256" s="192"/>
      <c r="V256" s="192"/>
      <c r="W256" s="192"/>
      <c r="X256" s="192"/>
      <c r="Y256" s="192"/>
      <c r="Z256" s="193"/>
      <c r="AA256" s="193"/>
      <c r="AB256" s="193"/>
      <c r="AC256" s="193"/>
      <c r="AD256" s="193"/>
      <c r="AE256" s="193"/>
      <c r="AF256" s="193"/>
      <c r="AG256" s="193"/>
      <c r="AH256" s="192"/>
      <c r="AI256" s="192"/>
      <c r="AJ256" s="192"/>
      <c r="AK256" s="192"/>
      <c r="AL256" s="192"/>
      <c r="AM256" s="192"/>
      <c r="AN256" s="192"/>
      <c r="AO256" s="192"/>
      <c r="AP256" s="192"/>
      <c r="AQ256" s="192"/>
      <c r="AR256" s="192"/>
      <c r="AS256" s="192"/>
      <c r="AT256" s="192"/>
      <c r="AU256" s="192"/>
      <c r="AV256" s="192"/>
      <c r="AW256" s="192"/>
      <c r="AX256" s="192"/>
      <c r="AY256" s="192"/>
      <c r="AZ256" s="192"/>
      <c r="BA256" s="192"/>
      <c r="BB256" s="192"/>
      <c r="BC256" s="192"/>
      <c r="BD256" s="192"/>
      <c r="BE256" s="192"/>
      <c r="BF256" s="193"/>
      <c r="BG256" s="192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</row>
    <row r="257" spans="2:73" s="146" customFormat="1" ht="18.75" customHeight="1">
      <c r="B257" s="193"/>
      <c r="C257" s="431" t="s">
        <v>463</v>
      </c>
      <c r="D257" s="431"/>
      <c r="E257" s="431"/>
      <c r="F257" s="431"/>
      <c r="G257" s="431"/>
      <c r="H257" s="431"/>
      <c r="I257" s="192"/>
      <c r="J257" s="192"/>
      <c r="K257" s="192"/>
      <c r="L257" s="192"/>
      <c r="M257" s="192"/>
      <c r="N257" s="192"/>
      <c r="O257" s="193"/>
      <c r="S257" s="454" t="e">
        <f ca="1">-H89*10^6</f>
        <v>#N/A</v>
      </c>
      <c r="T257" s="454"/>
      <c r="U257" s="454"/>
      <c r="V257" s="431" t="s">
        <v>254</v>
      </c>
      <c r="W257" s="431"/>
      <c r="X257" s="431"/>
      <c r="Y257" s="431"/>
      <c r="Z257" s="429" t="s">
        <v>85</v>
      </c>
      <c r="AA257" s="455">
        <f>Calcu!N62</f>
        <v>0</v>
      </c>
      <c r="AB257" s="455"/>
      <c r="AC257" s="455"/>
      <c r="AD257" s="431" t="s">
        <v>142</v>
      </c>
      <c r="AE257" s="431"/>
      <c r="AF257" s="429" t="s">
        <v>249</v>
      </c>
      <c r="AG257" s="434" t="e">
        <f ca="1">S257*10^-6*AA257</f>
        <v>#N/A</v>
      </c>
      <c r="AH257" s="434"/>
      <c r="AI257" s="434"/>
      <c r="AJ257" s="431" t="s">
        <v>190</v>
      </c>
      <c r="AK257" s="431"/>
      <c r="AL257" s="431"/>
      <c r="AM257" s="431"/>
      <c r="AN257" s="431"/>
      <c r="AO257" s="431"/>
      <c r="AP257" s="431"/>
      <c r="AQ257" s="192"/>
      <c r="AR257" s="192"/>
      <c r="AS257" s="192"/>
      <c r="AT257" s="192"/>
      <c r="AU257" s="192"/>
      <c r="AV257" s="192"/>
      <c r="AW257" s="192"/>
      <c r="AX257" s="192"/>
      <c r="AY257" s="192"/>
      <c r="AZ257" s="192"/>
      <c r="BA257" s="192"/>
      <c r="BB257" s="192"/>
      <c r="BC257" s="192"/>
      <c r="BD257" s="192"/>
      <c r="BE257" s="192"/>
      <c r="BF257" s="192"/>
      <c r="BG257" s="192"/>
      <c r="BH257" s="59"/>
      <c r="BI257" s="59"/>
      <c r="BJ257" s="59"/>
      <c r="BK257" s="59"/>
      <c r="BL257" s="59"/>
      <c r="BM257" s="59"/>
    </row>
    <row r="258" spans="2:73" s="146" customFormat="1" ht="18.75" customHeight="1">
      <c r="B258" s="193"/>
      <c r="C258" s="431"/>
      <c r="D258" s="431"/>
      <c r="E258" s="431"/>
      <c r="F258" s="431"/>
      <c r="G258" s="431"/>
      <c r="H258" s="431"/>
      <c r="I258" s="192"/>
      <c r="J258" s="192"/>
      <c r="K258" s="192"/>
      <c r="L258" s="192"/>
      <c r="M258" s="192"/>
      <c r="N258" s="192"/>
      <c r="O258" s="192"/>
      <c r="S258" s="454"/>
      <c r="T258" s="454"/>
      <c r="U258" s="454"/>
      <c r="V258" s="431"/>
      <c r="W258" s="431"/>
      <c r="X258" s="431"/>
      <c r="Y258" s="431"/>
      <c r="Z258" s="429"/>
      <c r="AA258" s="455"/>
      <c r="AB258" s="455"/>
      <c r="AC258" s="455"/>
      <c r="AD258" s="431"/>
      <c r="AE258" s="431"/>
      <c r="AF258" s="429"/>
      <c r="AG258" s="434"/>
      <c r="AH258" s="434"/>
      <c r="AI258" s="434"/>
      <c r="AJ258" s="431"/>
      <c r="AK258" s="431"/>
      <c r="AL258" s="431"/>
      <c r="AM258" s="431"/>
      <c r="AN258" s="431"/>
      <c r="AO258" s="431"/>
      <c r="AP258" s="431"/>
      <c r="AQ258" s="192"/>
      <c r="AR258" s="192"/>
      <c r="AS258" s="192"/>
      <c r="AT258" s="192"/>
      <c r="AU258" s="192"/>
      <c r="AV258" s="192"/>
      <c r="AW258" s="192"/>
      <c r="AX258" s="192"/>
      <c r="AY258" s="192"/>
      <c r="AZ258" s="192"/>
      <c r="BA258" s="192"/>
      <c r="BB258" s="192"/>
      <c r="BC258" s="192"/>
      <c r="BD258" s="192"/>
      <c r="BE258" s="192"/>
      <c r="BF258" s="192"/>
      <c r="BG258" s="192"/>
      <c r="BH258" s="59"/>
      <c r="BI258" s="59"/>
      <c r="BJ258" s="59"/>
      <c r="BK258" s="59"/>
      <c r="BL258" s="59"/>
      <c r="BM258" s="59"/>
    </row>
    <row r="259" spans="2:73" s="146" customFormat="1" ht="18.75" customHeight="1">
      <c r="B259" s="193"/>
      <c r="C259" s="192" t="s">
        <v>464</v>
      </c>
      <c r="D259" s="192"/>
      <c r="E259" s="192"/>
      <c r="F259" s="192"/>
      <c r="G259" s="192"/>
      <c r="H259" s="192"/>
      <c r="I259" s="192"/>
      <c r="J259" s="193"/>
      <c r="K259" s="57" t="s">
        <v>264</v>
      </c>
      <c r="L259" s="434" t="e">
        <f ca="1">AG257</f>
        <v>#N/A</v>
      </c>
      <c r="M259" s="434"/>
      <c r="N259" s="434"/>
      <c r="O259" s="150" t="s">
        <v>190</v>
      </c>
      <c r="P259" s="193"/>
      <c r="Q259" s="193"/>
      <c r="R259" s="193" t="s">
        <v>85</v>
      </c>
      <c r="S259" s="435">
        <f>S254</f>
        <v>0.57735026918962584</v>
      </c>
      <c r="T259" s="435"/>
      <c r="U259" s="435"/>
      <c r="V259" s="435"/>
      <c r="W259" s="57" t="s">
        <v>264</v>
      </c>
      <c r="X259" s="193" t="s">
        <v>249</v>
      </c>
      <c r="Y259" s="426" t="e">
        <f ca="1">ABS(L259*S259)</f>
        <v>#N/A</v>
      </c>
      <c r="Z259" s="426"/>
      <c r="AA259" s="426"/>
      <c r="AB259" s="194" t="s">
        <v>142</v>
      </c>
      <c r="AC259" s="194"/>
      <c r="AD259" s="193"/>
      <c r="AE259" s="193"/>
      <c r="AF259" s="196"/>
      <c r="AG259" s="193"/>
      <c r="AH259" s="193"/>
      <c r="AI259" s="192"/>
      <c r="AJ259" s="193"/>
      <c r="AK259" s="192"/>
      <c r="AL259" s="193"/>
      <c r="AM259" s="193"/>
      <c r="AN259" s="193"/>
      <c r="AO259" s="192"/>
      <c r="AP259" s="192"/>
      <c r="AQ259" s="192"/>
      <c r="AR259" s="192"/>
      <c r="AS259" s="192"/>
      <c r="AT259" s="192"/>
      <c r="AU259" s="192"/>
      <c r="AV259" s="192"/>
      <c r="AW259" s="192"/>
      <c r="AX259" s="192"/>
      <c r="AY259" s="192"/>
      <c r="AZ259" s="192"/>
      <c r="BA259" s="192"/>
      <c r="BB259" s="192"/>
      <c r="BC259" s="192"/>
      <c r="BD259" s="192"/>
      <c r="BE259" s="192"/>
      <c r="BF259" s="192"/>
      <c r="BG259" s="192"/>
      <c r="BH259" s="59"/>
      <c r="BI259" s="59"/>
      <c r="BJ259" s="59"/>
      <c r="BK259" s="59"/>
    </row>
    <row r="260" spans="2:73" s="146" customFormat="1" ht="18.75" customHeight="1">
      <c r="B260" s="193"/>
      <c r="C260" s="431" t="s">
        <v>465</v>
      </c>
      <c r="D260" s="431"/>
      <c r="E260" s="431"/>
      <c r="F260" s="431"/>
      <c r="G260" s="431"/>
      <c r="H260" s="192"/>
      <c r="J260" s="192"/>
      <c r="K260" s="192"/>
      <c r="L260" s="192"/>
      <c r="M260" s="192"/>
      <c r="N260" s="192"/>
      <c r="O260" s="192"/>
      <c r="P260" s="192"/>
      <c r="Q260" s="192"/>
      <c r="R260" s="150"/>
      <c r="S260" s="192"/>
      <c r="T260" s="192"/>
      <c r="U260" s="192"/>
      <c r="W260" s="57" t="s">
        <v>479</v>
      </c>
      <c r="X260" s="192"/>
      <c r="Y260" s="192"/>
      <c r="Z260" s="192"/>
      <c r="AA260" s="192"/>
      <c r="AB260" s="192"/>
      <c r="AC260" s="192"/>
      <c r="AD260" s="192"/>
      <c r="AE260" s="193"/>
      <c r="AF260" s="193"/>
      <c r="AG260" s="193"/>
      <c r="AH260" s="193"/>
      <c r="AI260" s="193"/>
      <c r="AJ260" s="193"/>
      <c r="AK260" s="193"/>
      <c r="AL260" s="193"/>
      <c r="AM260" s="193"/>
      <c r="AN260" s="193"/>
      <c r="AO260" s="193"/>
      <c r="AP260" s="193"/>
      <c r="AQ260" s="193"/>
      <c r="AR260" s="193"/>
      <c r="AS260" s="193"/>
      <c r="AT260" s="193"/>
      <c r="AU260" s="193"/>
      <c r="AV260" s="193"/>
      <c r="AW260" s="193"/>
      <c r="AX260" s="193"/>
      <c r="AY260" s="193"/>
      <c r="AZ260" s="193"/>
      <c r="BA260" s="193"/>
      <c r="BB260" s="193"/>
      <c r="BC260" s="193"/>
      <c r="BD260" s="193"/>
      <c r="BE260" s="193"/>
      <c r="BF260" s="193"/>
      <c r="BG260" s="193"/>
      <c r="BH260" s="59"/>
      <c r="BI260" s="59"/>
      <c r="BJ260" s="59"/>
      <c r="BK260" s="59"/>
      <c r="BP260" s="59"/>
      <c r="BS260" s="59"/>
      <c r="BT260" s="59"/>
      <c r="BU260" s="59"/>
    </row>
    <row r="261" spans="2:73" s="146" customFormat="1" ht="18.75" customHeight="1">
      <c r="B261" s="193"/>
      <c r="C261" s="431"/>
      <c r="D261" s="431"/>
      <c r="E261" s="431"/>
      <c r="F261" s="431"/>
      <c r="G261" s="431"/>
      <c r="H261" s="192"/>
      <c r="I261" s="192"/>
      <c r="J261" s="192"/>
      <c r="K261" s="192"/>
      <c r="L261" s="192"/>
      <c r="M261" s="192"/>
      <c r="N261" s="192"/>
      <c r="O261" s="192"/>
      <c r="P261" s="192"/>
      <c r="Q261" s="192"/>
      <c r="R261" s="150"/>
      <c r="S261" s="192"/>
      <c r="T261" s="192"/>
      <c r="U261" s="192"/>
      <c r="V261" s="192"/>
      <c r="W261" s="192"/>
      <c r="X261" s="192"/>
      <c r="Y261" s="192"/>
      <c r="Z261" s="192"/>
      <c r="AA261" s="192"/>
      <c r="AB261" s="192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3"/>
      <c r="AT261" s="193"/>
      <c r="AU261" s="193"/>
      <c r="AV261" s="193"/>
      <c r="AW261" s="193"/>
      <c r="AX261" s="193"/>
      <c r="AY261" s="193"/>
      <c r="AZ261" s="193"/>
      <c r="BA261" s="193"/>
      <c r="BB261" s="193"/>
      <c r="BC261" s="193"/>
      <c r="BD261" s="193"/>
      <c r="BE261" s="193"/>
      <c r="BF261" s="193"/>
      <c r="BG261" s="193"/>
      <c r="BH261" s="59"/>
      <c r="BI261" s="59"/>
      <c r="BJ261" s="59"/>
      <c r="BK261" s="59"/>
      <c r="BP261" s="59"/>
      <c r="BS261" s="59"/>
      <c r="BT261" s="59"/>
      <c r="BU261" s="59"/>
    </row>
    <row r="262" spans="2:73" s="146" customFormat="1" ht="18.75" customHeight="1">
      <c r="B262" s="193"/>
      <c r="C262" s="192"/>
      <c r="D262" s="192"/>
      <c r="E262" s="192"/>
      <c r="F262" s="192"/>
      <c r="G262" s="193"/>
      <c r="H262" s="192"/>
      <c r="I262" s="192"/>
      <c r="J262" s="192"/>
      <c r="K262" s="192"/>
      <c r="L262" s="192"/>
      <c r="M262" s="192"/>
      <c r="N262" s="192"/>
      <c r="O262" s="192"/>
      <c r="P262" s="192"/>
      <c r="Q262" s="192"/>
      <c r="R262" s="192"/>
      <c r="S262" s="192"/>
      <c r="T262" s="192"/>
      <c r="U262" s="192"/>
      <c r="V262" s="192"/>
      <c r="W262" s="192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3"/>
      <c r="AT262" s="193"/>
      <c r="AU262" s="193"/>
      <c r="AV262" s="193"/>
      <c r="AW262" s="193"/>
      <c r="AX262" s="193"/>
      <c r="AY262" s="193"/>
      <c r="AZ262" s="193"/>
      <c r="BA262" s="193"/>
      <c r="BB262" s="193"/>
      <c r="BC262" s="193"/>
      <c r="BD262" s="193"/>
      <c r="BE262" s="193"/>
      <c r="BF262" s="193"/>
      <c r="BG262" s="193"/>
    </row>
    <row r="263" spans="2:73" s="146" customFormat="1" ht="18.75" customHeight="1">
      <c r="B263" s="58" t="s">
        <v>603</v>
      </c>
      <c r="D263" s="192"/>
      <c r="E263" s="192"/>
      <c r="F263" s="192"/>
      <c r="G263" s="193"/>
      <c r="H263" s="192"/>
      <c r="I263" s="192"/>
      <c r="J263" s="192"/>
      <c r="K263" s="192"/>
      <c r="L263" s="192"/>
      <c r="M263" s="192"/>
      <c r="N263" s="192"/>
      <c r="O263" s="192"/>
      <c r="P263" s="192"/>
      <c r="Q263" s="192"/>
      <c r="R263" s="192"/>
      <c r="S263" s="192"/>
      <c r="T263" s="192"/>
      <c r="U263" s="192"/>
      <c r="V263" s="192"/>
      <c r="W263" s="192"/>
      <c r="X263" s="192"/>
      <c r="Y263" s="192"/>
      <c r="Z263" s="192"/>
      <c r="AA263" s="192"/>
      <c r="AB263" s="192"/>
      <c r="AC263" s="192"/>
      <c r="AD263" s="192"/>
      <c r="AE263" s="193"/>
      <c r="AF263" s="192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3"/>
      <c r="AT263" s="193"/>
      <c r="AU263" s="193"/>
      <c r="AV263" s="193"/>
      <c r="AW263" s="193"/>
      <c r="AX263" s="193"/>
      <c r="AY263" s="193"/>
      <c r="AZ263" s="193"/>
      <c r="BA263" s="193"/>
      <c r="BB263" s="193"/>
      <c r="BC263" s="193"/>
      <c r="BD263" s="193"/>
      <c r="BE263" s="193"/>
      <c r="BF263" s="193"/>
      <c r="BG263" s="193"/>
    </row>
    <row r="264" spans="2:73" s="146" customFormat="1" ht="18.75" customHeight="1">
      <c r="B264" s="58"/>
      <c r="C264" s="192" t="s">
        <v>515</v>
      </c>
      <c r="D264" s="285"/>
      <c r="E264" s="285"/>
      <c r="F264" s="285"/>
      <c r="G264" s="284"/>
      <c r="H264" s="285"/>
      <c r="I264" s="285"/>
      <c r="J264" s="285"/>
      <c r="K264" s="285"/>
      <c r="L264" s="285"/>
      <c r="M264" s="285"/>
      <c r="N264" s="285"/>
      <c r="O264" s="285"/>
      <c r="P264" s="285"/>
      <c r="Q264" s="285"/>
      <c r="R264" s="285"/>
      <c r="S264" s="285"/>
      <c r="T264" s="285"/>
      <c r="U264" s="285"/>
      <c r="V264" s="285"/>
      <c r="W264" s="285"/>
      <c r="X264" s="285"/>
      <c r="Y264" s="285"/>
      <c r="Z264" s="285"/>
      <c r="AA264" s="285"/>
      <c r="AB264" s="285"/>
      <c r="AC264" s="285"/>
      <c r="AD264" s="285"/>
      <c r="AE264" s="284"/>
      <c r="AF264" s="285"/>
      <c r="AG264" s="284"/>
      <c r="AH264" s="284"/>
      <c r="AI264" s="284"/>
      <c r="AJ264" s="284"/>
      <c r="AK264" s="284"/>
      <c r="AL264" s="284"/>
      <c r="AM264" s="284"/>
      <c r="AN264" s="284"/>
      <c r="AO264" s="284"/>
      <c r="AP264" s="284"/>
      <c r="AQ264" s="284"/>
      <c r="AR264" s="284"/>
      <c r="AS264" s="284"/>
      <c r="AT264" s="284"/>
      <c r="AU264" s="284"/>
      <c r="AV264" s="284"/>
      <c r="AW264" s="284"/>
      <c r="AX264" s="284"/>
      <c r="AY264" s="284"/>
      <c r="AZ264" s="284"/>
      <c r="BA264" s="284"/>
      <c r="BB264" s="284"/>
      <c r="BC264" s="284"/>
      <c r="BD264" s="284"/>
      <c r="BE264" s="284"/>
      <c r="BF264" s="284"/>
      <c r="BG264" s="284"/>
    </row>
    <row r="265" spans="2:73" s="146" customFormat="1" ht="18.75" customHeight="1">
      <c r="B265" s="193"/>
      <c r="C265" s="194" t="s">
        <v>466</v>
      </c>
      <c r="D265" s="193"/>
      <c r="E265" s="193"/>
      <c r="F265" s="193"/>
      <c r="G265" s="193"/>
      <c r="H265" s="436">
        <v>0</v>
      </c>
      <c r="I265" s="436"/>
      <c r="J265" s="436"/>
      <c r="K265" s="436"/>
      <c r="L265" s="436"/>
      <c r="M265" s="436"/>
      <c r="N265" s="436"/>
      <c r="O265" s="436"/>
      <c r="P265" s="195"/>
      <c r="Q265" s="192"/>
      <c r="R265" s="192"/>
      <c r="S265" s="192"/>
      <c r="T265" s="192"/>
      <c r="U265" s="192"/>
      <c r="V265" s="192"/>
      <c r="W265" s="192"/>
      <c r="AC265" s="192"/>
      <c r="AD265" s="192"/>
      <c r="AE265" s="192"/>
      <c r="AK265" s="193"/>
      <c r="AL265" s="193"/>
      <c r="AM265" s="193"/>
      <c r="AN265" s="193"/>
      <c r="AO265" s="193"/>
      <c r="AP265" s="193"/>
      <c r="AQ265" s="193"/>
      <c r="AR265" s="193"/>
      <c r="AS265" s="192"/>
      <c r="AT265" s="192"/>
      <c r="AU265" s="192"/>
      <c r="AV265" s="192"/>
      <c r="AW265" s="192"/>
      <c r="AX265" s="192"/>
      <c r="AY265" s="193"/>
      <c r="AZ265" s="193"/>
      <c r="BA265" s="193"/>
      <c r="BB265" s="193"/>
      <c r="BC265" s="193"/>
      <c r="BD265" s="193"/>
      <c r="BE265" s="193"/>
      <c r="BF265" s="193"/>
      <c r="BG265" s="193"/>
    </row>
    <row r="266" spans="2:73" s="146" customFormat="1" ht="18.75" customHeight="1">
      <c r="B266" s="193"/>
      <c r="C266" s="192" t="s">
        <v>467</v>
      </c>
      <c r="D266" s="192"/>
      <c r="E266" s="192"/>
      <c r="F266" s="192"/>
      <c r="G266" s="192"/>
      <c r="H266" s="192"/>
      <c r="I266" s="193"/>
      <c r="J266" s="285" t="s">
        <v>516</v>
      </c>
      <c r="K266" s="192"/>
      <c r="L266" s="192"/>
      <c r="M266" s="192"/>
      <c r="N266" s="192"/>
      <c r="O266" s="192"/>
      <c r="P266" s="426">
        <f>T267/1000</f>
        <v>0</v>
      </c>
      <c r="Q266" s="426"/>
      <c r="R266" s="426"/>
      <c r="S266" s="287" t="s">
        <v>517</v>
      </c>
      <c r="T266" s="287"/>
      <c r="U266" s="192"/>
      <c r="AF266" s="193"/>
      <c r="AG266" s="193"/>
      <c r="AH266" s="193"/>
      <c r="AI266" s="193"/>
      <c r="AJ266" s="193"/>
      <c r="AK266" s="193"/>
      <c r="AL266" s="193"/>
      <c r="AM266" s="193"/>
      <c r="AN266" s="192"/>
      <c r="AO266" s="192"/>
      <c r="AP266" s="192"/>
      <c r="AQ266" s="192"/>
      <c r="AR266" s="192"/>
      <c r="AS266" s="192"/>
      <c r="AT266" s="192"/>
      <c r="AU266" s="192"/>
      <c r="AV266" s="192"/>
      <c r="AW266" s="192"/>
      <c r="AX266" s="192"/>
      <c r="AY266" s="193"/>
      <c r="AZ266" s="193"/>
      <c r="BA266" s="193"/>
      <c r="BB266" s="193"/>
      <c r="BC266" s="193"/>
      <c r="BD266" s="193"/>
      <c r="BE266" s="193"/>
      <c r="BF266" s="193"/>
      <c r="BG266" s="193"/>
    </row>
    <row r="267" spans="2:73" s="146" customFormat="1" ht="18.75" customHeight="1">
      <c r="B267" s="193"/>
      <c r="C267" s="192"/>
      <c r="D267" s="192"/>
      <c r="E267" s="192"/>
      <c r="K267" s="450" t="s">
        <v>604</v>
      </c>
      <c r="L267" s="450"/>
      <c r="M267" s="450"/>
      <c r="N267" s="429" t="s">
        <v>249</v>
      </c>
      <c r="O267" s="437" t="s">
        <v>306</v>
      </c>
      <c r="P267" s="438"/>
      <c r="Q267" s="438"/>
      <c r="R267" s="438"/>
      <c r="S267" s="429" t="s">
        <v>249</v>
      </c>
      <c r="T267" s="433">
        <f>Calcu!G63</f>
        <v>0</v>
      </c>
      <c r="U267" s="433"/>
      <c r="V267" s="290" t="s">
        <v>520</v>
      </c>
      <c r="W267" s="290"/>
      <c r="X267" s="439" t="s">
        <v>249</v>
      </c>
      <c r="Y267" s="426">
        <f>T267/2/SQRT(3)</f>
        <v>0</v>
      </c>
      <c r="Z267" s="426"/>
      <c r="AA267" s="426"/>
      <c r="AB267" s="428" t="str">
        <f>V267</f>
        <v>μm</v>
      </c>
      <c r="AC267" s="428"/>
      <c r="AD267" s="192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2"/>
      <c r="AS267" s="192"/>
      <c r="AT267" s="192"/>
      <c r="AU267" s="192"/>
      <c r="AV267" s="192"/>
      <c r="AW267" s="192"/>
      <c r="AX267" s="192"/>
      <c r="AY267" s="192"/>
      <c r="AZ267" s="193"/>
      <c r="BA267" s="193"/>
      <c r="BB267" s="193"/>
      <c r="BC267" s="193"/>
      <c r="BD267" s="193"/>
      <c r="BE267" s="193"/>
      <c r="BF267" s="193"/>
      <c r="BG267" s="193"/>
      <c r="BH267" s="193"/>
    </row>
    <row r="268" spans="2:73" s="146" customFormat="1" ht="18.75" customHeight="1">
      <c r="B268" s="193"/>
      <c r="C268" s="192"/>
      <c r="D268" s="192"/>
      <c r="E268" s="192"/>
      <c r="K268" s="450"/>
      <c r="L268" s="450"/>
      <c r="M268" s="450"/>
      <c r="N268" s="429"/>
      <c r="O268" s="440"/>
      <c r="P268" s="440"/>
      <c r="Q268" s="440"/>
      <c r="R268" s="440"/>
      <c r="S268" s="429"/>
      <c r="T268" s="440"/>
      <c r="U268" s="440"/>
      <c r="V268" s="440"/>
      <c r="W268" s="440"/>
      <c r="X268" s="439"/>
      <c r="Y268" s="426"/>
      <c r="Z268" s="426"/>
      <c r="AA268" s="426"/>
      <c r="AB268" s="428"/>
      <c r="AC268" s="428"/>
      <c r="AD268" s="192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2"/>
      <c r="AS268" s="192"/>
      <c r="AT268" s="192"/>
      <c r="AU268" s="192"/>
      <c r="AV268" s="192"/>
      <c r="AW268" s="192"/>
      <c r="AX268" s="192"/>
      <c r="AY268" s="192"/>
      <c r="AZ268" s="193"/>
      <c r="BA268" s="193"/>
      <c r="BB268" s="193"/>
      <c r="BC268" s="193"/>
      <c r="BD268" s="193"/>
      <c r="BE268" s="193"/>
      <c r="BF268" s="193"/>
      <c r="BG268" s="193"/>
      <c r="BH268" s="193"/>
    </row>
    <row r="269" spans="2:73" s="146" customFormat="1" ht="18.75" customHeight="1">
      <c r="B269" s="193"/>
      <c r="C269" s="192" t="s">
        <v>468</v>
      </c>
      <c r="D269" s="192"/>
      <c r="E269" s="192"/>
      <c r="F269" s="192"/>
      <c r="G269" s="192"/>
      <c r="H269" s="192"/>
      <c r="I269" s="441" t="str">
        <f>V91</f>
        <v>직사각형</v>
      </c>
      <c r="J269" s="441"/>
      <c r="K269" s="441"/>
      <c r="L269" s="441"/>
      <c r="M269" s="441"/>
      <c r="N269" s="441"/>
      <c r="O269" s="441"/>
      <c r="P269" s="441"/>
      <c r="Q269" s="192"/>
      <c r="R269" s="192"/>
      <c r="S269" s="192"/>
      <c r="T269" s="192"/>
      <c r="U269" s="192"/>
      <c r="V269" s="192"/>
      <c r="W269" s="192"/>
      <c r="X269" s="192"/>
      <c r="Y269" s="192"/>
      <c r="Z269" s="193"/>
      <c r="AA269" s="193"/>
      <c r="AB269" s="193"/>
      <c r="AC269" s="193"/>
      <c r="AD269" s="193"/>
      <c r="AE269" s="193"/>
      <c r="AF269" s="193"/>
      <c r="AG269" s="193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192"/>
      <c r="AT269" s="192"/>
      <c r="AU269" s="192"/>
      <c r="AV269" s="192"/>
      <c r="AW269" s="192"/>
      <c r="AX269" s="192"/>
      <c r="AY269" s="193"/>
      <c r="AZ269" s="193"/>
      <c r="BA269" s="193"/>
      <c r="BB269" s="193"/>
      <c r="BC269" s="193"/>
      <c r="BD269" s="193"/>
      <c r="BE269" s="193"/>
      <c r="BF269" s="193"/>
      <c r="BG269" s="193"/>
    </row>
    <row r="270" spans="2:73" s="146" customFormat="1" ht="18.75" customHeight="1">
      <c r="B270" s="193"/>
      <c r="C270" s="431" t="s">
        <v>469</v>
      </c>
      <c r="D270" s="431"/>
      <c r="E270" s="431"/>
      <c r="F270" s="431"/>
      <c r="G270" s="431"/>
      <c r="H270" s="431"/>
      <c r="I270" s="192"/>
      <c r="J270" s="192"/>
      <c r="K270" s="192"/>
      <c r="L270" s="192"/>
      <c r="M270" s="192"/>
      <c r="N270" s="429">
        <f>AA91</f>
        <v>1</v>
      </c>
      <c r="O270" s="429"/>
      <c r="P270" s="156"/>
      <c r="Q270" s="156"/>
      <c r="R270" s="156"/>
      <c r="S270" s="192"/>
      <c r="T270" s="192"/>
      <c r="U270" s="192"/>
      <c r="V270" s="192"/>
      <c r="W270" s="192"/>
      <c r="X270" s="192"/>
      <c r="Y270" s="192"/>
      <c r="Z270" s="157"/>
      <c r="AA270" s="157"/>
      <c r="AB270" s="192"/>
      <c r="AC270" s="192"/>
      <c r="AD270" s="192"/>
      <c r="AE270" s="192"/>
      <c r="AF270" s="192"/>
      <c r="AG270" s="192"/>
      <c r="AH270" s="192"/>
      <c r="AI270" s="192"/>
      <c r="AJ270" s="192"/>
      <c r="AK270" s="192"/>
      <c r="AL270" s="193"/>
      <c r="AM270" s="193"/>
      <c r="AN270" s="193"/>
      <c r="AO270" s="192"/>
      <c r="AP270" s="192"/>
      <c r="AQ270" s="192"/>
      <c r="AR270" s="192"/>
      <c r="AS270" s="192"/>
      <c r="AT270" s="192"/>
      <c r="AU270" s="192"/>
      <c r="AV270" s="192"/>
      <c r="AW270" s="192"/>
      <c r="AX270" s="192"/>
      <c r="AY270" s="193"/>
      <c r="AZ270" s="193"/>
      <c r="BA270" s="193"/>
      <c r="BB270" s="193"/>
      <c r="BC270" s="193"/>
      <c r="BD270" s="193"/>
      <c r="BE270" s="193"/>
      <c r="BF270" s="193"/>
      <c r="BG270" s="193"/>
    </row>
    <row r="271" spans="2:73" s="146" customFormat="1" ht="18.75" customHeight="1">
      <c r="B271" s="193"/>
      <c r="C271" s="431"/>
      <c r="D271" s="431"/>
      <c r="E271" s="431"/>
      <c r="F271" s="431"/>
      <c r="G271" s="431"/>
      <c r="H271" s="431"/>
      <c r="I271" s="192"/>
      <c r="J271" s="192"/>
      <c r="K271" s="192"/>
      <c r="L271" s="192"/>
      <c r="M271" s="192"/>
      <c r="N271" s="429"/>
      <c r="O271" s="429"/>
      <c r="P271" s="156"/>
      <c r="Q271" s="156"/>
      <c r="R271" s="156"/>
      <c r="S271" s="192"/>
      <c r="T271" s="192"/>
      <c r="U271" s="192"/>
      <c r="V271" s="192"/>
      <c r="W271" s="192"/>
      <c r="X271" s="192"/>
      <c r="Y271" s="192"/>
      <c r="Z271" s="157"/>
      <c r="AA271" s="157"/>
      <c r="AB271" s="192"/>
      <c r="AC271" s="192"/>
      <c r="AD271" s="192"/>
      <c r="AE271" s="192"/>
      <c r="AF271" s="192"/>
      <c r="AG271" s="192"/>
      <c r="AH271" s="192"/>
      <c r="AI271" s="192"/>
      <c r="AJ271" s="192"/>
      <c r="AK271" s="192"/>
      <c r="AL271" s="193"/>
      <c r="AM271" s="193"/>
      <c r="AN271" s="193"/>
      <c r="AO271" s="192"/>
      <c r="AP271" s="192"/>
      <c r="AQ271" s="192"/>
      <c r="AR271" s="192"/>
      <c r="AS271" s="192"/>
      <c r="AT271" s="192"/>
      <c r="AU271" s="192"/>
      <c r="AV271" s="192"/>
      <c r="AW271" s="192"/>
      <c r="AX271" s="192"/>
      <c r="AY271" s="193"/>
      <c r="AZ271" s="193"/>
      <c r="BA271" s="193"/>
      <c r="BB271" s="193"/>
      <c r="BC271" s="193"/>
      <c r="BD271" s="193"/>
      <c r="BE271" s="193"/>
      <c r="BF271" s="193"/>
      <c r="BG271" s="193"/>
    </row>
    <row r="272" spans="2:73" s="146" customFormat="1" ht="18.75" customHeight="1">
      <c r="B272" s="193"/>
      <c r="C272" s="192" t="s">
        <v>470</v>
      </c>
      <c r="D272" s="192"/>
      <c r="E272" s="192"/>
      <c r="F272" s="192"/>
      <c r="G272" s="192"/>
      <c r="H272" s="192"/>
      <c r="I272" s="192"/>
      <c r="J272" s="193"/>
      <c r="K272" s="193" t="s">
        <v>264</v>
      </c>
      <c r="L272" s="429">
        <v>1</v>
      </c>
      <c r="M272" s="429"/>
      <c r="N272" s="294" t="s">
        <v>85</v>
      </c>
      <c r="O272" s="426">
        <f>Y267</f>
        <v>0</v>
      </c>
      <c r="P272" s="428"/>
      <c r="Q272" s="428"/>
      <c r="R272" s="452" t="str">
        <f>AB267</f>
        <v>μm</v>
      </c>
      <c r="S272" s="428"/>
      <c r="T272" s="288" t="s">
        <v>518</v>
      </c>
      <c r="U272" s="74" t="s">
        <v>519</v>
      </c>
      <c r="V272" s="426">
        <f>L272*O272</f>
        <v>0</v>
      </c>
      <c r="W272" s="426"/>
      <c r="X272" s="426"/>
      <c r="Y272" s="289" t="str">
        <f>R272</f>
        <v>μm</v>
      </c>
      <c r="Z272" s="56"/>
      <c r="AA272" s="287"/>
      <c r="AB272" s="285"/>
      <c r="AC272" s="150"/>
      <c r="AD272" s="193"/>
      <c r="AE272" s="192"/>
      <c r="AF272" s="193"/>
      <c r="AG272" s="193"/>
      <c r="AH272" s="193"/>
      <c r="AI272" s="193"/>
      <c r="AJ272" s="193"/>
      <c r="AK272" s="192"/>
      <c r="AL272" s="193"/>
      <c r="AM272" s="193"/>
      <c r="AN272" s="193"/>
      <c r="AO272" s="192"/>
      <c r="AP272" s="192"/>
      <c r="AQ272" s="192"/>
      <c r="AR272" s="192"/>
      <c r="AS272" s="192"/>
      <c r="AT272" s="192"/>
      <c r="AU272" s="192"/>
      <c r="AV272" s="192"/>
      <c r="AW272" s="192"/>
      <c r="AX272" s="192"/>
      <c r="AY272" s="193"/>
      <c r="AZ272" s="193"/>
      <c r="BA272" s="193"/>
      <c r="BB272" s="193"/>
      <c r="BC272" s="193"/>
      <c r="BD272" s="193"/>
      <c r="BE272" s="193"/>
      <c r="BF272" s="193"/>
      <c r="BG272" s="193"/>
    </row>
    <row r="273" spans="2:60" s="146" customFormat="1" ht="18.75" customHeight="1">
      <c r="B273" s="193"/>
      <c r="C273" s="431" t="s">
        <v>471</v>
      </c>
      <c r="D273" s="431"/>
      <c r="E273" s="431"/>
      <c r="F273" s="431"/>
      <c r="G273" s="431"/>
      <c r="H273" s="192"/>
      <c r="J273" s="192"/>
      <c r="K273" s="192"/>
      <c r="L273" s="192"/>
      <c r="M273" s="192"/>
      <c r="N273" s="192"/>
      <c r="O273" s="192"/>
      <c r="P273" s="192"/>
      <c r="Q273" s="192"/>
      <c r="R273" s="150"/>
      <c r="S273" s="192"/>
      <c r="T273" s="192"/>
      <c r="U273" s="192"/>
      <c r="W273" s="192"/>
      <c r="X273" s="57" t="s">
        <v>92</v>
      </c>
      <c r="Y273" s="192"/>
      <c r="Z273" s="192"/>
      <c r="AA273" s="192"/>
      <c r="AB273" s="192"/>
      <c r="AC273" s="192"/>
      <c r="AD273" s="192"/>
      <c r="AE273" s="193"/>
      <c r="AF273" s="193"/>
      <c r="AG273" s="193"/>
      <c r="AH273" s="193"/>
      <c r="AI273" s="193"/>
      <c r="AJ273" s="193"/>
      <c r="AK273" s="193"/>
      <c r="AL273" s="193"/>
      <c r="AM273" s="193"/>
      <c r="AN273" s="193"/>
      <c r="AO273" s="193"/>
      <c r="AP273" s="193"/>
      <c r="AQ273" s="193"/>
      <c r="AR273" s="193"/>
      <c r="AS273" s="193"/>
      <c r="AT273" s="193"/>
      <c r="AU273" s="193"/>
      <c r="AV273" s="193"/>
      <c r="AW273" s="193"/>
      <c r="AX273" s="193"/>
      <c r="AY273" s="193"/>
      <c r="AZ273" s="193"/>
      <c r="BA273" s="193"/>
      <c r="BB273" s="193"/>
      <c r="BC273" s="193"/>
      <c r="BD273" s="193"/>
      <c r="BE273" s="193"/>
      <c r="BF273" s="193"/>
      <c r="BG273" s="193"/>
    </row>
    <row r="274" spans="2:60" s="146" customFormat="1" ht="18.75" customHeight="1">
      <c r="B274" s="193"/>
      <c r="C274" s="431"/>
      <c r="D274" s="431"/>
      <c r="E274" s="431"/>
      <c r="F274" s="431"/>
      <c r="G274" s="431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50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3"/>
      <c r="AF274" s="193"/>
      <c r="AG274" s="193"/>
      <c r="AH274" s="193"/>
      <c r="AI274" s="193"/>
      <c r="AJ274" s="193"/>
      <c r="AK274" s="193"/>
      <c r="AL274" s="193"/>
      <c r="AM274" s="193"/>
      <c r="AN274" s="193"/>
      <c r="AO274" s="193"/>
      <c r="AP274" s="193"/>
      <c r="AQ274" s="193"/>
      <c r="AR274" s="193"/>
      <c r="AS274" s="193"/>
      <c r="AT274" s="193"/>
      <c r="AU274" s="193"/>
      <c r="AV274" s="193"/>
      <c r="AW274" s="193"/>
      <c r="AX274" s="193"/>
      <c r="AY274" s="193"/>
      <c r="AZ274" s="193"/>
      <c r="BA274" s="193"/>
      <c r="BB274" s="193"/>
      <c r="BC274" s="193"/>
      <c r="BD274" s="193"/>
      <c r="BE274" s="193"/>
      <c r="BF274" s="193"/>
      <c r="BG274" s="193"/>
    </row>
    <row r="275" spans="2:60" s="146" customFormat="1" ht="18.75" customHeight="1">
      <c r="B275" s="193"/>
      <c r="C275" s="58"/>
      <c r="D275" s="192"/>
      <c r="E275" s="192"/>
      <c r="F275" s="192"/>
      <c r="G275" s="193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3"/>
      <c r="AF275" s="192"/>
      <c r="AG275" s="193"/>
      <c r="AH275" s="193"/>
      <c r="AI275" s="193"/>
      <c r="AJ275" s="193"/>
      <c r="AK275" s="193"/>
      <c r="AL275" s="193"/>
      <c r="AM275" s="193"/>
      <c r="AN275" s="193"/>
      <c r="AO275" s="193"/>
      <c r="AP275" s="193"/>
      <c r="AQ275" s="193"/>
      <c r="AR275" s="193"/>
      <c r="AS275" s="193"/>
      <c r="AT275" s="193"/>
      <c r="AU275" s="193"/>
      <c r="AV275" s="193"/>
      <c r="AW275" s="193"/>
      <c r="AX275" s="193"/>
      <c r="AY275" s="193"/>
      <c r="AZ275" s="193"/>
      <c r="BA275" s="193"/>
      <c r="BB275" s="193"/>
      <c r="BC275" s="193"/>
      <c r="BD275" s="193"/>
      <c r="BE275" s="193"/>
      <c r="BF275" s="193"/>
      <c r="BG275" s="193"/>
    </row>
    <row r="276" spans="2:60" s="146" customFormat="1" ht="18.75" customHeight="1">
      <c r="B276" s="58" t="s">
        <v>506</v>
      </c>
      <c r="C276" s="192"/>
      <c r="E276" s="192"/>
      <c r="F276" s="192"/>
      <c r="G276" s="193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3"/>
      <c r="AF276" s="192"/>
      <c r="AG276" s="193"/>
      <c r="AH276" s="193"/>
      <c r="AI276" s="193"/>
      <c r="AJ276" s="193"/>
      <c r="AK276" s="193"/>
      <c r="AL276" s="193"/>
      <c r="AM276" s="193"/>
      <c r="AN276" s="193"/>
      <c r="AO276" s="193"/>
      <c r="AP276" s="193"/>
      <c r="AQ276" s="193"/>
      <c r="AR276" s="193"/>
      <c r="AS276" s="193"/>
      <c r="AT276" s="193"/>
      <c r="AU276" s="193"/>
      <c r="AV276" s="193"/>
      <c r="AW276" s="193"/>
      <c r="AX276" s="193"/>
      <c r="AY276" s="193"/>
      <c r="AZ276" s="193"/>
      <c r="BA276" s="193"/>
      <c r="BB276" s="193"/>
      <c r="BC276" s="193"/>
      <c r="BD276" s="193"/>
      <c r="BE276" s="193"/>
      <c r="BF276" s="193"/>
      <c r="BG276" s="193"/>
    </row>
    <row r="277" spans="2:60" s="146" customFormat="1" ht="18.75" customHeight="1">
      <c r="B277" s="58"/>
      <c r="C277" s="285" t="s">
        <v>474</v>
      </c>
      <c r="D277" s="285"/>
      <c r="E277" s="285"/>
      <c r="F277" s="285"/>
      <c r="G277" s="285"/>
      <c r="H277" s="285"/>
      <c r="I277" s="285"/>
      <c r="J277" s="285"/>
      <c r="K277" s="285"/>
      <c r="L277" s="285"/>
      <c r="M277" s="285"/>
      <c r="N277" s="285"/>
      <c r="O277" s="285"/>
      <c r="P277" s="285"/>
      <c r="Q277" s="285"/>
      <c r="R277" s="285"/>
      <c r="S277" s="285"/>
      <c r="T277" s="285"/>
      <c r="U277" s="285"/>
      <c r="V277" s="285"/>
      <c r="W277" s="285"/>
      <c r="X277" s="285"/>
      <c r="Y277" s="285"/>
      <c r="Z277" s="285"/>
      <c r="AA277" s="285"/>
      <c r="AB277" s="285"/>
      <c r="AC277" s="285"/>
      <c r="AD277" s="285"/>
      <c r="AE277" s="285"/>
      <c r="AF277" s="285"/>
      <c r="AG277" s="285"/>
      <c r="AH277" s="285"/>
      <c r="AI277" s="285"/>
      <c r="AJ277" s="285"/>
      <c r="AK277" s="285"/>
      <c r="AL277" s="285"/>
      <c r="AM277" s="285"/>
      <c r="AN277" s="285"/>
      <c r="AO277" s="285"/>
      <c r="AP277" s="285"/>
      <c r="AQ277" s="285"/>
      <c r="AR277" s="285"/>
      <c r="AS277" s="285"/>
      <c r="AT277" s="285"/>
      <c r="AU277" s="284"/>
      <c r="AV277" s="284"/>
      <c r="AW277" s="284"/>
      <c r="AX277" s="284"/>
      <c r="AY277" s="284"/>
      <c r="AZ277" s="284"/>
      <c r="BA277" s="284"/>
      <c r="BB277" s="284"/>
      <c r="BC277" s="284"/>
      <c r="BD277" s="284"/>
      <c r="BE277" s="284"/>
      <c r="BF277" s="284"/>
      <c r="BG277" s="284"/>
    </row>
    <row r="278" spans="2:60" s="146" customFormat="1" ht="18.75" customHeight="1">
      <c r="B278" s="193"/>
      <c r="C278" s="194" t="s">
        <v>472</v>
      </c>
      <c r="D278" s="193"/>
      <c r="E278" s="193"/>
      <c r="F278" s="193"/>
      <c r="G278" s="193"/>
      <c r="H278" s="436">
        <v>0</v>
      </c>
      <c r="I278" s="436"/>
      <c r="J278" s="436"/>
      <c r="K278" s="436"/>
      <c r="L278" s="436"/>
      <c r="M278" s="436"/>
      <c r="N278" s="436"/>
      <c r="O278" s="436"/>
      <c r="P278" s="195"/>
      <c r="Q278" s="192"/>
      <c r="R278" s="192"/>
      <c r="S278" s="192"/>
      <c r="T278" s="192"/>
      <c r="U278" s="192"/>
      <c r="V278" s="192"/>
      <c r="W278" s="192"/>
      <c r="X278" s="192"/>
      <c r="Y278" s="192"/>
      <c r="Z278" s="192"/>
      <c r="AA278" s="192"/>
      <c r="AB278" s="192"/>
      <c r="AC278" s="192"/>
      <c r="AD278" s="192"/>
      <c r="AE278" s="192"/>
      <c r="AF278" s="192"/>
      <c r="AG278" s="192"/>
      <c r="AH278" s="192"/>
      <c r="AI278" s="192"/>
      <c r="AJ278" s="192"/>
      <c r="AK278" s="192"/>
      <c r="AL278" s="192"/>
      <c r="AM278" s="192"/>
      <c r="AN278" s="192"/>
      <c r="AO278" s="192"/>
      <c r="AP278" s="192"/>
      <c r="AQ278" s="192"/>
      <c r="AR278" s="192"/>
      <c r="AS278" s="192"/>
      <c r="AT278" s="192"/>
      <c r="AU278" s="192"/>
      <c r="AV278" s="192"/>
      <c r="AW278" s="192"/>
      <c r="AX278" s="192"/>
      <c r="AY278" s="193"/>
      <c r="AZ278" s="193"/>
      <c r="BA278" s="193"/>
      <c r="BB278" s="193"/>
      <c r="BC278" s="193"/>
      <c r="BD278" s="193"/>
      <c r="BE278" s="193"/>
      <c r="BF278" s="193"/>
      <c r="BG278" s="193"/>
    </row>
    <row r="279" spans="2:60" s="146" customFormat="1" ht="18.75" customHeight="1">
      <c r="B279" s="193"/>
      <c r="C279" s="192" t="s">
        <v>473</v>
      </c>
      <c r="D279" s="192"/>
      <c r="E279" s="192"/>
      <c r="F279" s="192"/>
      <c r="G279" s="192"/>
      <c r="H279" s="192"/>
      <c r="I279" s="193"/>
      <c r="J279" s="194" t="s">
        <v>344</v>
      </c>
      <c r="K279" s="158"/>
      <c r="L279" s="158"/>
      <c r="M279" s="158"/>
      <c r="N279" s="158"/>
      <c r="O279" s="451" t="e">
        <f ca="1">Calcu!G64</f>
        <v>#N/A</v>
      </c>
      <c r="P279" s="451"/>
      <c r="Q279" s="451"/>
      <c r="R279" s="287" t="s">
        <v>522</v>
      </c>
      <c r="S279" s="286"/>
      <c r="T279" s="286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K279" s="158"/>
      <c r="AL279" s="158"/>
      <c r="AM279" s="158"/>
      <c r="AN279" s="158"/>
      <c r="AO279" s="158"/>
      <c r="AP279" s="158"/>
      <c r="AQ279" s="158"/>
      <c r="AR279" s="158"/>
      <c r="AS279" s="158"/>
      <c r="AT279" s="158"/>
      <c r="AU279" s="158"/>
      <c r="AV279" s="158"/>
      <c r="AW279" s="158"/>
      <c r="AX279" s="158"/>
      <c r="AY279" s="158"/>
      <c r="AZ279" s="158"/>
      <c r="BA279" s="158"/>
      <c r="BB279" s="193"/>
      <c r="BC279" s="193"/>
      <c r="BD279" s="193"/>
      <c r="BE279" s="193"/>
      <c r="BF279" s="193"/>
      <c r="BG279" s="193"/>
    </row>
    <row r="280" spans="2:60" s="146" customFormat="1" ht="18.75" customHeight="1">
      <c r="B280" s="193"/>
      <c r="C280" s="192"/>
      <c r="D280" s="192"/>
      <c r="E280" s="192"/>
      <c r="F280" s="192"/>
      <c r="G280" s="192"/>
      <c r="H280" s="192"/>
      <c r="I280" s="285"/>
      <c r="K280" s="450" t="s">
        <v>521</v>
      </c>
      <c r="L280" s="450"/>
      <c r="M280" s="450"/>
      <c r="N280" s="439" t="s">
        <v>249</v>
      </c>
      <c r="O280" s="427" t="e">
        <f ca="1">O279</f>
        <v>#N/A</v>
      </c>
      <c r="P280" s="427"/>
      <c r="Q280" s="290" t="str">
        <f>R279</f>
        <v>μm</v>
      </c>
      <c r="R280" s="290"/>
      <c r="S280" s="439" t="s">
        <v>249</v>
      </c>
      <c r="T280" s="426" t="e">
        <f ca="1">O280/4/SQRT(3)</f>
        <v>#N/A</v>
      </c>
      <c r="U280" s="426"/>
      <c r="V280" s="426"/>
      <c r="W280" s="428" t="str">
        <f>Q280</f>
        <v>μm</v>
      </c>
      <c r="X280" s="428"/>
      <c r="Y280" s="155"/>
      <c r="Z280" s="155"/>
      <c r="AA280" s="155"/>
      <c r="AB280" s="192"/>
      <c r="AC280" s="192"/>
      <c r="AD280" s="192"/>
      <c r="AE280" s="192"/>
      <c r="AF280" s="192"/>
      <c r="AG280" s="192"/>
      <c r="AH280" s="192"/>
      <c r="AI280" s="192"/>
      <c r="AJ280" s="192"/>
      <c r="AK280" s="192"/>
      <c r="AL280" s="192"/>
      <c r="AM280" s="192"/>
      <c r="AN280" s="193"/>
      <c r="AO280" s="193"/>
      <c r="AP280" s="193"/>
      <c r="AQ280" s="193"/>
      <c r="AR280" s="192"/>
      <c r="AS280" s="192"/>
      <c r="AT280" s="192"/>
      <c r="AU280" s="192"/>
      <c r="AV280" s="192"/>
      <c r="AW280" s="192"/>
      <c r="AX280" s="192"/>
      <c r="AY280" s="192"/>
      <c r="AZ280" s="193"/>
      <c r="BA280" s="193"/>
      <c r="BB280" s="193"/>
      <c r="BC280" s="193"/>
      <c r="BD280" s="193"/>
      <c r="BE280" s="193"/>
      <c r="BF280" s="193"/>
      <c r="BG280" s="193"/>
      <c r="BH280" s="193"/>
    </row>
    <row r="281" spans="2:60" s="146" customFormat="1" ht="18.75" customHeight="1">
      <c r="B281" s="193"/>
      <c r="C281" s="192"/>
      <c r="D281" s="192"/>
      <c r="E281" s="192"/>
      <c r="F281" s="192"/>
      <c r="G281" s="192"/>
      <c r="H281" s="192"/>
      <c r="I281" s="285"/>
      <c r="J281" s="293"/>
      <c r="K281" s="450"/>
      <c r="L281" s="450"/>
      <c r="M281" s="450"/>
      <c r="N281" s="439"/>
      <c r="O281" s="440"/>
      <c r="P281" s="440"/>
      <c r="Q281" s="440"/>
      <c r="R281" s="440"/>
      <c r="S281" s="439"/>
      <c r="T281" s="426"/>
      <c r="U281" s="426"/>
      <c r="V281" s="426"/>
      <c r="W281" s="428"/>
      <c r="X281" s="428"/>
      <c r="Y281" s="155"/>
      <c r="Z281" s="155"/>
      <c r="AA281" s="155"/>
      <c r="AB281" s="192"/>
      <c r="AC281" s="192"/>
      <c r="AD281" s="192"/>
      <c r="AE281" s="192"/>
      <c r="AF281" s="192"/>
      <c r="AG281" s="192"/>
      <c r="AH281" s="192"/>
      <c r="AI281" s="192"/>
      <c r="AJ281" s="192"/>
      <c r="AK281" s="192"/>
      <c r="AL281" s="192"/>
      <c r="AM281" s="192"/>
      <c r="AN281" s="193"/>
      <c r="AO281" s="193"/>
      <c r="AP281" s="193"/>
      <c r="AQ281" s="193"/>
      <c r="AR281" s="192"/>
      <c r="AS281" s="192"/>
      <c r="AT281" s="192"/>
      <c r="AU281" s="192"/>
      <c r="AV281" s="192"/>
      <c r="AW281" s="192"/>
      <c r="AX281" s="192"/>
      <c r="AY281" s="192"/>
      <c r="AZ281" s="193"/>
      <c r="BA281" s="193"/>
      <c r="BB281" s="193"/>
      <c r="BC281" s="193"/>
      <c r="BD281" s="193"/>
      <c r="BE281" s="193"/>
      <c r="BF281" s="193"/>
      <c r="BG281" s="193"/>
      <c r="BH281" s="193"/>
    </row>
    <row r="282" spans="2:60" s="146" customFormat="1" ht="18.75" customHeight="1">
      <c r="B282" s="193"/>
      <c r="C282" s="192" t="s">
        <v>475</v>
      </c>
      <c r="D282" s="192"/>
      <c r="E282" s="192"/>
      <c r="F282" s="192"/>
      <c r="G282" s="192"/>
      <c r="H282" s="192"/>
      <c r="I282" s="441" t="str">
        <f>V92</f>
        <v>직사각형</v>
      </c>
      <c r="J282" s="441"/>
      <c r="K282" s="441"/>
      <c r="L282" s="441"/>
      <c r="M282" s="441"/>
      <c r="N282" s="441"/>
      <c r="O282" s="441"/>
      <c r="P282" s="441"/>
      <c r="Q282" s="192"/>
      <c r="R282" s="192"/>
      <c r="S282" s="192"/>
      <c r="T282" s="192"/>
      <c r="U282" s="192"/>
      <c r="V282" s="192"/>
      <c r="W282" s="192"/>
      <c r="X282" s="192"/>
      <c r="Y282" s="192"/>
      <c r="Z282" s="193"/>
      <c r="AA282" s="193"/>
      <c r="AB282" s="193"/>
      <c r="AC282" s="193"/>
      <c r="AD282" s="193"/>
      <c r="AE282" s="193"/>
      <c r="AF282" s="193"/>
      <c r="AG282" s="193"/>
      <c r="AH282" s="192"/>
      <c r="AI282" s="192"/>
      <c r="AJ282" s="192"/>
      <c r="AK282" s="192"/>
      <c r="AL282" s="193"/>
      <c r="AM282" s="193"/>
      <c r="AN282" s="193"/>
      <c r="AO282" s="193"/>
      <c r="AP282" s="193"/>
      <c r="AQ282" s="193"/>
      <c r="AR282" s="193"/>
      <c r="AS282" s="192"/>
      <c r="AT282" s="192"/>
      <c r="AU282" s="192"/>
      <c r="AV282" s="192"/>
      <c r="AW282" s="192"/>
      <c r="AX282" s="192"/>
      <c r="AY282" s="193"/>
      <c r="AZ282" s="193"/>
      <c r="BA282" s="193"/>
      <c r="BB282" s="193"/>
      <c r="BC282" s="193"/>
      <c r="BD282" s="193"/>
      <c r="BE282" s="193"/>
      <c r="BF282" s="193"/>
      <c r="BG282" s="193"/>
    </row>
    <row r="283" spans="2:60" s="146" customFormat="1" ht="18.75" customHeight="1">
      <c r="B283" s="193"/>
      <c r="C283" s="431" t="s">
        <v>476</v>
      </c>
      <c r="D283" s="431"/>
      <c r="E283" s="431"/>
      <c r="F283" s="431"/>
      <c r="G283" s="431"/>
      <c r="H283" s="431"/>
      <c r="I283" s="192"/>
      <c r="J283" s="192"/>
      <c r="K283" s="192"/>
      <c r="L283" s="192"/>
      <c r="M283" s="192"/>
      <c r="N283" s="429">
        <f>AA92</f>
        <v>1</v>
      </c>
      <c r="O283" s="429"/>
      <c r="P283" s="156"/>
      <c r="Q283" s="156"/>
      <c r="R283" s="156"/>
      <c r="S283" s="192"/>
      <c r="T283" s="192"/>
      <c r="U283" s="192"/>
      <c r="V283" s="192"/>
      <c r="W283" s="192"/>
      <c r="X283" s="192"/>
      <c r="Y283" s="192"/>
      <c r="Z283" s="157"/>
      <c r="AA283" s="157"/>
      <c r="AB283" s="192"/>
      <c r="AC283" s="192"/>
      <c r="AD283" s="192"/>
      <c r="AE283" s="192"/>
      <c r="AF283" s="192"/>
      <c r="AG283" s="192"/>
      <c r="AH283" s="192"/>
      <c r="AI283" s="192"/>
      <c r="AJ283" s="192"/>
      <c r="AK283" s="192"/>
      <c r="AL283" s="193"/>
      <c r="AM283" s="193"/>
      <c r="AN283" s="193"/>
      <c r="AO283" s="192"/>
      <c r="AP283" s="192"/>
      <c r="AQ283" s="192"/>
      <c r="AR283" s="192"/>
      <c r="AS283" s="192"/>
      <c r="AT283" s="192"/>
      <c r="AU283" s="192"/>
      <c r="AV283" s="192"/>
      <c r="AW283" s="192"/>
      <c r="AX283" s="192"/>
      <c r="AY283" s="193"/>
      <c r="AZ283" s="193"/>
      <c r="BA283" s="193"/>
      <c r="BB283" s="193"/>
      <c r="BC283" s="193"/>
      <c r="BD283" s="193"/>
      <c r="BE283" s="193"/>
      <c r="BF283" s="193"/>
      <c r="BG283" s="193"/>
    </row>
    <row r="284" spans="2:60" s="146" customFormat="1" ht="18.75" customHeight="1">
      <c r="B284" s="193"/>
      <c r="C284" s="431"/>
      <c r="D284" s="431"/>
      <c r="E284" s="431"/>
      <c r="F284" s="431"/>
      <c r="G284" s="431"/>
      <c r="H284" s="431"/>
      <c r="I284" s="192"/>
      <c r="J284" s="192"/>
      <c r="K284" s="192"/>
      <c r="L284" s="192"/>
      <c r="M284" s="192"/>
      <c r="N284" s="429"/>
      <c r="O284" s="429"/>
      <c r="P284" s="156"/>
      <c r="Q284" s="156"/>
      <c r="R284" s="156"/>
      <c r="S284" s="192"/>
      <c r="T284" s="192"/>
      <c r="U284" s="192"/>
      <c r="V284" s="192"/>
      <c r="W284" s="192"/>
      <c r="X284" s="192"/>
      <c r="Y284" s="192"/>
      <c r="Z284" s="157"/>
      <c r="AA284" s="157"/>
      <c r="AB284" s="192"/>
      <c r="AC284" s="192"/>
      <c r="AD284" s="192"/>
      <c r="AE284" s="192"/>
      <c r="AF284" s="192"/>
      <c r="AG284" s="192"/>
      <c r="AH284" s="192"/>
      <c r="AI284" s="192"/>
      <c r="AJ284" s="192"/>
      <c r="AK284" s="192"/>
      <c r="AL284" s="193"/>
      <c r="AM284" s="193"/>
      <c r="AN284" s="193"/>
      <c r="AO284" s="192"/>
      <c r="AP284" s="192"/>
      <c r="AQ284" s="192"/>
      <c r="AR284" s="192"/>
      <c r="AS284" s="192"/>
      <c r="AT284" s="192"/>
      <c r="AU284" s="192"/>
      <c r="AV284" s="192"/>
      <c r="AW284" s="192"/>
      <c r="AX284" s="192"/>
      <c r="AY284" s="193"/>
      <c r="AZ284" s="193"/>
      <c r="BA284" s="193"/>
      <c r="BB284" s="193"/>
      <c r="BC284" s="193"/>
      <c r="BD284" s="193"/>
      <c r="BE284" s="193"/>
      <c r="BF284" s="193"/>
      <c r="BG284" s="193"/>
    </row>
    <row r="285" spans="2:60" s="146" customFormat="1" ht="18.75" customHeight="1">
      <c r="B285" s="193"/>
      <c r="C285" s="192" t="s">
        <v>477</v>
      </c>
      <c r="D285" s="192"/>
      <c r="E285" s="192"/>
      <c r="F285" s="192"/>
      <c r="G285" s="192"/>
      <c r="H285" s="192"/>
      <c r="I285" s="192"/>
      <c r="J285" s="193"/>
      <c r="K285" s="193" t="s">
        <v>264</v>
      </c>
      <c r="L285" s="429">
        <v>1</v>
      </c>
      <c r="M285" s="429"/>
      <c r="N285" s="294" t="s">
        <v>85</v>
      </c>
      <c r="O285" s="426" t="e">
        <f ca="1">T280</f>
        <v>#N/A</v>
      </c>
      <c r="P285" s="428"/>
      <c r="Q285" s="428"/>
      <c r="R285" s="452" t="str">
        <f>W280</f>
        <v>μm</v>
      </c>
      <c r="S285" s="428"/>
      <c r="T285" s="288" t="s">
        <v>84</v>
      </c>
      <c r="U285" s="74" t="s">
        <v>523</v>
      </c>
      <c r="V285" s="426" t="e">
        <f ca="1">L285*O285</f>
        <v>#N/A</v>
      </c>
      <c r="W285" s="426"/>
      <c r="X285" s="426"/>
      <c r="Y285" s="289" t="str">
        <f>R285</f>
        <v>μm</v>
      </c>
      <c r="Z285" s="56"/>
      <c r="AA285" s="287"/>
      <c r="AB285" s="285"/>
      <c r="AC285" s="150"/>
      <c r="AD285" s="193"/>
      <c r="AE285" s="192"/>
      <c r="AF285" s="193"/>
      <c r="AG285" s="193"/>
      <c r="AH285" s="193"/>
      <c r="AI285" s="193"/>
      <c r="AJ285" s="193"/>
      <c r="AK285" s="192"/>
      <c r="AL285" s="193"/>
      <c r="AM285" s="193"/>
      <c r="AN285" s="193"/>
      <c r="AO285" s="192"/>
      <c r="AP285" s="192"/>
      <c r="AQ285" s="192"/>
      <c r="AR285" s="192"/>
      <c r="AS285" s="192"/>
      <c r="AT285" s="192"/>
      <c r="AU285" s="192"/>
      <c r="AV285" s="192"/>
      <c r="AW285" s="192"/>
      <c r="AX285" s="192"/>
      <c r="AY285" s="193"/>
      <c r="AZ285" s="193"/>
      <c r="BA285" s="193"/>
      <c r="BB285" s="193"/>
      <c r="BC285" s="193"/>
      <c r="BD285" s="193"/>
      <c r="BE285" s="193"/>
      <c r="BF285" s="193"/>
      <c r="BG285" s="193"/>
    </row>
    <row r="286" spans="2:60" s="146" customFormat="1" ht="18.75" customHeight="1">
      <c r="B286" s="193"/>
      <c r="C286" s="431" t="s">
        <v>478</v>
      </c>
      <c r="D286" s="431"/>
      <c r="E286" s="431"/>
      <c r="F286" s="431"/>
      <c r="G286" s="431"/>
      <c r="H286" s="192"/>
      <c r="J286" s="192"/>
      <c r="K286" s="192"/>
      <c r="L286" s="192"/>
      <c r="M286" s="192"/>
      <c r="N286" s="192"/>
      <c r="O286" s="192"/>
      <c r="P286" s="192"/>
      <c r="Q286" s="192"/>
      <c r="R286" s="150"/>
      <c r="S286" s="192"/>
      <c r="T286" s="192"/>
      <c r="U286" s="192"/>
      <c r="W286" s="192"/>
      <c r="X286" s="57" t="s">
        <v>479</v>
      </c>
      <c r="Y286" s="192"/>
      <c r="Z286" s="192"/>
      <c r="AA286" s="192"/>
      <c r="AB286" s="192"/>
      <c r="AC286" s="192"/>
      <c r="AD286" s="192"/>
      <c r="AE286" s="193"/>
      <c r="AF286" s="193"/>
      <c r="AG286" s="193"/>
      <c r="AH286" s="193"/>
      <c r="AI286" s="193"/>
      <c r="AJ286" s="193"/>
      <c r="AK286" s="193"/>
      <c r="AL286" s="193"/>
      <c r="AM286" s="193"/>
      <c r="AN286" s="193"/>
      <c r="AO286" s="193"/>
      <c r="AP286" s="193"/>
      <c r="AQ286" s="193"/>
      <c r="AR286" s="193"/>
      <c r="AS286" s="193"/>
      <c r="AT286" s="193"/>
      <c r="AU286" s="193"/>
      <c r="AV286" s="193"/>
      <c r="AW286" s="193"/>
      <c r="AX286" s="193"/>
      <c r="AY286" s="193"/>
      <c r="AZ286" s="193"/>
      <c r="BA286" s="193"/>
      <c r="BB286" s="193"/>
      <c r="BC286" s="193"/>
      <c r="BD286" s="193"/>
      <c r="BE286" s="193"/>
      <c r="BF286" s="193"/>
      <c r="BG286" s="193"/>
    </row>
    <row r="287" spans="2:60" s="146" customFormat="1" ht="18.75" customHeight="1">
      <c r="B287" s="193"/>
      <c r="C287" s="431"/>
      <c r="D287" s="431"/>
      <c r="E287" s="431"/>
      <c r="F287" s="431"/>
      <c r="G287" s="431"/>
      <c r="H287" s="192"/>
      <c r="I287" s="192"/>
      <c r="J287" s="192"/>
      <c r="K287" s="192"/>
      <c r="L287" s="192"/>
      <c r="M287" s="192"/>
      <c r="N287" s="192"/>
      <c r="O287" s="192"/>
      <c r="P287" s="192"/>
      <c r="Q287" s="192"/>
      <c r="R287" s="150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3"/>
      <c r="AF287" s="192"/>
      <c r="AG287" s="193"/>
      <c r="AH287" s="193"/>
      <c r="AI287" s="193"/>
      <c r="AJ287" s="193"/>
      <c r="AK287" s="193"/>
      <c r="AL287" s="193"/>
      <c r="AM287" s="193"/>
      <c r="AN287" s="193"/>
      <c r="AO287" s="193"/>
      <c r="AP287" s="193"/>
      <c r="AQ287" s="193"/>
      <c r="AR287" s="193"/>
      <c r="AS287" s="193"/>
      <c r="AT287" s="193"/>
      <c r="AU287" s="193"/>
      <c r="AV287" s="193"/>
      <c r="AW287" s="193"/>
      <c r="AX287" s="193"/>
      <c r="AY287" s="193"/>
      <c r="AZ287" s="193"/>
      <c r="BA287" s="193"/>
      <c r="BB287" s="193"/>
      <c r="BC287" s="193"/>
      <c r="BD287" s="193"/>
      <c r="BE287" s="193"/>
      <c r="BF287" s="193"/>
      <c r="BG287" s="193"/>
    </row>
    <row r="288" spans="2:60" s="146" customFormat="1" ht="18.75" customHeight="1">
      <c r="B288" s="193"/>
      <c r="C288" s="192"/>
      <c r="D288" s="192"/>
      <c r="E288" s="192"/>
      <c r="F288" s="192"/>
      <c r="G288" s="193"/>
      <c r="H288" s="192"/>
      <c r="I288" s="192"/>
      <c r="J288" s="192"/>
      <c r="K288" s="192"/>
      <c r="L288" s="192"/>
      <c r="M288" s="192"/>
      <c r="N288" s="192"/>
      <c r="O288" s="192"/>
      <c r="P288" s="192"/>
      <c r="Q288" s="192"/>
      <c r="R288" s="192"/>
      <c r="S288" s="192"/>
      <c r="T288" s="192"/>
      <c r="U288" s="192"/>
      <c r="V288" s="192"/>
      <c r="W288" s="192"/>
      <c r="X288" s="192"/>
      <c r="Y288" s="192"/>
      <c r="Z288" s="192"/>
      <c r="AA288" s="192"/>
      <c r="AB288" s="192"/>
      <c r="AC288" s="192"/>
      <c r="AD288" s="192"/>
      <c r="AE288" s="193"/>
      <c r="AF288" s="192"/>
      <c r="AG288" s="193"/>
      <c r="AH288" s="193"/>
      <c r="AI288" s="193"/>
      <c r="AJ288" s="193"/>
      <c r="AK288" s="193"/>
      <c r="AL288" s="193"/>
      <c r="AM288" s="193"/>
      <c r="AN288" s="193"/>
      <c r="AO288" s="193"/>
      <c r="AP288" s="193"/>
      <c r="AQ288" s="193"/>
      <c r="AR288" s="193"/>
      <c r="AS288" s="193"/>
      <c r="AT288" s="193"/>
      <c r="AU288" s="193"/>
      <c r="AV288" s="193"/>
      <c r="AW288" s="193"/>
      <c r="AX288" s="193"/>
      <c r="AY288" s="193"/>
      <c r="AZ288" s="193"/>
      <c r="BA288" s="193"/>
      <c r="BB288" s="193"/>
      <c r="BC288" s="193"/>
      <c r="BD288" s="193"/>
      <c r="BE288" s="193"/>
      <c r="BF288" s="193"/>
      <c r="BG288" s="193"/>
    </row>
    <row r="289" spans="1:80" s="146" customFormat="1" ht="18.75" customHeight="1">
      <c r="A289" s="58" t="s">
        <v>295</v>
      </c>
      <c r="B289" s="193"/>
      <c r="C289" s="193"/>
      <c r="D289" s="193"/>
      <c r="E289" s="193"/>
      <c r="F289" s="193"/>
      <c r="G289" s="193"/>
      <c r="H289" s="193"/>
      <c r="I289" s="193"/>
      <c r="J289" s="193"/>
      <c r="K289" s="193"/>
      <c r="L289" s="193"/>
      <c r="M289" s="193"/>
      <c r="N289" s="193"/>
      <c r="O289" s="193"/>
      <c r="P289" s="193"/>
      <c r="Q289" s="193"/>
      <c r="R289" s="193"/>
      <c r="S289" s="193"/>
      <c r="T289" s="193"/>
      <c r="U289" s="193"/>
      <c r="V289" s="193"/>
      <c r="W289" s="193"/>
      <c r="X289" s="193"/>
      <c r="Y289" s="193"/>
      <c r="Z289" s="193"/>
      <c r="AA289" s="193"/>
      <c r="AB289" s="193"/>
      <c r="AC289" s="193"/>
      <c r="AD289" s="193"/>
      <c r="AE289" s="193"/>
      <c r="AF289" s="193"/>
      <c r="AG289" s="193"/>
      <c r="AH289" s="193"/>
      <c r="AI289" s="193"/>
      <c r="AJ289" s="193"/>
      <c r="AK289" s="193"/>
      <c r="AL289" s="193"/>
      <c r="AM289" s="193"/>
      <c r="AN289" s="193"/>
      <c r="AO289" s="193"/>
      <c r="AP289" s="193"/>
      <c r="AQ289" s="193"/>
      <c r="AR289" s="193"/>
      <c r="AS289" s="193"/>
      <c r="AT289" s="193"/>
      <c r="AU289" s="193"/>
      <c r="AV289" s="193"/>
      <c r="AW289" s="193"/>
      <c r="AX289" s="193"/>
      <c r="AY289" s="193"/>
      <c r="AZ289" s="193"/>
      <c r="BA289" s="193"/>
      <c r="BB289" s="193"/>
      <c r="BC289" s="193"/>
      <c r="BD289" s="193"/>
      <c r="BE289" s="193"/>
      <c r="BF289" s="193"/>
    </row>
    <row r="290" spans="1:80" s="146" customFormat="1" ht="18.75" customHeight="1">
      <c r="A290" s="193"/>
      <c r="B290" s="193"/>
      <c r="C290" s="193"/>
      <c r="D290" s="193"/>
      <c r="E290" s="193"/>
      <c r="F290" s="193"/>
      <c r="G290" s="193"/>
      <c r="H290" s="193"/>
      <c r="I290" s="193"/>
      <c r="J290" s="193"/>
      <c r="K290" s="193"/>
      <c r="L290" s="193"/>
      <c r="M290" s="193"/>
      <c r="N290" s="193"/>
      <c r="O290" s="193"/>
      <c r="P290" s="193"/>
      <c r="Q290" s="193"/>
      <c r="R290" s="193"/>
      <c r="S290" s="193"/>
      <c r="T290" s="193"/>
      <c r="U290" s="193"/>
      <c r="V290" s="193"/>
      <c r="W290" s="193"/>
      <c r="X290" s="193"/>
      <c r="Y290" s="193"/>
      <c r="Z290" s="193"/>
      <c r="AA290" s="193"/>
      <c r="AB290" s="193"/>
      <c r="AC290" s="193"/>
      <c r="AD290" s="193"/>
      <c r="AE290" s="192"/>
      <c r="AF290" s="193"/>
      <c r="AG290" s="193"/>
      <c r="AH290" s="193"/>
      <c r="AI290" s="193"/>
      <c r="AJ290" s="193"/>
      <c r="AK290" s="193"/>
      <c r="AL290" s="193"/>
      <c r="AM290" s="193"/>
      <c r="AN290" s="193"/>
      <c r="AO290" s="193"/>
      <c r="AP290" s="193"/>
      <c r="AQ290" s="193"/>
      <c r="AR290" s="193"/>
      <c r="AS290" s="193"/>
      <c r="AT290" s="193"/>
      <c r="AU290" s="193"/>
      <c r="AV290" s="193"/>
      <c r="AW290" s="193"/>
      <c r="AX290" s="193"/>
      <c r="AY290" s="193"/>
      <c r="AZ290" s="193"/>
      <c r="BA290" s="193"/>
      <c r="BB290" s="193"/>
      <c r="BC290" s="193"/>
      <c r="BD290" s="193"/>
      <c r="BE290" s="193"/>
      <c r="BF290" s="193"/>
    </row>
    <row r="291" spans="1:80" s="59" customFormat="1" ht="18.75" customHeight="1">
      <c r="C291" s="192"/>
      <c r="D291" s="192"/>
      <c r="E291" s="193" t="s">
        <v>249</v>
      </c>
      <c r="F291" s="449" t="e">
        <f ca="1">Calcu!Q54</f>
        <v>#N/A</v>
      </c>
      <c r="G291" s="449"/>
      <c r="H291" s="449"/>
      <c r="I291" s="192" t="s">
        <v>142</v>
      </c>
      <c r="J291" s="192"/>
      <c r="K291" s="429" t="s">
        <v>99</v>
      </c>
      <c r="L291" s="429"/>
      <c r="M291" s="449">
        <f>Calcu!Q58</f>
        <v>0</v>
      </c>
      <c r="N291" s="449"/>
      <c r="O291" s="449"/>
      <c r="P291" s="192" t="s">
        <v>142</v>
      </c>
      <c r="Q291" s="192"/>
      <c r="R291" s="429" t="s">
        <v>99</v>
      </c>
      <c r="S291" s="429"/>
      <c r="T291" s="449">
        <f>Calcu!Q59</f>
        <v>0</v>
      </c>
      <c r="U291" s="449"/>
      <c r="V291" s="449"/>
      <c r="W291" s="192" t="s">
        <v>142</v>
      </c>
      <c r="X291" s="192"/>
      <c r="Y291" s="429" t="s">
        <v>99</v>
      </c>
      <c r="Z291" s="429"/>
      <c r="AA291" s="449" t="e">
        <f ca="1">Calcu!Q60</f>
        <v>#N/A</v>
      </c>
      <c r="AB291" s="449"/>
      <c r="AC291" s="449"/>
      <c r="AD291" s="192" t="s">
        <v>142</v>
      </c>
      <c r="AE291" s="192"/>
      <c r="AF291" s="429" t="s">
        <v>99</v>
      </c>
      <c r="AG291" s="429"/>
      <c r="AH291" s="449">
        <f>Calcu!Q61</f>
        <v>0</v>
      </c>
      <c r="AI291" s="449"/>
      <c r="AJ291" s="449"/>
      <c r="AK291" s="192" t="s">
        <v>142</v>
      </c>
      <c r="AL291" s="192"/>
      <c r="AM291" s="192"/>
      <c r="AN291" s="192"/>
      <c r="AO291" s="194"/>
      <c r="AP291" s="192"/>
      <c r="AQ291" s="192"/>
      <c r="AR291" s="192"/>
      <c r="AS291" s="192"/>
      <c r="AT291" s="192"/>
      <c r="AU291" s="192"/>
      <c r="AV291" s="192"/>
      <c r="AW291" s="192"/>
      <c r="AX291" s="192"/>
      <c r="AY291" s="192"/>
      <c r="AZ291" s="192"/>
      <c r="BA291" s="192"/>
      <c r="BB291" s="192"/>
      <c r="BC291" s="192"/>
      <c r="BD291" s="192"/>
      <c r="BE291" s="192"/>
      <c r="BF291" s="192"/>
      <c r="BG291" s="192"/>
      <c r="BH291" s="192"/>
    </row>
    <row r="292" spans="1:80" s="59" customFormat="1" ht="18.75" customHeight="1">
      <c r="C292" s="192"/>
      <c r="D292" s="192"/>
      <c r="E292" s="192"/>
      <c r="F292" s="429" t="s">
        <v>99</v>
      </c>
      <c r="G292" s="429"/>
      <c r="H292" s="449" t="e">
        <f ca="1">Calcu!Q62</f>
        <v>#N/A</v>
      </c>
      <c r="I292" s="449"/>
      <c r="J292" s="449"/>
      <c r="K292" s="192" t="s">
        <v>142</v>
      </c>
      <c r="L292" s="192"/>
      <c r="M292" s="429" t="s">
        <v>99</v>
      </c>
      <c r="N292" s="429"/>
      <c r="O292" s="449">
        <f>Calcu!Q63</f>
        <v>0</v>
      </c>
      <c r="P292" s="449"/>
      <c r="Q292" s="449"/>
      <c r="R292" s="192" t="s">
        <v>142</v>
      </c>
      <c r="S292" s="192"/>
      <c r="T292" s="429" t="s">
        <v>99</v>
      </c>
      <c r="U292" s="429"/>
      <c r="V292" s="449" t="e">
        <f ca="1">Calcu!Q64</f>
        <v>#N/A</v>
      </c>
      <c r="W292" s="449"/>
      <c r="X292" s="449"/>
      <c r="Y292" s="192" t="s">
        <v>142</v>
      </c>
      <c r="Z292" s="192"/>
      <c r="AA292" s="192"/>
      <c r="AB292" s="192"/>
      <c r="AC292" s="192"/>
      <c r="AD292" s="63"/>
      <c r="AE292" s="63"/>
      <c r="AF292" s="63"/>
      <c r="AG292" s="192"/>
      <c r="AH292" s="192"/>
      <c r="AI292" s="192"/>
      <c r="AJ292" s="192"/>
      <c r="AK292" s="192"/>
      <c r="AL292" s="192"/>
      <c r="AM292" s="192"/>
      <c r="AN292" s="192"/>
      <c r="AO292" s="192"/>
      <c r="AP292" s="192"/>
      <c r="AQ292" s="192"/>
      <c r="AR292" s="192"/>
      <c r="AS292" s="192"/>
      <c r="AT292" s="192"/>
      <c r="AU292" s="192"/>
      <c r="AV292" s="192"/>
      <c r="AW292" s="192"/>
      <c r="AX292" s="192"/>
      <c r="AY292" s="192"/>
      <c r="AZ292" s="192"/>
      <c r="BA292" s="192"/>
      <c r="BB292" s="192"/>
      <c r="BC292" s="192"/>
      <c r="BD292" s="192"/>
      <c r="BE292" s="192"/>
      <c r="BF292" s="192"/>
      <c r="BG292" s="192"/>
      <c r="BH292" s="192"/>
    </row>
    <row r="293" spans="1:80" s="59" customFormat="1" ht="18.75" customHeight="1">
      <c r="C293" s="192"/>
      <c r="D293" s="192"/>
      <c r="E293" s="193" t="s">
        <v>249</v>
      </c>
      <c r="F293" s="449" t="e">
        <f ca="1">Calcu!Q65</f>
        <v>#N/A</v>
      </c>
      <c r="G293" s="449"/>
      <c r="H293" s="449"/>
      <c r="I293" s="192" t="s">
        <v>142</v>
      </c>
      <c r="J293" s="192"/>
      <c r="K293" s="192"/>
      <c r="L293" s="192"/>
      <c r="M293" s="159"/>
      <c r="N293" s="159"/>
      <c r="O293" s="159"/>
      <c r="P293" s="159"/>
      <c r="Q293" s="192"/>
      <c r="R293" s="192"/>
      <c r="S293" s="192"/>
      <c r="T293" s="192"/>
      <c r="U293" s="192"/>
      <c r="V293" s="192"/>
      <c r="W293" s="192"/>
      <c r="X293" s="192"/>
      <c r="Y293" s="192"/>
      <c r="Z293" s="192"/>
      <c r="AA293" s="192"/>
      <c r="AB293" s="192"/>
      <c r="AC293" s="192"/>
      <c r="AD293" s="192"/>
      <c r="AE293" s="192"/>
      <c r="AF293" s="192"/>
      <c r="AG293" s="193"/>
      <c r="AH293" s="192"/>
      <c r="AI293" s="192"/>
      <c r="AJ293" s="192"/>
      <c r="AK293" s="192"/>
      <c r="AL293" s="192"/>
      <c r="AM293" s="192"/>
      <c r="AN293" s="192"/>
      <c r="AO293" s="192"/>
      <c r="AP293" s="192"/>
      <c r="AQ293" s="192"/>
      <c r="AR293" s="192"/>
      <c r="AS293" s="192"/>
      <c r="AT293" s="192"/>
      <c r="AU293" s="192"/>
      <c r="AV293" s="192"/>
      <c r="AW293" s="192"/>
      <c r="AX293" s="192"/>
      <c r="AY293" s="192"/>
      <c r="AZ293" s="192"/>
      <c r="BA293" s="192"/>
      <c r="BB293" s="192"/>
      <c r="BC293" s="192"/>
      <c r="BD293" s="192"/>
      <c r="BE293" s="192"/>
      <c r="BF293" s="192"/>
      <c r="BG293" s="192"/>
      <c r="BH293" s="192"/>
    </row>
    <row r="294" spans="1:80" s="59" customFormat="1" ht="18.75" customHeight="1">
      <c r="A294" s="192"/>
      <c r="B294" s="192"/>
      <c r="C294" s="192"/>
      <c r="D294" s="145"/>
      <c r="I294" s="193"/>
      <c r="J294" s="193"/>
      <c r="K294" s="160"/>
      <c r="L294" s="160"/>
      <c r="M294" s="160"/>
      <c r="N294" s="160"/>
      <c r="O294" s="192"/>
      <c r="P294" s="192"/>
      <c r="Q294" s="192"/>
      <c r="R294" s="192"/>
      <c r="S294" s="192"/>
      <c r="T294" s="192"/>
      <c r="U294" s="192"/>
      <c r="V294" s="192"/>
      <c r="W294" s="192"/>
      <c r="X294" s="192"/>
      <c r="Y294" s="192"/>
      <c r="Z294" s="192"/>
      <c r="AA294" s="192"/>
      <c r="AB294" s="192"/>
      <c r="AC294" s="192"/>
      <c r="AD294" s="192"/>
      <c r="AE294" s="192"/>
      <c r="AF294" s="192"/>
      <c r="AG294" s="192"/>
      <c r="AH294" s="192"/>
      <c r="AI294" s="192"/>
      <c r="AJ294" s="192"/>
      <c r="AK294" s="192"/>
      <c r="AL294" s="192"/>
      <c r="AM294" s="192"/>
      <c r="AN294" s="192"/>
      <c r="AO294" s="192"/>
      <c r="AP294" s="192"/>
      <c r="AQ294" s="192"/>
      <c r="AR294" s="192"/>
      <c r="AS294" s="192"/>
      <c r="AT294" s="192"/>
      <c r="AU294" s="192"/>
      <c r="AV294" s="192"/>
      <c r="AW294" s="192"/>
      <c r="AX294" s="192"/>
      <c r="AY294" s="192"/>
      <c r="AZ294" s="192"/>
      <c r="BA294" s="192"/>
      <c r="BB294" s="192"/>
      <c r="BC294" s="192"/>
      <c r="BD294" s="192"/>
      <c r="BE294" s="192"/>
      <c r="BF294" s="192"/>
    </row>
    <row r="295" spans="1:80" s="146" customFormat="1" ht="18.75" customHeight="1">
      <c r="A295" s="193"/>
      <c r="B295" s="193"/>
      <c r="C295" s="193"/>
      <c r="D295" s="151" t="s">
        <v>554</v>
      </c>
      <c r="E295" s="305" t="s">
        <v>249</v>
      </c>
      <c r="F295" s="449" t="e">
        <f ca="1">F293</f>
        <v>#N/A</v>
      </c>
      <c r="G295" s="449"/>
      <c r="H295" s="449"/>
      <c r="I295" s="192" t="s">
        <v>142</v>
      </c>
      <c r="J295" s="159"/>
      <c r="K295" s="159"/>
      <c r="L295" s="159"/>
      <c r="M295" s="159"/>
      <c r="N295" s="193"/>
      <c r="O295" s="193"/>
      <c r="P295" s="192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2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3"/>
      <c r="AT295" s="193"/>
      <c r="AU295" s="193"/>
      <c r="AV295" s="193"/>
      <c r="AW295" s="193"/>
      <c r="AX295" s="193"/>
      <c r="AY295" s="193"/>
      <c r="AZ295" s="193"/>
      <c r="BA295" s="193"/>
      <c r="BB295" s="193"/>
      <c r="BC295" s="193"/>
      <c r="BD295" s="193"/>
      <c r="BE295" s="193"/>
      <c r="BF295" s="193"/>
    </row>
    <row r="296" spans="1:80" s="192" customFormat="1" ht="18.75" customHeight="1"/>
    <row r="297" spans="1:80" ht="18.75" customHeight="1">
      <c r="A297" s="58" t="s">
        <v>296</v>
      </c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</row>
    <row r="298" spans="1:80" ht="18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445" t="e">
        <f ca="1">F295</f>
        <v>#N/A</v>
      </c>
      <c r="M298" s="445"/>
      <c r="N298" s="445"/>
      <c r="O298" s="445"/>
      <c r="P298" s="445"/>
      <c r="Q298" s="445"/>
      <c r="R298" s="445"/>
      <c r="S298" s="445"/>
      <c r="T298" s="445"/>
      <c r="U298" s="445"/>
      <c r="V298" s="445"/>
      <c r="W298" s="445"/>
      <c r="X298" s="445"/>
      <c r="Y298" s="445"/>
      <c r="Z298" s="445"/>
      <c r="AA298" s="445"/>
      <c r="AB298" s="445"/>
      <c r="AC298" s="445"/>
      <c r="AD298" s="445"/>
      <c r="AE298" s="445"/>
      <c r="AF298" s="445"/>
      <c r="AG298" s="445"/>
      <c r="AH298" s="445"/>
      <c r="AI298" s="445"/>
      <c r="AJ298" s="445"/>
      <c r="AK298" s="445"/>
      <c r="AL298" s="445"/>
      <c r="AM298" s="445"/>
      <c r="AN298" s="445"/>
      <c r="AO298" s="445"/>
      <c r="AP298" s="445"/>
      <c r="AQ298" s="445"/>
      <c r="AR298" s="445"/>
      <c r="AS298" s="445"/>
      <c r="AT298" s="445"/>
      <c r="AU298" s="445"/>
      <c r="AV298" s="445"/>
      <c r="AW298" s="445"/>
      <c r="AX298" s="445"/>
      <c r="AY298" s="429" t="s">
        <v>249</v>
      </c>
      <c r="AZ298" s="446" t="e">
        <f ca="1">TRIM(Calcu!S65)</f>
        <v>#N/A</v>
      </c>
      <c r="BA298" s="446"/>
      <c r="BB298" s="178"/>
      <c r="BC298" s="57"/>
      <c r="BD298" s="57"/>
      <c r="BE298" s="57"/>
      <c r="BF298" s="57"/>
      <c r="BG298" s="192"/>
      <c r="BH298" s="192"/>
      <c r="BK298" s="161"/>
      <c r="BL298" s="161"/>
      <c r="BM298" s="161"/>
      <c r="BN298" s="161"/>
      <c r="BO298" s="161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</row>
    <row r="299" spans="1:80" ht="18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447" t="e">
        <f ca="1">Calcu!Q54</f>
        <v>#N/A</v>
      </c>
      <c r="M299" s="447"/>
      <c r="N299" s="447"/>
      <c r="O299" s="447"/>
      <c r="P299" s="429" t="s">
        <v>99</v>
      </c>
      <c r="Q299" s="447">
        <f>Calcu!Q58</f>
        <v>0</v>
      </c>
      <c r="R299" s="447"/>
      <c r="S299" s="447"/>
      <c r="T299" s="447"/>
      <c r="U299" s="429" t="s">
        <v>99</v>
      </c>
      <c r="V299" s="445">
        <f>Calcu!Q59</f>
        <v>0</v>
      </c>
      <c r="W299" s="445"/>
      <c r="X299" s="445"/>
      <c r="Y299" s="445"/>
      <c r="Z299" s="429" t="s">
        <v>99</v>
      </c>
      <c r="AA299" s="447" t="e">
        <f ca="1">Calcu!Q60</f>
        <v>#N/A</v>
      </c>
      <c r="AB299" s="447"/>
      <c r="AC299" s="447"/>
      <c r="AD299" s="447"/>
      <c r="AE299" s="429" t="s">
        <v>99</v>
      </c>
      <c r="AF299" s="445">
        <f>Calcu!Q61</f>
        <v>0</v>
      </c>
      <c r="AG299" s="445"/>
      <c r="AH299" s="445"/>
      <c r="AI299" s="445"/>
      <c r="AJ299" s="429" t="s">
        <v>99</v>
      </c>
      <c r="AK299" s="445" t="e">
        <f ca="1">Calcu!Q62</f>
        <v>#N/A</v>
      </c>
      <c r="AL299" s="445"/>
      <c r="AM299" s="445"/>
      <c r="AN299" s="445"/>
      <c r="AO299" s="429" t="s">
        <v>99</v>
      </c>
      <c r="AP299" s="445">
        <f>Calcu!Q63</f>
        <v>0</v>
      </c>
      <c r="AQ299" s="445"/>
      <c r="AR299" s="445"/>
      <c r="AS299" s="445"/>
      <c r="AT299" s="429" t="s">
        <v>99</v>
      </c>
      <c r="AU299" s="445" t="e">
        <f ca="1">Calcu!Q64</f>
        <v>#N/A</v>
      </c>
      <c r="AV299" s="445"/>
      <c r="AW299" s="445"/>
      <c r="AX299" s="445"/>
      <c r="AY299" s="429"/>
      <c r="AZ299" s="446"/>
      <c r="BA299" s="446"/>
      <c r="BB299" s="178"/>
      <c r="BC299" s="57"/>
      <c r="BD299" s="57"/>
      <c r="BE299" s="57"/>
      <c r="BF299" s="57"/>
      <c r="BG299" s="57"/>
      <c r="BH299" s="57"/>
      <c r="BK299" s="161"/>
      <c r="BL299" s="161"/>
      <c r="BM299" s="161"/>
      <c r="BN299" s="161"/>
      <c r="BO299" s="161"/>
    </row>
    <row r="300" spans="1:80" ht="18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429" t="str">
        <f>Calcu!S54</f>
        <v>∞</v>
      </c>
      <c r="M300" s="429"/>
      <c r="N300" s="429"/>
      <c r="O300" s="429"/>
      <c r="P300" s="429"/>
      <c r="Q300" s="429" t="str">
        <f>Calcu!S58</f>
        <v>∞</v>
      </c>
      <c r="R300" s="429"/>
      <c r="S300" s="429"/>
      <c r="T300" s="429"/>
      <c r="U300" s="429"/>
      <c r="V300" s="429">
        <f>Calcu!S59</f>
        <v>100</v>
      </c>
      <c r="W300" s="429"/>
      <c r="X300" s="429"/>
      <c r="Y300" s="429"/>
      <c r="Z300" s="429"/>
      <c r="AA300" s="429">
        <f>Calcu!S60</f>
        <v>12</v>
      </c>
      <c r="AB300" s="429"/>
      <c r="AC300" s="429"/>
      <c r="AD300" s="429"/>
      <c r="AE300" s="429"/>
      <c r="AF300" s="448">
        <f>Calcu!S61</f>
        <v>100</v>
      </c>
      <c r="AG300" s="448"/>
      <c r="AH300" s="448"/>
      <c r="AI300" s="448"/>
      <c r="AJ300" s="429"/>
      <c r="AK300" s="429">
        <f>Calcu!S62</f>
        <v>12</v>
      </c>
      <c r="AL300" s="429"/>
      <c r="AM300" s="429"/>
      <c r="AN300" s="429"/>
      <c r="AO300" s="429"/>
      <c r="AP300" s="429" t="str">
        <f>Calcu!S63</f>
        <v>∞</v>
      </c>
      <c r="AQ300" s="429"/>
      <c r="AR300" s="429"/>
      <c r="AS300" s="429"/>
      <c r="AT300" s="429"/>
      <c r="AU300" s="429">
        <f>Calcu!S64</f>
        <v>12</v>
      </c>
      <c r="AV300" s="429"/>
      <c r="AW300" s="429"/>
      <c r="AX300" s="429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</row>
    <row r="301" spans="1:80" ht="18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</row>
    <row r="302" spans="1:80" ht="18.75" customHeight="1">
      <c r="A302" s="58" t="s">
        <v>321</v>
      </c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</row>
    <row r="303" spans="1:80" ht="18.75" customHeight="1">
      <c r="A303" s="58"/>
      <c r="B303" s="57" t="s">
        <v>297</v>
      </c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</row>
    <row r="304" spans="1:80" ht="18.75" customHeight="1">
      <c r="A304" s="58"/>
      <c r="B304" s="57"/>
      <c r="C304" s="57" t="s">
        <v>298</v>
      </c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</row>
    <row r="305" spans="1:56" ht="18.75" customHeight="1">
      <c r="A305" s="58"/>
      <c r="B305" s="57"/>
      <c r="C305" s="56" t="s">
        <v>299</v>
      </c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</row>
    <row r="306" spans="1:56" ht="18.75" customHeight="1">
      <c r="A306" s="58"/>
      <c r="B306" s="57"/>
      <c r="C306" s="192" t="s">
        <v>300</v>
      </c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</row>
    <row r="307" spans="1:56" ht="18.75" customHeight="1">
      <c r="A307" s="58"/>
      <c r="B307" s="57"/>
      <c r="D307" s="57"/>
      <c r="E307" s="151"/>
      <c r="F307" s="57"/>
      <c r="G307" s="201"/>
      <c r="H307" s="193"/>
      <c r="I307" s="193"/>
      <c r="J307" s="193"/>
      <c r="R307" s="151"/>
      <c r="S307" s="162"/>
      <c r="T307" s="162"/>
      <c r="U307" s="162"/>
      <c r="V307" s="162"/>
      <c r="W307" s="162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</row>
    <row r="308" spans="1:56" ht="18.75" customHeight="1">
      <c r="A308" s="58"/>
      <c r="B308" s="57" t="s">
        <v>297</v>
      </c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</row>
    <row r="309" spans="1:56" ht="18.75" customHeight="1">
      <c r="A309" s="58"/>
      <c r="B309" s="57"/>
      <c r="C309" s="57" t="s">
        <v>302</v>
      </c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</row>
    <row r="310" spans="1:56" ht="18.75" customHeight="1">
      <c r="B310" s="57"/>
      <c r="C310" s="57" t="s">
        <v>319</v>
      </c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</row>
    <row r="311" spans="1:56" ht="18.75" customHeight="1">
      <c r="A311" s="57"/>
      <c r="B311" s="57"/>
      <c r="C311" s="56" t="s">
        <v>330</v>
      </c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</row>
    <row r="312" spans="1:56" ht="18.75" customHeight="1">
      <c r="A312" s="57"/>
      <c r="B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</row>
    <row r="313" spans="1:56" ht="18.75" customHeight="1">
      <c r="A313" s="57"/>
      <c r="B313" s="57"/>
      <c r="C313" s="57"/>
      <c r="D313" s="57"/>
      <c r="E313" s="60"/>
      <c r="F313" s="57"/>
      <c r="G313" s="57"/>
      <c r="H313" s="201" t="s">
        <v>303</v>
      </c>
      <c r="I313" s="429" t="e">
        <f ca="1">Calcu!E80</f>
        <v>#N/A</v>
      </c>
      <c r="J313" s="429"/>
      <c r="K313" s="429"/>
      <c r="L313" s="198" t="s">
        <v>301</v>
      </c>
      <c r="M313" s="442" t="e">
        <f ca="1">F295</f>
        <v>#N/A</v>
      </c>
      <c r="N313" s="442"/>
      <c r="O313" s="442"/>
      <c r="P313" s="442"/>
      <c r="Q313" s="146" t="s">
        <v>415</v>
      </c>
      <c r="R313" s="443" t="e">
        <f ca="1">I313*M313</f>
        <v>#N/A</v>
      </c>
      <c r="S313" s="443"/>
      <c r="T313" s="443"/>
      <c r="U313" s="443"/>
      <c r="V313" s="57" t="s">
        <v>304</v>
      </c>
      <c r="W313" s="444" t="e">
        <f ca="1">I313*M313</f>
        <v>#N/A</v>
      </c>
      <c r="X313" s="444"/>
      <c r="Y313" s="444"/>
      <c r="Z313" s="444"/>
      <c r="AL313" s="57"/>
      <c r="AM313" s="57"/>
      <c r="AN313" s="57"/>
      <c r="AO313" s="57"/>
      <c r="AP313" s="57"/>
      <c r="AQ313" s="57"/>
      <c r="AR313" s="57"/>
      <c r="AS313" s="57"/>
      <c r="AT313" s="57"/>
    </row>
  </sheetData>
  <mergeCells count="1086">
    <mergeCell ref="BO44:BS44"/>
    <mergeCell ref="BO45:BS45"/>
    <mergeCell ref="BO46:BS46"/>
    <mergeCell ref="BO47:BS47"/>
    <mergeCell ref="BO48:BS48"/>
    <mergeCell ref="BO49:BS49"/>
    <mergeCell ref="BO50:BS50"/>
    <mergeCell ref="BO51:BS51"/>
    <mergeCell ref="BO35:BS35"/>
    <mergeCell ref="BO36:BS36"/>
    <mergeCell ref="BO37:BS37"/>
    <mergeCell ref="BO38:BS38"/>
    <mergeCell ref="BO39:BS39"/>
    <mergeCell ref="BO26:BS26"/>
    <mergeCell ref="BO27:BS27"/>
    <mergeCell ref="BO28:BS28"/>
    <mergeCell ref="BO29:BS29"/>
    <mergeCell ref="BO30:BS30"/>
    <mergeCell ref="BO31:BS31"/>
    <mergeCell ref="BO32:BS32"/>
    <mergeCell ref="BO33:BS33"/>
    <mergeCell ref="BO34:BS34"/>
    <mergeCell ref="BO40:BS40"/>
    <mergeCell ref="BO41:BS41"/>
    <mergeCell ref="BO42:BS42"/>
    <mergeCell ref="BO43:BS43"/>
    <mergeCell ref="BJ49:BN49"/>
    <mergeCell ref="BJ50:BN50"/>
    <mergeCell ref="BJ51:BN51"/>
    <mergeCell ref="BO8:BS9"/>
    <mergeCell ref="BO10:BS10"/>
    <mergeCell ref="BO11:BS11"/>
    <mergeCell ref="BO12:BS12"/>
    <mergeCell ref="BO13:BS13"/>
    <mergeCell ref="BO14:BS14"/>
    <mergeCell ref="BO15:BS15"/>
    <mergeCell ref="BO16:BS16"/>
    <mergeCell ref="BO17:BS17"/>
    <mergeCell ref="BO18:BS18"/>
    <mergeCell ref="BO19:BS19"/>
    <mergeCell ref="BO20:BS20"/>
    <mergeCell ref="BO21:BS21"/>
    <mergeCell ref="BO22:BS22"/>
    <mergeCell ref="BO23:BS23"/>
    <mergeCell ref="BO24:BS24"/>
    <mergeCell ref="BJ45:BN45"/>
    <mergeCell ref="BJ46:BN46"/>
    <mergeCell ref="BJ47:BN47"/>
    <mergeCell ref="BJ48:BN48"/>
    <mergeCell ref="BJ43:BN43"/>
    <mergeCell ref="BJ44:BN44"/>
    <mergeCell ref="BJ24:BN24"/>
    <mergeCell ref="BJ25:BN25"/>
    <mergeCell ref="BJ26:BN26"/>
    <mergeCell ref="BJ8:BN9"/>
    <mergeCell ref="BJ10:BN10"/>
    <mergeCell ref="BJ11:BN11"/>
    <mergeCell ref="BJ12:BN12"/>
    <mergeCell ref="BE13:BI13"/>
    <mergeCell ref="AP14:AT14"/>
    <mergeCell ref="AU14:AY14"/>
    <mergeCell ref="AZ14:BD14"/>
    <mergeCell ref="BE14:BI14"/>
    <mergeCell ref="AP15:AT15"/>
    <mergeCell ref="AU15:AY15"/>
    <mergeCell ref="AZ15:BD15"/>
    <mergeCell ref="BO25:BS25"/>
    <mergeCell ref="BJ36:BN36"/>
    <mergeCell ref="BJ37:BN37"/>
    <mergeCell ref="BJ38:BN38"/>
    <mergeCell ref="BJ39:BN39"/>
    <mergeCell ref="BJ40:BN40"/>
    <mergeCell ref="BJ41:BN41"/>
    <mergeCell ref="BJ42:BN42"/>
    <mergeCell ref="BJ27:BN27"/>
    <mergeCell ref="BJ28:BN28"/>
    <mergeCell ref="BJ29:BN29"/>
    <mergeCell ref="BJ30:BN30"/>
    <mergeCell ref="BJ31:BN31"/>
    <mergeCell ref="BJ32:BN32"/>
    <mergeCell ref="BJ33:BN33"/>
    <mergeCell ref="BJ34:BN34"/>
    <mergeCell ref="BJ35:BN35"/>
    <mergeCell ref="BJ18:BN18"/>
    <mergeCell ref="BJ19:BN19"/>
    <mergeCell ref="BJ20:BN20"/>
    <mergeCell ref="BJ21:BN21"/>
    <mergeCell ref="BJ22:BN22"/>
    <mergeCell ref="BJ23:BN23"/>
    <mergeCell ref="BJ13:BN13"/>
    <mergeCell ref="BJ14:BN14"/>
    <mergeCell ref="BJ15:BN15"/>
    <mergeCell ref="BJ16:BN16"/>
    <mergeCell ref="BJ17:BN17"/>
    <mergeCell ref="L44:P44"/>
    <mergeCell ref="Q44:U44"/>
    <mergeCell ref="V44:Z44"/>
    <mergeCell ref="AA44:AE44"/>
    <mergeCell ref="AF44:AJ44"/>
    <mergeCell ref="AK44:AO44"/>
    <mergeCell ref="G43:K43"/>
    <mergeCell ref="L43:P43"/>
    <mergeCell ref="B49:F49"/>
    <mergeCell ref="G49:K49"/>
    <mergeCell ref="L49:P49"/>
    <mergeCell ref="Q49:U49"/>
    <mergeCell ref="V49:Z49"/>
    <mergeCell ref="AA49:AE49"/>
    <mergeCell ref="AF49:AJ49"/>
    <mergeCell ref="AK49:AO49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0:F40"/>
    <mergeCell ref="G40:K40"/>
    <mergeCell ref="L40:P40"/>
    <mergeCell ref="Q40:U40"/>
    <mergeCell ref="V40:Z40"/>
    <mergeCell ref="AA40:AE40"/>
    <mergeCell ref="AF40:AJ40"/>
    <mergeCell ref="AK40:AO40"/>
    <mergeCell ref="G39:K39"/>
    <mergeCell ref="L39:P39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G45:K45"/>
    <mergeCell ref="L45:P45"/>
    <mergeCell ref="Q43:U43"/>
    <mergeCell ref="V43:Z43"/>
    <mergeCell ref="AA43:AE43"/>
    <mergeCell ref="AF43:AJ43"/>
    <mergeCell ref="AK43:AO43"/>
    <mergeCell ref="B44:F44"/>
    <mergeCell ref="G44:K44"/>
    <mergeCell ref="B36:F36"/>
    <mergeCell ref="G36:K36"/>
    <mergeCell ref="L36:P36"/>
    <mergeCell ref="Q36:U36"/>
    <mergeCell ref="V36:Z36"/>
    <mergeCell ref="AA36:AE36"/>
    <mergeCell ref="AF36:AJ36"/>
    <mergeCell ref="AK36:AO36"/>
    <mergeCell ref="L35:P35"/>
    <mergeCell ref="H164:M164"/>
    <mergeCell ref="AC165:AF165"/>
    <mergeCell ref="AI165:AL165"/>
    <mergeCell ref="U112:W112"/>
    <mergeCell ref="F114:J115"/>
    <mergeCell ref="K114:K115"/>
    <mergeCell ref="L114:M114"/>
    <mergeCell ref="N114:N115"/>
    <mergeCell ref="P114:Q114"/>
    <mergeCell ref="S114:U114"/>
    <mergeCell ref="Z114:Z115"/>
    <mergeCell ref="AH98:AH99"/>
    <mergeCell ref="AI98:AM99"/>
    <mergeCell ref="C103:H104"/>
    <mergeCell ref="N105:P105"/>
    <mergeCell ref="U105:W105"/>
    <mergeCell ref="C68:E68"/>
    <mergeCell ref="Q41:U41"/>
    <mergeCell ref="V41:Z41"/>
    <mergeCell ref="AA41:AE41"/>
    <mergeCell ref="AF41:AJ41"/>
    <mergeCell ref="AK41:AO41"/>
    <mergeCell ref="B42:F42"/>
    <mergeCell ref="H97:M97"/>
    <mergeCell ref="Q98:Q99"/>
    <mergeCell ref="S98:Y98"/>
    <mergeCell ref="AA98:AG98"/>
    <mergeCell ref="S131:V131"/>
    <mergeCell ref="X131:AA131"/>
    <mergeCell ref="AC131:AF131"/>
    <mergeCell ref="AH131:AK131"/>
    <mergeCell ref="Q132:S132"/>
    <mergeCell ref="O116:Q116"/>
    <mergeCell ref="R112:S112"/>
    <mergeCell ref="AK34:AO34"/>
    <mergeCell ref="Q35:U35"/>
    <mergeCell ref="V35:Z35"/>
    <mergeCell ref="AA35:AE35"/>
    <mergeCell ref="AF35:AJ35"/>
    <mergeCell ref="AK35:AO35"/>
    <mergeCell ref="G42:K42"/>
    <mergeCell ref="L42:P42"/>
    <mergeCell ref="Q42:U42"/>
    <mergeCell ref="V42:Z42"/>
    <mergeCell ref="AA42:AE42"/>
    <mergeCell ref="AF42:AJ42"/>
    <mergeCell ref="AK42:AO42"/>
    <mergeCell ref="G41:K41"/>
    <mergeCell ref="L41:P41"/>
    <mergeCell ref="G37:K37"/>
    <mergeCell ref="L37:P37"/>
    <mergeCell ref="Q39:U39"/>
    <mergeCell ref="V39:Z39"/>
    <mergeCell ref="AA39:AE39"/>
    <mergeCell ref="AF39:AJ39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B37:F37"/>
    <mergeCell ref="B39:F39"/>
    <mergeCell ref="AK39:AO39"/>
    <mergeCell ref="B79:C81"/>
    <mergeCell ref="B84:C84"/>
    <mergeCell ref="D84:G84"/>
    <mergeCell ref="H84:L84"/>
    <mergeCell ref="M84:N84"/>
    <mergeCell ref="V84:Z84"/>
    <mergeCell ref="AP80:AS80"/>
    <mergeCell ref="AP79:AS79"/>
    <mergeCell ref="AP81:AS81"/>
    <mergeCell ref="D80:G80"/>
    <mergeCell ref="AP86:AS86"/>
    <mergeCell ref="B87:C87"/>
    <mergeCell ref="D87:G87"/>
    <mergeCell ref="H87:L87"/>
    <mergeCell ref="V87:Z87"/>
    <mergeCell ref="AH87:AL87"/>
    <mergeCell ref="AM87:AO87"/>
    <mergeCell ref="AP87:AS87"/>
    <mergeCell ref="B86:C86"/>
    <mergeCell ref="D86:G86"/>
    <mergeCell ref="H86:L86"/>
    <mergeCell ref="O86:R86"/>
    <mergeCell ref="S86:U86"/>
    <mergeCell ref="V86:Z86"/>
    <mergeCell ref="AA86:AG86"/>
    <mergeCell ref="AH86:AL86"/>
    <mergeCell ref="AM86:AO86"/>
    <mergeCell ref="M87:N87"/>
    <mergeCell ref="O87:R87"/>
    <mergeCell ref="S87:U87"/>
    <mergeCell ref="AA87:AD87"/>
    <mergeCell ref="AE87:AG87"/>
    <mergeCell ref="B41:F41"/>
    <mergeCell ref="B43:F43"/>
    <mergeCell ref="B45:F45"/>
    <mergeCell ref="C69:E69"/>
    <mergeCell ref="AP83:AS83"/>
    <mergeCell ref="D81:G81"/>
    <mergeCell ref="AM82:AO82"/>
    <mergeCell ref="AP82:AS82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AP38:AT38"/>
    <mergeCell ref="AP43:AT43"/>
    <mergeCell ref="AP48:AT48"/>
    <mergeCell ref="V81:Z81"/>
    <mergeCell ref="D83:G83"/>
    <mergeCell ref="H83:L83"/>
    <mergeCell ref="M83:N83"/>
    <mergeCell ref="V83:Z83"/>
    <mergeCell ref="B82:C82"/>
    <mergeCell ref="V79:Z79"/>
    <mergeCell ref="M82:N82"/>
    <mergeCell ref="Q27:U27"/>
    <mergeCell ref="V27:Z27"/>
    <mergeCell ref="AF27:AJ27"/>
    <mergeCell ref="AK27:AO27"/>
    <mergeCell ref="B30:F30"/>
    <mergeCell ref="G30:K30"/>
    <mergeCell ref="L30:P30"/>
    <mergeCell ref="Q30:U30"/>
    <mergeCell ref="C56:E56"/>
    <mergeCell ref="AA51:AE51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AF30:AJ30"/>
    <mergeCell ref="AK30:AO30"/>
    <mergeCell ref="AA29:AE29"/>
    <mergeCell ref="AF29:AJ29"/>
    <mergeCell ref="AK29:AO29"/>
    <mergeCell ref="AF28:AJ28"/>
    <mergeCell ref="AK28:AO28"/>
    <mergeCell ref="AK51:AO51"/>
    <mergeCell ref="V26:Z26"/>
    <mergeCell ref="AA26:AE26"/>
    <mergeCell ref="AF26:AJ26"/>
    <mergeCell ref="AK26:AO26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3:F23"/>
    <mergeCell ref="G23:K23"/>
    <mergeCell ref="L23:P23"/>
    <mergeCell ref="Q23:U23"/>
    <mergeCell ref="AF25:AJ25"/>
    <mergeCell ref="AK25:AO25"/>
    <mergeCell ref="Q26:U26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L22:P22"/>
    <mergeCell ref="Q22:U22"/>
    <mergeCell ref="V22:Z22"/>
    <mergeCell ref="AA22:AE22"/>
    <mergeCell ref="AF19:AJ19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B19:F19"/>
    <mergeCell ref="G19:K19"/>
    <mergeCell ref="L19:P19"/>
    <mergeCell ref="Q19:U19"/>
    <mergeCell ref="V19:Z19"/>
    <mergeCell ref="AF17:AJ17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B17:F17"/>
    <mergeCell ref="G17:K17"/>
    <mergeCell ref="L17:P17"/>
    <mergeCell ref="Q17:U17"/>
    <mergeCell ref="V17:Z17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Q13:U13"/>
    <mergeCell ref="V13:Z13"/>
    <mergeCell ref="Q14:U14"/>
    <mergeCell ref="V14:Z14"/>
    <mergeCell ref="AA14:AE14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D79:G79"/>
    <mergeCell ref="O82:R82"/>
    <mergeCell ref="S82:U82"/>
    <mergeCell ref="V82:Z82"/>
    <mergeCell ref="H79:N79"/>
    <mergeCell ref="O79:U79"/>
    <mergeCell ref="O83:S83"/>
    <mergeCell ref="T83:U83"/>
    <mergeCell ref="AA83:AG83"/>
    <mergeCell ref="AP85:AS85"/>
    <mergeCell ref="D85:G85"/>
    <mergeCell ref="H85:L85"/>
    <mergeCell ref="O85:S85"/>
    <mergeCell ref="T85:U85"/>
    <mergeCell ref="AH79:AO79"/>
    <mergeCell ref="AH80:AO80"/>
    <mergeCell ref="AH81:AO81"/>
    <mergeCell ref="AH82:AL82"/>
    <mergeCell ref="AH83:AM83"/>
    <mergeCell ref="AN83:AO83"/>
    <mergeCell ref="AH84:AM84"/>
    <mergeCell ref="AN84:AO84"/>
    <mergeCell ref="AP84:AS84"/>
    <mergeCell ref="D82:G82"/>
    <mergeCell ref="H82:L82"/>
    <mergeCell ref="B8:F9"/>
    <mergeCell ref="G9:K9"/>
    <mergeCell ref="L9:P9"/>
    <mergeCell ref="Q28:U28"/>
    <mergeCell ref="V28:Z28"/>
    <mergeCell ref="AA28:AE28"/>
    <mergeCell ref="AA27:AE27"/>
    <mergeCell ref="Q25:U25"/>
    <mergeCell ref="AA25:AE25"/>
    <mergeCell ref="AA17:AE17"/>
    <mergeCell ref="AA19:AE19"/>
    <mergeCell ref="B22:F22"/>
    <mergeCell ref="G22:K22"/>
    <mergeCell ref="AA79:AG79"/>
    <mergeCell ref="B83:C83"/>
    <mergeCell ref="B85:C85"/>
    <mergeCell ref="B10:F10"/>
    <mergeCell ref="C58:E58"/>
    <mergeCell ref="C57:E57"/>
    <mergeCell ref="C59:E59"/>
    <mergeCell ref="H80:N80"/>
    <mergeCell ref="O80:U80"/>
    <mergeCell ref="H81:N81"/>
    <mergeCell ref="O81:U81"/>
    <mergeCell ref="AA81:AG81"/>
    <mergeCell ref="AA82:AG82"/>
    <mergeCell ref="V80:Z80"/>
    <mergeCell ref="AA80:AG80"/>
    <mergeCell ref="O84:S84"/>
    <mergeCell ref="T84:U84"/>
    <mergeCell ref="AA84:AG84"/>
    <mergeCell ref="M85:N85"/>
    <mergeCell ref="V30:Z30"/>
    <mergeCell ref="AA30:AE30"/>
    <mergeCell ref="AA187:AB188"/>
    <mergeCell ref="O190:P190"/>
    <mergeCell ref="Q190:Q191"/>
    <mergeCell ref="R190:T190"/>
    <mergeCell ref="U190:V190"/>
    <mergeCell ref="W190:W191"/>
    <mergeCell ref="X190:Z191"/>
    <mergeCell ref="B4:G4"/>
    <mergeCell ref="H4:M4"/>
    <mergeCell ref="B5:G5"/>
    <mergeCell ref="H5:M5"/>
    <mergeCell ref="B14:F14"/>
    <mergeCell ref="G14:K14"/>
    <mergeCell ref="L14:P14"/>
    <mergeCell ref="B29:F29"/>
    <mergeCell ref="G10:K10"/>
    <mergeCell ref="L10:P10"/>
    <mergeCell ref="B13:F13"/>
    <mergeCell ref="G13:K13"/>
    <mergeCell ref="L13:P13"/>
    <mergeCell ref="B26:F26"/>
    <mergeCell ref="G26:K26"/>
    <mergeCell ref="L26:P26"/>
    <mergeCell ref="B27:F27"/>
    <mergeCell ref="G27:K27"/>
    <mergeCell ref="L27:P27"/>
    <mergeCell ref="B28:F28"/>
    <mergeCell ref="G28:K28"/>
    <mergeCell ref="L28:P28"/>
    <mergeCell ref="G8:Z8"/>
    <mergeCell ref="AP11:AT11"/>
    <mergeCell ref="AU11:AY11"/>
    <mergeCell ref="AZ11:BD11"/>
    <mergeCell ref="BE11:BI11"/>
    <mergeCell ref="AP12:AT12"/>
    <mergeCell ref="AU12:AY12"/>
    <mergeCell ref="AZ12:BD12"/>
    <mergeCell ref="BE12:BI12"/>
    <mergeCell ref="AP13:AT13"/>
    <mergeCell ref="AU13:AY13"/>
    <mergeCell ref="AZ13:BD13"/>
    <mergeCell ref="I192:P192"/>
    <mergeCell ref="C193:H194"/>
    <mergeCell ref="V25:Z25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S150:V150"/>
    <mergeCell ref="X150:AA150"/>
    <mergeCell ref="I157:M157"/>
    <mergeCell ref="C158:I159"/>
    <mergeCell ref="O160:Q160"/>
    <mergeCell ref="V160:X160"/>
    <mergeCell ref="AA8:AY8"/>
    <mergeCell ref="AZ8:BD9"/>
    <mergeCell ref="BE8:BI9"/>
    <mergeCell ref="AF9:AJ9"/>
    <mergeCell ref="AK9:AO9"/>
    <mergeCell ref="AP9:AT9"/>
    <mergeCell ref="AU9:AY9"/>
    <mergeCell ref="AP10:AT10"/>
    <mergeCell ref="AU10:AY10"/>
    <mergeCell ref="AZ10:BD10"/>
    <mergeCell ref="BE10:BI10"/>
    <mergeCell ref="V9:Z9"/>
    <mergeCell ref="AA9:AE9"/>
    <mergeCell ref="Q10:U10"/>
    <mergeCell ref="V10:Z10"/>
    <mergeCell ref="AA10:AE10"/>
    <mergeCell ref="AF10:AJ10"/>
    <mergeCell ref="Q9:U9"/>
    <mergeCell ref="BE15:BI15"/>
    <mergeCell ref="AP16:AT16"/>
    <mergeCell ref="AU16:AY16"/>
    <mergeCell ref="AZ16:BD16"/>
    <mergeCell ref="BE16:BI16"/>
    <mergeCell ref="AP17:AT17"/>
    <mergeCell ref="AU17:AY17"/>
    <mergeCell ref="AZ17:BD17"/>
    <mergeCell ref="BE17:BI17"/>
    <mergeCell ref="AP18:AT18"/>
    <mergeCell ref="AU18:AY18"/>
    <mergeCell ref="AZ18:BD18"/>
    <mergeCell ref="BE18:BI18"/>
    <mergeCell ref="AP19:AT19"/>
    <mergeCell ref="AU19:AY19"/>
    <mergeCell ref="AZ19:BD19"/>
    <mergeCell ref="BE19:BI19"/>
    <mergeCell ref="AP20:AT20"/>
    <mergeCell ref="AU20:AY20"/>
    <mergeCell ref="AZ20:BD20"/>
    <mergeCell ref="BE20:BI20"/>
    <mergeCell ref="AP21:AT21"/>
    <mergeCell ref="AU21:AY21"/>
    <mergeCell ref="AZ21:BD21"/>
    <mergeCell ref="BE21:BI21"/>
    <mergeCell ref="AP22:AT22"/>
    <mergeCell ref="AU22:AY22"/>
    <mergeCell ref="AZ22:BD22"/>
    <mergeCell ref="BE22:BI22"/>
    <mergeCell ref="AP23:AT23"/>
    <mergeCell ref="AU23:AY23"/>
    <mergeCell ref="AZ23:BD23"/>
    <mergeCell ref="BE23:BI23"/>
    <mergeCell ref="AP24:AT24"/>
    <mergeCell ref="AU24:AY24"/>
    <mergeCell ref="AZ24:BD24"/>
    <mergeCell ref="BE24:BI24"/>
    <mergeCell ref="AP25:AT25"/>
    <mergeCell ref="AU25:AY25"/>
    <mergeCell ref="AZ25:BD25"/>
    <mergeCell ref="BE25:BI25"/>
    <mergeCell ref="AP26:AT26"/>
    <mergeCell ref="AU26:AY26"/>
    <mergeCell ref="AZ26:BD26"/>
    <mergeCell ref="BE26:BI26"/>
    <mergeCell ref="AP27:AT27"/>
    <mergeCell ref="AU27:AY27"/>
    <mergeCell ref="AZ27:BD27"/>
    <mergeCell ref="BE27:BI27"/>
    <mergeCell ref="AP28:AT28"/>
    <mergeCell ref="AU28:AY28"/>
    <mergeCell ref="AZ28:BD28"/>
    <mergeCell ref="BE28:BI28"/>
    <mergeCell ref="AP29:AT29"/>
    <mergeCell ref="AU29:AY29"/>
    <mergeCell ref="AZ29:BD29"/>
    <mergeCell ref="BE29:BI29"/>
    <mergeCell ref="AP30:AT30"/>
    <mergeCell ref="AU30:AY30"/>
    <mergeCell ref="AZ30:BD30"/>
    <mergeCell ref="BE30:BI30"/>
    <mergeCell ref="AP31:AT31"/>
    <mergeCell ref="AU31:AY31"/>
    <mergeCell ref="AZ31:BD31"/>
    <mergeCell ref="BE31:BI31"/>
    <mergeCell ref="AP32:AT32"/>
    <mergeCell ref="AU32:AY32"/>
    <mergeCell ref="AZ32:BD32"/>
    <mergeCell ref="BE32:BI32"/>
    <mergeCell ref="AP33:AT33"/>
    <mergeCell ref="AU33:AY33"/>
    <mergeCell ref="AZ33:BD33"/>
    <mergeCell ref="BE33:BI33"/>
    <mergeCell ref="AP34:AT34"/>
    <mergeCell ref="AU34:AY34"/>
    <mergeCell ref="AZ34:BD34"/>
    <mergeCell ref="BE34:BI34"/>
    <mergeCell ref="AP35:AT35"/>
    <mergeCell ref="AU35:AY35"/>
    <mergeCell ref="AZ35:BD35"/>
    <mergeCell ref="BE35:BI35"/>
    <mergeCell ref="AP36:AT36"/>
    <mergeCell ref="AU36:AY36"/>
    <mergeCell ref="AZ36:BD36"/>
    <mergeCell ref="BE36:BI36"/>
    <mergeCell ref="AP37:AT37"/>
    <mergeCell ref="AU37:AY37"/>
    <mergeCell ref="AZ37:BD37"/>
    <mergeCell ref="BE37:BI37"/>
    <mergeCell ref="AU38:AY38"/>
    <mergeCell ref="AZ38:BD38"/>
    <mergeCell ref="BE38:BI38"/>
    <mergeCell ref="AP39:AT39"/>
    <mergeCell ref="AU39:AY39"/>
    <mergeCell ref="AZ39:BD39"/>
    <mergeCell ref="BE39:BI39"/>
    <mergeCell ref="AP40:AT40"/>
    <mergeCell ref="AU40:AY40"/>
    <mergeCell ref="AZ40:BD40"/>
    <mergeCell ref="BE40:BI40"/>
    <mergeCell ref="AP41:AT41"/>
    <mergeCell ref="AU41:AY41"/>
    <mergeCell ref="AZ41:BD41"/>
    <mergeCell ref="BE41:BI41"/>
    <mergeCell ref="AP42:AT42"/>
    <mergeCell ref="AU42:AY42"/>
    <mergeCell ref="AZ42:BD42"/>
    <mergeCell ref="BE42:BI42"/>
    <mergeCell ref="AU43:AY43"/>
    <mergeCell ref="AZ43:BD43"/>
    <mergeCell ref="BE43:BI43"/>
    <mergeCell ref="AP44:AT44"/>
    <mergeCell ref="AU44:AY44"/>
    <mergeCell ref="AZ44:BD44"/>
    <mergeCell ref="BE44:BI44"/>
    <mergeCell ref="AP45:AT45"/>
    <mergeCell ref="AU45:AY45"/>
    <mergeCell ref="AZ45:BD45"/>
    <mergeCell ref="BE45:BI45"/>
    <mergeCell ref="AP46:AT46"/>
    <mergeCell ref="AU46:AY46"/>
    <mergeCell ref="AZ46:BD46"/>
    <mergeCell ref="BE46:BI46"/>
    <mergeCell ref="AP47:AT47"/>
    <mergeCell ref="AU47:AY47"/>
    <mergeCell ref="AZ47:BD47"/>
    <mergeCell ref="BE47:BI47"/>
    <mergeCell ref="AU48:AY48"/>
    <mergeCell ref="AZ48:BD48"/>
    <mergeCell ref="BE48:BI48"/>
    <mergeCell ref="AP49:AT49"/>
    <mergeCell ref="AU49:AY49"/>
    <mergeCell ref="AZ49:BD49"/>
    <mergeCell ref="BE49:BI49"/>
    <mergeCell ref="AP50:AT50"/>
    <mergeCell ref="AU50:AY50"/>
    <mergeCell ref="AZ50:BD50"/>
    <mergeCell ref="BE50:BI50"/>
    <mergeCell ref="AP51:AT51"/>
    <mergeCell ref="AU51:AY51"/>
    <mergeCell ref="AZ51:BD51"/>
    <mergeCell ref="BE51:BI51"/>
    <mergeCell ref="C67:E67"/>
    <mergeCell ref="AF51:AJ51"/>
    <mergeCell ref="C66:E66"/>
    <mergeCell ref="C60:E60"/>
    <mergeCell ref="C61:E61"/>
    <mergeCell ref="C62:E62"/>
    <mergeCell ref="C63:E63"/>
    <mergeCell ref="C64:E64"/>
    <mergeCell ref="C65:E65"/>
    <mergeCell ref="B50:F50"/>
    <mergeCell ref="G50:K50"/>
    <mergeCell ref="L50:P50"/>
    <mergeCell ref="Q50:U50"/>
    <mergeCell ref="V50:Z50"/>
    <mergeCell ref="AA50:AE50"/>
    <mergeCell ref="AF50:AJ50"/>
    <mergeCell ref="AK50:AO50"/>
    <mergeCell ref="AH88:AL88"/>
    <mergeCell ref="AM88:AO88"/>
    <mergeCell ref="AH85:AM85"/>
    <mergeCell ref="AN85:AO85"/>
    <mergeCell ref="AP88:AS88"/>
    <mergeCell ref="B89:C89"/>
    <mergeCell ref="D89:G89"/>
    <mergeCell ref="H89:L89"/>
    <mergeCell ref="M89:N89"/>
    <mergeCell ref="O89:R89"/>
    <mergeCell ref="S89:U89"/>
    <mergeCell ref="V89:Z89"/>
    <mergeCell ref="AA89:AD89"/>
    <mergeCell ref="AE89:AG89"/>
    <mergeCell ref="AH89:AL89"/>
    <mergeCell ref="AM89:AO89"/>
    <mergeCell ref="AP89:AS89"/>
    <mergeCell ref="B88:C88"/>
    <mergeCell ref="D88:G88"/>
    <mergeCell ref="H88:L88"/>
    <mergeCell ref="M88:N88"/>
    <mergeCell ref="O88:R88"/>
    <mergeCell ref="S88:U88"/>
    <mergeCell ref="V88:Z88"/>
    <mergeCell ref="AA88:AD88"/>
    <mergeCell ref="AE88:AG88"/>
    <mergeCell ref="M86:N86"/>
    <mergeCell ref="V85:Z85"/>
    <mergeCell ref="AA85:AG85"/>
    <mergeCell ref="AH90:AL90"/>
    <mergeCell ref="AM90:AO90"/>
    <mergeCell ref="AP90:AS90"/>
    <mergeCell ref="B91:C91"/>
    <mergeCell ref="D91:G91"/>
    <mergeCell ref="H91:L91"/>
    <mergeCell ref="M91:N91"/>
    <mergeCell ref="O91:R91"/>
    <mergeCell ref="S91:U91"/>
    <mergeCell ref="V91:Z91"/>
    <mergeCell ref="AA91:AG91"/>
    <mergeCell ref="AH91:AL91"/>
    <mergeCell ref="AM91:AO91"/>
    <mergeCell ref="AP91:AS91"/>
    <mergeCell ref="B90:C90"/>
    <mergeCell ref="D90:G90"/>
    <mergeCell ref="H90:L90"/>
    <mergeCell ref="M90:N90"/>
    <mergeCell ref="O90:R90"/>
    <mergeCell ref="S90:U90"/>
    <mergeCell ref="V90:Z90"/>
    <mergeCell ref="AA90:AD90"/>
    <mergeCell ref="AE90:AG90"/>
    <mergeCell ref="AM92:AO92"/>
    <mergeCell ref="AP92:AS92"/>
    <mergeCell ref="B93:C93"/>
    <mergeCell ref="D93:G93"/>
    <mergeCell ref="H93:L93"/>
    <mergeCell ref="M93:N93"/>
    <mergeCell ref="O93:U93"/>
    <mergeCell ref="V93:Z93"/>
    <mergeCell ref="AA93:AG93"/>
    <mergeCell ref="AH93:AL93"/>
    <mergeCell ref="AM93:AO93"/>
    <mergeCell ref="AP93:AS93"/>
    <mergeCell ref="B92:C92"/>
    <mergeCell ref="D92:G92"/>
    <mergeCell ref="H92:L92"/>
    <mergeCell ref="M92:N92"/>
    <mergeCell ref="O92:R92"/>
    <mergeCell ref="S92:U92"/>
    <mergeCell ref="V92:Z92"/>
    <mergeCell ref="AA92:AG92"/>
    <mergeCell ref="AH92:AL92"/>
    <mergeCell ref="AN98:AN99"/>
    <mergeCell ref="AO98:AU99"/>
    <mergeCell ref="S99:AG99"/>
    <mergeCell ref="Y100:Z100"/>
    <mergeCell ref="AB100:AD100"/>
    <mergeCell ref="AG100:AI100"/>
    <mergeCell ref="AL100:AN100"/>
    <mergeCell ref="N101:P101"/>
    <mergeCell ref="I102:M102"/>
    <mergeCell ref="H109:M109"/>
    <mergeCell ref="AC110:AF110"/>
    <mergeCell ref="AI110:AL110"/>
    <mergeCell ref="AQ110:AS110"/>
    <mergeCell ref="AB114:AC115"/>
    <mergeCell ref="AE114:AG115"/>
    <mergeCell ref="L115:M115"/>
    <mergeCell ref="P115:X115"/>
    <mergeCell ref="S116:V116"/>
    <mergeCell ref="L123:AO124"/>
    <mergeCell ref="AS123:AT124"/>
    <mergeCell ref="F129:H129"/>
    <mergeCell ref="F130:I130"/>
    <mergeCell ref="K130:N130"/>
    <mergeCell ref="P130:S130"/>
    <mergeCell ref="U130:X130"/>
    <mergeCell ref="K136:K137"/>
    <mergeCell ref="L136:M136"/>
    <mergeCell ref="P136:P137"/>
    <mergeCell ref="Q136:S137"/>
    <mergeCell ref="T136:U137"/>
    <mergeCell ref="L137:O137"/>
    <mergeCell ref="I138:M138"/>
    <mergeCell ref="C139:I140"/>
    <mergeCell ref="O141:Q141"/>
    <mergeCell ref="F136:J137"/>
    <mergeCell ref="V141:X141"/>
    <mergeCell ref="H145:M145"/>
    <mergeCell ref="AC146:AF146"/>
    <mergeCell ref="AI146:AL146"/>
    <mergeCell ref="AQ146:AS146"/>
    <mergeCell ref="F148:H148"/>
    <mergeCell ref="F149:I149"/>
    <mergeCell ref="K149:N149"/>
    <mergeCell ref="P149:S149"/>
    <mergeCell ref="U149:X149"/>
    <mergeCell ref="AC150:AF150"/>
    <mergeCell ref="AH150:AK150"/>
    <mergeCell ref="Q151:S151"/>
    <mergeCell ref="F155:J156"/>
    <mergeCell ref="K155:K156"/>
    <mergeCell ref="L155:M155"/>
    <mergeCell ref="P155:P156"/>
    <mergeCell ref="Q155:S156"/>
    <mergeCell ref="T155:U156"/>
    <mergeCell ref="L156:O156"/>
    <mergeCell ref="AQ165:AS165"/>
    <mergeCell ref="F167:H167"/>
    <mergeCell ref="F168:I168"/>
    <mergeCell ref="K168:N168"/>
    <mergeCell ref="P168:S168"/>
    <mergeCell ref="U168:X168"/>
    <mergeCell ref="S169:V169"/>
    <mergeCell ref="X169:AA169"/>
    <mergeCell ref="AC169:AF169"/>
    <mergeCell ref="AH169:AK169"/>
    <mergeCell ref="F174:J175"/>
    <mergeCell ref="K174:K175"/>
    <mergeCell ref="L174:M174"/>
    <mergeCell ref="P174:P175"/>
    <mergeCell ref="Q174:S175"/>
    <mergeCell ref="T174:U175"/>
    <mergeCell ref="L175:O175"/>
    <mergeCell ref="Q170:S170"/>
    <mergeCell ref="T211:U212"/>
    <mergeCell ref="V211:X212"/>
    <mergeCell ref="Y211:Z212"/>
    <mergeCell ref="AA211:AA212"/>
    <mergeCell ref="AB211:AE212"/>
    <mergeCell ref="AF211:AL212"/>
    <mergeCell ref="I176:M176"/>
    <mergeCell ref="C177:I178"/>
    <mergeCell ref="N179:P179"/>
    <mergeCell ref="U179:W179"/>
    <mergeCell ref="I185:M185"/>
    <mergeCell ref="N185:O185"/>
    <mergeCell ref="Q186:S186"/>
    <mergeCell ref="T186:U186"/>
    <mergeCell ref="O187:P187"/>
    <mergeCell ref="Q187:Q188"/>
    <mergeCell ref="R187:T187"/>
    <mergeCell ref="U187:V187"/>
    <mergeCell ref="W187:W188"/>
    <mergeCell ref="X187:Z188"/>
    <mergeCell ref="O188:P188"/>
    <mergeCell ref="R188:V188"/>
    <mergeCell ref="K187:M188"/>
    <mergeCell ref="N187:N188"/>
    <mergeCell ref="AA190:AB191"/>
    <mergeCell ref="O191:P191"/>
    <mergeCell ref="R191:V191"/>
    <mergeCell ref="AA213:AC213"/>
    <mergeCell ref="C214:G215"/>
    <mergeCell ref="AB216:AC217"/>
    <mergeCell ref="H223:O223"/>
    <mergeCell ref="R224:R225"/>
    <mergeCell ref="I226:P226"/>
    <mergeCell ref="C227:H228"/>
    <mergeCell ref="R227:T228"/>
    <mergeCell ref="U227:X228"/>
    <mergeCell ref="Y227:Y228"/>
    <mergeCell ref="Z227:AB228"/>
    <mergeCell ref="AC227:AD228"/>
    <mergeCell ref="AE227:AE228"/>
    <mergeCell ref="AF227:AH228"/>
    <mergeCell ref="AI227:AO228"/>
    <mergeCell ref="L213:O213"/>
    <mergeCell ref="N193:O194"/>
    <mergeCell ref="L195:M195"/>
    <mergeCell ref="O195:Q195"/>
    <mergeCell ref="R195:S195"/>
    <mergeCell ref="V195:X195"/>
    <mergeCell ref="Y195:Z195"/>
    <mergeCell ref="H200:J200"/>
    <mergeCell ref="J201:W202"/>
    <mergeCell ref="J203:Z204"/>
    <mergeCell ref="AA203:AE203"/>
    <mergeCell ref="AF203:AF204"/>
    <mergeCell ref="AG203:AL204"/>
    <mergeCell ref="AG206:AK207"/>
    <mergeCell ref="I208:P208"/>
    <mergeCell ref="I209:AT210"/>
    <mergeCell ref="R211:S212"/>
    <mergeCell ref="AD257:AE258"/>
    <mergeCell ref="AF257:AF258"/>
    <mergeCell ref="AG257:AI258"/>
    <mergeCell ref="AJ257:AP258"/>
    <mergeCell ref="L229:N229"/>
    <mergeCell ref="S229:V229"/>
    <mergeCell ref="Y229:AA229"/>
    <mergeCell ref="C230:G231"/>
    <mergeCell ref="H235:J235"/>
    <mergeCell ref="I240:P240"/>
    <mergeCell ref="C241:H242"/>
    <mergeCell ref="S241:T242"/>
    <mergeCell ref="U241:V242"/>
    <mergeCell ref="W241:Y242"/>
    <mergeCell ref="Z241:AA242"/>
    <mergeCell ref="AB241:AB242"/>
    <mergeCell ref="AC241:AF242"/>
    <mergeCell ref="AG241:AM242"/>
    <mergeCell ref="L243:O243"/>
    <mergeCell ref="AA243:AC243"/>
    <mergeCell ref="C244:G245"/>
    <mergeCell ref="P266:R266"/>
    <mergeCell ref="K267:M268"/>
    <mergeCell ref="N267:N268"/>
    <mergeCell ref="N270:O271"/>
    <mergeCell ref="O272:Q272"/>
    <mergeCell ref="R272:S272"/>
    <mergeCell ref="V272:X272"/>
    <mergeCell ref="T267:U267"/>
    <mergeCell ref="Y267:AA268"/>
    <mergeCell ref="Z246:AA247"/>
    <mergeCell ref="H253:O253"/>
    <mergeCell ref="R254:R255"/>
    <mergeCell ref="I256:P256"/>
    <mergeCell ref="C257:H258"/>
    <mergeCell ref="S257:U258"/>
    <mergeCell ref="V257:Y258"/>
    <mergeCell ref="Z257:Z258"/>
    <mergeCell ref="AA257:AC258"/>
    <mergeCell ref="AB267:AC268"/>
    <mergeCell ref="Y259:AA259"/>
    <mergeCell ref="AH291:AJ291"/>
    <mergeCell ref="F292:G292"/>
    <mergeCell ref="H292:J292"/>
    <mergeCell ref="M292:N292"/>
    <mergeCell ref="O292:Q292"/>
    <mergeCell ref="T292:U292"/>
    <mergeCell ref="V292:X292"/>
    <mergeCell ref="F293:H293"/>
    <mergeCell ref="F295:H295"/>
    <mergeCell ref="AP300:AS300"/>
    <mergeCell ref="AU300:AX300"/>
    <mergeCell ref="C273:G274"/>
    <mergeCell ref="H278:O278"/>
    <mergeCell ref="S280:S281"/>
    <mergeCell ref="O281:R281"/>
    <mergeCell ref="I282:P282"/>
    <mergeCell ref="C283:H284"/>
    <mergeCell ref="L285:M285"/>
    <mergeCell ref="C286:G287"/>
    <mergeCell ref="F291:H291"/>
    <mergeCell ref="K291:L291"/>
    <mergeCell ref="M291:O291"/>
    <mergeCell ref="R291:S291"/>
    <mergeCell ref="T291:V291"/>
    <mergeCell ref="Y291:Z291"/>
    <mergeCell ref="AA291:AC291"/>
    <mergeCell ref="AF291:AG291"/>
    <mergeCell ref="K280:M281"/>
    <mergeCell ref="N280:N281"/>
    <mergeCell ref="O279:Q279"/>
    <mergeCell ref="O285:Q285"/>
    <mergeCell ref="R285:S285"/>
    <mergeCell ref="I313:K313"/>
    <mergeCell ref="M313:P313"/>
    <mergeCell ref="R313:U313"/>
    <mergeCell ref="W313:Z313"/>
    <mergeCell ref="L298:AX298"/>
    <mergeCell ref="AY298:AY299"/>
    <mergeCell ref="AZ298:BA299"/>
    <mergeCell ref="L299:O299"/>
    <mergeCell ref="P299:P300"/>
    <mergeCell ref="Q299:T299"/>
    <mergeCell ref="U299:U300"/>
    <mergeCell ref="V299:Y299"/>
    <mergeCell ref="Z299:Z300"/>
    <mergeCell ref="AA299:AD299"/>
    <mergeCell ref="AE299:AE300"/>
    <mergeCell ref="AF299:AI299"/>
    <mergeCell ref="AJ299:AJ300"/>
    <mergeCell ref="AK299:AN299"/>
    <mergeCell ref="AO299:AO300"/>
    <mergeCell ref="AP299:AS299"/>
    <mergeCell ref="AT299:AT300"/>
    <mergeCell ref="AU299:AX299"/>
    <mergeCell ref="L300:O300"/>
    <mergeCell ref="Q300:T300"/>
    <mergeCell ref="V300:Y300"/>
    <mergeCell ref="AA300:AD300"/>
    <mergeCell ref="AF300:AI300"/>
    <mergeCell ref="AK300:AN300"/>
    <mergeCell ref="V285:X285"/>
    <mergeCell ref="O280:P280"/>
    <mergeCell ref="T280:V281"/>
    <mergeCell ref="W280:X281"/>
    <mergeCell ref="N283:O284"/>
    <mergeCell ref="K190:M191"/>
    <mergeCell ref="N190:N191"/>
    <mergeCell ref="C201:I202"/>
    <mergeCell ref="J224:L225"/>
    <mergeCell ref="M224:M225"/>
    <mergeCell ref="C224:I225"/>
    <mergeCell ref="N224:O224"/>
    <mergeCell ref="S224:U225"/>
    <mergeCell ref="V224:W225"/>
    <mergeCell ref="J254:L255"/>
    <mergeCell ref="M254:M255"/>
    <mergeCell ref="C254:I255"/>
    <mergeCell ref="N254:O254"/>
    <mergeCell ref="S254:U255"/>
    <mergeCell ref="V254:W255"/>
    <mergeCell ref="L259:N259"/>
    <mergeCell ref="S259:V259"/>
    <mergeCell ref="C260:G261"/>
    <mergeCell ref="H265:O265"/>
    <mergeCell ref="O267:R267"/>
    <mergeCell ref="S267:S268"/>
    <mergeCell ref="X267:X268"/>
    <mergeCell ref="O268:R268"/>
    <mergeCell ref="T268:W268"/>
    <mergeCell ref="I269:P269"/>
    <mergeCell ref="C270:H271"/>
    <mergeCell ref="L272:M27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147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8"/>
    <col min="3" max="3" width="10.77734375" style="128" bestFit="1" customWidth="1"/>
    <col min="4" max="4" width="8.77734375" style="128"/>
    <col min="5" max="21" width="8.77734375" style="127"/>
    <col min="22" max="16384" width="8.77734375" style="126"/>
  </cols>
  <sheetData>
    <row r="1" spans="1:35" ht="15" customHeight="1">
      <c r="A1" s="123" t="s">
        <v>160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35" ht="24">
      <c r="B2" s="205" t="s">
        <v>161</v>
      </c>
      <c r="C2" s="205" t="s">
        <v>311</v>
      </c>
      <c r="D2" s="205" t="s">
        <v>140</v>
      </c>
      <c r="E2" s="205" t="s">
        <v>129</v>
      </c>
      <c r="F2" s="205" t="s">
        <v>62</v>
      </c>
      <c r="G2" s="205" t="s">
        <v>76</v>
      </c>
      <c r="H2" s="205" t="s">
        <v>60</v>
      </c>
      <c r="I2" s="205" t="s">
        <v>80</v>
      </c>
      <c r="J2" s="205" t="s">
        <v>219</v>
      </c>
      <c r="K2" s="205" t="s">
        <v>220</v>
      </c>
      <c r="L2" s="309" t="s">
        <v>563</v>
      </c>
      <c r="M2" s="205" t="s">
        <v>384</v>
      </c>
      <c r="N2" s="205" t="s">
        <v>162</v>
      </c>
      <c r="O2" s="344" t="s">
        <v>608</v>
      </c>
      <c r="P2" s="205" t="s">
        <v>141</v>
      </c>
      <c r="Q2" s="205" t="s">
        <v>163</v>
      </c>
      <c r="R2" s="205" t="s">
        <v>130</v>
      </c>
      <c r="S2" s="205" t="s">
        <v>146</v>
      </c>
      <c r="T2" s="204" t="s">
        <v>164</v>
      </c>
      <c r="U2" s="204" t="s">
        <v>165</v>
      </c>
    </row>
    <row r="3" spans="1:35" ht="15" customHeight="1">
      <c r="B3" s="173" t="e">
        <f>C3</f>
        <v>#DIV/0!</v>
      </c>
      <c r="C3" s="173" t="e">
        <f>AVERAGE(기본정보!B12:B13)</f>
        <v>#DIV/0!</v>
      </c>
      <c r="D3" s="173">
        <f>MIN(C9:C49)</f>
        <v>0</v>
      </c>
      <c r="E3" s="173">
        <f>MAX(C9:C49)</f>
        <v>0</v>
      </c>
      <c r="F3" s="173">
        <f>Length_1!G4</f>
        <v>0</v>
      </c>
      <c r="G3" s="173">
        <f>Length_1!H4</f>
        <v>0</v>
      </c>
      <c r="H3" s="173">
        <f>Length_1!I4</f>
        <v>0</v>
      </c>
      <c r="I3" s="173">
        <f>IF(H3="inch",25.4,1)</f>
        <v>1</v>
      </c>
      <c r="J3" s="173">
        <f>MIN(W9:W49)</f>
        <v>0</v>
      </c>
      <c r="K3" s="173">
        <f>MAX(W9:W49)</f>
        <v>0</v>
      </c>
      <c r="L3" s="273" t="str">
        <f>TEXT(K3,IF(K3&gt;=1000,"# ###","G/표준"))</f>
        <v>0</v>
      </c>
      <c r="M3" s="173" t="e">
        <f>MATCH(K$3,W$9:W$49,0)</f>
        <v>#N/A</v>
      </c>
      <c r="N3" s="173">
        <f>F3*I3</f>
        <v>0</v>
      </c>
      <c r="O3" s="273" t="str">
        <f ca="1">TEXT(N3,OFFSET(P73,MATCH(IFERROR(LEN(N3)-FIND(".",N3),0),O74:O83,0),0))</f>
        <v>0</v>
      </c>
      <c r="P3" s="173">
        <f>G3*I3</f>
        <v>0</v>
      </c>
      <c r="Q3" s="173" t="e">
        <f ca="1">OFFSET(Length_1!C3,MATCH($K3,$W9:$W49,0),0)</f>
        <v>#N/A</v>
      </c>
      <c r="R3" s="173" t="e">
        <f ca="1">OFFSET(Length_1!D3,MATCH($K3,$W9:$W49,0),0)</f>
        <v>#N/A</v>
      </c>
      <c r="S3" s="173" t="e">
        <f ca="1">OFFSET(Length_1!E3,MATCH($K3,$W9:$W49,0),0)</f>
        <v>#N/A</v>
      </c>
      <c r="T3" s="134" t="e">
        <f ca="1">IF(R69=0,"","초과")</f>
        <v>#N/A</v>
      </c>
      <c r="U3" s="137" t="str">
        <f>IF(AH8=0,"PASS","FAIL")</f>
        <v>PASS</v>
      </c>
    </row>
    <row r="4" spans="1:35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35" ht="15" customHeight="1">
      <c r="A5" s="123" t="s">
        <v>147</v>
      </c>
      <c r="C5" s="124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AB5" s="138" t="s">
        <v>169</v>
      </c>
    </row>
    <row r="6" spans="1:35" ht="15" customHeight="1">
      <c r="B6" s="619" t="s">
        <v>148</v>
      </c>
      <c r="C6" s="620" t="s">
        <v>524</v>
      </c>
      <c r="D6" s="620" t="s">
        <v>525</v>
      </c>
      <c r="E6" s="623" t="s">
        <v>526</v>
      </c>
      <c r="F6" s="623"/>
      <c r="G6" s="623"/>
      <c r="H6" s="623"/>
      <c r="I6" s="623"/>
      <c r="J6" s="623"/>
      <c r="K6" s="633" t="s">
        <v>527</v>
      </c>
      <c r="L6" s="296" t="s">
        <v>528</v>
      </c>
      <c r="M6" s="296" t="s">
        <v>380</v>
      </c>
      <c r="N6" s="296" t="s">
        <v>381</v>
      </c>
      <c r="O6" s="297" t="s">
        <v>529</v>
      </c>
      <c r="P6" s="297" t="s">
        <v>530</v>
      </c>
      <c r="Q6" s="595" t="s">
        <v>531</v>
      </c>
      <c r="R6" s="631"/>
      <c r="S6" s="596"/>
      <c r="T6" s="297" t="s">
        <v>150</v>
      </c>
      <c r="U6" s="298" t="s">
        <v>532</v>
      </c>
      <c r="V6" s="297" t="s">
        <v>151</v>
      </c>
      <c r="W6" s="297" t="s">
        <v>524</v>
      </c>
      <c r="X6" s="297" t="s">
        <v>166</v>
      </c>
      <c r="Y6" s="595" t="s">
        <v>533</v>
      </c>
      <c r="Z6" s="596"/>
      <c r="AA6" s="129"/>
      <c r="AB6" s="626" t="s">
        <v>109</v>
      </c>
      <c r="AC6" s="627"/>
      <c r="AD6" s="595" t="s">
        <v>534</v>
      </c>
      <c r="AE6" s="631"/>
      <c r="AF6" s="631"/>
      <c r="AG6" s="631"/>
      <c r="AH6" s="631"/>
      <c r="AI6" s="596"/>
    </row>
    <row r="7" spans="1:35" ht="15" customHeight="1">
      <c r="B7" s="619"/>
      <c r="C7" s="621"/>
      <c r="D7" s="621"/>
      <c r="E7" s="299" t="s">
        <v>100</v>
      </c>
      <c r="F7" s="295" t="s">
        <v>535</v>
      </c>
      <c r="G7" s="299" t="s">
        <v>131</v>
      </c>
      <c r="H7" s="295" t="s">
        <v>132</v>
      </c>
      <c r="I7" s="299" t="s">
        <v>133</v>
      </c>
      <c r="J7" s="295" t="s">
        <v>536</v>
      </c>
      <c r="K7" s="634"/>
      <c r="L7" s="297" t="s">
        <v>537</v>
      </c>
      <c r="M7" s="297" t="s">
        <v>382</v>
      </c>
      <c r="N7" s="297" t="s">
        <v>383</v>
      </c>
      <c r="O7" s="297" t="s">
        <v>153</v>
      </c>
      <c r="P7" s="297" t="s">
        <v>538</v>
      </c>
      <c r="Q7" s="297" t="s">
        <v>154</v>
      </c>
      <c r="R7" s="297" t="s">
        <v>539</v>
      </c>
      <c r="S7" s="297" t="s">
        <v>540</v>
      </c>
      <c r="T7" s="297" t="s">
        <v>541</v>
      </c>
      <c r="U7" s="297" t="s">
        <v>156</v>
      </c>
      <c r="V7" s="297" t="s">
        <v>157</v>
      </c>
      <c r="W7" s="297" t="s">
        <v>542</v>
      </c>
      <c r="X7" s="297" t="s">
        <v>543</v>
      </c>
      <c r="Y7" s="297" t="s">
        <v>544</v>
      </c>
      <c r="Z7" s="297" t="s">
        <v>166</v>
      </c>
      <c r="AA7" s="129"/>
      <c r="AB7" s="300" t="s">
        <v>545</v>
      </c>
      <c r="AC7" s="300" t="s">
        <v>167</v>
      </c>
      <c r="AD7" s="297" t="s">
        <v>179</v>
      </c>
      <c r="AE7" s="297" t="s">
        <v>546</v>
      </c>
      <c r="AF7" s="206" t="s">
        <v>166</v>
      </c>
      <c r="AG7" s="296" t="s">
        <v>109</v>
      </c>
      <c r="AH7" s="296" t="s">
        <v>547</v>
      </c>
      <c r="AI7" s="296" t="s">
        <v>566</v>
      </c>
    </row>
    <row r="8" spans="1:35" ht="15" customHeight="1">
      <c r="B8" s="619"/>
      <c r="C8" s="622"/>
      <c r="D8" s="622"/>
      <c r="E8" s="295">
        <f>H3</f>
        <v>0</v>
      </c>
      <c r="F8" s="295">
        <f t="shared" ref="F8:J8" si="0">E8</f>
        <v>0</v>
      </c>
      <c r="G8" s="295">
        <f t="shared" si="0"/>
        <v>0</v>
      </c>
      <c r="H8" s="295">
        <f t="shared" si="0"/>
        <v>0</v>
      </c>
      <c r="I8" s="295">
        <f t="shared" si="0"/>
        <v>0</v>
      </c>
      <c r="J8" s="295">
        <f t="shared" si="0"/>
        <v>0</v>
      </c>
      <c r="K8" s="297" t="s">
        <v>517</v>
      </c>
      <c r="L8" s="297" t="s">
        <v>548</v>
      </c>
      <c r="M8" s="297" t="s">
        <v>548</v>
      </c>
      <c r="N8" s="297" t="s">
        <v>549</v>
      </c>
      <c r="O8" s="297" t="s">
        <v>548</v>
      </c>
      <c r="P8" s="297" t="s">
        <v>548</v>
      </c>
      <c r="Q8" s="301" t="s">
        <v>551</v>
      </c>
      <c r="R8" s="301" t="s">
        <v>144</v>
      </c>
      <c r="S8" s="301" t="s">
        <v>144</v>
      </c>
      <c r="T8" s="301" t="s">
        <v>159</v>
      </c>
      <c r="U8" s="301" t="s">
        <v>552</v>
      </c>
      <c r="V8" s="301" t="s">
        <v>159</v>
      </c>
      <c r="W8" s="297" t="s">
        <v>548</v>
      </c>
      <c r="X8" s="297" t="s">
        <v>182</v>
      </c>
      <c r="Y8" s="297" t="s">
        <v>553</v>
      </c>
      <c r="Z8" s="297" t="s">
        <v>548</v>
      </c>
      <c r="AA8" s="129"/>
      <c r="AB8" s="300" t="s">
        <v>550</v>
      </c>
      <c r="AC8" s="300" t="s">
        <v>548</v>
      </c>
      <c r="AD8" s="297" t="s">
        <v>550</v>
      </c>
      <c r="AE8" s="297" t="s">
        <v>182</v>
      </c>
      <c r="AF8" s="302" t="s">
        <v>517</v>
      </c>
      <c r="AG8" s="296" t="s">
        <v>549</v>
      </c>
      <c r="AH8" s="137">
        <f>IF(TYPE(MATCH("FAIL",AH9:AH49,0))=16,0,1)</f>
        <v>0</v>
      </c>
      <c r="AI8" s="296" t="s">
        <v>549</v>
      </c>
    </row>
    <row r="9" spans="1:35" ht="15" customHeight="1">
      <c r="B9" s="208" t="b">
        <f>IF(TRIM(Length_1!A4)="",FALSE,TRUE)</f>
        <v>0</v>
      </c>
      <c r="C9" s="173" t="str">
        <f>IF($B9=FALSE,"",VALUE(Length_1!A4))</f>
        <v/>
      </c>
      <c r="D9" s="173" t="str">
        <f>IF($B9=FALSE,"",Length_1!B4)</f>
        <v/>
      </c>
      <c r="E9" s="209" t="str">
        <f>IF(B9=FALSE,"",Length_1!M4)</f>
        <v/>
      </c>
      <c r="F9" s="209" t="str">
        <f>IF(B9=FALSE,"",Length_1!N4)</f>
        <v/>
      </c>
      <c r="G9" s="209" t="str">
        <f>IF(B9=FALSE,"",Length_1!O4)</f>
        <v/>
      </c>
      <c r="H9" s="209" t="str">
        <f>IF(B9=FALSE,"",Length_1!P4)</f>
        <v/>
      </c>
      <c r="I9" s="209" t="str">
        <f>IF(B9=FALSE,"",Length_1!Q4)</f>
        <v/>
      </c>
      <c r="J9" s="210" t="str">
        <f t="shared" ref="J9:J49" si="1">IF(B9=FALSE,"",AVERAGE(E9:I9))</f>
        <v/>
      </c>
      <c r="K9" s="188" t="str">
        <f>IF(B9=FALSE,"",STDEV(E9:I9)*I$3)</f>
        <v/>
      </c>
      <c r="L9" s="188" t="str">
        <f>IF(B9=FALSE,"",SUM(Length_1!X48:AA48))</f>
        <v/>
      </c>
      <c r="M9" s="188" t="str">
        <f>IF(B9=FALSE,"",SUM(Length_1!AB48:AE48))</f>
        <v/>
      </c>
      <c r="N9" s="188" t="str">
        <f>IF(B9=FALSE,"",SUM(Length_1!AF48:AI48))</f>
        <v/>
      </c>
      <c r="O9" s="211" t="str">
        <f>IF(B9=FALSE,"",Length_1!D48)</f>
        <v/>
      </c>
      <c r="P9" s="212" t="str">
        <f t="shared" ref="P9:P49" si="2">IF(B9=FALSE,"",J9*I$3)</f>
        <v/>
      </c>
      <c r="Q9" s="213" t="str">
        <f t="shared" ref="Q9:Q49" si="3">IF(B9=FALSE,"",11.5*10^-6)</f>
        <v/>
      </c>
      <c r="R9" s="213" t="str">
        <f ca="1">IF(B9=FALSE,"",OFFSET(Length_1!A48,0,MATCH("열팽창계수",Length_1!$47:$47,0)-1))</f>
        <v/>
      </c>
      <c r="S9" s="214" t="str">
        <f t="shared" ref="S9:S49" si="4">IF(B9=FALSE,"",AVERAGE(Q9:R9))</f>
        <v/>
      </c>
      <c r="T9" s="308" t="str">
        <f t="shared" ref="T9:T49" si="5">IF(B9=FALSE,"",B$3-C$3)</f>
        <v/>
      </c>
      <c r="U9" s="308" t="str">
        <f t="shared" ref="U9:U49" si="6">IF(B9=FALSE,"",Q9-R9)</f>
        <v/>
      </c>
      <c r="V9" s="308" t="str">
        <f t="shared" ref="V9:V49" si="7">IF(B9=FALSE,"",AVERAGE(B$3:C$3)-20)</f>
        <v/>
      </c>
      <c r="W9" s="215" t="str">
        <f t="shared" ref="W9:W49" si="8">IF(B9=FALSE,"",C9*I$3)</f>
        <v/>
      </c>
      <c r="X9" s="216" t="str">
        <f t="shared" ref="X9:X49" si="9">IF(B9=FALSE,"",O9-P9-(S9*T9+U9*V9)*W9)</f>
        <v/>
      </c>
      <c r="Y9" s="173" t="str">
        <f>IF($B9=FALSE,"",ROUND(W9+Z9,$M$69))</f>
        <v/>
      </c>
      <c r="Z9" s="173" t="str">
        <f>IF($B9=FALSE,"",ROUND(X9,$M$69))</f>
        <v/>
      </c>
      <c r="AA9" s="129"/>
      <c r="AB9" s="173" t="e">
        <f ca="1">IF(Length_1!J4&lt;0,ROUNDUP(Length_1!J4*I$3,$M$69),ROUNDDOWN(Length_1!J4*I$3,$M$69))</f>
        <v>#N/A</v>
      </c>
      <c r="AC9" s="173" t="e">
        <f ca="1">IF(Length_1!K4&lt;0,ROUNDDOWN(Length_1!K4*I$3,$M$69),ROUNDUP(Length_1!K4*I$3,$M$69))</f>
        <v>#N/A</v>
      </c>
      <c r="AD9" s="173" t="e">
        <f t="shared" ref="AD9:AD49" ca="1" si="10">TEXT(W9,IF(W9&gt;=1000,"# ##","")&amp;$P$69)</f>
        <v>#N/A</v>
      </c>
      <c r="AE9" s="173" t="e">
        <f t="shared" ref="AE9:AE49" ca="1" si="11">TEXT(Y9,IF(Y9&gt;=1000,"# ##","")&amp;$P$69)</f>
        <v>#N/A</v>
      </c>
      <c r="AF9" s="176" t="e">
        <f t="shared" ref="AF9:AF49" ca="1" si="12">TEXT(Z9,$P$69)</f>
        <v>#N/A</v>
      </c>
      <c r="AG9" s="173" t="e">
        <f t="shared" ref="AG9:AG49" ca="1" si="13">"± "&amp;TEXT(AC9-W9,P$69)</f>
        <v>#N/A</v>
      </c>
      <c r="AH9" s="173" t="str">
        <f>IF($B9=FALSE,"",IF(AND(AB9&lt;=Y9,Y9&lt;=AC9),"PASS","FAIL"))</f>
        <v/>
      </c>
      <c r="AI9" s="273" t="e">
        <f t="shared" ref="AI9:AI48" ca="1" si="14">S$69</f>
        <v>#N/A</v>
      </c>
    </row>
    <row r="10" spans="1:35" ht="15" customHeight="1">
      <c r="B10" s="208" t="b">
        <f>IF(TRIM(Length_1!A5)="",FALSE,TRUE)</f>
        <v>0</v>
      </c>
      <c r="C10" s="173" t="str">
        <f>IF($B10=FALSE,"",VALUE(Length_1!A5))</f>
        <v/>
      </c>
      <c r="D10" s="173" t="str">
        <f>IF($B10=FALSE,"",Length_1!B5)</f>
        <v/>
      </c>
      <c r="E10" s="209" t="str">
        <f>IF(B10=FALSE,"",Length_1!M5)</f>
        <v/>
      </c>
      <c r="F10" s="209" t="str">
        <f>IF(B10=FALSE,"",Length_1!N5)</f>
        <v/>
      </c>
      <c r="G10" s="209" t="str">
        <f>IF(B10=FALSE,"",Length_1!O5)</f>
        <v/>
      </c>
      <c r="H10" s="209" t="str">
        <f>IF(B10=FALSE,"",Length_1!P5)</f>
        <v/>
      </c>
      <c r="I10" s="209" t="str">
        <f>IF(B10=FALSE,"",Length_1!Q5)</f>
        <v/>
      </c>
      <c r="J10" s="210" t="str">
        <f t="shared" si="1"/>
        <v/>
      </c>
      <c r="K10" s="188" t="str">
        <f t="shared" ref="K10:K49" si="15">IF(B10=FALSE,"",STDEV(E10:I10)*I$3)</f>
        <v/>
      </c>
      <c r="L10" s="188" t="str">
        <f>IF(B10=FALSE,"",SUM(Length_1!X49:AA49))</f>
        <v/>
      </c>
      <c r="M10" s="188" t="str">
        <f>IF(B10=FALSE,"",SUM(Length_1!AB49:AE49))</f>
        <v/>
      </c>
      <c r="N10" s="188" t="str">
        <f>IF(B10=FALSE,"",SUM(Length_1!AF49:AI49))</f>
        <v/>
      </c>
      <c r="O10" s="211" t="str">
        <f>IF(B10=FALSE,"",Length_1!D49)</f>
        <v/>
      </c>
      <c r="P10" s="212" t="str">
        <f t="shared" si="2"/>
        <v/>
      </c>
      <c r="Q10" s="213" t="str">
        <f t="shared" si="3"/>
        <v/>
      </c>
      <c r="R10" s="213" t="str">
        <f ca="1">IF(B10=FALSE,"",OFFSET(Length_1!A49,0,MATCH("열팽창계수",Length_1!$47:$47,0)-1))</f>
        <v/>
      </c>
      <c r="S10" s="214" t="str">
        <f t="shared" si="4"/>
        <v/>
      </c>
      <c r="T10" s="308" t="str">
        <f t="shared" si="5"/>
        <v/>
      </c>
      <c r="U10" s="308" t="str">
        <f t="shared" si="6"/>
        <v/>
      </c>
      <c r="V10" s="308" t="str">
        <f t="shared" si="7"/>
        <v/>
      </c>
      <c r="W10" s="215" t="str">
        <f t="shared" si="8"/>
        <v/>
      </c>
      <c r="X10" s="216" t="str">
        <f t="shared" si="9"/>
        <v/>
      </c>
      <c r="Y10" s="173" t="str">
        <f t="shared" ref="Y10:Y49" si="16">IF($B10=FALSE,"",ROUND(W10+Z10,$M$69))</f>
        <v/>
      </c>
      <c r="Z10" s="173" t="str">
        <f t="shared" ref="Z10:Z49" si="17">IF($B10=FALSE,"",ROUND(X10,$M$69))</f>
        <v/>
      </c>
      <c r="AA10" s="129"/>
      <c r="AB10" s="173" t="e">
        <f ca="1">IF(Length_1!J5&lt;0,ROUNDUP(Length_1!J5*I$3,$M$69),ROUNDDOWN(Length_1!J5*I$3,$M$69))</f>
        <v>#N/A</v>
      </c>
      <c r="AC10" s="173" t="e">
        <f ca="1">IF(Length_1!K5&lt;0,ROUNDDOWN(Length_1!K5*I$3,$M$69),ROUNDUP(Length_1!K5*I$3,$M$69))</f>
        <v>#N/A</v>
      </c>
      <c r="AD10" s="173" t="e">
        <f t="shared" ca="1" si="10"/>
        <v>#N/A</v>
      </c>
      <c r="AE10" s="173" t="e">
        <f t="shared" ca="1" si="11"/>
        <v>#N/A</v>
      </c>
      <c r="AF10" s="176" t="e">
        <f t="shared" ca="1" si="12"/>
        <v>#N/A</v>
      </c>
      <c r="AG10" s="173" t="e">
        <f t="shared" ca="1" si="13"/>
        <v>#N/A</v>
      </c>
      <c r="AH10" s="173" t="str">
        <f t="shared" ref="AH10:AH49" si="18">IF($B10=FALSE,"",IF(AND(AB10&lt;=Y10,Y10&lt;=AC10),"PASS","FAIL"))</f>
        <v/>
      </c>
      <c r="AI10" s="273" t="e">
        <f t="shared" ca="1" si="14"/>
        <v>#N/A</v>
      </c>
    </row>
    <row r="11" spans="1:35" ht="15" customHeight="1">
      <c r="B11" s="208" t="b">
        <f>IF(TRIM(Length_1!A6)="",FALSE,TRUE)</f>
        <v>0</v>
      </c>
      <c r="C11" s="173" t="str">
        <f>IF($B11=FALSE,"",VALUE(Length_1!A6))</f>
        <v/>
      </c>
      <c r="D11" s="173" t="str">
        <f>IF($B11=FALSE,"",Length_1!B6)</f>
        <v/>
      </c>
      <c r="E11" s="209" t="str">
        <f>IF(B11=FALSE,"",Length_1!M6)</f>
        <v/>
      </c>
      <c r="F11" s="209" t="str">
        <f>IF(B11=FALSE,"",Length_1!N6)</f>
        <v/>
      </c>
      <c r="G11" s="209" t="str">
        <f>IF(B11=FALSE,"",Length_1!O6)</f>
        <v/>
      </c>
      <c r="H11" s="209" t="str">
        <f>IF(B11=FALSE,"",Length_1!P6)</f>
        <v/>
      </c>
      <c r="I11" s="209" t="str">
        <f>IF(B11=FALSE,"",Length_1!Q6)</f>
        <v/>
      </c>
      <c r="J11" s="210" t="str">
        <f t="shared" si="1"/>
        <v/>
      </c>
      <c r="K11" s="188" t="str">
        <f t="shared" si="15"/>
        <v/>
      </c>
      <c r="L11" s="188" t="str">
        <f>IF(B11=FALSE,"",SUM(Length_1!X50:AA50))</f>
        <v/>
      </c>
      <c r="M11" s="188" t="str">
        <f>IF(B11=FALSE,"",SUM(Length_1!AB50:AE50))</f>
        <v/>
      </c>
      <c r="N11" s="188" t="str">
        <f>IF(B11=FALSE,"",SUM(Length_1!AF50:AI50))</f>
        <v/>
      </c>
      <c r="O11" s="211" t="str">
        <f>IF(B11=FALSE,"",Length_1!D50)</f>
        <v/>
      </c>
      <c r="P11" s="212" t="str">
        <f t="shared" si="2"/>
        <v/>
      </c>
      <c r="Q11" s="213" t="str">
        <f t="shared" si="3"/>
        <v/>
      </c>
      <c r="R11" s="213" t="str">
        <f ca="1">IF(B11=FALSE,"",OFFSET(Length_1!A50,0,MATCH("열팽창계수",Length_1!$47:$47,0)-1))</f>
        <v/>
      </c>
      <c r="S11" s="214" t="str">
        <f t="shared" si="4"/>
        <v/>
      </c>
      <c r="T11" s="308" t="str">
        <f t="shared" si="5"/>
        <v/>
      </c>
      <c r="U11" s="308" t="str">
        <f t="shared" si="6"/>
        <v/>
      </c>
      <c r="V11" s="308" t="str">
        <f t="shared" si="7"/>
        <v/>
      </c>
      <c r="W11" s="215" t="str">
        <f t="shared" si="8"/>
        <v/>
      </c>
      <c r="X11" s="216" t="str">
        <f t="shared" si="9"/>
        <v/>
      </c>
      <c r="Y11" s="173" t="str">
        <f t="shared" si="16"/>
        <v/>
      </c>
      <c r="Z11" s="173" t="str">
        <f t="shared" si="17"/>
        <v/>
      </c>
      <c r="AA11" s="129"/>
      <c r="AB11" s="173" t="e">
        <f ca="1">IF(Length_1!J6&lt;0,ROUNDUP(Length_1!J6*I$3,$M$69),ROUNDDOWN(Length_1!J6*I$3,$M$69))</f>
        <v>#N/A</v>
      </c>
      <c r="AC11" s="173" t="e">
        <f ca="1">IF(Length_1!K6&lt;0,ROUNDDOWN(Length_1!K6*I$3,$M$69),ROUNDUP(Length_1!K6*I$3,$M$69))</f>
        <v>#N/A</v>
      </c>
      <c r="AD11" s="173" t="e">
        <f t="shared" ca="1" si="10"/>
        <v>#N/A</v>
      </c>
      <c r="AE11" s="173" t="e">
        <f t="shared" ca="1" si="11"/>
        <v>#N/A</v>
      </c>
      <c r="AF11" s="176" t="e">
        <f t="shared" ca="1" si="12"/>
        <v>#N/A</v>
      </c>
      <c r="AG11" s="173" t="e">
        <f t="shared" ca="1" si="13"/>
        <v>#N/A</v>
      </c>
      <c r="AH11" s="173" t="str">
        <f t="shared" si="18"/>
        <v/>
      </c>
      <c r="AI11" s="273" t="e">
        <f t="shared" ca="1" si="14"/>
        <v>#N/A</v>
      </c>
    </row>
    <row r="12" spans="1:35" ht="15" customHeight="1">
      <c r="B12" s="208" t="b">
        <f>IF(TRIM(Length_1!A7)="",FALSE,TRUE)</f>
        <v>0</v>
      </c>
      <c r="C12" s="173" t="str">
        <f>IF($B12=FALSE,"",VALUE(Length_1!A7))</f>
        <v/>
      </c>
      <c r="D12" s="173" t="str">
        <f>IF($B12=FALSE,"",Length_1!B7)</f>
        <v/>
      </c>
      <c r="E12" s="209" t="str">
        <f>IF(B12=FALSE,"",Length_1!M7)</f>
        <v/>
      </c>
      <c r="F12" s="209" t="str">
        <f>IF(B12=FALSE,"",Length_1!N7)</f>
        <v/>
      </c>
      <c r="G12" s="209" t="str">
        <f>IF(B12=FALSE,"",Length_1!O7)</f>
        <v/>
      </c>
      <c r="H12" s="209" t="str">
        <f>IF(B12=FALSE,"",Length_1!P7)</f>
        <v/>
      </c>
      <c r="I12" s="209" t="str">
        <f>IF(B12=FALSE,"",Length_1!Q7)</f>
        <v/>
      </c>
      <c r="J12" s="210" t="str">
        <f t="shared" si="1"/>
        <v/>
      </c>
      <c r="K12" s="188" t="str">
        <f t="shared" si="15"/>
        <v/>
      </c>
      <c r="L12" s="188" t="str">
        <f>IF(B12=FALSE,"",SUM(Length_1!X51:AA51))</f>
        <v/>
      </c>
      <c r="M12" s="188" t="str">
        <f>IF(B12=FALSE,"",SUM(Length_1!AB51:AE51))</f>
        <v/>
      </c>
      <c r="N12" s="188" t="str">
        <f>IF(B12=FALSE,"",SUM(Length_1!AF51:AI51))</f>
        <v/>
      </c>
      <c r="O12" s="211" t="str">
        <f>IF(B12=FALSE,"",Length_1!D51)</f>
        <v/>
      </c>
      <c r="P12" s="212" t="str">
        <f t="shared" si="2"/>
        <v/>
      </c>
      <c r="Q12" s="213" t="str">
        <f t="shared" si="3"/>
        <v/>
      </c>
      <c r="R12" s="213" t="str">
        <f ca="1">IF(B12=FALSE,"",OFFSET(Length_1!A51,0,MATCH("열팽창계수",Length_1!$47:$47,0)-1))</f>
        <v/>
      </c>
      <c r="S12" s="214" t="str">
        <f t="shared" si="4"/>
        <v/>
      </c>
      <c r="T12" s="308" t="str">
        <f t="shared" si="5"/>
        <v/>
      </c>
      <c r="U12" s="308" t="str">
        <f t="shared" si="6"/>
        <v/>
      </c>
      <c r="V12" s="308" t="str">
        <f t="shared" si="7"/>
        <v/>
      </c>
      <c r="W12" s="215" t="str">
        <f t="shared" si="8"/>
        <v/>
      </c>
      <c r="X12" s="216" t="str">
        <f t="shared" si="9"/>
        <v/>
      </c>
      <c r="Y12" s="173" t="str">
        <f t="shared" si="16"/>
        <v/>
      </c>
      <c r="Z12" s="173" t="str">
        <f t="shared" si="17"/>
        <v/>
      </c>
      <c r="AA12" s="129"/>
      <c r="AB12" s="173" t="e">
        <f ca="1">IF(Length_1!J7&lt;0,ROUNDUP(Length_1!J7*I$3,$M$69),ROUNDDOWN(Length_1!J7*I$3,$M$69))</f>
        <v>#N/A</v>
      </c>
      <c r="AC12" s="173" t="e">
        <f ca="1">IF(Length_1!K7&lt;0,ROUNDDOWN(Length_1!K7*I$3,$M$69),ROUNDUP(Length_1!K7*I$3,$M$69))</f>
        <v>#N/A</v>
      </c>
      <c r="AD12" s="173" t="e">
        <f t="shared" ca="1" si="10"/>
        <v>#N/A</v>
      </c>
      <c r="AE12" s="173" t="e">
        <f t="shared" ca="1" si="11"/>
        <v>#N/A</v>
      </c>
      <c r="AF12" s="176" t="e">
        <f t="shared" ca="1" si="12"/>
        <v>#N/A</v>
      </c>
      <c r="AG12" s="173" t="e">
        <f t="shared" ca="1" si="13"/>
        <v>#N/A</v>
      </c>
      <c r="AH12" s="173" t="str">
        <f t="shared" si="18"/>
        <v/>
      </c>
      <c r="AI12" s="273" t="e">
        <f t="shared" ca="1" si="14"/>
        <v>#N/A</v>
      </c>
    </row>
    <row r="13" spans="1:35" ht="15" customHeight="1">
      <c r="B13" s="208" t="b">
        <f>IF(TRIM(Length_1!A8)="",FALSE,TRUE)</f>
        <v>0</v>
      </c>
      <c r="C13" s="173" t="str">
        <f>IF($B13=FALSE,"",VALUE(Length_1!A8))</f>
        <v/>
      </c>
      <c r="D13" s="173" t="str">
        <f>IF($B13=FALSE,"",Length_1!B8)</f>
        <v/>
      </c>
      <c r="E13" s="209" t="str">
        <f>IF(B13=FALSE,"",Length_1!M8)</f>
        <v/>
      </c>
      <c r="F13" s="209" t="str">
        <f>IF(B13=FALSE,"",Length_1!N8)</f>
        <v/>
      </c>
      <c r="G13" s="209" t="str">
        <f>IF(B13=FALSE,"",Length_1!O8)</f>
        <v/>
      </c>
      <c r="H13" s="209" t="str">
        <f>IF(B13=FALSE,"",Length_1!P8)</f>
        <v/>
      </c>
      <c r="I13" s="209" t="str">
        <f>IF(B13=FALSE,"",Length_1!Q8)</f>
        <v/>
      </c>
      <c r="J13" s="210" t="str">
        <f t="shared" si="1"/>
        <v/>
      </c>
      <c r="K13" s="188" t="str">
        <f t="shared" si="15"/>
        <v/>
      </c>
      <c r="L13" s="188" t="str">
        <f>IF(B13=FALSE,"",SUM(Length_1!X52:AA52))</f>
        <v/>
      </c>
      <c r="M13" s="188" t="str">
        <f>IF(B13=FALSE,"",SUM(Length_1!AB52:AE52))</f>
        <v/>
      </c>
      <c r="N13" s="188" t="str">
        <f>IF(B13=FALSE,"",SUM(Length_1!AF52:AI52))</f>
        <v/>
      </c>
      <c r="O13" s="211" t="str">
        <f>IF(B13=FALSE,"",Length_1!D52)</f>
        <v/>
      </c>
      <c r="P13" s="212" t="str">
        <f t="shared" si="2"/>
        <v/>
      </c>
      <c r="Q13" s="213" t="str">
        <f t="shared" si="3"/>
        <v/>
      </c>
      <c r="R13" s="213" t="str">
        <f ca="1">IF(B13=FALSE,"",OFFSET(Length_1!A52,0,MATCH("열팽창계수",Length_1!$47:$47,0)-1))</f>
        <v/>
      </c>
      <c r="S13" s="214" t="str">
        <f t="shared" si="4"/>
        <v/>
      </c>
      <c r="T13" s="308" t="str">
        <f t="shared" si="5"/>
        <v/>
      </c>
      <c r="U13" s="308" t="str">
        <f t="shared" si="6"/>
        <v/>
      </c>
      <c r="V13" s="308" t="str">
        <f t="shared" si="7"/>
        <v/>
      </c>
      <c r="W13" s="215" t="str">
        <f t="shared" si="8"/>
        <v/>
      </c>
      <c r="X13" s="216" t="str">
        <f t="shared" si="9"/>
        <v/>
      </c>
      <c r="Y13" s="173" t="str">
        <f t="shared" si="16"/>
        <v/>
      </c>
      <c r="Z13" s="173" t="str">
        <f t="shared" si="17"/>
        <v/>
      </c>
      <c r="AA13" s="129"/>
      <c r="AB13" s="173" t="e">
        <f ca="1">IF(Length_1!J8&lt;0,ROUNDUP(Length_1!J8*I$3,$M$69),ROUNDDOWN(Length_1!J8*I$3,$M$69))</f>
        <v>#N/A</v>
      </c>
      <c r="AC13" s="173" t="e">
        <f ca="1">IF(Length_1!K8&lt;0,ROUNDDOWN(Length_1!K8*I$3,$M$69),ROUNDUP(Length_1!K8*I$3,$M$69))</f>
        <v>#N/A</v>
      </c>
      <c r="AD13" s="173" t="e">
        <f t="shared" ca="1" si="10"/>
        <v>#N/A</v>
      </c>
      <c r="AE13" s="173" t="e">
        <f t="shared" ca="1" si="11"/>
        <v>#N/A</v>
      </c>
      <c r="AF13" s="176" t="e">
        <f t="shared" ca="1" si="12"/>
        <v>#N/A</v>
      </c>
      <c r="AG13" s="173" t="e">
        <f t="shared" ca="1" si="13"/>
        <v>#N/A</v>
      </c>
      <c r="AH13" s="173" t="str">
        <f t="shared" si="18"/>
        <v/>
      </c>
      <c r="AI13" s="273" t="e">
        <f t="shared" ca="1" si="14"/>
        <v>#N/A</v>
      </c>
    </row>
    <row r="14" spans="1:35" ht="15" customHeight="1">
      <c r="B14" s="208" t="b">
        <f>IF(TRIM(Length_1!A9)="",FALSE,TRUE)</f>
        <v>0</v>
      </c>
      <c r="C14" s="173" t="str">
        <f>IF($B14=FALSE,"",VALUE(Length_1!A9))</f>
        <v/>
      </c>
      <c r="D14" s="173" t="str">
        <f>IF($B14=FALSE,"",Length_1!B9)</f>
        <v/>
      </c>
      <c r="E14" s="209" t="str">
        <f>IF(B14=FALSE,"",Length_1!M9)</f>
        <v/>
      </c>
      <c r="F14" s="209" t="str">
        <f>IF(B14=FALSE,"",Length_1!N9)</f>
        <v/>
      </c>
      <c r="G14" s="209" t="str">
        <f>IF(B14=FALSE,"",Length_1!O9)</f>
        <v/>
      </c>
      <c r="H14" s="209" t="str">
        <f>IF(B14=FALSE,"",Length_1!P9)</f>
        <v/>
      </c>
      <c r="I14" s="209" t="str">
        <f>IF(B14=FALSE,"",Length_1!Q9)</f>
        <v/>
      </c>
      <c r="J14" s="210" t="str">
        <f t="shared" si="1"/>
        <v/>
      </c>
      <c r="K14" s="188" t="str">
        <f t="shared" si="15"/>
        <v/>
      </c>
      <c r="L14" s="188" t="str">
        <f>IF(B14=FALSE,"",SUM(Length_1!X53:AA53))</f>
        <v/>
      </c>
      <c r="M14" s="188" t="str">
        <f>IF(B14=FALSE,"",SUM(Length_1!AB53:AE53))</f>
        <v/>
      </c>
      <c r="N14" s="188" t="str">
        <f>IF(B14=FALSE,"",SUM(Length_1!AF53:AI53))</f>
        <v/>
      </c>
      <c r="O14" s="211" t="str">
        <f>IF(B14=FALSE,"",Length_1!D53)</f>
        <v/>
      </c>
      <c r="P14" s="212" t="str">
        <f t="shared" si="2"/>
        <v/>
      </c>
      <c r="Q14" s="213" t="str">
        <f t="shared" si="3"/>
        <v/>
      </c>
      <c r="R14" s="213" t="str">
        <f ca="1">IF(B14=FALSE,"",OFFSET(Length_1!A53,0,MATCH("열팽창계수",Length_1!$47:$47,0)-1))</f>
        <v/>
      </c>
      <c r="S14" s="214" t="str">
        <f t="shared" si="4"/>
        <v/>
      </c>
      <c r="T14" s="308" t="str">
        <f t="shared" si="5"/>
        <v/>
      </c>
      <c r="U14" s="308" t="str">
        <f t="shared" si="6"/>
        <v/>
      </c>
      <c r="V14" s="308" t="str">
        <f t="shared" si="7"/>
        <v/>
      </c>
      <c r="W14" s="215" t="str">
        <f t="shared" si="8"/>
        <v/>
      </c>
      <c r="X14" s="216" t="str">
        <f t="shared" si="9"/>
        <v/>
      </c>
      <c r="Y14" s="173" t="str">
        <f t="shared" si="16"/>
        <v/>
      </c>
      <c r="Z14" s="173" t="str">
        <f t="shared" si="17"/>
        <v/>
      </c>
      <c r="AA14" s="129"/>
      <c r="AB14" s="173" t="e">
        <f ca="1">IF(Length_1!J9&lt;0,ROUNDUP(Length_1!J9*I$3,$M$69),ROUNDDOWN(Length_1!J9*I$3,$M$69))</f>
        <v>#N/A</v>
      </c>
      <c r="AC14" s="173" t="e">
        <f ca="1">IF(Length_1!K9&lt;0,ROUNDDOWN(Length_1!K9*I$3,$M$69),ROUNDUP(Length_1!K9*I$3,$M$69))</f>
        <v>#N/A</v>
      </c>
      <c r="AD14" s="173" t="e">
        <f t="shared" ca="1" si="10"/>
        <v>#N/A</v>
      </c>
      <c r="AE14" s="173" t="e">
        <f t="shared" ca="1" si="11"/>
        <v>#N/A</v>
      </c>
      <c r="AF14" s="176" t="e">
        <f t="shared" ca="1" si="12"/>
        <v>#N/A</v>
      </c>
      <c r="AG14" s="173" t="e">
        <f t="shared" ca="1" si="13"/>
        <v>#N/A</v>
      </c>
      <c r="AH14" s="173" t="str">
        <f t="shared" si="18"/>
        <v/>
      </c>
      <c r="AI14" s="273" t="e">
        <f t="shared" ca="1" si="14"/>
        <v>#N/A</v>
      </c>
    </row>
    <row r="15" spans="1:35" ht="15" customHeight="1">
      <c r="B15" s="208" t="b">
        <f>IF(TRIM(Length_1!A10)="",FALSE,TRUE)</f>
        <v>0</v>
      </c>
      <c r="C15" s="173" t="str">
        <f>IF($B15=FALSE,"",VALUE(Length_1!A10))</f>
        <v/>
      </c>
      <c r="D15" s="173" t="str">
        <f>IF($B15=FALSE,"",Length_1!B10)</f>
        <v/>
      </c>
      <c r="E15" s="209" t="str">
        <f>IF(B15=FALSE,"",Length_1!M10)</f>
        <v/>
      </c>
      <c r="F15" s="209" t="str">
        <f>IF(B15=FALSE,"",Length_1!N10)</f>
        <v/>
      </c>
      <c r="G15" s="209" t="str">
        <f>IF(B15=FALSE,"",Length_1!O10)</f>
        <v/>
      </c>
      <c r="H15" s="209" t="str">
        <f>IF(B15=FALSE,"",Length_1!P10)</f>
        <v/>
      </c>
      <c r="I15" s="209" t="str">
        <f>IF(B15=FALSE,"",Length_1!Q10)</f>
        <v/>
      </c>
      <c r="J15" s="210" t="str">
        <f t="shared" si="1"/>
        <v/>
      </c>
      <c r="K15" s="188" t="str">
        <f t="shared" si="15"/>
        <v/>
      </c>
      <c r="L15" s="188" t="str">
        <f>IF(B15=FALSE,"",SUM(Length_1!X54:AA54))</f>
        <v/>
      </c>
      <c r="M15" s="188" t="str">
        <f>IF(B15=FALSE,"",SUM(Length_1!AB54:AE54))</f>
        <v/>
      </c>
      <c r="N15" s="188" t="str">
        <f>IF(B15=FALSE,"",SUM(Length_1!AF54:AI54))</f>
        <v/>
      </c>
      <c r="O15" s="211" t="str">
        <f>IF(B15=FALSE,"",Length_1!D54)</f>
        <v/>
      </c>
      <c r="P15" s="212" t="str">
        <f t="shared" si="2"/>
        <v/>
      </c>
      <c r="Q15" s="213" t="str">
        <f t="shared" si="3"/>
        <v/>
      </c>
      <c r="R15" s="213" t="str">
        <f ca="1">IF(B15=FALSE,"",OFFSET(Length_1!A54,0,MATCH("열팽창계수",Length_1!$47:$47,0)-1))</f>
        <v/>
      </c>
      <c r="S15" s="214" t="str">
        <f t="shared" si="4"/>
        <v/>
      </c>
      <c r="T15" s="308" t="str">
        <f t="shared" si="5"/>
        <v/>
      </c>
      <c r="U15" s="308" t="str">
        <f t="shared" si="6"/>
        <v/>
      </c>
      <c r="V15" s="308" t="str">
        <f t="shared" si="7"/>
        <v/>
      </c>
      <c r="W15" s="215" t="str">
        <f t="shared" si="8"/>
        <v/>
      </c>
      <c r="X15" s="216" t="str">
        <f t="shared" si="9"/>
        <v/>
      </c>
      <c r="Y15" s="173" t="str">
        <f t="shared" si="16"/>
        <v/>
      </c>
      <c r="Z15" s="173" t="str">
        <f t="shared" si="17"/>
        <v/>
      </c>
      <c r="AA15" s="129"/>
      <c r="AB15" s="173" t="e">
        <f ca="1">IF(Length_1!J10&lt;0,ROUNDUP(Length_1!J10*I$3,$M$69),ROUNDDOWN(Length_1!J10*I$3,$M$69))</f>
        <v>#N/A</v>
      </c>
      <c r="AC15" s="173" t="e">
        <f ca="1">IF(Length_1!K10&lt;0,ROUNDDOWN(Length_1!K10*I$3,$M$69),ROUNDUP(Length_1!K10*I$3,$M$69))</f>
        <v>#N/A</v>
      </c>
      <c r="AD15" s="173" t="e">
        <f t="shared" ca="1" si="10"/>
        <v>#N/A</v>
      </c>
      <c r="AE15" s="173" t="e">
        <f t="shared" ca="1" si="11"/>
        <v>#N/A</v>
      </c>
      <c r="AF15" s="176" t="e">
        <f t="shared" ca="1" si="12"/>
        <v>#N/A</v>
      </c>
      <c r="AG15" s="173" t="e">
        <f t="shared" ca="1" si="13"/>
        <v>#N/A</v>
      </c>
      <c r="AH15" s="173" t="str">
        <f t="shared" si="18"/>
        <v/>
      </c>
      <c r="AI15" s="273" t="e">
        <f t="shared" ca="1" si="14"/>
        <v>#N/A</v>
      </c>
    </row>
    <row r="16" spans="1:35" ht="15" customHeight="1">
      <c r="B16" s="208" t="b">
        <f>IF(TRIM(Length_1!A11)="",FALSE,TRUE)</f>
        <v>0</v>
      </c>
      <c r="C16" s="173" t="str">
        <f>IF($B16=FALSE,"",VALUE(Length_1!A11))</f>
        <v/>
      </c>
      <c r="D16" s="173" t="str">
        <f>IF($B16=FALSE,"",Length_1!B11)</f>
        <v/>
      </c>
      <c r="E16" s="209" t="str">
        <f>IF(B16=FALSE,"",Length_1!M11)</f>
        <v/>
      </c>
      <c r="F16" s="209" t="str">
        <f>IF(B16=FALSE,"",Length_1!N11)</f>
        <v/>
      </c>
      <c r="G16" s="209" t="str">
        <f>IF(B16=FALSE,"",Length_1!O11)</f>
        <v/>
      </c>
      <c r="H16" s="209" t="str">
        <f>IF(B16=FALSE,"",Length_1!P11)</f>
        <v/>
      </c>
      <c r="I16" s="209" t="str">
        <f>IF(B16=FALSE,"",Length_1!Q11)</f>
        <v/>
      </c>
      <c r="J16" s="210" t="str">
        <f t="shared" si="1"/>
        <v/>
      </c>
      <c r="K16" s="188" t="str">
        <f t="shared" si="15"/>
        <v/>
      </c>
      <c r="L16" s="188" t="str">
        <f>IF(B16=FALSE,"",SUM(Length_1!X55:AA55))</f>
        <v/>
      </c>
      <c r="M16" s="188" t="str">
        <f>IF(B16=FALSE,"",SUM(Length_1!AB55:AE55))</f>
        <v/>
      </c>
      <c r="N16" s="188" t="str">
        <f>IF(B16=FALSE,"",SUM(Length_1!AF55:AI55))</f>
        <v/>
      </c>
      <c r="O16" s="211" t="str">
        <f>IF(B16=FALSE,"",Length_1!D55)</f>
        <v/>
      </c>
      <c r="P16" s="212" t="str">
        <f t="shared" si="2"/>
        <v/>
      </c>
      <c r="Q16" s="213" t="str">
        <f t="shared" si="3"/>
        <v/>
      </c>
      <c r="R16" s="213" t="str">
        <f ca="1">IF(B16=FALSE,"",OFFSET(Length_1!A55,0,MATCH("열팽창계수",Length_1!$47:$47,0)-1))</f>
        <v/>
      </c>
      <c r="S16" s="214" t="str">
        <f t="shared" si="4"/>
        <v/>
      </c>
      <c r="T16" s="308" t="str">
        <f t="shared" si="5"/>
        <v/>
      </c>
      <c r="U16" s="308" t="str">
        <f t="shared" si="6"/>
        <v/>
      </c>
      <c r="V16" s="308" t="str">
        <f t="shared" si="7"/>
        <v/>
      </c>
      <c r="W16" s="215" t="str">
        <f t="shared" si="8"/>
        <v/>
      </c>
      <c r="X16" s="216" t="str">
        <f t="shared" si="9"/>
        <v/>
      </c>
      <c r="Y16" s="173" t="str">
        <f t="shared" si="16"/>
        <v/>
      </c>
      <c r="Z16" s="173" t="str">
        <f t="shared" si="17"/>
        <v/>
      </c>
      <c r="AA16" s="129"/>
      <c r="AB16" s="173" t="e">
        <f ca="1">IF(Length_1!J11&lt;0,ROUNDUP(Length_1!J11*I$3,$M$69),ROUNDDOWN(Length_1!J11*I$3,$M$69))</f>
        <v>#N/A</v>
      </c>
      <c r="AC16" s="173" t="e">
        <f ca="1">IF(Length_1!K11&lt;0,ROUNDDOWN(Length_1!K11*I$3,$M$69),ROUNDUP(Length_1!K11*I$3,$M$69))</f>
        <v>#N/A</v>
      </c>
      <c r="AD16" s="173" t="e">
        <f t="shared" ca="1" si="10"/>
        <v>#N/A</v>
      </c>
      <c r="AE16" s="173" t="e">
        <f t="shared" ca="1" si="11"/>
        <v>#N/A</v>
      </c>
      <c r="AF16" s="176" t="e">
        <f t="shared" ca="1" si="12"/>
        <v>#N/A</v>
      </c>
      <c r="AG16" s="173" t="e">
        <f t="shared" ca="1" si="13"/>
        <v>#N/A</v>
      </c>
      <c r="AH16" s="173" t="str">
        <f t="shared" si="18"/>
        <v/>
      </c>
      <c r="AI16" s="273" t="e">
        <f t="shared" ca="1" si="14"/>
        <v>#N/A</v>
      </c>
    </row>
    <row r="17" spans="2:35" ht="15" customHeight="1">
      <c r="B17" s="208" t="b">
        <f>IF(TRIM(Length_1!A12)="",FALSE,TRUE)</f>
        <v>0</v>
      </c>
      <c r="C17" s="173" t="str">
        <f>IF($B17=FALSE,"",VALUE(Length_1!A12))</f>
        <v/>
      </c>
      <c r="D17" s="173" t="str">
        <f>IF($B17=FALSE,"",Length_1!B12)</f>
        <v/>
      </c>
      <c r="E17" s="209" t="str">
        <f>IF(B17=FALSE,"",Length_1!M12)</f>
        <v/>
      </c>
      <c r="F17" s="209" t="str">
        <f>IF(B17=FALSE,"",Length_1!N12)</f>
        <v/>
      </c>
      <c r="G17" s="209" t="str">
        <f>IF(B17=FALSE,"",Length_1!O12)</f>
        <v/>
      </c>
      <c r="H17" s="209" t="str">
        <f>IF(B17=FALSE,"",Length_1!P12)</f>
        <v/>
      </c>
      <c r="I17" s="209" t="str">
        <f>IF(B17=FALSE,"",Length_1!Q12)</f>
        <v/>
      </c>
      <c r="J17" s="210" t="str">
        <f t="shared" si="1"/>
        <v/>
      </c>
      <c r="K17" s="188" t="str">
        <f t="shared" si="15"/>
        <v/>
      </c>
      <c r="L17" s="188" t="str">
        <f>IF(B17=FALSE,"",SUM(Length_1!X56:AA56))</f>
        <v/>
      </c>
      <c r="M17" s="188" t="str">
        <f>IF(B17=FALSE,"",SUM(Length_1!AB56:AE56))</f>
        <v/>
      </c>
      <c r="N17" s="188" t="str">
        <f>IF(B17=FALSE,"",SUM(Length_1!AF56:AI56))</f>
        <v/>
      </c>
      <c r="O17" s="211" t="str">
        <f>IF(B17=FALSE,"",Length_1!D56)</f>
        <v/>
      </c>
      <c r="P17" s="212" t="str">
        <f t="shared" si="2"/>
        <v/>
      </c>
      <c r="Q17" s="213" t="str">
        <f t="shared" si="3"/>
        <v/>
      </c>
      <c r="R17" s="213" t="str">
        <f ca="1">IF(B17=FALSE,"",OFFSET(Length_1!A56,0,MATCH("열팽창계수",Length_1!$47:$47,0)-1))</f>
        <v/>
      </c>
      <c r="S17" s="214" t="str">
        <f t="shared" si="4"/>
        <v/>
      </c>
      <c r="T17" s="308" t="str">
        <f t="shared" si="5"/>
        <v/>
      </c>
      <c r="U17" s="308" t="str">
        <f t="shared" si="6"/>
        <v/>
      </c>
      <c r="V17" s="308" t="str">
        <f t="shared" si="7"/>
        <v/>
      </c>
      <c r="W17" s="215" t="str">
        <f t="shared" si="8"/>
        <v/>
      </c>
      <c r="X17" s="216" t="str">
        <f t="shared" si="9"/>
        <v/>
      </c>
      <c r="Y17" s="173" t="str">
        <f t="shared" si="16"/>
        <v/>
      </c>
      <c r="Z17" s="173" t="str">
        <f t="shared" si="17"/>
        <v/>
      </c>
      <c r="AA17" s="129"/>
      <c r="AB17" s="173" t="e">
        <f ca="1">IF(Length_1!J12&lt;0,ROUNDUP(Length_1!J12*I$3,$M$69),ROUNDDOWN(Length_1!J12*I$3,$M$69))</f>
        <v>#N/A</v>
      </c>
      <c r="AC17" s="173" t="e">
        <f ca="1">IF(Length_1!K12&lt;0,ROUNDDOWN(Length_1!K12*I$3,$M$69),ROUNDUP(Length_1!K12*I$3,$M$69))</f>
        <v>#N/A</v>
      </c>
      <c r="AD17" s="173" t="e">
        <f t="shared" ca="1" si="10"/>
        <v>#N/A</v>
      </c>
      <c r="AE17" s="173" t="e">
        <f t="shared" ca="1" si="11"/>
        <v>#N/A</v>
      </c>
      <c r="AF17" s="176" t="e">
        <f t="shared" ca="1" si="12"/>
        <v>#N/A</v>
      </c>
      <c r="AG17" s="173" t="e">
        <f t="shared" ca="1" si="13"/>
        <v>#N/A</v>
      </c>
      <c r="AH17" s="173" t="str">
        <f t="shared" si="18"/>
        <v/>
      </c>
      <c r="AI17" s="273" t="e">
        <f t="shared" ca="1" si="14"/>
        <v>#N/A</v>
      </c>
    </row>
    <row r="18" spans="2:35" ht="15" customHeight="1">
      <c r="B18" s="208" t="b">
        <f>IF(TRIM(Length_1!A13)="",FALSE,TRUE)</f>
        <v>0</v>
      </c>
      <c r="C18" s="173" t="str">
        <f>IF($B18=FALSE,"",VALUE(Length_1!A13))</f>
        <v/>
      </c>
      <c r="D18" s="173" t="str">
        <f>IF($B18=FALSE,"",Length_1!B13)</f>
        <v/>
      </c>
      <c r="E18" s="209" t="str">
        <f>IF(B18=FALSE,"",Length_1!M13)</f>
        <v/>
      </c>
      <c r="F18" s="209" t="str">
        <f>IF(B18=FALSE,"",Length_1!N13)</f>
        <v/>
      </c>
      <c r="G18" s="209" t="str">
        <f>IF(B18=FALSE,"",Length_1!O13)</f>
        <v/>
      </c>
      <c r="H18" s="209" t="str">
        <f>IF(B18=FALSE,"",Length_1!P13)</f>
        <v/>
      </c>
      <c r="I18" s="209" t="str">
        <f>IF(B18=FALSE,"",Length_1!Q13)</f>
        <v/>
      </c>
      <c r="J18" s="210" t="str">
        <f t="shared" si="1"/>
        <v/>
      </c>
      <c r="K18" s="188" t="str">
        <f t="shared" si="15"/>
        <v/>
      </c>
      <c r="L18" s="188" t="str">
        <f>IF(B18=FALSE,"",SUM(Length_1!X57:AA57))</f>
        <v/>
      </c>
      <c r="M18" s="188" t="str">
        <f>IF(B18=FALSE,"",SUM(Length_1!AB57:AE57))</f>
        <v/>
      </c>
      <c r="N18" s="188" t="str">
        <f>IF(B18=FALSE,"",SUM(Length_1!AF57:AI57))</f>
        <v/>
      </c>
      <c r="O18" s="211" t="str">
        <f>IF(B18=FALSE,"",Length_1!D57)</f>
        <v/>
      </c>
      <c r="P18" s="212" t="str">
        <f t="shared" si="2"/>
        <v/>
      </c>
      <c r="Q18" s="213" t="str">
        <f t="shared" si="3"/>
        <v/>
      </c>
      <c r="R18" s="213" t="str">
        <f ca="1">IF(B18=FALSE,"",OFFSET(Length_1!A57,0,MATCH("열팽창계수",Length_1!$47:$47,0)-1))</f>
        <v/>
      </c>
      <c r="S18" s="214" t="str">
        <f t="shared" si="4"/>
        <v/>
      </c>
      <c r="T18" s="308" t="str">
        <f t="shared" si="5"/>
        <v/>
      </c>
      <c r="U18" s="308" t="str">
        <f t="shared" si="6"/>
        <v/>
      </c>
      <c r="V18" s="308" t="str">
        <f t="shared" si="7"/>
        <v/>
      </c>
      <c r="W18" s="215" t="str">
        <f t="shared" si="8"/>
        <v/>
      </c>
      <c r="X18" s="216" t="str">
        <f t="shared" si="9"/>
        <v/>
      </c>
      <c r="Y18" s="173" t="str">
        <f t="shared" si="16"/>
        <v/>
      </c>
      <c r="Z18" s="173" t="str">
        <f t="shared" si="17"/>
        <v/>
      </c>
      <c r="AA18" s="129"/>
      <c r="AB18" s="173" t="e">
        <f ca="1">IF(Length_1!J13&lt;0,ROUNDUP(Length_1!J13*I$3,$M$69),ROUNDDOWN(Length_1!J13*I$3,$M$69))</f>
        <v>#N/A</v>
      </c>
      <c r="AC18" s="173" t="e">
        <f ca="1">IF(Length_1!K13&lt;0,ROUNDDOWN(Length_1!K13*I$3,$M$69),ROUNDUP(Length_1!K13*I$3,$M$69))</f>
        <v>#N/A</v>
      </c>
      <c r="AD18" s="173" t="e">
        <f t="shared" ca="1" si="10"/>
        <v>#N/A</v>
      </c>
      <c r="AE18" s="173" t="e">
        <f t="shared" ca="1" si="11"/>
        <v>#N/A</v>
      </c>
      <c r="AF18" s="176" t="e">
        <f t="shared" ca="1" si="12"/>
        <v>#N/A</v>
      </c>
      <c r="AG18" s="173" t="e">
        <f t="shared" ca="1" si="13"/>
        <v>#N/A</v>
      </c>
      <c r="AH18" s="173" t="str">
        <f t="shared" si="18"/>
        <v/>
      </c>
      <c r="AI18" s="273" t="e">
        <f t="shared" ca="1" si="14"/>
        <v>#N/A</v>
      </c>
    </row>
    <row r="19" spans="2:35" ht="15" customHeight="1">
      <c r="B19" s="208" t="b">
        <f>IF(TRIM(Length_1!A14)="",FALSE,TRUE)</f>
        <v>0</v>
      </c>
      <c r="C19" s="173" t="str">
        <f>IF($B19=FALSE,"",VALUE(Length_1!A14))</f>
        <v/>
      </c>
      <c r="D19" s="173" t="str">
        <f>IF($B19=FALSE,"",Length_1!B14)</f>
        <v/>
      </c>
      <c r="E19" s="209" t="str">
        <f>IF(B19=FALSE,"",Length_1!M14)</f>
        <v/>
      </c>
      <c r="F19" s="209" t="str">
        <f>IF(B19=FALSE,"",Length_1!N14)</f>
        <v/>
      </c>
      <c r="G19" s="209" t="str">
        <f>IF(B19=FALSE,"",Length_1!O14)</f>
        <v/>
      </c>
      <c r="H19" s="209" t="str">
        <f>IF(B19=FALSE,"",Length_1!P14)</f>
        <v/>
      </c>
      <c r="I19" s="209" t="str">
        <f>IF(B19=FALSE,"",Length_1!Q14)</f>
        <v/>
      </c>
      <c r="J19" s="210" t="str">
        <f t="shared" si="1"/>
        <v/>
      </c>
      <c r="K19" s="188" t="str">
        <f t="shared" si="15"/>
        <v/>
      </c>
      <c r="L19" s="188" t="str">
        <f>IF(B19=FALSE,"",SUM(Length_1!X58:AA58))</f>
        <v/>
      </c>
      <c r="M19" s="188" t="str">
        <f>IF(B19=FALSE,"",SUM(Length_1!AB58:AE58))</f>
        <v/>
      </c>
      <c r="N19" s="188" t="str">
        <f>IF(B19=FALSE,"",SUM(Length_1!AF58:AI58))</f>
        <v/>
      </c>
      <c r="O19" s="211" t="str">
        <f>IF(B19=FALSE,"",Length_1!D58)</f>
        <v/>
      </c>
      <c r="P19" s="212" t="str">
        <f t="shared" si="2"/>
        <v/>
      </c>
      <c r="Q19" s="213" t="str">
        <f t="shared" si="3"/>
        <v/>
      </c>
      <c r="R19" s="213" t="str">
        <f ca="1">IF(B19=FALSE,"",OFFSET(Length_1!A58,0,MATCH("열팽창계수",Length_1!$47:$47,0)-1))</f>
        <v/>
      </c>
      <c r="S19" s="214" t="str">
        <f t="shared" si="4"/>
        <v/>
      </c>
      <c r="T19" s="308" t="str">
        <f t="shared" si="5"/>
        <v/>
      </c>
      <c r="U19" s="308" t="str">
        <f t="shared" si="6"/>
        <v/>
      </c>
      <c r="V19" s="308" t="str">
        <f t="shared" si="7"/>
        <v/>
      </c>
      <c r="W19" s="215" t="str">
        <f t="shared" si="8"/>
        <v/>
      </c>
      <c r="X19" s="216" t="str">
        <f t="shared" si="9"/>
        <v/>
      </c>
      <c r="Y19" s="173" t="str">
        <f t="shared" si="16"/>
        <v/>
      </c>
      <c r="Z19" s="173" t="str">
        <f t="shared" si="17"/>
        <v/>
      </c>
      <c r="AA19" s="129"/>
      <c r="AB19" s="173" t="e">
        <f ca="1">IF(Length_1!J14&lt;0,ROUNDUP(Length_1!J14*I$3,$M$69),ROUNDDOWN(Length_1!J14*I$3,$M$69))</f>
        <v>#N/A</v>
      </c>
      <c r="AC19" s="173" t="e">
        <f ca="1">IF(Length_1!K14&lt;0,ROUNDDOWN(Length_1!K14*I$3,$M$69),ROUNDUP(Length_1!K14*I$3,$M$69))</f>
        <v>#N/A</v>
      </c>
      <c r="AD19" s="173" t="e">
        <f t="shared" ca="1" si="10"/>
        <v>#N/A</v>
      </c>
      <c r="AE19" s="173" t="e">
        <f t="shared" ca="1" si="11"/>
        <v>#N/A</v>
      </c>
      <c r="AF19" s="176" t="e">
        <f t="shared" ca="1" si="12"/>
        <v>#N/A</v>
      </c>
      <c r="AG19" s="173" t="e">
        <f t="shared" ca="1" si="13"/>
        <v>#N/A</v>
      </c>
      <c r="AH19" s="173" t="str">
        <f t="shared" si="18"/>
        <v/>
      </c>
      <c r="AI19" s="273" t="e">
        <f t="shared" ca="1" si="14"/>
        <v>#N/A</v>
      </c>
    </row>
    <row r="20" spans="2:35" ht="15" customHeight="1">
      <c r="B20" s="208" t="b">
        <f>IF(TRIM(Length_1!A15)="",FALSE,TRUE)</f>
        <v>0</v>
      </c>
      <c r="C20" s="173" t="str">
        <f>IF($B20=FALSE,"",VALUE(Length_1!A15))</f>
        <v/>
      </c>
      <c r="D20" s="173" t="str">
        <f>IF($B20=FALSE,"",Length_1!B15)</f>
        <v/>
      </c>
      <c r="E20" s="209" t="str">
        <f>IF(B20=FALSE,"",Length_1!M15)</f>
        <v/>
      </c>
      <c r="F20" s="209" t="str">
        <f>IF(B20=FALSE,"",Length_1!N15)</f>
        <v/>
      </c>
      <c r="G20" s="209" t="str">
        <f>IF(B20=FALSE,"",Length_1!O15)</f>
        <v/>
      </c>
      <c r="H20" s="209" t="str">
        <f>IF(B20=FALSE,"",Length_1!P15)</f>
        <v/>
      </c>
      <c r="I20" s="209" t="str">
        <f>IF(B20=FALSE,"",Length_1!Q15)</f>
        <v/>
      </c>
      <c r="J20" s="210" t="str">
        <f t="shared" si="1"/>
        <v/>
      </c>
      <c r="K20" s="188" t="str">
        <f t="shared" si="15"/>
        <v/>
      </c>
      <c r="L20" s="188" t="str">
        <f>IF(B20=FALSE,"",SUM(Length_1!X59:AA59))</f>
        <v/>
      </c>
      <c r="M20" s="188" t="str">
        <f>IF(B20=FALSE,"",SUM(Length_1!AB59:AE59))</f>
        <v/>
      </c>
      <c r="N20" s="188" t="str">
        <f>IF(B20=FALSE,"",SUM(Length_1!AF59:AI59))</f>
        <v/>
      </c>
      <c r="O20" s="211" t="str">
        <f>IF(B20=FALSE,"",Length_1!D59)</f>
        <v/>
      </c>
      <c r="P20" s="212" t="str">
        <f t="shared" si="2"/>
        <v/>
      </c>
      <c r="Q20" s="213" t="str">
        <f t="shared" si="3"/>
        <v/>
      </c>
      <c r="R20" s="213" t="str">
        <f ca="1">IF(B20=FALSE,"",OFFSET(Length_1!A59,0,MATCH("열팽창계수",Length_1!$47:$47,0)-1))</f>
        <v/>
      </c>
      <c r="S20" s="214" t="str">
        <f t="shared" si="4"/>
        <v/>
      </c>
      <c r="T20" s="308" t="str">
        <f t="shared" si="5"/>
        <v/>
      </c>
      <c r="U20" s="308" t="str">
        <f t="shared" si="6"/>
        <v/>
      </c>
      <c r="V20" s="308" t="str">
        <f t="shared" si="7"/>
        <v/>
      </c>
      <c r="W20" s="215" t="str">
        <f t="shared" si="8"/>
        <v/>
      </c>
      <c r="X20" s="216" t="str">
        <f t="shared" si="9"/>
        <v/>
      </c>
      <c r="Y20" s="173" t="str">
        <f t="shared" si="16"/>
        <v/>
      </c>
      <c r="Z20" s="173" t="str">
        <f t="shared" si="17"/>
        <v/>
      </c>
      <c r="AA20" s="129"/>
      <c r="AB20" s="173" t="e">
        <f ca="1">IF(Length_1!J15&lt;0,ROUNDUP(Length_1!J15*I$3,$M$69),ROUNDDOWN(Length_1!J15*I$3,$M$69))</f>
        <v>#N/A</v>
      </c>
      <c r="AC20" s="173" t="e">
        <f ca="1">IF(Length_1!K15&lt;0,ROUNDDOWN(Length_1!K15*I$3,$M$69),ROUNDUP(Length_1!K15*I$3,$M$69))</f>
        <v>#N/A</v>
      </c>
      <c r="AD20" s="173" t="e">
        <f t="shared" ca="1" si="10"/>
        <v>#N/A</v>
      </c>
      <c r="AE20" s="173" t="e">
        <f t="shared" ca="1" si="11"/>
        <v>#N/A</v>
      </c>
      <c r="AF20" s="176" t="e">
        <f t="shared" ca="1" si="12"/>
        <v>#N/A</v>
      </c>
      <c r="AG20" s="173" t="e">
        <f t="shared" ca="1" si="13"/>
        <v>#N/A</v>
      </c>
      <c r="AH20" s="173" t="str">
        <f t="shared" si="18"/>
        <v/>
      </c>
      <c r="AI20" s="273" t="e">
        <f t="shared" ca="1" si="14"/>
        <v>#N/A</v>
      </c>
    </row>
    <row r="21" spans="2:35" ht="15" customHeight="1">
      <c r="B21" s="208" t="b">
        <f>IF(TRIM(Length_1!A16)="",FALSE,TRUE)</f>
        <v>0</v>
      </c>
      <c r="C21" s="173" t="str">
        <f>IF($B21=FALSE,"",VALUE(Length_1!A16))</f>
        <v/>
      </c>
      <c r="D21" s="173" t="str">
        <f>IF($B21=FALSE,"",Length_1!B16)</f>
        <v/>
      </c>
      <c r="E21" s="209" t="str">
        <f>IF(B21=FALSE,"",Length_1!M16)</f>
        <v/>
      </c>
      <c r="F21" s="209" t="str">
        <f>IF(B21=FALSE,"",Length_1!N16)</f>
        <v/>
      </c>
      <c r="G21" s="209" t="str">
        <f>IF(B21=FALSE,"",Length_1!O16)</f>
        <v/>
      </c>
      <c r="H21" s="209" t="str">
        <f>IF(B21=FALSE,"",Length_1!P16)</f>
        <v/>
      </c>
      <c r="I21" s="209" t="str">
        <f>IF(B21=FALSE,"",Length_1!Q16)</f>
        <v/>
      </c>
      <c r="J21" s="210" t="str">
        <f t="shared" si="1"/>
        <v/>
      </c>
      <c r="K21" s="188" t="str">
        <f t="shared" si="15"/>
        <v/>
      </c>
      <c r="L21" s="188" t="str">
        <f>IF(B21=FALSE,"",SUM(Length_1!X60:AA60))</f>
        <v/>
      </c>
      <c r="M21" s="188" t="str">
        <f>IF(B21=FALSE,"",SUM(Length_1!AB60:AE60))</f>
        <v/>
      </c>
      <c r="N21" s="188" t="str">
        <f>IF(B21=FALSE,"",SUM(Length_1!AF60:AI60))</f>
        <v/>
      </c>
      <c r="O21" s="211" t="str">
        <f>IF(B21=FALSE,"",Length_1!D60)</f>
        <v/>
      </c>
      <c r="P21" s="212" t="str">
        <f t="shared" si="2"/>
        <v/>
      </c>
      <c r="Q21" s="213" t="str">
        <f t="shared" si="3"/>
        <v/>
      </c>
      <c r="R21" s="213" t="str">
        <f ca="1">IF(B21=FALSE,"",OFFSET(Length_1!A60,0,MATCH("열팽창계수",Length_1!$47:$47,0)-1))</f>
        <v/>
      </c>
      <c r="S21" s="214" t="str">
        <f t="shared" si="4"/>
        <v/>
      </c>
      <c r="T21" s="308" t="str">
        <f t="shared" si="5"/>
        <v/>
      </c>
      <c r="U21" s="308" t="str">
        <f t="shared" si="6"/>
        <v/>
      </c>
      <c r="V21" s="308" t="str">
        <f t="shared" si="7"/>
        <v/>
      </c>
      <c r="W21" s="215" t="str">
        <f t="shared" si="8"/>
        <v/>
      </c>
      <c r="X21" s="216" t="str">
        <f t="shared" si="9"/>
        <v/>
      </c>
      <c r="Y21" s="173" t="str">
        <f t="shared" si="16"/>
        <v/>
      </c>
      <c r="Z21" s="173" t="str">
        <f t="shared" si="17"/>
        <v/>
      </c>
      <c r="AA21" s="129"/>
      <c r="AB21" s="173" t="e">
        <f ca="1">IF(Length_1!J16&lt;0,ROUNDUP(Length_1!J16*I$3,$M$69),ROUNDDOWN(Length_1!J16*I$3,$M$69))</f>
        <v>#N/A</v>
      </c>
      <c r="AC21" s="173" t="e">
        <f ca="1">IF(Length_1!K16&lt;0,ROUNDDOWN(Length_1!K16*I$3,$M$69),ROUNDUP(Length_1!K16*I$3,$M$69))</f>
        <v>#N/A</v>
      </c>
      <c r="AD21" s="173" t="e">
        <f t="shared" ca="1" si="10"/>
        <v>#N/A</v>
      </c>
      <c r="AE21" s="173" t="e">
        <f t="shared" ca="1" si="11"/>
        <v>#N/A</v>
      </c>
      <c r="AF21" s="176" t="e">
        <f t="shared" ca="1" si="12"/>
        <v>#N/A</v>
      </c>
      <c r="AG21" s="173" t="e">
        <f t="shared" ca="1" si="13"/>
        <v>#N/A</v>
      </c>
      <c r="AH21" s="173" t="str">
        <f t="shared" si="18"/>
        <v/>
      </c>
      <c r="AI21" s="273" t="e">
        <f t="shared" ca="1" si="14"/>
        <v>#N/A</v>
      </c>
    </row>
    <row r="22" spans="2:35" ht="15" customHeight="1">
      <c r="B22" s="208" t="b">
        <f>IF(TRIM(Length_1!A17)="",FALSE,TRUE)</f>
        <v>0</v>
      </c>
      <c r="C22" s="173" t="str">
        <f>IF($B22=FALSE,"",VALUE(Length_1!A17))</f>
        <v/>
      </c>
      <c r="D22" s="173" t="str">
        <f>IF($B22=FALSE,"",Length_1!B17)</f>
        <v/>
      </c>
      <c r="E22" s="209" t="str">
        <f>IF(B22=FALSE,"",Length_1!M17)</f>
        <v/>
      </c>
      <c r="F22" s="209" t="str">
        <f>IF(B22=FALSE,"",Length_1!N17)</f>
        <v/>
      </c>
      <c r="G22" s="209" t="str">
        <f>IF(B22=FALSE,"",Length_1!O17)</f>
        <v/>
      </c>
      <c r="H22" s="209" t="str">
        <f>IF(B22=FALSE,"",Length_1!P17)</f>
        <v/>
      </c>
      <c r="I22" s="209" t="str">
        <f>IF(B22=FALSE,"",Length_1!Q17)</f>
        <v/>
      </c>
      <c r="J22" s="210" t="str">
        <f t="shared" si="1"/>
        <v/>
      </c>
      <c r="K22" s="188" t="str">
        <f t="shared" si="15"/>
        <v/>
      </c>
      <c r="L22" s="188" t="str">
        <f>IF(B22=FALSE,"",SUM(Length_1!X61:AA61))</f>
        <v/>
      </c>
      <c r="M22" s="188" t="str">
        <f>IF(B22=FALSE,"",SUM(Length_1!AB61:AE61))</f>
        <v/>
      </c>
      <c r="N22" s="188" t="str">
        <f>IF(B22=FALSE,"",SUM(Length_1!AF61:AI61))</f>
        <v/>
      </c>
      <c r="O22" s="211" t="str">
        <f>IF(B22=FALSE,"",Length_1!D61)</f>
        <v/>
      </c>
      <c r="P22" s="212" t="str">
        <f t="shared" si="2"/>
        <v/>
      </c>
      <c r="Q22" s="213" t="str">
        <f t="shared" si="3"/>
        <v/>
      </c>
      <c r="R22" s="213" t="str">
        <f ca="1">IF(B22=FALSE,"",OFFSET(Length_1!A61,0,MATCH("열팽창계수",Length_1!$47:$47,0)-1))</f>
        <v/>
      </c>
      <c r="S22" s="214" t="str">
        <f t="shared" si="4"/>
        <v/>
      </c>
      <c r="T22" s="308" t="str">
        <f t="shared" si="5"/>
        <v/>
      </c>
      <c r="U22" s="308" t="str">
        <f t="shared" si="6"/>
        <v/>
      </c>
      <c r="V22" s="308" t="str">
        <f t="shared" si="7"/>
        <v/>
      </c>
      <c r="W22" s="215" t="str">
        <f t="shared" si="8"/>
        <v/>
      </c>
      <c r="X22" s="216" t="str">
        <f t="shared" si="9"/>
        <v/>
      </c>
      <c r="Y22" s="173" t="str">
        <f t="shared" si="16"/>
        <v/>
      </c>
      <c r="Z22" s="173" t="str">
        <f t="shared" si="17"/>
        <v/>
      </c>
      <c r="AA22" s="129"/>
      <c r="AB22" s="173" t="e">
        <f ca="1">IF(Length_1!J17&lt;0,ROUNDUP(Length_1!J17*I$3,$M$69),ROUNDDOWN(Length_1!J17*I$3,$M$69))</f>
        <v>#N/A</v>
      </c>
      <c r="AC22" s="173" t="e">
        <f ca="1">IF(Length_1!K17&lt;0,ROUNDDOWN(Length_1!K17*I$3,$M$69),ROUNDUP(Length_1!K17*I$3,$M$69))</f>
        <v>#N/A</v>
      </c>
      <c r="AD22" s="173" t="e">
        <f t="shared" ca="1" si="10"/>
        <v>#N/A</v>
      </c>
      <c r="AE22" s="173" t="e">
        <f t="shared" ca="1" si="11"/>
        <v>#N/A</v>
      </c>
      <c r="AF22" s="176" t="e">
        <f t="shared" ca="1" si="12"/>
        <v>#N/A</v>
      </c>
      <c r="AG22" s="173" t="e">
        <f t="shared" ca="1" si="13"/>
        <v>#N/A</v>
      </c>
      <c r="AH22" s="173" t="str">
        <f t="shared" si="18"/>
        <v/>
      </c>
      <c r="AI22" s="273" t="e">
        <f t="shared" ca="1" si="14"/>
        <v>#N/A</v>
      </c>
    </row>
    <row r="23" spans="2:35" ht="15" customHeight="1">
      <c r="B23" s="208" t="b">
        <f>IF(TRIM(Length_1!A18)="",FALSE,TRUE)</f>
        <v>0</v>
      </c>
      <c r="C23" s="173" t="str">
        <f>IF($B23=FALSE,"",VALUE(Length_1!A18))</f>
        <v/>
      </c>
      <c r="D23" s="173" t="str">
        <f>IF($B23=FALSE,"",Length_1!B18)</f>
        <v/>
      </c>
      <c r="E23" s="209" t="str">
        <f>IF(B23=FALSE,"",Length_1!M18)</f>
        <v/>
      </c>
      <c r="F23" s="209" t="str">
        <f>IF(B23=FALSE,"",Length_1!N18)</f>
        <v/>
      </c>
      <c r="G23" s="209" t="str">
        <f>IF(B23=FALSE,"",Length_1!O18)</f>
        <v/>
      </c>
      <c r="H23" s="209" t="str">
        <f>IF(B23=FALSE,"",Length_1!P18)</f>
        <v/>
      </c>
      <c r="I23" s="209" t="str">
        <f>IF(B23=FALSE,"",Length_1!Q18)</f>
        <v/>
      </c>
      <c r="J23" s="210" t="str">
        <f t="shared" si="1"/>
        <v/>
      </c>
      <c r="K23" s="188" t="str">
        <f t="shared" si="15"/>
        <v/>
      </c>
      <c r="L23" s="188" t="str">
        <f>IF(B23=FALSE,"",SUM(Length_1!X62:AA62))</f>
        <v/>
      </c>
      <c r="M23" s="188" t="str">
        <f>IF(B23=FALSE,"",SUM(Length_1!AB62:AE62))</f>
        <v/>
      </c>
      <c r="N23" s="188" t="str">
        <f>IF(B23=FALSE,"",SUM(Length_1!AF62:AI62))</f>
        <v/>
      </c>
      <c r="O23" s="211" t="str">
        <f>IF(B23=FALSE,"",Length_1!D62)</f>
        <v/>
      </c>
      <c r="P23" s="212" t="str">
        <f t="shared" si="2"/>
        <v/>
      </c>
      <c r="Q23" s="213" t="str">
        <f t="shared" si="3"/>
        <v/>
      </c>
      <c r="R23" s="213" t="str">
        <f ca="1">IF(B23=FALSE,"",OFFSET(Length_1!A62,0,MATCH("열팽창계수",Length_1!$47:$47,0)-1))</f>
        <v/>
      </c>
      <c r="S23" s="214" t="str">
        <f t="shared" si="4"/>
        <v/>
      </c>
      <c r="T23" s="308" t="str">
        <f t="shared" si="5"/>
        <v/>
      </c>
      <c r="U23" s="308" t="str">
        <f t="shared" si="6"/>
        <v/>
      </c>
      <c r="V23" s="308" t="str">
        <f t="shared" si="7"/>
        <v/>
      </c>
      <c r="W23" s="215" t="str">
        <f t="shared" si="8"/>
        <v/>
      </c>
      <c r="X23" s="216" t="str">
        <f t="shared" si="9"/>
        <v/>
      </c>
      <c r="Y23" s="173" t="str">
        <f t="shared" si="16"/>
        <v/>
      </c>
      <c r="Z23" s="173" t="str">
        <f t="shared" si="17"/>
        <v/>
      </c>
      <c r="AA23" s="129"/>
      <c r="AB23" s="173" t="e">
        <f ca="1">IF(Length_1!J18&lt;0,ROUNDUP(Length_1!J18*I$3,$M$69),ROUNDDOWN(Length_1!J18*I$3,$M$69))</f>
        <v>#N/A</v>
      </c>
      <c r="AC23" s="173" t="e">
        <f ca="1">IF(Length_1!K18&lt;0,ROUNDDOWN(Length_1!K18*I$3,$M$69),ROUNDUP(Length_1!K18*I$3,$M$69))</f>
        <v>#N/A</v>
      </c>
      <c r="AD23" s="173" t="e">
        <f t="shared" ca="1" si="10"/>
        <v>#N/A</v>
      </c>
      <c r="AE23" s="173" t="e">
        <f t="shared" ca="1" si="11"/>
        <v>#N/A</v>
      </c>
      <c r="AF23" s="176" t="e">
        <f t="shared" ca="1" si="12"/>
        <v>#N/A</v>
      </c>
      <c r="AG23" s="173" t="e">
        <f t="shared" ca="1" si="13"/>
        <v>#N/A</v>
      </c>
      <c r="AH23" s="173" t="str">
        <f t="shared" si="18"/>
        <v/>
      </c>
      <c r="AI23" s="273" t="e">
        <f t="shared" ca="1" si="14"/>
        <v>#N/A</v>
      </c>
    </row>
    <row r="24" spans="2:35" ht="15" customHeight="1">
      <c r="B24" s="208" t="b">
        <f>IF(TRIM(Length_1!A19)="",FALSE,TRUE)</f>
        <v>0</v>
      </c>
      <c r="C24" s="173" t="str">
        <f>IF($B24=FALSE,"",VALUE(Length_1!A19))</f>
        <v/>
      </c>
      <c r="D24" s="173" t="str">
        <f>IF($B24=FALSE,"",Length_1!B19)</f>
        <v/>
      </c>
      <c r="E24" s="209" t="str">
        <f>IF(B24=FALSE,"",Length_1!M19)</f>
        <v/>
      </c>
      <c r="F24" s="209" t="str">
        <f>IF(B24=FALSE,"",Length_1!N19)</f>
        <v/>
      </c>
      <c r="G24" s="209" t="str">
        <f>IF(B24=FALSE,"",Length_1!O19)</f>
        <v/>
      </c>
      <c r="H24" s="209" t="str">
        <f>IF(B24=FALSE,"",Length_1!P19)</f>
        <v/>
      </c>
      <c r="I24" s="209" t="str">
        <f>IF(B24=FALSE,"",Length_1!Q19)</f>
        <v/>
      </c>
      <c r="J24" s="210" t="str">
        <f t="shared" si="1"/>
        <v/>
      </c>
      <c r="K24" s="188" t="str">
        <f t="shared" si="15"/>
        <v/>
      </c>
      <c r="L24" s="188" t="str">
        <f>IF(B24=FALSE,"",SUM(Length_1!X63:AA63))</f>
        <v/>
      </c>
      <c r="M24" s="188" t="str">
        <f>IF(B24=FALSE,"",SUM(Length_1!AB63:AE63))</f>
        <v/>
      </c>
      <c r="N24" s="188" t="str">
        <f>IF(B24=FALSE,"",SUM(Length_1!AF63:AI63))</f>
        <v/>
      </c>
      <c r="O24" s="211" t="str">
        <f>IF(B24=FALSE,"",Length_1!D63)</f>
        <v/>
      </c>
      <c r="P24" s="212" t="str">
        <f t="shared" si="2"/>
        <v/>
      </c>
      <c r="Q24" s="213" t="str">
        <f t="shared" si="3"/>
        <v/>
      </c>
      <c r="R24" s="213" t="str">
        <f ca="1">IF(B24=FALSE,"",OFFSET(Length_1!A63,0,MATCH("열팽창계수",Length_1!$47:$47,0)-1))</f>
        <v/>
      </c>
      <c r="S24" s="214" t="str">
        <f t="shared" si="4"/>
        <v/>
      </c>
      <c r="T24" s="308" t="str">
        <f t="shared" si="5"/>
        <v/>
      </c>
      <c r="U24" s="308" t="str">
        <f t="shared" si="6"/>
        <v/>
      </c>
      <c r="V24" s="308" t="str">
        <f t="shared" si="7"/>
        <v/>
      </c>
      <c r="W24" s="215" t="str">
        <f t="shared" si="8"/>
        <v/>
      </c>
      <c r="X24" s="216" t="str">
        <f t="shared" si="9"/>
        <v/>
      </c>
      <c r="Y24" s="173" t="str">
        <f t="shared" si="16"/>
        <v/>
      </c>
      <c r="Z24" s="173" t="str">
        <f t="shared" si="17"/>
        <v/>
      </c>
      <c r="AA24" s="129"/>
      <c r="AB24" s="173" t="e">
        <f ca="1">IF(Length_1!J19&lt;0,ROUNDUP(Length_1!J19*I$3,$M$69),ROUNDDOWN(Length_1!J19*I$3,$M$69))</f>
        <v>#N/A</v>
      </c>
      <c r="AC24" s="173" t="e">
        <f ca="1">IF(Length_1!K19&lt;0,ROUNDDOWN(Length_1!K19*I$3,$M$69),ROUNDUP(Length_1!K19*I$3,$M$69))</f>
        <v>#N/A</v>
      </c>
      <c r="AD24" s="173" t="e">
        <f t="shared" ca="1" si="10"/>
        <v>#N/A</v>
      </c>
      <c r="AE24" s="173" t="e">
        <f t="shared" ca="1" si="11"/>
        <v>#N/A</v>
      </c>
      <c r="AF24" s="176" t="e">
        <f t="shared" ca="1" si="12"/>
        <v>#N/A</v>
      </c>
      <c r="AG24" s="173" t="e">
        <f t="shared" ca="1" si="13"/>
        <v>#N/A</v>
      </c>
      <c r="AH24" s="173" t="str">
        <f t="shared" si="18"/>
        <v/>
      </c>
      <c r="AI24" s="273" t="e">
        <f t="shared" ca="1" si="14"/>
        <v>#N/A</v>
      </c>
    </row>
    <row r="25" spans="2:35" ht="15" customHeight="1">
      <c r="B25" s="208" t="b">
        <f>IF(TRIM(Length_1!A20)="",FALSE,TRUE)</f>
        <v>0</v>
      </c>
      <c r="C25" s="173" t="str">
        <f>IF($B25=FALSE,"",VALUE(Length_1!A20))</f>
        <v/>
      </c>
      <c r="D25" s="173" t="str">
        <f>IF($B25=FALSE,"",Length_1!B20)</f>
        <v/>
      </c>
      <c r="E25" s="209" t="str">
        <f>IF(B25=FALSE,"",Length_1!M20)</f>
        <v/>
      </c>
      <c r="F25" s="209" t="str">
        <f>IF(B25=FALSE,"",Length_1!N20)</f>
        <v/>
      </c>
      <c r="G25" s="209" t="str">
        <f>IF(B25=FALSE,"",Length_1!O20)</f>
        <v/>
      </c>
      <c r="H25" s="209" t="str">
        <f>IF(B25=FALSE,"",Length_1!P20)</f>
        <v/>
      </c>
      <c r="I25" s="209" t="str">
        <f>IF(B25=FALSE,"",Length_1!Q20)</f>
        <v/>
      </c>
      <c r="J25" s="210" t="str">
        <f t="shared" si="1"/>
        <v/>
      </c>
      <c r="K25" s="188" t="str">
        <f t="shared" si="15"/>
        <v/>
      </c>
      <c r="L25" s="188" t="str">
        <f>IF(B25=FALSE,"",SUM(Length_1!X64:AA64))</f>
        <v/>
      </c>
      <c r="M25" s="188" t="str">
        <f>IF(B25=FALSE,"",SUM(Length_1!AB64:AE64))</f>
        <v/>
      </c>
      <c r="N25" s="188" t="str">
        <f>IF(B25=FALSE,"",SUM(Length_1!AF64:AI64))</f>
        <v/>
      </c>
      <c r="O25" s="211" t="str">
        <f>IF(B25=FALSE,"",Length_1!D64)</f>
        <v/>
      </c>
      <c r="P25" s="212" t="str">
        <f t="shared" si="2"/>
        <v/>
      </c>
      <c r="Q25" s="213" t="str">
        <f t="shared" si="3"/>
        <v/>
      </c>
      <c r="R25" s="213" t="str">
        <f ca="1">IF(B25=FALSE,"",OFFSET(Length_1!A64,0,MATCH("열팽창계수",Length_1!$47:$47,0)-1))</f>
        <v/>
      </c>
      <c r="S25" s="214" t="str">
        <f t="shared" si="4"/>
        <v/>
      </c>
      <c r="T25" s="308" t="str">
        <f t="shared" si="5"/>
        <v/>
      </c>
      <c r="U25" s="308" t="str">
        <f t="shared" si="6"/>
        <v/>
      </c>
      <c r="V25" s="308" t="str">
        <f t="shared" si="7"/>
        <v/>
      </c>
      <c r="W25" s="215" t="str">
        <f t="shared" si="8"/>
        <v/>
      </c>
      <c r="X25" s="216" t="str">
        <f t="shared" si="9"/>
        <v/>
      </c>
      <c r="Y25" s="173" t="str">
        <f t="shared" si="16"/>
        <v/>
      </c>
      <c r="Z25" s="173" t="str">
        <f t="shared" si="17"/>
        <v/>
      </c>
      <c r="AA25" s="129"/>
      <c r="AB25" s="173" t="e">
        <f ca="1">IF(Length_1!J20&lt;0,ROUNDUP(Length_1!J20*I$3,$M$69),ROUNDDOWN(Length_1!J20*I$3,$M$69))</f>
        <v>#N/A</v>
      </c>
      <c r="AC25" s="173" t="e">
        <f ca="1">IF(Length_1!K20&lt;0,ROUNDDOWN(Length_1!K20*I$3,$M$69),ROUNDUP(Length_1!K20*I$3,$M$69))</f>
        <v>#N/A</v>
      </c>
      <c r="AD25" s="173" t="e">
        <f t="shared" ca="1" si="10"/>
        <v>#N/A</v>
      </c>
      <c r="AE25" s="173" t="e">
        <f t="shared" ca="1" si="11"/>
        <v>#N/A</v>
      </c>
      <c r="AF25" s="176" t="e">
        <f t="shared" ca="1" si="12"/>
        <v>#N/A</v>
      </c>
      <c r="AG25" s="173" t="e">
        <f t="shared" ca="1" si="13"/>
        <v>#N/A</v>
      </c>
      <c r="AH25" s="173" t="str">
        <f t="shared" si="18"/>
        <v/>
      </c>
      <c r="AI25" s="273" t="e">
        <f t="shared" ca="1" si="14"/>
        <v>#N/A</v>
      </c>
    </row>
    <row r="26" spans="2:35" ht="15" customHeight="1">
      <c r="B26" s="208" t="b">
        <f>IF(TRIM(Length_1!A21)="",FALSE,TRUE)</f>
        <v>0</v>
      </c>
      <c r="C26" s="173" t="str">
        <f>IF($B26=FALSE,"",VALUE(Length_1!A21))</f>
        <v/>
      </c>
      <c r="D26" s="173" t="str">
        <f>IF($B26=FALSE,"",Length_1!B21)</f>
        <v/>
      </c>
      <c r="E26" s="209" t="str">
        <f>IF(B26=FALSE,"",Length_1!M21)</f>
        <v/>
      </c>
      <c r="F26" s="209" t="str">
        <f>IF(B26=FALSE,"",Length_1!N21)</f>
        <v/>
      </c>
      <c r="G26" s="209" t="str">
        <f>IF(B26=FALSE,"",Length_1!O21)</f>
        <v/>
      </c>
      <c r="H26" s="209" t="str">
        <f>IF(B26=FALSE,"",Length_1!P21)</f>
        <v/>
      </c>
      <c r="I26" s="209" t="str">
        <f>IF(B26=FALSE,"",Length_1!Q21)</f>
        <v/>
      </c>
      <c r="J26" s="210" t="str">
        <f t="shared" si="1"/>
        <v/>
      </c>
      <c r="K26" s="188" t="str">
        <f t="shared" si="15"/>
        <v/>
      </c>
      <c r="L26" s="188" t="str">
        <f>IF(B26=FALSE,"",SUM(Length_1!X65:AA65))</f>
        <v/>
      </c>
      <c r="M26" s="188" t="str">
        <f>IF(B26=FALSE,"",SUM(Length_1!AB65:AE65))</f>
        <v/>
      </c>
      <c r="N26" s="188" t="str">
        <f>IF(B26=FALSE,"",SUM(Length_1!AF65:AI65))</f>
        <v/>
      </c>
      <c r="O26" s="211" t="str">
        <f>IF(B26=FALSE,"",Length_1!D65)</f>
        <v/>
      </c>
      <c r="P26" s="212" t="str">
        <f t="shared" si="2"/>
        <v/>
      </c>
      <c r="Q26" s="213" t="str">
        <f t="shared" si="3"/>
        <v/>
      </c>
      <c r="R26" s="213" t="str">
        <f ca="1">IF(B26=FALSE,"",OFFSET(Length_1!A65,0,MATCH("열팽창계수",Length_1!$47:$47,0)-1))</f>
        <v/>
      </c>
      <c r="S26" s="214" t="str">
        <f t="shared" si="4"/>
        <v/>
      </c>
      <c r="T26" s="308" t="str">
        <f t="shared" si="5"/>
        <v/>
      </c>
      <c r="U26" s="308" t="str">
        <f t="shared" si="6"/>
        <v/>
      </c>
      <c r="V26" s="308" t="str">
        <f t="shared" si="7"/>
        <v/>
      </c>
      <c r="W26" s="215" t="str">
        <f t="shared" si="8"/>
        <v/>
      </c>
      <c r="X26" s="216" t="str">
        <f t="shared" si="9"/>
        <v/>
      </c>
      <c r="Y26" s="173" t="str">
        <f t="shared" si="16"/>
        <v/>
      </c>
      <c r="Z26" s="173" t="str">
        <f t="shared" si="17"/>
        <v/>
      </c>
      <c r="AA26" s="129"/>
      <c r="AB26" s="173" t="e">
        <f ca="1">IF(Length_1!J21&lt;0,ROUNDUP(Length_1!J21*I$3,$M$69),ROUNDDOWN(Length_1!J21*I$3,$M$69))</f>
        <v>#N/A</v>
      </c>
      <c r="AC26" s="173" t="e">
        <f ca="1">IF(Length_1!K21&lt;0,ROUNDDOWN(Length_1!K21*I$3,$M$69),ROUNDUP(Length_1!K21*I$3,$M$69))</f>
        <v>#N/A</v>
      </c>
      <c r="AD26" s="173" t="e">
        <f t="shared" ca="1" si="10"/>
        <v>#N/A</v>
      </c>
      <c r="AE26" s="173" t="e">
        <f t="shared" ca="1" si="11"/>
        <v>#N/A</v>
      </c>
      <c r="AF26" s="176" t="e">
        <f t="shared" ca="1" si="12"/>
        <v>#N/A</v>
      </c>
      <c r="AG26" s="173" t="e">
        <f t="shared" ca="1" si="13"/>
        <v>#N/A</v>
      </c>
      <c r="AH26" s="173" t="str">
        <f t="shared" si="18"/>
        <v/>
      </c>
      <c r="AI26" s="273" t="e">
        <f t="shared" ca="1" si="14"/>
        <v>#N/A</v>
      </c>
    </row>
    <row r="27" spans="2:35" ht="15" customHeight="1">
      <c r="B27" s="208" t="b">
        <f>IF(TRIM(Length_1!A22)="",FALSE,TRUE)</f>
        <v>0</v>
      </c>
      <c r="C27" s="173" t="str">
        <f>IF($B27=FALSE,"",VALUE(Length_1!A22))</f>
        <v/>
      </c>
      <c r="D27" s="173" t="str">
        <f>IF($B27=FALSE,"",Length_1!B22)</f>
        <v/>
      </c>
      <c r="E27" s="209" t="str">
        <f>IF(B27=FALSE,"",Length_1!M22)</f>
        <v/>
      </c>
      <c r="F27" s="209" t="str">
        <f>IF(B27=FALSE,"",Length_1!N22)</f>
        <v/>
      </c>
      <c r="G27" s="209" t="str">
        <f>IF(B27=FALSE,"",Length_1!O22)</f>
        <v/>
      </c>
      <c r="H27" s="209" t="str">
        <f>IF(B27=FALSE,"",Length_1!P22)</f>
        <v/>
      </c>
      <c r="I27" s="209" t="str">
        <f>IF(B27=FALSE,"",Length_1!Q22)</f>
        <v/>
      </c>
      <c r="J27" s="210" t="str">
        <f t="shared" si="1"/>
        <v/>
      </c>
      <c r="K27" s="188" t="str">
        <f t="shared" si="15"/>
        <v/>
      </c>
      <c r="L27" s="188" t="str">
        <f>IF(B27=FALSE,"",SUM(Length_1!X66:AA66))</f>
        <v/>
      </c>
      <c r="M27" s="188" t="str">
        <f>IF(B27=FALSE,"",SUM(Length_1!AB66:AE66))</f>
        <v/>
      </c>
      <c r="N27" s="188" t="str">
        <f>IF(B27=FALSE,"",SUM(Length_1!AF66:AI66))</f>
        <v/>
      </c>
      <c r="O27" s="211" t="str">
        <f>IF(B27=FALSE,"",Length_1!D66)</f>
        <v/>
      </c>
      <c r="P27" s="212" t="str">
        <f t="shared" si="2"/>
        <v/>
      </c>
      <c r="Q27" s="213" t="str">
        <f t="shared" si="3"/>
        <v/>
      </c>
      <c r="R27" s="213" t="str">
        <f ca="1">IF(B27=FALSE,"",OFFSET(Length_1!A66,0,MATCH("열팽창계수",Length_1!$47:$47,0)-1))</f>
        <v/>
      </c>
      <c r="S27" s="214" t="str">
        <f t="shared" si="4"/>
        <v/>
      </c>
      <c r="T27" s="308" t="str">
        <f t="shared" si="5"/>
        <v/>
      </c>
      <c r="U27" s="308" t="str">
        <f t="shared" si="6"/>
        <v/>
      </c>
      <c r="V27" s="308" t="str">
        <f t="shared" si="7"/>
        <v/>
      </c>
      <c r="W27" s="215" t="str">
        <f t="shared" si="8"/>
        <v/>
      </c>
      <c r="X27" s="216" t="str">
        <f t="shared" si="9"/>
        <v/>
      </c>
      <c r="Y27" s="173" t="str">
        <f t="shared" si="16"/>
        <v/>
      </c>
      <c r="Z27" s="173" t="str">
        <f t="shared" si="17"/>
        <v/>
      </c>
      <c r="AA27" s="129"/>
      <c r="AB27" s="173" t="e">
        <f ca="1">IF(Length_1!J22&lt;0,ROUNDUP(Length_1!J22*I$3,$M$69),ROUNDDOWN(Length_1!J22*I$3,$M$69))</f>
        <v>#N/A</v>
      </c>
      <c r="AC27" s="173" t="e">
        <f ca="1">IF(Length_1!K22&lt;0,ROUNDDOWN(Length_1!K22*I$3,$M$69),ROUNDUP(Length_1!K22*I$3,$M$69))</f>
        <v>#N/A</v>
      </c>
      <c r="AD27" s="173" t="e">
        <f t="shared" ca="1" si="10"/>
        <v>#N/A</v>
      </c>
      <c r="AE27" s="173" t="e">
        <f t="shared" ca="1" si="11"/>
        <v>#N/A</v>
      </c>
      <c r="AF27" s="176" t="e">
        <f t="shared" ca="1" si="12"/>
        <v>#N/A</v>
      </c>
      <c r="AG27" s="173" t="e">
        <f t="shared" ca="1" si="13"/>
        <v>#N/A</v>
      </c>
      <c r="AH27" s="173" t="str">
        <f t="shared" si="18"/>
        <v/>
      </c>
      <c r="AI27" s="273" t="e">
        <f t="shared" ca="1" si="14"/>
        <v>#N/A</v>
      </c>
    </row>
    <row r="28" spans="2:35" ht="15" customHeight="1">
      <c r="B28" s="208" t="b">
        <f>IF(TRIM(Length_1!A23)="",FALSE,TRUE)</f>
        <v>0</v>
      </c>
      <c r="C28" s="173" t="str">
        <f>IF($B28=FALSE,"",VALUE(Length_1!A23))</f>
        <v/>
      </c>
      <c r="D28" s="173" t="str">
        <f>IF($B28=FALSE,"",Length_1!B23)</f>
        <v/>
      </c>
      <c r="E28" s="209" t="str">
        <f>IF(B28=FALSE,"",Length_1!M23)</f>
        <v/>
      </c>
      <c r="F28" s="209" t="str">
        <f>IF(B28=FALSE,"",Length_1!N23)</f>
        <v/>
      </c>
      <c r="G28" s="209" t="str">
        <f>IF(B28=FALSE,"",Length_1!O23)</f>
        <v/>
      </c>
      <c r="H28" s="209" t="str">
        <f>IF(B28=FALSE,"",Length_1!P23)</f>
        <v/>
      </c>
      <c r="I28" s="209" t="str">
        <f>IF(B28=FALSE,"",Length_1!Q23)</f>
        <v/>
      </c>
      <c r="J28" s="210" t="str">
        <f t="shared" si="1"/>
        <v/>
      </c>
      <c r="K28" s="188" t="str">
        <f t="shared" si="15"/>
        <v/>
      </c>
      <c r="L28" s="188" t="str">
        <f>IF(B28=FALSE,"",SUM(Length_1!X67:AA67))</f>
        <v/>
      </c>
      <c r="M28" s="188" t="str">
        <f>IF(B28=FALSE,"",SUM(Length_1!AB67:AE67))</f>
        <v/>
      </c>
      <c r="N28" s="188" t="str">
        <f>IF(B28=FALSE,"",SUM(Length_1!AF67:AI67))</f>
        <v/>
      </c>
      <c r="O28" s="211" t="str">
        <f>IF(B28=FALSE,"",Length_1!D67)</f>
        <v/>
      </c>
      <c r="P28" s="212" t="str">
        <f t="shared" si="2"/>
        <v/>
      </c>
      <c r="Q28" s="213" t="str">
        <f t="shared" si="3"/>
        <v/>
      </c>
      <c r="R28" s="213" t="str">
        <f ca="1">IF(B28=FALSE,"",OFFSET(Length_1!A67,0,MATCH("열팽창계수",Length_1!$47:$47,0)-1))</f>
        <v/>
      </c>
      <c r="S28" s="214" t="str">
        <f t="shared" si="4"/>
        <v/>
      </c>
      <c r="T28" s="308" t="str">
        <f t="shared" si="5"/>
        <v/>
      </c>
      <c r="U28" s="308" t="str">
        <f t="shared" si="6"/>
        <v/>
      </c>
      <c r="V28" s="308" t="str">
        <f t="shared" si="7"/>
        <v/>
      </c>
      <c r="W28" s="215" t="str">
        <f t="shared" si="8"/>
        <v/>
      </c>
      <c r="X28" s="216" t="str">
        <f t="shared" si="9"/>
        <v/>
      </c>
      <c r="Y28" s="173" t="str">
        <f t="shared" si="16"/>
        <v/>
      </c>
      <c r="Z28" s="173" t="str">
        <f t="shared" si="17"/>
        <v/>
      </c>
      <c r="AA28" s="129"/>
      <c r="AB28" s="173" t="e">
        <f ca="1">IF(Length_1!J23&lt;0,ROUNDUP(Length_1!J23*I$3,$M$69),ROUNDDOWN(Length_1!J23*I$3,$M$69))</f>
        <v>#N/A</v>
      </c>
      <c r="AC28" s="173" t="e">
        <f ca="1">IF(Length_1!K23&lt;0,ROUNDDOWN(Length_1!K23*I$3,$M$69),ROUNDUP(Length_1!K23*I$3,$M$69))</f>
        <v>#N/A</v>
      </c>
      <c r="AD28" s="173" t="e">
        <f t="shared" ca="1" si="10"/>
        <v>#N/A</v>
      </c>
      <c r="AE28" s="173" t="e">
        <f t="shared" ca="1" si="11"/>
        <v>#N/A</v>
      </c>
      <c r="AF28" s="176" t="e">
        <f t="shared" ca="1" si="12"/>
        <v>#N/A</v>
      </c>
      <c r="AG28" s="173" t="e">
        <f t="shared" ca="1" si="13"/>
        <v>#N/A</v>
      </c>
      <c r="AH28" s="173" t="str">
        <f t="shared" si="18"/>
        <v/>
      </c>
      <c r="AI28" s="273" t="e">
        <f t="shared" ca="1" si="14"/>
        <v>#N/A</v>
      </c>
    </row>
    <row r="29" spans="2:35" ht="15" customHeight="1">
      <c r="B29" s="208" t="b">
        <f>IF(TRIM(Length_1!A24)="",FALSE,TRUE)</f>
        <v>0</v>
      </c>
      <c r="C29" s="173" t="str">
        <f>IF($B29=FALSE,"",VALUE(Length_1!A24))</f>
        <v/>
      </c>
      <c r="D29" s="173" t="str">
        <f>IF($B29=FALSE,"",Length_1!B24)</f>
        <v/>
      </c>
      <c r="E29" s="209" t="str">
        <f>IF(B29=FALSE,"",Length_1!M24)</f>
        <v/>
      </c>
      <c r="F29" s="209" t="str">
        <f>IF(B29=FALSE,"",Length_1!N24)</f>
        <v/>
      </c>
      <c r="G29" s="209" t="str">
        <f>IF(B29=FALSE,"",Length_1!O24)</f>
        <v/>
      </c>
      <c r="H29" s="209" t="str">
        <f>IF(B29=FALSE,"",Length_1!P24)</f>
        <v/>
      </c>
      <c r="I29" s="209" t="str">
        <f>IF(B29=FALSE,"",Length_1!Q24)</f>
        <v/>
      </c>
      <c r="J29" s="210" t="str">
        <f t="shared" si="1"/>
        <v/>
      </c>
      <c r="K29" s="188" t="str">
        <f t="shared" si="15"/>
        <v/>
      </c>
      <c r="L29" s="188" t="str">
        <f>IF(B29=FALSE,"",SUM(Length_1!X68:AA68))</f>
        <v/>
      </c>
      <c r="M29" s="188" t="str">
        <f>IF(B29=FALSE,"",SUM(Length_1!AB68:AE68))</f>
        <v/>
      </c>
      <c r="N29" s="188" t="str">
        <f>IF(B29=FALSE,"",SUM(Length_1!AF68:AI68))</f>
        <v/>
      </c>
      <c r="O29" s="211" t="str">
        <f>IF(B29=FALSE,"",Length_1!D68)</f>
        <v/>
      </c>
      <c r="P29" s="212" t="str">
        <f t="shared" si="2"/>
        <v/>
      </c>
      <c r="Q29" s="213" t="str">
        <f t="shared" si="3"/>
        <v/>
      </c>
      <c r="R29" s="213" t="str">
        <f ca="1">IF(B29=FALSE,"",OFFSET(Length_1!A68,0,MATCH("열팽창계수",Length_1!$47:$47,0)-1))</f>
        <v/>
      </c>
      <c r="S29" s="214" t="str">
        <f t="shared" si="4"/>
        <v/>
      </c>
      <c r="T29" s="308" t="str">
        <f t="shared" si="5"/>
        <v/>
      </c>
      <c r="U29" s="308" t="str">
        <f t="shared" si="6"/>
        <v/>
      </c>
      <c r="V29" s="308" t="str">
        <f t="shared" si="7"/>
        <v/>
      </c>
      <c r="W29" s="215" t="str">
        <f t="shared" si="8"/>
        <v/>
      </c>
      <c r="X29" s="216" t="str">
        <f t="shared" si="9"/>
        <v/>
      </c>
      <c r="Y29" s="173" t="str">
        <f t="shared" si="16"/>
        <v/>
      </c>
      <c r="Z29" s="173" t="str">
        <f t="shared" si="17"/>
        <v/>
      </c>
      <c r="AA29" s="129"/>
      <c r="AB29" s="173" t="e">
        <f ca="1">IF(Length_1!J24&lt;0,ROUNDUP(Length_1!J24*I$3,$M$69),ROUNDDOWN(Length_1!J24*I$3,$M$69))</f>
        <v>#N/A</v>
      </c>
      <c r="AC29" s="173" t="e">
        <f ca="1">IF(Length_1!K24&lt;0,ROUNDDOWN(Length_1!K24*I$3,$M$69),ROUNDUP(Length_1!K24*I$3,$M$69))</f>
        <v>#N/A</v>
      </c>
      <c r="AD29" s="173" t="e">
        <f t="shared" ca="1" si="10"/>
        <v>#N/A</v>
      </c>
      <c r="AE29" s="173" t="e">
        <f t="shared" ca="1" si="11"/>
        <v>#N/A</v>
      </c>
      <c r="AF29" s="176" t="e">
        <f t="shared" ca="1" si="12"/>
        <v>#N/A</v>
      </c>
      <c r="AG29" s="173" t="e">
        <f t="shared" ca="1" si="13"/>
        <v>#N/A</v>
      </c>
      <c r="AH29" s="173" t="str">
        <f t="shared" si="18"/>
        <v/>
      </c>
      <c r="AI29" s="273" t="e">
        <f t="shared" ca="1" si="14"/>
        <v>#N/A</v>
      </c>
    </row>
    <row r="30" spans="2:35" ht="15" customHeight="1">
      <c r="B30" s="208" t="b">
        <f>IF(TRIM(Length_1!A25)="",FALSE,TRUE)</f>
        <v>0</v>
      </c>
      <c r="C30" s="173" t="str">
        <f>IF($B30=FALSE,"",VALUE(Length_1!A25))</f>
        <v/>
      </c>
      <c r="D30" s="173" t="str">
        <f>IF($B30=FALSE,"",Length_1!B25)</f>
        <v/>
      </c>
      <c r="E30" s="209" t="str">
        <f>IF(B30=FALSE,"",Length_1!M25)</f>
        <v/>
      </c>
      <c r="F30" s="209" t="str">
        <f>IF(B30=FALSE,"",Length_1!N25)</f>
        <v/>
      </c>
      <c r="G30" s="209" t="str">
        <f>IF(B30=FALSE,"",Length_1!O25)</f>
        <v/>
      </c>
      <c r="H30" s="209" t="str">
        <f>IF(B30=FALSE,"",Length_1!P25)</f>
        <v/>
      </c>
      <c r="I30" s="209" t="str">
        <f>IF(B30=FALSE,"",Length_1!Q25)</f>
        <v/>
      </c>
      <c r="J30" s="210" t="str">
        <f t="shared" si="1"/>
        <v/>
      </c>
      <c r="K30" s="188" t="str">
        <f t="shared" si="15"/>
        <v/>
      </c>
      <c r="L30" s="188" t="str">
        <f>IF(B30=FALSE,"",SUM(Length_1!X69:AA69))</f>
        <v/>
      </c>
      <c r="M30" s="188" t="str">
        <f>IF(B30=FALSE,"",SUM(Length_1!AB69:AE69))</f>
        <v/>
      </c>
      <c r="N30" s="188" t="str">
        <f>IF(B30=FALSE,"",SUM(Length_1!AF69:AI69))</f>
        <v/>
      </c>
      <c r="O30" s="211" t="str">
        <f>IF(B30=FALSE,"",Length_1!D69)</f>
        <v/>
      </c>
      <c r="P30" s="212" t="str">
        <f t="shared" si="2"/>
        <v/>
      </c>
      <c r="Q30" s="213" t="str">
        <f t="shared" si="3"/>
        <v/>
      </c>
      <c r="R30" s="213" t="str">
        <f ca="1">IF(B30=FALSE,"",OFFSET(Length_1!A69,0,MATCH("열팽창계수",Length_1!$47:$47,0)-1))</f>
        <v/>
      </c>
      <c r="S30" s="214" t="str">
        <f t="shared" si="4"/>
        <v/>
      </c>
      <c r="T30" s="308" t="str">
        <f t="shared" si="5"/>
        <v/>
      </c>
      <c r="U30" s="308" t="str">
        <f t="shared" si="6"/>
        <v/>
      </c>
      <c r="V30" s="308" t="str">
        <f t="shared" si="7"/>
        <v/>
      </c>
      <c r="W30" s="215" t="str">
        <f t="shared" si="8"/>
        <v/>
      </c>
      <c r="X30" s="216" t="str">
        <f t="shared" si="9"/>
        <v/>
      </c>
      <c r="Y30" s="173" t="str">
        <f t="shared" si="16"/>
        <v/>
      </c>
      <c r="Z30" s="173" t="str">
        <f t="shared" si="17"/>
        <v/>
      </c>
      <c r="AA30" s="129"/>
      <c r="AB30" s="173" t="e">
        <f ca="1">IF(Length_1!J25&lt;0,ROUNDUP(Length_1!J25*I$3,$M$69),ROUNDDOWN(Length_1!J25*I$3,$M$69))</f>
        <v>#N/A</v>
      </c>
      <c r="AC30" s="173" t="e">
        <f ca="1">IF(Length_1!K25&lt;0,ROUNDDOWN(Length_1!K25*I$3,$M$69),ROUNDUP(Length_1!K25*I$3,$M$69))</f>
        <v>#N/A</v>
      </c>
      <c r="AD30" s="173" t="e">
        <f t="shared" ca="1" si="10"/>
        <v>#N/A</v>
      </c>
      <c r="AE30" s="173" t="e">
        <f t="shared" ca="1" si="11"/>
        <v>#N/A</v>
      </c>
      <c r="AF30" s="176" t="e">
        <f t="shared" ca="1" si="12"/>
        <v>#N/A</v>
      </c>
      <c r="AG30" s="173" t="e">
        <f t="shared" ca="1" si="13"/>
        <v>#N/A</v>
      </c>
      <c r="AH30" s="173" t="str">
        <f t="shared" si="18"/>
        <v/>
      </c>
      <c r="AI30" s="273" t="e">
        <f t="shared" ca="1" si="14"/>
        <v>#N/A</v>
      </c>
    </row>
    <row r="31" spans="2:35" ht="15" customHeight="1">
      <c r="B31" s="208" t="b">
        <f>IF(TRIM(Length_1!A26)="",FALSE,TRUE)</f>
        <v>0</v>
      </c>
      <c r="C31" s="173" t="str">
        <f>IF($B31=FALSE,"",VALUE(Length_1!A26))</f>
        <v/>
      </c>
      <c r="D31" s="173" t="str">
        <f>IF($B31=FALSE,"",Length_1!B26)</f>
        <v/>
      </c>
      <c r="E31" s="209" t="str">
        <f>IF(B31=FALSE,"",Length_1!M26)</f>
        <v/>
      </c>
      <c r="F31" s="209" t="str">
        <f>IF(B31=FALSE,"",Length_1!N26)</f>
        <v/>
      </c>
      <c r="G31" s="209" t="str">
        <f>IF(B31=FALSE,"",Length_1!O26)</f>
        <v/>
      </c>
      <c r="H31" s="209" t="str">
        <f>IF(B31=FALSE,"",Length_1!P26)</f>
        <v/>
      </c>
      <c r="I31" s="209" t="str">
        <f>IF(B31=FALSE,"",Length_1!Q26)</f>
        <v/>
      </c>
      <c r="J31" s="210" t="str">
        <f t="shared" si="1"/>
        <v/>
      </c>
      <c r="K31" s="188" t="str">
        <f t="shared" si="15"/>
        <v/>
      </c>
      <c r="L31" s="188" t="str">
        <f>IF(B31=FALSE,"",SUM(Length_1!X70:AA70))</f>
        <v/>
      </c>
      <c r="M31" s="188" t="str">
        <f>IF(B31=FALSE,"",SUM(Length_1!AB70:AE70))</f>
        <v/>
      </c>
      <c r="N31" s="188" t="str">
        <f>IF(B31=FALSE,"",SUM(Length_1!AF70:AI70))</f>
        <v/>
      </c>
      <c r="O31" s="211" t="str">
        <f>IF(B31=FALSE,"",Length_1!D70)</f>
        <v/>
      </c>
      <c r="P31" s="212" t="str">
        <f t="shared" si="2"/>
        <v/>
      </c>
      <c r="Q31" s="213" t="str">
        <f t="shared" si="3"/>
        <v/>
      </c>
      <c r="R31" s="213" t="str">
        <f ca="1">IF(B31=FALSE,"",OFFSET(Length_1!A70,0,MATCH("열팽창계수",Length_1!$47:$47,0)-1))</f>
        <v/>
      </c>
      <c r="S31" s="214" t="str">
        <f t="shared" si="4"/>
        <v/>
      </c>
      <c r="T31" s="308" t="str">
        <f t="shared" si="5"/>
        <v/>
      </c>
      <c r="U31" s="308" t="str">
        <f t="shared" si="6"/>
        <v/>
      </c>
      <c r="V31" s="308" t="str">
        <f t="shared" si="7"/>
        <v/>
      </c>
      <c r="W31" s="215" t="str">
        <f t="shared" si="8"/>
        <v/>
      </c>
      <c r="X31" s="216" t="str">
        <f t="shared" si="9"/>
        <v/>
      </c>
      <c r="Y31" s="173" t="str">
        <f t="shared" si="16"/>
        <v/>
      </c>
      <c r="Z31" s="173" t="str">
        <f t="shared" si="17"/>
        <v/>
      </c>
      <c r="AA31" s="129"/>
      <c r="AB31" s="173" t="e">
        <f ca="1">IF(Length_1!J26&lt;0,ROUNDUP(Length_1!J26*I$3,$M$69),ROUNDDOWN(Length_1!J26*I$3,$M$69))</f>
        <v>#N/A</v>
      </c>
      <c r="AC31" s="173" t="e">
        <f ca="1">IF(Length_1!K26&lt;0,ROUNDDOWN(Length_1!K26*I$3,$M$69),ROUNDUP(Length_1!K26*I$3,$M$69))</f>
        <v>#N/A</v>
      </c>
      <c r="AD31" s="173" t="e">
        <f t="shared" ca="1" si="10"/>
        <v>#N/A</v>
      </c>
      <c r="AE31" s="173" t="e">
        <f t="shared" ca="1" si="11"/>
        <v>#N/A</v>
      </c>
      <c r="AF31" s="176" t="e">
        <f t="shared" ca="1" si="12"/>
        <v>#N/A</v>
      </c>
      <c r="AG31" s="173" t="e">
        <f t="shared" ca="1" si="13"/>
        <v>#N/A</v>
      </c>
      <c r="AH31" s="173" t="str">
        <f t="shared" si="18"/>
        <v/>
      </c>
      <c r="AI31" s="273" t="e">
        <f t="shared" ca="1" si="14"/>
        <v>#N/A</v>
      </c>
    </row>
    <row r="32" spans="2:35" ht="15" customHeight="1">
      <c r="B32" s="208" t="b">
        <f>IF(TRIM(Length_1!A27)="",FALSE,TRUE)</f>
        <v>0</v>
      </c>
      <c r="C32" s="173" t="str">
        <f>IF($B32=FALSE,"",VALUE(Length_1!A27))</f>
        <v/>
      </c>
      <c r="D32" s="173" t="str">
        <f>IF($B32=FALSE,"",Length_1!B27)</f>
        <v/>
      </c>
      <c r="E32" s="209" t="str">
        <f>IF(B32=FALSE,"",Length_1!M27)</f>
        <v/>
      </c>
      <c r="F32" s="209" t="str">
        <f>IF(B32=FALSE,"",Length_1!N27)</f>
        <v/>
      </c>
      <c r="G32" s="209" t="str">
        <f>IF(B32=FALSE,"",Length_1!O27)</f>
        <v/>
      </c>
      <c r="H32" s="209" t="str">
        <f>IF(B32=FALSE,"",Length_1!P27)</f>
        <v/>
      </c>
      <c r="I32" s="209" t="str">
        <f>IF(B32=FALSE,"",Length_1!Q27)</f>
        <v/>
      </c>
      <c r="J32" s="210" t="str">
        <f t="shared" si="1"/>
        <v/>
      </c>
      <c r="K32" s="188" t="str">
        <f t="shared" si="15"/>
        <v/>
      </c>
      <c r="L32" s="188" t="str">
        <f>IF(B32=FALSE,"",SUM(Length_1!X71:AA71))</f>
        <v/>
      </c>
      <c r="M32" s="188" t="str">
        <f>IF(B32=FALSE,"",SUM(Length_1!AB71:AE71))</f>
        <v/>
      </c>
      <c r="N32" s="188" t="str">
        <f>IF(B32=FALSE,"",SUM(Length_1!AF71:AI71))</f>
        <v/>
      </c>
      <c r="O32" s="211" t="str">
        <f>IF(B32=FALSE,"",Length_1!D71)</f>
        <v/>
      </c>
      <c r="P32" s="212" t="str">
        <f t="shared" si="2"/>
        <v/>
      </c>
      <c r="Q32" s="213" t="str">
        <f t="shared" si="3"/>
        <v/>
      </c>
      <c r="R32" s="213" t="str">
        <f ca="1">IF(B32=FALSE,"",OFFSET(Length_1!A71,0,MATCH("열팽창계수",Length_1!$47:$47,0)-1))</f>
        <v/>
      </c>
      <c r="S32" s="214" t="str">
        <f t="shared" si="4"/>
        <v/>
      </c>
      <c r="T32" s="308" t="str">
        <f t="shared" si="5"/>
        <v/>
      </c>
      <c r="U32" s="308" t="str">
        <f t="shared" si="6"/>
        <v/>
      </c>
      <c r="V32" s="308" t="str">
        <f t="shared" si="7"/>
        <v/>
      </c>
      <c r="W32" s="215" t="str">
        <f t="shared" si="8"/>
        <v/>
      </c>
      <c r="X32" s="216" t="str">
        <f t="shared" si="9"/>
        <v/>
      </c>
      <c r="Y32" s="173" t="str">
        <f t="shared" si="16"/>
        <v/>
      </c>
      <c r="Z32" s="173" t="str">
        <f t="shared" si="17"/>
        <v/>
      </c>
      <c r="AA32" s="129"/>
      <c r="AB32" s="173" t="e">
        <f ca="1">IF(Length_1!J27&lt;0,ROUNDUP(Length_1!J27*I$3,$M$69),ROUNDDOWN(Length_1!J27*I$3,$M$69))</f>
        <v>#N/A</v>
      </c>
      <c r="AC32" s="173" t="e">
        <f ca="1">IF(Length_1!K27&lt;0,ROUNDDOWN(Length_1!K27*I$3,$M$69),ROUNDUP(Length_1!K27*I$3,$M$69))</f>
        <v>#N/A</v>
      </c>
      <c r="AD32" s="173" t="e">
        <f t="shared" ca="1" si="10"/>
        <v>#N/A</v>
      </c>
      <c r="AE32" s="173" t="e">
        <f t="shared" ca="1" si="11"/>
        <v>#N/A</v>
      </c>
      <c r="AF32" s="176" t="e">
        <f t="shared" ca="1" si="12"/>
        <v>#N/A</v>
      </c>
      <c r="AG32" s="173" t="e">
        <f t="shared" ca="1" si="13"/>
        <v>#N/A</v>
      </c>
      <c r="AH32" s="173" t="str">
        <f t="shared" si="18"/>
        <v/>
      </c>
      <c r="AI32" s="273" t="e">
        <f t="shared" ca="1" si="14"/>
        <v>#N/A</v>
      </c>
    </row>
    <row r="33" spans="2:35" ht="15" customHeight="1">
      <c r="B33" s="208" t="b">
        <f>IF(TRIM(Length_1!A28)="",FALSE,TRUE)</f>
        <v>0</v>
      </c>
      <c r="C33" s="173" t="str">
        <f>IF($B33=FALSE,"",VALUE(Length_1!A28))</f>
        <v/>
      </c>
      <c r="D33" s="173" t="str">
        <f>IF($B33=FALSE,"",Length_1!B28)</f>
        <v/>
      </c>
      <c r="E33" s="209" t="str">
        <f>IF(B33=FALSE,"",Length_1!M28)</f>
        <v/>
      </c>
      <c r="F33" s="209" t="str">
        <f>IF(B33=FALSE,"",Length_1!N28)</f>
        <v/>
      </c>
      <c r="G33" s="209" t="str">
        <f>IF(B33=FALSE,"",Length_1!O28)</f>
        <v/>
      </c>
      <c r="H33" s="209" t="str">
        <f>IF(B33=FALSE,"",Length_1!P28)</f>
        <v/>
      </c>
      <c r="I33" s="209" t="str">
        <f>IF(B33=FALSE,"",Length_1!Q28)</f>
        <v/>
      </c>
      <c r="J33" s="210" t="str">
        <f t="shared" si="1"/>
        <v/>
      </c>
      <c r="K33" s="188" t="str">
        <f t="shared" si="15"/>
        <v/>
      </c>
      <c r="L33" s="188" t="str">
        <f>IF(B33=FALSE,"",SUM(Length_1!X72:AA72))</f>
        <v/>
      </c>
      <c r="M33" s="188" t="str">
        <f>IF(B33=FALSE,"",SUM(Length_1!AB72:AE72))</f>
        <v/>
      </c>
      <c r="N33" s="188" t="str">
        <f>IF(B33=FALSE,"",SUM(Length_1!AF72:AI72))</f>
        <v/>
      </c>
      <c r="O33" s="211" t="str">
        <f>IF(B33=FALSE,"",Length_1!D72)</f>
        <v/>
      </c>
      <c r="P33" s="212" t="str">
        <f t="shared" si="2"/>
        <v/>
      </c>
      <c r="Q33" s="213" t="str">
        <f t="shared" si="3"/>
        <v/>
      </c>
      <c r="R33" s="213" t="str">
        <f ca="1">IF(B33=FALSE,"",OFFSET(Length_1!A72,0,MATCH("열팽창계수",Length_1!$47:$47,0)-1))</f>
        <v/>
      </c>
      <c r="S33" s="214" t="str">
        <f t="shared" si="4"/>
        <v/>
      </c>
      <c r="T33" s="308" t="str">
        <f t="shared" si="5"/>
        <v/>
      </c>
      <c r="U33" s="308" t="str">
        <f t="shared" si="6"/>
        <v/>
      </c>
      <c r="V33" s="308" t="str">
        <f t="shared" si="7"/>
        <v/>
      </c>
      <c r="W33" s="215" t="str">
        <f t="shared" si="8"/>
        <v/>
      </c>
      <c r="X33" s="216" t="str">
        <f t="shared" si="9"/>
        <v/>
      </c>
      <c r="Y33" s="173" t="str">
        <f t="shared" si="16"/>
        <v/>
      </c>
      <c r="Z33" s="173" t="str">
        <f t="shared" si="17"/>
        <v/>
      </c>
      <c r="AA33" s="129"/>
      <c r="AB33" s="173" t="e">
        <f ca="1">IF(Length_1!J28&lt;0,ROUNDUP(Length_1!J28*I$3,$M$69),ROUNDDOWN(Length_1!J28*I$3,$M$69))</f>
        <v>#N/A</v>
      </c>
      <c r="AC33" s="173" t="e">
        <f ca="1">IF(Length_1!K28&lt;0,ROUNDDOWN(Length_1!K28*I$3,$M$69),ROUNDUP(Length_1!K28*I$3,$M$69))</f>
        <v>#N/A</v>
      </c>
      <c r="AD33" s="173" t="e">
        <f t="shared" ca="1" si="10"/>
        <v>#N/A</v>
      </c>
      <c r="AE33" s="173" t="e">
        <f t="shared" ca="1" si="11"/>
        <v>#N/A</v>
      </c>
      <c r="AF33" s="176" t="e">
        <f t="shared" ca="1" si="12"/>
        <v>#N/A</v>
      </c>
      <c r="AG33" s="173" t="e">
        <f t="shared" ca="1" si="13"/>
        <v>#N/A</v>
      </c>
      <c r="AH33" s="173" t="str">
        <f t="shared" si="18"/>
        <v/>
      </c>
      <c r="AI33" s="273" t="e">
        <f t="shared" ca="1" si="14"/>
        <v>#N/A</v>
      </c>
    </row>
    <row r="34" spans="2:35" ht="15" customHeight="1">
      <c r="B34" s="208" t="b">
        <f>IF(TRIM(Length_1!A29)="",FALSE,TRUE)</f>
        <v>0</v>
      </c>
      <c r="C34" s="173" t="str">
        <f>IF($B34=FALSE,"",VALUE(Length_1!A29))</f>
        <v/>
      </c>
      <c r="D34" s="173" t="str">
        <f>IF($B34=FALSE,"",Length_1!B29)</f>
        <v/>
      </c>
      <c r="E34" s="209" t="str">
        <f>IF(B34=FALSE,"",Length_1!M29)</f>
        <v/>
      </c>
      <c r="F34" s="209" t="str">
        <f>IF(B34=FALSE,"",Length_1!N29)</f>
        <v/>
      </c>
      <c r="G34" s="209" t="str">
        <f>IF(B34=FALSE,"",Length_1!O29)</f>
        <v/>
      </c>
      <c r="H34" s="209" t="str">
        <f>IF(B34=FALSE,"",Length_1!P29)</f>
        <v/>
      </c>
      <c r="I34" s="209" t="str">
        <f>IF(B34=FALSE,"",Length_1!Q29)</f>
        <v/>
      </c>
      <c r="J34" s="210" t="str">
        <f t="shared" si="1"/>
        <v/>
      </c>
      <c r="K34" s="188" t="str">
        <f t="shared" si="15"/>
        <v/>
      </c>
      <c r="L34" s="188" t="str">
        <f>IF(B34=FALSE,"",SUM(Length_1!X73:AA73))</f>
        <v/>
      </c>
      <c r="M34" s="188" t="str">
        <f>IF(B34=FALSE,"",SUM(Length_1!AB73:AE73))</f>
        <v/>
      </c>
      <c r="N34" s="188" t="str">
        <f>IF(B34=FALSE,"",SUM(Length_1!AF73:AI73))</f>
        <v/>
      </c>
      <c r="O34" s="211" t="str">
        <f>IF(B34=FALSE,"",Length_1!D73)</f>
        <v/>
      </c>
      <c r="P34" s="212" t="str">
        <f t="shared" si="2"/>
        <v/>
      </c>
      <c r="Q34" s="213" t="str">
        <f t="shared" si="3"/>
        <v/>
      </c>
      <c r="R34" s="213" t="str">
        <f ca="1">IF(B34=FALSE,"",OFFSET(Length_1!A73,0,MATCH("열팽창계수",Length_1!$47:$47,0)-1))</f>
        <v/>
      </c>
      <c r="S34" s="214" t="str">
        <f t="shared" si="4"/>
        <v/>
      </c>
      <c r="T34" s="308" t="str">
        <f t="shared" si="5"/>
        <v/>
      </c>
      <c r="U34" s="308" t="str">
        <f t="shared" si="6"/>
        <v/>
      </c>
      <c r="V34" s="308" t="str">
        <f t="shared" si="7"/>
        <v/>
      </c>
      <c r="W34" s="215" t="str">
        <f t="shared" si="8"/>
        <v/>
      </c>
      <c r="X34" s="216" t="str">
        <f t="shared" si="9"/>
        <v/>
      </c>
      <c r="Y34" s="173" t="str">
        <f t="shared" si="16"/>
        <v/>
      </c>
      <c r="Z34" s="173" t="str">
        <f t="shared" si="17"/>
        <v/>
      </c>
      <c r="AA34" s="129"/>
      <c r="AB34" s="173" t="e">
        <f ca="1">IF(Length_1!J29&lt;0,ROUNDUP(Length_1!J29*I$3,$M$69),ROUNDDOWN(Length_1!J29*I$3,$M$69))</f>
        <v>#N/A</v>
      </c>
      <c r="AC34" s="173" t="e">
        <f ca="1">IF(Length_1!K29&lt;0,ROUNDDOWN(Length_1!K29*I$3,$M$69),ROUNDUP(Length_1!K29*I$3,$M$69))</f>
        <v>#N/A</v>
      </c>
      <c r="AD34" s="173" t="e">
        <f t="shared" ca="1" si="10"/>
        <v>#N/A</v>
      </c>
      <c r="AE34" s="173" t="e">
        <f t="shared" ca="1" si="11"/>
        <v>#N/A</v>
      </c>
      <c r="AF34" s="176" t="e">
        <f t="shared" ca="1" si="12"/>
        <v>#N/A</v>
      </c>
      <c r="AG34" s="173" t="e">
        <f t="shared" ca="1" si="13"/>
        <v>#N/A</v>
      </c>
      <c r="AH34" s="173" t="str">
        <f t="shared" si="18"/>
        <v/>
      </c>
      <c r="AI34" s="273" t="e">
        <f t="shared" ca="1" si="14"/>
        <v>#N/A</v>
      </c>
    </row>
    <row r="35" spans="2:35" ht="15" customHeight="1">
      <c r="B35" s="208" t="b">
        <f>IF(TRIM(Length_1!A30)="",FALSE,TRUE)</f>
        <v>0</v>
      </c>
      <c r="C35" s="173" t="str">
        <f>IF($B35=FALSE,"",VALUE(Length_1!A30))</f>
        <v/>
      </c>
      <c r="D35" s="173" t="str">
        <f>IF($B35=FALSE,"",Length_1!B30)</f>
        <v/>
      </c>
      <c r="E35" s="209" t="str">
        <f>IF(B35=FALSE,"",Length_1!M30)</f>
        <v/>
      </c>
      <c r="F35" s="209" t="str">
        <f>IF(B35=FALSE,"",Length_1!N30)</f>
        <v/>
      </c>
      <c r="G35" s="209" t="str">
        <f>IF(B35=FALSE,"",Length_1!O30)</f>
        <v/>
      </c>
      <c r="H35" s="209" t="str">
        <f>IF(B35=FALSE,"",Length_1!P30)</f>
        <v/>
      </c>
      <c r="I35" s="209" t="str">
        <f>IF(B35=FALSE,"",Length_1!Q30)</f>
        <v/>
      </c>
      <c r="J35" s="210" t="str">
        <f t="shared" si="1"/>
        <v/>
      </c>
      <c r="K35" s="188" t="str">
        <f t="shared" si="15"/>
        <v/>
      </c>
      <c r="L35" s="188" t="str">
        <f>IF(B35=FALSE,"",SUM(Length_1!X74:AA74))</f>
        <v/>
      </c>
      <c r="M35" s="188" t="str">
        <f>IF(B35=FALSE,"",SUM(Length_1!AB74:AE74))</f>
        <v/>
      </c>
      <c r="N35" s="188" t="str">
        <f>IF(B35=FALSE,"",SUM(Length_1!AF74:AI74))</f>
        <v/>
      </c>
      <c r="O35" s="211" t="str">
        <f>IF(B35=FALSE,"",Length_1!D74)</f>
        <v/>
      </c>
      <c r="P35" s="212" t="str">
        <f t="shared" si="2"/>
        <v/>
      </c>
      <c r="Q35" s="213" t="str">
        <f t="shared" si="3"/>
        <v/>
      </c>
      <c r="R35" s="213" t="str">
        <f ca="1">IF(B35=FALSE,"",OFFSET(Length_1!A74,0,MATCH("열팽창계수",Length_1!$47:$47,0)-1))</f>
        <v/>
      </c>
      <c r="S35" s="214" t="str">
        <f t="shared" si="4"/>
        <v/>
      </c>
      <c r="T35" s="308" t="str">
        <f t="shared" si="5"/>
        <v/>
      </c>
      <c r="U35" s="308" t="str">
        <f t="shared" si="6"/>
        <v/>
      </c>
      <c r="V35" s="308" t="str">
        <f t="shared" si="7"/>
        <v/>
      </c>
      <c r="W35" s="215" t="str">
        <f t="shared" si="8"/>
        <v/>
      </c>
      <c r="X35" s="216" t="str">
        <f t="shared" si="9"/>
        <v/>
      </c>
      <c r="Y35" s="173" t="str">
        <f t="shared" si="16"/>
        <v/>
      </c>
      <c r="Z35" s="173" t="str">
        <f t="shared" si="17"/>
        <v/>
      </c>
      <c r="AA35" s="129"/>
      <c r="AB35" s="173" t="e">
        <f ca="1">IF(Length_1!J30&lt;0,ROUNDUP(Length_1!J30*I$3,$M$69),ROUNDDOWN(Length_1!J30*I$3,$M$69))</f>
        <v>#N/A</v>
      </c>
      <c r="AC35" s="173" t="e">
        <f ca="1">IF(Length_1!K30&lt;0,ROUNDDOWN(Length_1!K30*I$3,$M$69),ROUNDUP(Length_1!K30*I$3,$M$69))</f>
        <v>#N/A</v>
      </c>
      <c r="AD35" s="173" t="e">
        <f t="shared" ca="1" si="10"/>
        <v>#N/A</v>
      </c>
      <c r="AE35" s="173" t="e">
        <f t="shared" ca="1" si="11"/>
        <v>#N/A</v>
      </c>
      <c r="AF35" s="176" t="e">
        <f t="shared" ca="1" si="12"/>
        <v>#N/A</v>
      </c>
      <c r="AG35" s="173" t="e">
        <f t="shared" ca="1" si="13"/>
        <v>#N/A</v>
      </c>
      <c r="AH35" s="173" t="str">
        <f t="shared" si="18"/>
        <v/>
      </c>
      <c r="AI35" s="273" t="e">
        <f t="shared" ca="1" si="14"/>
        <v>#N/A</v>
      </c>
    </row>
    <row r="36" spans="2:35" ht="15" customHeight="1">
      <c r="B36" s="208" t="b">
        <f>IF(TRIM(Length_1!A31)="",FALSE,TRUE)</f>
        <v>0</v>
      </c>
      <c r="C36" s="173" t="str">
        <f>IF($B36=FALSE,"",VALUE(Length_1!A31))</f>
        <v/>
      </c>
      <c r="D36" s="173" t="str">
        <f>IF($B36=FALSE,"",Length_1!B31)</f>
        <v/>
      </c>
      <c r="E36" s="209" t="str">
        <f>IF(B36=FALSE,"",Length_1!M31)</f>
        <v/>
      </c>
      <c r="F36" s="209" t="str">
        <f>IF(B36=FALSE,"",Length_1!N31)</f>
        <v/>
      </c>
      <c r="G36" s="209" t="str">
        <f>IF(B36=FALSE,"",Length_1!O31)</f>
        <v/>
      </c>
      <c r="H36" s="209" t="str">
        <f>IF(B36=FALSE,"",Length_1!P31)</f>
        <v/>
      </c>
      <c r="I36" s="209" t="str">
        <f>IF(B36=FALSE,"",Length_1!Q31)</f>
        <v/>
      </c>
      <c r="J36" s="210" t="str">
        <f t="shared" si="1"/>
        <v/>
      </c>
      <c r="K36" s="188" t="str">
        <f t="shared" si="15"/>
        <v/>
      </c>
      <c r="L36" s="188" t="str">
        <f>IF(B36=FALSE,"",SUM(Length_1!X75:AA75))</f>
        <v/>
      </c>
      <c r="M36" s="188" t="str">
        <f>IF(B36=FALSE,"",SUM(Length_1!AB75:AE75))</f>
        <v/>
      </c>
      <c r="N36" s="188" t="str">
        <f>IF(B36=FALSE,"",SUM(Length_1!AF75:AI75))</f>
        <v/>
      </c>
      <c r="O36" s="211" t="str">
        <f>IF(B36=FALSE,"",Length_1!D75)</f>
        <v/>
      </c>
      <c r="P36" s="212" t="str">
        <f t="shared" si="2"/>
        <v/>
      </c>
      <c r="Q36" s="213" t="str">
        <f t="shared" si="3"/>
        <v/>
      </c>
      <c r="R36" s="213" t="str">
        <f ca="1">IF(B36=FALSE,"",OFFSET(Length_1!A75,0,MATCH("열팽창계수",Length_1!$47:$47,0)-1))</f>
        <v/>
      </c>
      <c r="S36" s="214" t="str">
        <f t="shared" si="4"/>
        <v/>
      </c>
      <c r="T36" s="308" t="str">
        <f t="shared" si="5"/>
        <v/>
      </c>
      <c r="U36" s="308" t="str">
        <f t="shared" si="6"/>
        <v/>
      </c>
      <c r="V36" s="308" t="str">
        <f t="shared" si="7"/>
        <v/>
      </c>
      <c r="W36" s="215" t="str">
        <f t="shared" si="8"/>
        <v/>
      </c>
      <c r="X36" s="216" t="str">
        <f t="shared" si="9"/>
        <v/>
      </c>
      <c r="Y36" s="173" t="str">
        <f t="shared" si="16"/>
        <v/>
      </c>
      <c r="Z36" s="173" t="str">
        <f t="shared" si="17"/>
        <v/>
      </c>
      <c r="AA36" s="129"/>
      <c r="AB36" s="173" t="e">
        <f ca="1">IF(Length_1!J31&lt;0,ROUNDUP(Length_1!J31*I$3,$M$69),ROUNDDOWN(Length_1!J31*I$3,$M$69))</f>
        <v>#N/A</v>
      </c>
      <c r="AC36" s="173" t="e">
        <f ca="1">IF(Length_1!K31&lt;0,ROUNDDOWN(Length_1!K31*I$3,$M$69),ROUNDUP(Length_1!K31*I$3,$M$69))</f>
        <v>#N/A</v>
      </c>
      <c r="AD36" s="173" t="e">
        <f t="shared" ca="1" si="10"/>
        <v>#N/A</v>
      </c>
      <c r="AE36" s="173" t="e">
        <f t="shared" ca="1" si="11"/>
        <v>#N/A</v>
      </c>
      <c r="AF36" s="176" t="e">
        <f t="shared" ca="1" si="12"/>
        <v>#N/A</v>
      </c>
      <c r="AG36" s="173" t="e">
        <f t="shared" ca="1" si="13"/>
        <v>#N/A</v>
      </c>
      <c r="AH36" s="173" t="str">
        <f t="shared" si="18"/>
        <v/>
      </c>
      <c r="AI36" s="273" t="e">
        <f t="shared" ca="1" si="14"/>
        <v>#N/A</v>
      </c>
    </row>
    <row r="37" spans="2:35" ht="15" customHeight="1">
      <c r="B37" s="208" t="b">
        <f>IF(TRIM(Length_1!A32)="",FALSE,TRUE)</f>
        <v>0</v>
      </c>
      <c r="C37" s="173" t="str">
        <f>IF($B37=FALSE,"",VALUE(Length_1!A32))</f>
        <v/>
      </c>
      <c r="D37" s="173" t="str">
        <f>IF($B37=FALSE,"",Length_1!B32)</f>
        <v/>
      </c>
      <c r="E37" s="209" t="str">
        <f>IF(B37=FALSE,"",Length_1!M32)</f>
        <v/>
      </c>
      <c r="F37" s="209" t="str">
        <f>IF(B37=FALSE,"",Length_1!N32)</f>
        <v/>
      </c>
      <c r="G37" s="209" t="str">
        <f>IF(B37=FALSE,"",Length_1!O32)</f>
        <v/>
      </c>
      <c r="H37" s="209" t="str">
        <f>IF(B37=FALSE,"",Length_1!P32)</f>
        <v/>
      </c>
      <c r="I37" s="209" t="str">
        <f>IF(B37=FALSE,"",Length_1!Q32)</f>
        <v/>
      </c>
      <c r="J37" s="210" t="str">
        <f t="shared" si="1"/>
        <v/>
      </c>
      <c r="K37" s="188" t="str">
        <f t="shared" si="15"/>
        <v/>
      </c>
      <c r="L37" s="188" t="str">
        <f>IF(B37=FALSE,"",SUM(Length_1!X76:AA76))</f>
        <v/>
      </c>
      <c r="M37" s="188" t="str">
        <f>IF(B37=FALSE,"",SUM(Length_1!AB76:AE76))</f>
        <v/>
      </c>
      <c r="N37" s="188" t="str">
        <f>IF(B37=FALSE,"",SUM(Length_1!AF76:AI76))</f>
        <v/>
      </c>
      <c r="O37" s="211" t="str">
        <f>IF(B37=FALSE,"",Length_1!D76)</f>
        <v/>
      </c>
      <c r="P37" s="212" t="str">
        <f t="shared" si="2"/>
        <v/>
      </c>
      <c r="Q37" s="213" t="str">
        <f t="shared" si="3"/>
        <v/>
      </c>
      <c r="R37" s="213" t="str">
        <f ca="1">IF(B37=FALSE,"",OFFSET(Length_1!A76,0,MATCH("열팽창계수",Length_1!$47:$47,0)-1))</f>
        <v/>
      </c>
      <c r="S37" s="214" t="str">
        <f t="shared" si="4"/>
        <v/>
      </c>
      <c r="T37" s="308" t="str">
        <f t="shared" si="5"/>
        <v/>
      </c>
      <c r="U37" s="308" t="str">
        <f t="shared" si="6"/>
        <v/>
      </c>
      <c r="V37" s="308" t="str">
        <f t="shared" si="7"/>
        <v/>
      </c>
      <c r="W37" s="215" t="str">
        <f t="shared" si="8"/>
        <v/>
      </c>
      <c r="X37" s="216" t="str">
        <f t="shared" si="9"/>
        <v/>
      </c>
      <c r="Y37" s="173" t="str">
        <f t="shared" si="16"/>
        <v/>
      </c>
      <c r="Z37" s="173" t="str">
        <f t="shared" si="17"/>
        <v/>
      </c>
      <c r="AA37" s="129"/>
      <c r="AB37" s="173" t="e">
        <f ca="1">IF(Length_1!J32&lt;0,ROUNDUP(Length_1!J32*I$3,$M$69),ROUNDDOWN(Length_1!J32*I$3,$M$69))</f>
        <v>#N/A</v>
      </c>
      <c r="AC37" s="173" t="e">
        <f ca="1">IF(Length_1!K32&lt;0,ROUNDDOWN(Length_1!K32*I$3,$M$69),ROUNDUP(Length_1!K32*I$3,$M$69))</f>
        <v>#N/A</v>
      </c>
      <c r="AD37" s="173" t="e">
        <f t="shared" ca="1" si="10"/>
        <v>#N/A</v>
      </c>
      <c r="AE37" s="173" t="e">
        <f t="shared" ca="1" si="11"/>
        <v>#N/A</v>
      </c>
      <c r="AF37" s="176" t="e">
        <f t="shared" ca="1" si="12"/>
        <v>#N/A</v>
      </c>
      <c r="AG37" s="173" t="e">
        <f t="shared" ca="1" si="13"/>
        <v>#N/A</v>
      </c>
      <c r="AH37" s="173" t="str">
        <f t="shared" si="18"/>
        <v/>
      </c>
      <c r="AI37" s="273" t="e">
        <f t="shared" ca="1" si="14"/>
        <v>#N/A</v>
      </c>
    </row>
    <row r="38" spans="2:35" ht="15" customHeight="1">
      <c r="B38" s="208" t="b">
        <f>IF(TRIM(Length_1!A33)="",FALSE,TRUE)</f>
        <v>0</v>
      </c>
      <c r="C38" s="173" t="str">
        <f>IF($B38=FALSE,"",VALUE(Length_1!A33))</f>
        <v/>
      </c>
      <c r="D38" s="173" t="str">
        <f>IF($B38=FALSE,"",Length_1!B33)</f>
        <v/>
      </c>
      <c r="E38" s="209" t="str">
        <f>IF(B38=FALSE,"",Length_1!M33)</f>
        <v/>
      </c>
      <c r="F38" s="209" t="str">
        <f>IF(B38=FALSE,"",Length_1!N33)</f>
        <v/>
      </c>
      <c r="G38" s="209" t="str">
        <f>IF(B38=FALSE,"",Length_1!O33)</f>
        <v/>
      </c>
      <c r="H38" s="209" t="str">
        <f>IF(B38=FALSE,"",Length_1!P33)</f>
        <v/>
      </c>
      <c r="I38" s="209" t="str">
        <f>IF(B38=FALSE,"",Length_1!Q33)</f>
        <v/>
      </c>
      <c r="J38" s="210" t="str">
        <f t="shared" si="1"/>
        <v/>
      </c>
      <c r="K38" s="188" t="str">
        <f t="shared" si="15"/>
        <v/>
      </c>
      <c r="L38" s="188" t="str">
        <f>IF(B38=FALSE,"",SUM(Length_1!X77:AA77))</f>
        <v/>
      </c>
      <c r="M38" s="188" t="str">
        <f>IF(B38=FALSE,"",SUM(Length_1!AB77:AE77))</f>
        <v/>
      </c>
      <c r="N38" s="188" t="str">
        <f>IF(B38=FALSE,"",SUM(Length_1!AF77:AI77))</f>
        <v/>
      </c>
      <c r="O38" s="211" t="str">
        <f>IF(B38=FALSE,"",Length_1!D77)</f>
        <v/>
      </c>
      <c r="P38" s="212" t="str">
        <f t="shared" si="2"/>
        <v/>
      </c>
      <c r="Q38" s="213" t="str">
        <f t="shared" si="3"/>
        <v/>
      </c>
      <c r="R38" s="213" t="str">
        <f ca="1">IF(B38=FALSE,"",OFFSET(Length_1!A77,0,MATCH("열팽창계수",Length_1!$47:$47,0)-1))</f>
        <v/>
      </c>
      <c r="S38" s="214" t="str">
        <f t="shared" si="4"/>
        <v/>
      </c>
      <c r="T38" s="308" t="str">
        <f t="shared" si="5"/>
        <v/>
      </c>
      <c r="U38" s="308" t="str">
        <f t="shared" si="6"/>
        <v/>
      </c>
      <c r="V38" s="308" t="str">
        <f t="shared" si="7"/>
        <v/>
      </c>
      <c r="W38" s="215" t="str">
        <f t="shared" si="8"/>
        <v/>
      </c>
      <c r="X38" s="216" t="str">
        <f t="shared" si="9"/>
        <v/>
      </c>
      <c r="Y38" s="173" t="str">
        <f t="shared" si="16"/>
        <v/>
      </c>
      <c r="Z38" s="173" t="str">
        <f t="shared" si="17"/>
        <v/>
      </c>
      <c r="AA38" s="129"/>
      <c r="AB38" s="173" t="e">
        <f ca="1">IF(Length_1!J33&lt;0,ROUNDUP(Length_1!J33*I$3,$M$69),ROUNDDOWN(Length_1!J33*I$3,$M$69))</f>
        <v>#N/A</v>
      </c>
      <c r="AC38" s="173" t="e">
        <f ca="1">IF(Length_1!K33&lt;0,ROUNDDOWN(Length_1!K33*I$3,$M$69),ROUNDUP(Length_1!K33*I$3,$M$69))</f>
        <v>#N/A</v>
      </c>
      <c r="AD38" s="173" t="e">
        <f t="shared" ca="1" si="10"/>
        <v>#N/A</v>
      </c>
      <c r="AE38" s="173" t="e">
        <f t="shared" ca="1" si="11"/>
        <v>#N/A</v>
      </c>
      <c r="AF38" s="176" t="e">
        <f t="shared" ca="1" si="12"/>
        <v>#N/A</v>
      </c>
      <c r="AG38" s="173" t="e">
        <f t="shared" ca="1" si="13"/>
        <v>#N/A</v>
      </c>
      <c r="AH38" s="173" t="str">
        <f t="shared" si="18"/>
        <v/>
      </c>
      <c r="AI38" s="273" t="e">
        <f t="shared" ca="1" si="14"/>
        <v>#N/A</v>
      </c>
    </row>
    <row r="39" spans="2:35" ht="15" customHeight="1">
      <c r="B39" s="208" t="b">
        <f>IF(TRIM(Length_1!A34)="",FALSE,TRUE)</f>
        <v>0</v>
      </c>
      <c r="C39" s="173" t="str">
        <f>IF($B39=FALSE,"",VALUE(Length_1!A34))</f>
        <v/>
      </c>
      <c r="D39" s="173" t="str">
        <f>IF($B39=FALSE,"",Length_1!B34)</f>
        <v/>
      </c>
      <c r="E39" s="209" t="str">
        <f>IF(B39=FALSE,"",Length_1!M34)</f>
        <v/>
      </c>
      <c r="F39" s="209" t="str">
        <f>IF(B39=FALSE,"",Length_1!N34)</f>
        <v/>
      </c>
      <c r="G39" s="209" t="str">
        <f>IF(B39=FALSE,"",Length_1!O34)</f>
        <v/>
      </c>
      <c r="H39" s="209" t="str">
        <f>IF(B39=FALSE,"",Length_1!P34)</f>
        <v/>
      </c>
      <c r="I39" s="209" t="str">
        <f>IF(B39=FALSE,"",Length_1!Q34)</f>
        <v/>
      </c>
      <c r="J39" s="210" t="str">
        <f t="shared" si="1"/>
        <v/>
      </c>
      <c r="K39" s="188" t="str">
        <f t="shared" si="15"/>
        <v/>
      </c>
      <c r="L39" s="188" t="str">
        <f>IF(B39=FALSE,"",SUM(Length_1!X78:AA78))</f>
        <v/>
      </c>
      <c r="M39" s="188" t="str">
        <f>IF(B39=FALSE,"",SUM(Length_1!AB78:AE78))</f>
        <v/>
      </c>
      <c r="N39" s="188" t="str">
        <f>IF(B39=FALSE,"",SUM(Length_1!AF78:AI78))</f>
        <v/>
      </c>
      <c r="O39" s="211" t="str">
        <f>IF(B39=FALSE,"",Length_1!D78)</f>
        <v/>
      </c>
      <c r="P39" s="212" t="str">
        <f t="shared" si="2"/>
        <v/>
      </c>
      <c r="Q39" s="213" t="str">
        <f t="shared" si="3"/>
        <v/>
      </c>
      <c r="R39" s="213" t="str">
        <f ca="1">IF(B39=FALSE,"",OFFSET(Length_1!A78,0,MATCH("열팽창계수",Length_1!$47:$47,0)-1))</f>
        <v/>
      </c>
      <c r="S39" s="214" t="str">
        <f t="shared" si="4"/>
        <v/>
      </c>
      <c r="T39" s="308" t="str">
        <f t="shared" si="5"/>
        <v/>
      </c>
      <c r="U39" s="308" t="str">
        <f t="shared" si="6"/>
        <v/>
      </c>
      <c r="V39" s="308" t="str">
        <f t="shared" si="7"/>
        <v/>
      </c>
      <c r="W39" s="215" t="str">
        <f t="shared" si="8"/>
        <v/>
      </c>
      <c r="X39" s="216" t="str">
        <f t="shared" si="9"/>
        <v/>
      </c>
      <c r="Y39" s="173" t="str">
        <f t="shared" si="16"/>
        <v/>
      </c>
      <c r="Z39" s="173" t="str">
        <f t="shared" si="17"/>
        <v/>
      </c>
      <c r="AA39" s="129"/>
      <c r="AB39" s="173" t="e">
        <f ca="1">IF(Length_1!J34&lt;0,ROUNDUP(Length_1!J34*I$3,$M$69),ROUNDDOWN(Length_1!J34*I$3,$M$69))</f>
        <v>#N/A</v>
      </c>
      <c r="AC39" s="173" t="e">
        <f ca="1">IF(Length_1!K34&lt;0,ROUNDDOWN(Length_1!K34*I$3,$M$69),ROUNDUP(Length_1!K34*I$3,$M$69))</f>
        <v>#N/A</v>
      </c>
      <c r="AD39" s="173" t="e">
        <f t="shared" ca="1" si="10"/>
        <v>#N/A</v>
      </c>
      <c r="AE39" s="173" t="e">
        <f t="shared" ca="1" si="11"/>
        <v>#N/A</v>
      </c>
      <c r="AF39" s="176" t="e">
        <f t="shared" ca="1" si="12"/>
        <v>#N/A</v>
      </c>
      <c r="AG39" s="173" t="e">
        <f t="shared" ca="1" si="13"/>
        <v>#N/A</v>
      </c>
      <c r="AH39" s="173" t="str">
        <f t="shared" si="18"/>
        <v/>
      </c>
      <c r="AI39" s="273" t="e">
        <f t="shared" ca="1" si="14"/>
        <v>#N/A</v>
      </c>
    </row>
    <row r="40" spans="2:35" ht="15" customHeight="1">
      <c r="B40" s="208" t="b">
        <f>IF(TRIM(Length_1!A35)="",FALSE,TRUE)</f>
        <v>0</v>
      </c>
      <c r="C40" s="173" t="str">
        <f>IF($B40=FALSE,"",VALUE(Length_1!A35))</f>
        <v/>
      </c>
      <c r="D40" s="173" t="str">
        <f>IF($B40=FALSE,"",Length_1!B35)</f>
        <v/>
      </c>
      <c r="E40" s="209" t="str">
        <f>IF(B40=FALSE,"",Length_1!M35)</f>
        <v/>
      </c>
      <c r="F40" s="209" t="str">
        <f>IF(B40=FALSE,"",Length_1!N35)</f>
        <v/>
      </c>
      <c r="G40" s="209" t="str">
        <f>IF(B40=FALSE,"",Length_1!O35)</f>
        <v/>
      </c>
      <c r="H40" s="209" t="str">
        <f>IF(B40=FALSE,"",Length_1!P35)</f>
        <v/>
      </c>
      <c r="I40" s="209" t="str">
        <f>IF(B40=FALSE,"",Length_1!Q35)</f>
        <v/>
      </c>
      <c r="J40" s="210" t="str">
        <f t="shared" si="1"/>
        <v/>
      </c>
      <c r="K40" s="188" t="str">
        <f t="shared" si="15"/>
        <v/>
      </c>
      <c r="L40" s="188" t="str">
        <f>IF(B40=FALSE,"",SUM(Length_1!X79:AA79))</f>
        <v/>
      </c>
      <c r="M40" s="188" t="str">
        <f>IF(B40=FALSE,"",SUM(Length_1!AB79:AE79))</f>
        <v/>
      </c>
      <c r="N40" s="188" t="str">
        <f>IF(B40=FALSE,"",SUM(Length_1!AF79:AI79))</f>
        <v/>
      </c>
      <c r="O40" s="211" t="str">
        <f>IF(B40=FALSE,"",Length_1!D79)</f>
        <v/>
      </c>
      <c r="P40" s="212" t="str">
        <f t="shared" si="2"/>
        <v/>
      </c>
      <c r="Q40" s="213" t="str">
        <f t="shared" si="3"/>
        <v/>
      </c>
      <c r="R40" s="213" t="str">
        <f ca="1">IF(B40=FALSE,"",OFFSET(Length_1!A79,0,MATCH("열팽창계수",Length_1!$47:$47,0)-1))</f>
        <v/>
      </c>
      <c r="S40" s="214" t="str">
        <f t="shared" si="4"/>
        <v/>
      </c>
      <c r="T40" s="308" t="str">
        <f t="shared" si="5"/>
        <v/>
      </c>
      <c r="U40" s="308" t="str">
        <f t="shared" si="6"/>
        <v/>
      </c>
      <c r="V40" s="308" t="str">
        <f t="shared" si="7"/>
        <v/>
      </c>
      <c r="W40" s="215" t="str">
        <f t="shared" si="8"/>
        <v/>
      </c>
      <c r="X40" s="216" t="str">
        <f t="shared" si="9"/>
        <v/>
      </c>
      <c r="Y40" s="173" t="str">
        <f t="shared" si="16"/>
        <v/>
      </c>
      <c r="Z40" s="173" t="str">
        <f t="shared" si="17"/>
        <v/>
      </c>
      <c r="AA40" s="129"/>
      <c r="AB40" s="173" t="e">
        <f ca="1">IF(Length_1!J35&lt;0,ROUNDUP(Length_1!J35*I$3,$M$69),ROUNDDOWN(Length_1!J35*I$3,$M$69))</f>
        <v>#N/A</v>
      </c>
      <c r="AC40" s="173" t="e">
        <f ca="1">IF(Length_1!K35&lt;0,ROUNDDOWN(Length_1!K35*I$3,$M$69),ROUNDUP(Length_1!K35*I$3,$M$69))</f>
        <v>#N/A</v>
      </c>
      <c r="AD40" s="173" t="e">
        <f t="shared" ca="1" si="10"/>
        <v>#N/A</v>
      </c>
      <c r="AE40" s="173" t="e">
        <f t="shared" ca="1" si="11"/>
        <v>#N/A</v>
      </c>
      <c r="AF40" s="176" t="e">
        <f t="shared" ca="1" si="12"/>
        <v>#N/A</v>
      </c>
      <c r="AG40" s="173" t="e">
        <f t="shared" ca="1" si="13"/>
        <v>#N/A</v>
      </c>
      <c r="AH40" s="173" t="str">
        <f t="shared" si="18"/>
        <v/>
      </c>
      <c r="AI40" s="273" t="e">
        <f t="shared" ca="1" si="14"/>
        <v>#N/A</v>
      </c>
    </row>
    <row r="41" spans="2:35" ht="15" customHeight="1">
      <c r="B41" s="208" t="b">
        <f>IF(TRIM(Length_1!A36)="",FALSE,TRUE)</f>
        <v>0</v>
      </c>
      <c r="C41" s="173" t="str">
        <f>IF($B41=FALSE,"",VALUE(Length_1!A36))</f>
        <v/>
      </c>
      <c r="D41" s="173" t="str">
        <f>IF($B41=FALSE,"",Length_1!B36)</f>
        <v/>
      </c>
      <c r="E41" s="209" t="str">
        <f>IF(B41=FALSE,"",Length_1!M36)</f>
        <v/>
      </c>
      <c r="F41" s="209" t="str">
        <f>IF(B41=FALSE,"",Length_1!N36)</f>
        <v/>
      </c>
      <c r="G41" s="209" t="str">
        <f>IF(B41=FALSE,"",Length_1!O36)</f>
        <v/>
      </c>
      <c r="H41" s="209" t="str">
        <f>IF(B41=FALSE,"",Length_1!P36)</f>
        <v/>
      </c>
      <c r="I41" s="209" t="str">
        <f>IF(B41=FALSE,"",Length_1!Q36)</f>
        <v/>
      </c>
      <c r="J41" s="210" t="str">
        <f t="shared" si="1"/>
        <v/>
      </c>
      <c r="K41" s="188" t="str">
        <f t="shared" si="15"/>
        <v/>
      </c>
      <c r="L41" s="188" t="str">
        <f>IF(B41=FALSE,"",SUM(Length_1!X80:AA80))</f>
        <v/>
      </c>
      <c r="M41" s="188" t="str">
        <f>IF(B41=FALSE,"",SUM(Length_1!AB80:AE80))</f>
        <v/>
      </c>
      <c r="N41" s="188" t="str">
        <f>IF(B41=FALSE,"",SUM(Length_1!AF80:AI80))</f>
        <v/>
      </c>
      <c r="O41" s="211" t="str">
        <f>IF(B41=FALSE,"",Length_1!D80)</f>
        <v/>
      </c>
      <c r="P41" s="212" t="str">
        <f t="shared" si="2"/>
        <v/>
      </c>
      <c r="Q41" s="213" t="str">
        <f t="shared" si="3"/>
        <v/>
      </c>
      <c r="R41" s="213" t="str">
        <f ca="1">IF(B41=FALSE,"",OFFSET(Length_1!A80,0,MATCH("열팽창계수",Length_1!$47:$47,0)-1))</f>
        <v/>
      </c>
      <c r="S41" s="214" t="str">
        <f t="shared" si="4"/>
        <v/>
      </c>
      <c r="T41" s="308" t="str">
        <f t="shared" si="5"/>
        <v/>
      </c>
      <c r="U41" s="308" t="str">
        <f t="shared" si="6"/>
        <v/>
      </c>
      <c r="V41" s="308" t="str">
        <f t="shared" si="7"/>
        <v/>
      </c>
      <c r="W41" s="215" t="str">
        <f t="shared" si="8"/>
        <v/>
      </c>
      <c r="X41" s="216" t="str">
        <f t="shared" si="9"/>
        <v/>
      </c>
      <c r="Y41" s="173" t="str">
        <f t="shared" si="16"/>
        <v/>
      </c>
      <c r="Z41" s="173" t="str">
        <f t="shared" si="17"/>
        <v/>
      </c>
      <c r="AA41" s="129"/>
      <c r="AB41" s="173" t="e">
        <f ca="1">IF(Length_1!J36&lt;0,ROUNDUP(Length_1!J36*I$3,$M$69),ROUNDDOWN(Length_1!J36*I$3,$M$69))</f>
        <v>#N/A</v>
      </c>
      <c r="AC41" s="173" t="e">
        <f ca="1">IF(Length_1!K36&lt;0,ROUNDDOWN(Length_1!K36*I$3,$M$69),ROUNDUP(Length_1!K36*I$3,$M$69))</f>
        <v>#N/A</v>
      </c>
      <c r="AD41" s="173" t="e">
        <f t="shared" ca="1" si="10"/>
        <v>#N/A</v>
      </c>
      <c r="AE41" s="173" t="e">
        <f t="shared" ca="1" si="11"/>
        <v>#N/A</v>
      </c>
      <c r="AF41" s="176" t="e">
        <f t="shared" ca="1" si="12"/>
        <v>#N/A</v>
      </c>
      <c r="AG41" s="173" t="e">
        <f t="shared" ca="1" si="13"/>
        <v>#N/A</v>
      </c>
      <c r="AH41" s="173" t="str">
        <f t="shared" si="18"/>
        <v/>
      </c>
      <c r="AI41" s="273" t="e">
        <f t="shared" ca="1" si="14"/>
        <v>#N/A</v>
      </c>
    </row>
    <row r="42" spans="2:35" ht="15" customHeight="1">
      <c r="B42" s="208" t="b">
        <f>IF(TRIM(Length_1!A37)="",FALSE,TRUE)</f>
        <v>0</v>
      </c>
      <c r="C42" s="173" t="str">
        <f>IF($B42=FALSE,"",VALUE(Length_1!A37))</f>
        <v/>
      </c>
      <c r="D42" s="173" t="str">
        <f>IF($B42=FALSE,"",Length_1!B37)</f>
        <v/>
      </c>
      <c r="E42" s="209" t="str">
        <f>IF(B42=FALSE,"",Length_1!M37)</f>
        <v/>
      </c>
      <c r="F42" s="209" t="str">
        <f>IF(B42=FALSE,"",Length_1!N37)</f>
        <v/>
      </c>
      <c r="G42" s="209" t="str">
        <f>IF(B42=FALSE,"",Length_1!O37)</f>
        <v/>
      </c>
      <c r="H42" s="209" t="str">
        <f>IF(B42=FALSE,"",Length_1!P37)</f>
        <v/>
      </c>
      <c r="I42" s="209" t="str">
        <f>IF(B42=FALSE,"",Length_1!Q37)</f>
        <v/>
      </c>
      <c r="J42" s="210" t="str">
        <f t="shared" si="1"/>
        <v/>
      </c>
      <c r="K42" s="188" t="str">
        <f t="shared" si="15"/>
        <v/>
      </c>
      <c r="L42" s="188" t="str">
        <f>IF(B42=FALSE,"",SUM(Length_1!X81:AA81))</f>
        <v/>
      </c>
      <c r="M42" s="188" t="str">
        <f>IF(B42=FALSE,"",SUM(Length_1!AB81:AE81))</f>
        <v/>
      </c>
      <c r="N42" s="188" t="str">
        <f>IF(B42=FALSE,"",SUM(Length_1!AF81:AI81))</f>
        <v/>
      </c>
      <c r="O42" s="211" t="str">
        <f>IF(B42=FALSE,"",Length_1!D81)</f>
        <v/>
      </c>
      <c r="P42" s="212" t="str">
        <f t="shared" si="2"/>
        <v/>
      </c>
      <c r="Q42" s="213" t="str">
        <f t="shared" si="3"/>
        <v/>
      </c>
      <c r="R42" s="213" t="str">
        <f ca="1">IF(B42=FALSE,"",OFFSET(Length_1!A81,0,MATCH("열팽창계수",Length_1!$47:$47,0)-1))</f>
        <v/>
      </c>
      <c r="S42" s="214" t="str">
        <f t="shared" si="4"/>
        <v/>
      </c>
      <c r="T42" s="308" t="str">
        <f t="shared" si="5"/>
        <v/>
      </c>
      <c r="U42" s="308" t="str">
        <f t="shared" si="6"/>
        <v/>
      </c>
      <c r="V42" s="308" t="str">
        <f t="shared" si="7"/>
        <v/>
      </c>
      <c r="W42" s="215" t="str">
        <f t="shared" si="8"/>
        <v/>
      </c>
      <c r="X42" s="216" t="str">
        <f t="shared" si="9"/>
        <v/>
      </c>
      <c r="Y42" s="173" t="str">
        <f t="shared" si="16"/>
        <v/>
      </c>
      <c r="Z42" s="173" t="str">
        <f t="shared" si="17"/>
        <v/>
      </c>
      <c r="AA42" s="129"/>
      <c r="AB42" s="173" t="e">
        <f ca="1">IF(Length_1!J37&lt;0,ROUNDUP(Length_1!J37*I$3,$M$69),ROUNDDOWN(Length_1!J37*I$3,$M$69))</f>
        <v>#N/A</v>
      </c>
      <c r="AC42" s="173" t="e">
        <f ca="1">IF(Length_1!K37&lt;0,ROUNDDOWN(Length_1!K37*I$3,$M$69),ROUNDUP(Length_1!K37*I$3,$M$69))</f>
        <v>#N/A</v>
      </c>
      <c r="AD42" s="173" t="e">
        <f t="shared" ca="1" si="10"/>
        <v>#N/A</v>
      </c>
      <c r="AE42" s="173" t="e">
        <f t="shared" ca="1" si="11"/>
        <v>#N/A</v>
      </c>
      <c r="AF42" s="176" t="e">
        <f t="shared" ca="1" si="12"/>
        <v>#N/A</v>
      </c>
      <c r="AG42" s="173" t="e">
        <f t="shared" ca="1" si="13"/>
        <v>#N/A</v>
      </c>
      <c r="AH42" s="173" t="str">
        <f t="shared" si="18"/>
        <v/>
      </c>
      <c r="AI42" s="273" t="e">
        <f t="shared" ca="1" si="14"/>
        <v>#N/A</v>
      </c>
    </row>
    <row r="43" spans="2:35" ht="15" customHeight="1">
      <c r="B43" s="208" t="b">
        <f>IF(TRIM(Length_1!A38)="",FALSE,TRUE)</f>
        <v>0</v>
      </c>
      <c r="C43" s="173" t="str">
        <f>IF($B43=FALSE,"",VALUE(Length_1!A38))</f>
        <v/>
      </c>
      <c r="D43" s="173" t="str">
        <f>IF($B43=FALSE,"",Length_1!B38)</f>
        <v/>
      </c>
      <c r="E43" s="209" t="str">
        <f>IF(B43=FALSE,"",Length_1!M38)</f>
        <v/>
      </c>
      <c r="F43" s="209" t="str">
        <f>IF(B43=FALSE,"",Length_1!N38)</f>
        <v/>
      </c>
      <c r="G43" s="209" t="str">
        <f>IF(B43=FALSE,"",Length_1!O38)</f>
        <v/>
      </c>
      <c r="H43" s="209" t="str">
        <f>IF(B43=FALSE,"",Length_1!P38)</f>
        <v/>
      </c>
      <c r="I43" s="209" t="str">
        <f>IF(B43=FALSE,"",Length_1!Q38)</f>
        <v/>
      </c>
      <c r="J43" s="210" t="str">
        <f t="shared" si="1"/>
        <v/>
      </c>
      <c r="K43" s="188" t="str">
        <f t="shared" si="15"/>
        <v/>
      </c>
      <c r="L43" s="188" t="str">
        <f>IF(B43=FALSE,"",SUM(Length_1!X82:AA82))</f>
        <v/>
      </c>
      <c r="M43" s="188" t="str">
        <f>IF(B43=FALSE,"",SUM(Length_1!AB82:AE82))</f>
        <v/>
      </c>
      <c r="N43" s="188" t="str">
        <f>IF(B43=FALSE,"",SUM(Length_1!AF82:AI82))</f>
        <v/>
      </c>
      <c r="O43" s="211" t="str">
        <f>IF(B43=FALSE,"",Length_1!D82)</f>
        <v/>
      </c>
      <c r="P43" s="212" t="str">
        <f t="shared" si="2"/>
        <v/>
      </c>
      <c r="Q43" s="213" t="str">
        <f t="shared" si="3"/>
        <v/>
      </c>
      <c r="R43" s="213" t="str">
        <f ca="1">IF(B43=FALSE,"",OFFSET(Length_1!A82,0,MATCH("열팽창계수",Length_1!$47:$47,0)-1))</f>
        <v/>
      </c>
      <c r="S43" s="214" t="str">
        <f t="shared" si="4"/>
        <v/>
      </c>
      <c r="T43" s="308" t="str">
        <f t="shared" si="5"/>
        <v/>
      </c>
      <c r="U43" s="308" t="str">
        <f t="shared" si="6"/>
        <v/>
      </c>
      <c r="V43" s="308" t="str">
        <f t="shared" si="7"/>
        <v/>
      </c>
      <c r="W43" s="215" t="str">
        <f t="shared" si="8"/>
        <v/>
      </c>
      <c r="X43" s="216" t="str">
        <f t="shared" si="9"/>
        <v/>
      </c>
      <c r="Y43" s="173" t="str">
        <f t="shared" si="16"/>
        <v/>
      </c>
      <c r="Z43" s="173" t="str">
        <f t="shared" si="17"/>
        <v/>
      </c>
      <c r="AA43" s="129"/>
      <c r="AB43" s="173" t="e">
        <f ca="1">IF(Length_1!J38&lt;0,ROUNDUP(Length_1!J38*I$3,$M$69),ROUNDDOWN(Length_1!J38*I$3,$M$69))</f>
        <v>#N/A</v>
      </c>
      <c r="AC43" s="173" t="e">
        <f ca="1">IF(Length_1!K38&lt;0,ROUNDDOWN(Length_1!K38*I$3,$M$69),ROUNDUP(Length_1!K38*I$3,$M$69))</f>
        <v>#N/A</v>
      </c>
      <c r="AD43" s="173" t="e">
        <f t="shared" ca="1" si="10"/>
        <v>#N/A</v>
      </c>
      <c r="AE43" s="173" t="e">
        <f t="shared" ca="1" si="11"/>
        <v>#N/A</v>
      </c>
      <c r="AF43" s="176" t="e">
        <f t="shared" ca="1" si="12"/>
        <v>#N/A</v>
      </c>
      <c r="AG43" s="173" t="e">
        <f t="shared" ca="1" si="13"/>
        <v>#N/A</v>
      </c>
      <c r="AH43" s="173" t="str">
        <f t="shared" si="18"/>
        <v/>
      </c>
      <c r="AI43" s="273" t="e">
        <f t="shared" ca="1" si="14"/>
        <v>#N/A</v>
      </c>
    </row>
    <row r="44" spans="2:35" ht="15" customHeight="1">
      <c r="B44" s="208" t="b">
        <f>IF(TRIM(Length_1!A39)="",FALSE,TRUE)</f>
        <v>0</v>
      </c>
      <c r="C44" s="173" t="str">
        <f>IF($B44=FALSE,"",VALUE(Length_1!A39))</f>
        <v/>
      </c>
      <c r="D44" s="173" t="str">
        <f>IF($B44=FALSE,"",Length_1!B39)</f>
        <v/>
      </c>
      <c r="E44" s="209" t="str">
        <f>IF(B44=FALSE,"",Length_1!M39)</f>
        <v/>
      </c>
      <c r="F44" s="209" t="str">
        <f>IF(B44=FALSE,"",Length_1!N39)</f>
        <v/>
      </c>
      <c r="G44" s="209" t="str">
        <f>IF(B44=FALSE,"",Length_1!O39)</f>
        <v/>
      </c>
      <c r="H44" s="209" t="str">
        <f>IF(B44=FALSE,"",Length_1!P39)</f>
        <v/>
      </c>
      <c r="I44" s="209" t="str">
        <f>IF(B44=FALSE,"",Length_1!Q39)</f>
        <v/>
      </c>
      <c r="J44" s="210" t="str">
        <f t="shared" si="1"/>
        <v/>
      </c>
      <c r="K44" s="188" t="str">
        <f t="shared" si="15"/>
        <v/>
      </c>
      <c r="L44" s="188" t="str">
        <f>IF(B44=FALSE,"",SUM(Length_1!X83:AA83))</f>
        <v/>
      </c>
      <c r="M44" s="188" t="str">
        <f>IF(B44=FALSE,"",SUM(Length_1!AB83:AE83))</f>
        <v/>
      </c>
      <c r="N44" s="188" t="str">
        <f>IF(B44=FALSE,"",SUM(Length_1!AF83:AI83))</f>
        <v/>
      </c>
      <c r="O44" s="211" t="str">
        <f>IF(B44=FALSE,"",Length_1!D83)</f>
        <v/>
      </c>
      <c r="P44" s="212" t="str">
        <f t="shared" si="2"/>
        <v/>
      </c>
      <c r="Q44" s="213" t="str">
        <f t="shared" si="3"/>
        <v/>
      </c>
      <c r="R44" s="213" t="str">
        <f ca="1">IF(B44=FALSE,"",OFFSET(Length_1!A83,0,MATCH("열팽창계수",Length_1!$47:$47,0)-1))</f>
        <v/>
      </c>
      <c r="S44" s="214" t="str">
        <f t="shared" si="4"/>
        <v/>
      </c>
      <c r="T44" s="308" t="str">
        <f t="shared" si="5"/>
        <v/>
      </c>
      <c r="U44" s="308" t="str">
        <f t="shared" si="6"/>
        <v/>
      </c>
      <c r="V44" s="308" t="str">
        <f t="shared" si="7"/>
        <v/>
      </c>
      <c r="W44" s="215" t="str">
        <f t="shared" si="8"/>
        <v/>
      </c>
      <c r="X44" s="216" t="str">
        <f t="shared" si="9"/>
        <v/>
      </c>
      <c r="Y44" s="173" t="str">
        <f t="shared" si="16"/>
        <v/>
      </c>
      <c r="Z44" s="173" t="str">
        <f t="shared" si="17"/>
        <v/>
      </c>
      <c r="AA44" s="129"/>
      <c r="AB44" s="173" t="e">
        <f ca="1">IF(Length_1!J39&lt;0,ROUNDUP(Length_1!J39*I$3,$M$69),ROUNDDOWN(Length_1!J39*I$3,$M$69))</f>
        <v>#N/A</v>
      </c>
      <c r="AC44" s="173" t="e">
        <f ca="1">IF(Length_1!K39&lt;0,ROUNDDOWN(Length_1!K39*I$3,$M$69),ROUNDUP(Length_1!K39*I$3,$M$69))</f>
        <v>#N/A</v>
      </c>
      <c r="AD44" s="173" t="e">
        <f t="shared" ca="1" si="10"/>
        <v>#N/A</v>
      </c>
      <c r="AE44" s="173" t="e">
        <f t="shared" ca="1" si="11"/>
        <v>#N/A</v>
      </c>
      <c r="AF44" s="176" t="e">
        <f t="shared" ca="1" si="12"/>
        <v>#N/A</v>
      </c>
      <c r="AG44" s="173" t="e">
        <f t="shared" ca="1" si="13"/>
        <v>#N/A</v>
      </c>
      <c r="AH44" s="173" t="str">
        <f t="shared" si="18"/>
        <v/>
      </c>
      <c r="AI44" s="273" t="e">
        <f t="shared" ca="1" si="14"/>
        <v>#N/A</v>
      </c>
    </row>
    <row r="45" spans="2:35" ht="15" customHeight="1">
      <c r="B45" s="208" t="b">
        <f>IF(TRIM(Length_1!A40)="",FALSE,TRUE)</f>
        <v>0</v>
      </c>
      <c r="C45" s="173" t="str">
        <f>IF($B45=FALSE,"",VALUE(Length_1!A40))</f>
        <v/>
      </c>
      <c r="D45" s="173" t="str">
        <f>IF($B45=FALSE,"",Length_1!B40)</f>
        <v/>
      </c>
      <c r="E45" s="209" t="str">
        <f>IF(B45=FALSE,"",Length_1!M40)</f>
        <v/>
      </c>
      <c r="F45" s="209" t="str">
        <f>IF(B45=FALSE,"",Length_1!N40)</f>
        <v/>
      </c>
      <c r="G45" s="209" t="str">
        <f>IF(B45=FALSE,"",Length_1!O40)</f>
        <v/>
      </c>
      <c r="H45" s="209" t="str">
        <f>IF(B45=FALSE,"",Length_1!P40)</f>
        <v/>
      </c>
      <c r="I45" s="209" t="str">
        <f>IF(B45=FALSE,"",Length_1!Q40)</f>
        <v/>
      </c>
      <c r="J45" s="210" t="str">
        <f t="shared" si="1"/>
        <v/>
      </c>
      <c r="K45" s="188" t="str">
        <f t="shared" si="15"/>
        <v/>
      </c>
      <c r="L45" s="188" t="str">
        <f>IF(B45=FALSE,"",SUM(Length_1!X84:AA84))</f>
        <v/>
      </c>
      <c r="M45" s="188" t="str">
        <f>IF(B45=FALSE,"",SUM(Length_1!AB84:AE84))</f>
        <v/>
      </c>
      <c r="N45" s="188" t="str">
        <f>IF(B45=FALSE,"",SUM(Length_1!AF84:AI84))</f>
        <v/>
      </c>
      <c r="O45" s="211" t="str">
        <f>IF(B45=FALSE,"",Length_1!D84)</f>
        <v/>
      </c>
      <c r="P45" s="212" t="str">
        <f t="shared" si="2"/>
        <v/>
      </c>
      <c r="Q45" s="213" t="str">
        <f t="shared" si="3"/>
        <v/>
      </c>
      <c r="R45" s="213" t="str">
        <f ca="1">IF(B45=FALSE,"",OFFSET(Length_1!A84,0,MATCH("열팽창계수",Length_1!$47:$47,0)-1))</f>
        <v/>
      </c>
      <c r="S45" s="214" t="str">
        <f t="shared" si="4"/>
        <v/>
      </c>
      <c r="T45" s="308" t="str">
        <f t="shared" si="5"/>
        <v/>
      </c>
      <c r="U45" s="308" t="str">
        <f t="shared" si="6"/>
        <v/>
      </c>
      <c r="V45" s="308" t="str">
        <f t="shared" si="7"/>
        <v/>
      </c>
      <c r="W45" s="215" t="str">
        <f t="shared" si="8"/>
        <v/>
      </c>
      <c r="X45" s="216" t="str">
        <f t="shared" si="9"/>
        <v/>
      </c>
      <c r="Y45" s="173" t="str">
        <f t="shared" si="16"/>
        <v/>
      </c>
      <c r="Z45" s="173" t="str">
        <f t="shared" si="17"/>
        <v/>
      </c>
      <c r="AA45" s="129"/>
      <c r="AB45" s="173" t="e">
        <f ca="1">IF(Length_1!J40&lt;0,ROUNDUP(Length_1!J40*I$3,$M$69),ROUNDDOWN(Length_1!J40*I$3,$M$69))</f>
        <v>#N/A</v>
      </c>
      <c r="AC45" s="173" t="e">
        <f ca="1">IF(Length_1!K40&lt;0,ROUNDDOWN(Length_1!K40*I$3,$M$69),ROUNDUP(Length_1!K40*I$3,$M$69))</f>
        <v>#N/A</v>
      </c>
      <c r="AD45" s="173" t="e">
        <f t="shared" ca="1" si="10"/>
        <v>#N/A</v>
      </c>
      <c r="AE45" s="173" t="e">
        <f t="shared" ca="1" si="11"/>
        <v>#N/A</v>
      </c>
      <c r="AF45" s="176" t="e">
        <f t="shared" ca="1" si="12"/>
        <v>#N/A</v>
      </c>
      <c r="AG45" s="173" t="e">
        <f t="shared" ca="1" si="13"/>
        <v>#N/A</v>
      </c>
      <c r="AH45" s="173" t="str">
        <f t="shared" si="18"/>
        <v/>
      </c>
      <c r="AI45" s="273" t="e">
        <f t="shared" ca="1" si="14"/>
        <v>#N/A</v>
      </c>
    </row>
    <row r="46" spans="2:35" ht="15" customHeight="1">
      <c r="B46" s="208" t="b">
        <f>IF(TRIM(Length_1!A41)="",FALSE,TRUE)</f>
        <v>0</v>
      </c>
      <c r="C46" s="173" t="str">
        <f>IF($B46=FALSE,"",VALUE(Length_1!A41))</f>
        <v/>
      </c>
      <c r="D46" s="173" t="str">
        <f>IF($B46=FALSE,"",Length_1!B41)</f>
        <v/>
      </c>
      <c r="E46" s="209" t="str">
        <f>IF(B46=FALSE,"",Length_1!M41)</f>
        <v/>
      </c>
      <c r="F46" s="209" t="str">
        <f>IF(B46=FALSE,"",Length_1!N41)</f>
        <v/>
      </c>
      <c r="G46" s="209" t="str">
        <f>IF(B46=FALSE,"",Length_1!O41)</f>
        <v/>
      </c>
      <c r="H46" s="209" t="str">
        <f>IF(B46=FALSE,"",Length_1!P41)</f>
        <v/>
      </c>
      <c r="I46" s="209" t="str">
        <f>IF(B46=FALSE,"",Length_1!Q41)</f>
        <v/>
      </c>
      <c r="J46" s="210" t="str">
        <f t="shared" si="1"/>
        <v/>
      </c>
      <c r="K46" s="188" t="str">
        <f t="shared" si="15"/>
        <v/>
      </c>
      <c r="L46" s="188" t="str">
        <f>IF(B46=FALSE,"",SUM(Length_1!X85:AA85))</f>
        <v/>
      </c>
      <c r="M46" s="188" t="str">
        <f>IF(B46=FALSE,"",SUM(Length_1!AB85:AE85))</f>
        <v/>
      </c>
      <c r="N46" s="188" t="str">
        <f>IF(B46=FALSE,"",SUM(Length_1!AF85:AI85))</f>
        <v/>
      </c>
      <c r="O46" s="211" t="str">
        <f>IF(B46=FALSE,"",Length_1!D85)</f>
        <v/>
      </c>
      <c r="P46" s="212" t="str">
        <f t="shared" si="2"/>
        <v/>
      </c>
      <c r="Q46" s="213" t="str">
        <f t="shared" si="3"/>
        <v/>
      </c>
      <c r="R46" s="213" t="str">
        <f ca="1">IF(B46=FALSE,"",OFFSET(Length_1!A85,0,MATCH("열팽창계수",Length_1!$47:$47,0)-1))</f>
        <v/>
      </c>
      <c r="S46" s="214" t="str">
        <f t="shared" si="4"/>
        <v/>
      </c>
      <c r="T46" s="308" t="str">
        <f t="shared" si="5"/>
        <v/>
      </c>
      <c r="U46" s="308" t="str">
        <f t="shared" si="6"/>
        <v/>
      </c>
      <c r="V46" s="308" t="str">
        <f t="shared" si="7"/>
        <v/>
      </c>
      <c r="W46" s="215" t="str">
        <f t="shared" si="8"/>
        <v/>
      </c>
      <c r="X46" s="216" t="str">
        <f t="shared" si="9"/>
        <v/>
      </c>
      <c r="Y46" s="173" t="str">
        <f t="shared" si="16"/>
        <v/>
      </c>
      <c r="Z46" s="173" t="str">
        <f t="shared" si="17"/>
        <v/>
      </c>
      <c r="AA46" s="129"/>
      <c r="AB46" s="173" t="e">
        <f ca="1">IF(Length_1!J41&lt;0,ROUNDUP(Length_1!J41*I$3,$M$69),ROUNDDOWN(Length_1!J41*I$3,$M$69))</f>
        <v>#N/A</v>
      </c>
      <c r="AC46" s="173" t="e">
        <f ca="1">IF(Length_1!K41&lt;0,ROUNDDOWN(Length_1!K41*I$3,$M$69),ROUNDUP(Length_1!K41*I$3,$M$69))</f>
        <v>#N/A</v>
      </c>
      <c r="AD46" s="173" t="e">
        <f t="shared" ca="1" si="10"/>
        <v>#N/A</v>
      </c>
      <c r="AE46" s="173" t="e">
        <f t="shared" ca="1" si="11"/>
        <v>#N/A</v>
      </c>
      <c r="AF46" s="176" t="e">
        <f t="shared" ca="1" si="12"/>
        <v>#N/A</v>
      </c>
      <c r="AG46" s="173" t="e">
        <f t="shared" ca="1" si="13"/>
        <v>#N/A</v>
      </c>
      <c r="AH46" s="173" t="str">
        <f t="shared" si="18"/>
        <v/>
      </c>
      <c r="AI46" s="273" t="e">
        <f t="shared" ca="1" si="14"/>
        <v>#N/A</v>
      </c>
    </row>
    <row r="47" spans="2:35" ht="15" customHeight="1">
      <c r="B47" s="208" t="b">
        <f>IF(TRIM(Length_1!A42)="",FALSE,TRUE)</f>
        <v>0</v>
      </c>
      <c r="C47" s="173" t="str">
        <f>IF($B47=FALSE,"",VALUE(Length_1!A42))</f>
        <v/>
      </c>
      <c r="D47" s="173" t="str">
        <f>IF($B47=FALSE,"",Length_1!B42)</f>
        <v/>
      </c>
      <c r="E47" s="209" t="str">
        <f>IF(B47=FALSE,"",Length_1!M42)</f>
        <v/>
      </c>
      <c r="F47" s="209" t="str">
        <f>IF(B47=FALSE,"",Length_1!N42)</f>
        <v/>
      </c>
      <c r="G47" s="209" t="str">
        <f>IF(B47=FALSE,"",Length_1!O42)</f>
        <v/>
      </c>
      <c r="H47" s="209" t="str">
        <f>IF(B47=FALSE,"",Length_1!P42)</f>
        <v/>
      </c>
      <c r="I47" s="209" t="str">
        <f>IF(B47=FALSE,"",Length_1!Q42)</f>
        <v/>
      </c>
      <c r="J47" s="210" t="str">
        <f t="shared" si="1"/>
        <v/>
      </c>
      <c r="K47" s="188" t="str">
        <f t="shared" si="15"/>
        <v/>
      </c>
      <c r="L47" s="188" t="str">
        <f>IF(B47=FALSE,"",SUM(Length_1!X86:AA86))</f>
        <v/>
      </c>
      <c r="M47" s="188" t="str">
        <f>IF(B47=FALSE,"",SUM(Length_1!AB86:AE86))</f>
        <v/>
      </c>
      <c r="N47" s="188" t="str">
        <f>IF(B47=FALSE,"",SUM(Length_1!AF86:AI86))</f>
        <v/>
      </c>
      <c r="O47" s="211" t="str">
        <f>IF(B47=FALSE,"",Length_1!D86)</f>
        <v/>
      </c>
      <c r="P47" s="212" t="str">
        <f t="shared" si="2"/>
        <v/>
      </c>
      <c r="Q47" s="213" t="str">
        <f t="shared" si="3"/>
        <v/>
      </c>
      <c r="R47" s="213" t="str">
        <f ca="1">IF(B47=FALSE,"",OFFSET(Length_1!A86,0,MATCH("열팽창계수",Length_1!$47:$47,0)-1))</f>
        <v/>
      </c>
      <c r="S47" s="214" t="str">
        <f t="shared" si="4"/>
        <v/>
      </c>
      <c r="T47" s="308" t="str">
        <f t="shared" si="5"/>
        <v/>
      </c>
      <c r="U47" s="308" t="str">
        <f t="shared" si="6"/>
        <v/>
      </c>
      <c r="V47" s="308" t="str">
        <f t="shared" si="7"/>
        <v/>
      </c>
      <c r="W47" s="215" t="str">
        <f t="shared" si="8"/>
        <v/>
      </c>
      <c r="X47" s="216" t="str">
        <f t="shared" si="9"/>
        <v/>
      </c>
      <c r="Y47" s="173" t="str">
        <f t="shared" si="16"/>
        <v/>
      </c>
      <c r="Z47" s="173" t="str">
        <f t="shared" si="17"/>
        <v/>
      </c>
      <c r="AA47" s="129"/>
      <c r="AB47" s="173" t="e">
        <f ca="1">IF(Length_1!J42&lt;0,ROUNDUP(Length_1!J42*I$3,$M$69),ROUNDDOWN(Length_1!J42*I$3,$M$69))</f>
        <v>#N/A</v>
      </c>
      <c r="AC47" s="173" t="e">
        <f ca="1">IF(Length_1!K42&lt;0,ROUNDDOWN(Length_1!K42*I$3,$M$69),ROUNDUP(Length_1!K42*I$3,$M$69))</f>
        <v>#N/A</v>
      </c>
      <c r="AD47" s="173" t="e">
        <f t="shared" ca="1" si="10"/>
        <v>#N/A</v>
      </c>
      <c r="AE47" s="173" t="e">
        <f t="shared" ca="1" si="11"/>
        <v>#N/A</v>
      </c>
      <c r="AF47" s="176" t="e">
        <f t="shared" ca="1" si="12"/>
        <v>#N/A</v>
      </c>
      <c r="AG47" s="173" t="e">
        <f t="shared" ca="1" si="13"/>
        <v>#N/A</v>
      </c>
      <c r="AH47" s="173" t="str">
        <f t="shared" si="18"/>
        <v/>
      </c>
      <c r="AI47" s="273" t="e">
        <f t="shared" ca="1" si="14"/>
        <v>#N/A</v>
      </c>
    </row>
    <row r="48" spans="2:35" ht="15" customHeight="1">
      <c r="B48" s="208" t="b">
        <f>IF(TRIM(Length_1!A43)="",FALSE,TRUE)</f>
        <v>0</v>
      </c>
      <c r="C48" s="173" t="str">
        <f>IF($B48=FALSE,"",VALUE(Length_1!A43))</f>
        <v/>
      </c>
      <c r="D48" s="173" t="str">
        <f>IF($B48=FALSE,"",Length_1!B43)</f>
        <v/>
      </c>
      <c r="E48" s="209" t="str">
        <f>IF(B48=FALSE,"",Length_1!M43)</f>
        <v/>
      </c>
      <c r="F48" s="209" t="str">
        <f>IF(B48=FALSE,"",Length_1!N43)</f>
        <v/>
      </c>
      <c r="G48" s="209" t="str">
        <f>IF(B48=FALSE,"",Length_1!O43)</f>
        <v/>
      </c>
      <c r="H48" s="209" t="str">
        <f>IF(B48=FALSE,"",Length_1!P43)</f>
        <v/>
      </c>
      <c r="I48" s="209" t="str">
        <f>IF(B48=FALSE,"",Length_1!Q43)</f>
        <v/>
      </c>
      <c r="J48" s="210" t="str">
        <f t="shared" si="1"/>
        <v/>
      </c>
      <c r="K48" s="188" t="str">
        <f t="shared" si="15"/>
        <v/>
      </c>
      <c r="L48" s="188" t="str">
        <f>IF(B48=FALSE,"",SUM(Length_1!X87:AA87))</f>
        <v/>
      </c>
      <c r="M48" s="188" t="str">
        <f>IF(B48=FALSE,"",SUM(Length_1!AB87:AE87))</f>
        <v/>
      </c>
      <c r="N48" s="188" t="str">
        <f>IF(B48=FALSE,"",SUM(Length_1!AF87:AI87))</f>
        <v/>
      </c>
      <c r="O48" s="211" t="str">
        <f>IF(B48=FALSE,"",Length_1!D87)</f>
        <v/>
      </c>
      <c r="P48" s="212" t="str">
        <f t="shared" si="2"/>
        <v/>
      </c>
      <c r="Q48" s="213" t="str">
        <f t="shared" si="3"/>
        <v/>
      </c>
      <c r="R48" s="213" t="str">
        <f ca="1">IF(B48=FALSE,"",OFFSET(Length_1!A87,0,MATCH("열팽창계수",Length_1!$47:$47,0)-1))</f>
        <v/>
      </c>
      <c r="S48" s="214" t="str">
        <f t="shared" si="4"/>
        <v/>
      </c>
      <c r="T48" s="308" t="str">
        <f t="shared" si="5"/>
        <v/>
      </c>
      <c r="U48" s="308" t="str">
        <f t="shared" si="6"/>
        <v/>
      </c>
      <c r="V48" s="308" t="str">
        <f t="shared" si="7"/>
        <v/>
      </c>
      <c r="W48" s="215" t="str">
        <f t="shared" si="8"/>
        <v/>
      </c>
      <c r="X48" s="216" t="str">
        <f t="shared" si="9"/>
        <v/>
      </c>
      <c r="Y48" s="173" t="str">
        <f t="shared" si="16"/>
        <v/>
      </c>
      <c r="Z48" s="173" t="str">
        <f t="shared" si="17"/>
        <v/>
      </c>
      <c r="AA48" s="129"/>
      <c r="AB48" s="173" t="e">
        <f ca="1">IF(Length_1!J43&lt;0,ROUNDUP(Length_1!J43*I$3,$M$69),ROUNDDOWN(Length_1!J43*I$3,$M$69))</f>
        <v>#N/A</v>
      </c>
      <c r="AC48" s="173" t="e">
        <f ca="1">IF(Length_1!K43&lt;0,ROUNDDOWN(Length_1!K43*I$3,$M$69),ROUNDUP(Length_1!K43*I$3,$M$69))</f>
        <v>#N/A</v>
      </c>
      <c r="AD48" s="173" t="e">
        <f t="shared" ca="1" si="10"/>
        <v>#N/A</v>
      </c>
      <c r="AE48" s="173" t="e">
        <f t="shared" ca="1" si="11"/>
        <v>#N/A</v>
      </c>
      <c r="AF48" s="176" t="e">
        <f t="shared" ca="1" si="12"/>
        <v>#N/A</v>
      </c>
      <c r="AG48" s="173" t="e">
        <f t="shared" ca="1" si="13"/>
        <v>#N/A</v>
      </c>
      <c r="AH48" s="173" t="str">
        <f t="shared" si="18"/>
        <v/>
      </c>
      <c r="AI48" s="273" t="e">
        <f t="shared" ca="1" si="14"/>
        <v>#N/A</v>
      </c>
    </row>
    <row r="49" spans="1:35" ht="15" customHeight="1">
      <c r="B49" s="208" t="b">
        <f>IF(TRIM(Length_1!A44)="",FALSE,TRUE)</f>
        <v>0</v>
      </c>
      <c r="C49" s="173" t="str">
        <f>IF($B49=FALSE,"",VALUE(Length_1!A44))</f>
        <v/>
      </c>
      <c r="D49" s="173" t="str">
        <f>IF($B49=FALSE,"",Length_1!B44)</f>
        <v/>
      </c>
      <c r="E49" s="209" t="str">
        <f>IF(B49=FALSE,"",Length_1!M44)</f>
        <v/>
      </c>
      <c r="F49" s="209" t="str">
        <f>IF(B49=FALSE,"",Length_1!N44)</f>
        <v/>
      </c>
      <c r="G49" s="209" t="str">
        <f>IF(B49=FALSE,"",Length_1!O44)</f>
        <v/>
      </c>
      <c r="H49" s="209" t="str">
        <f>IF(B49=FALSE,"",Length_1!P44)</f>
        <v/>
      </c>
      <c r="I49" s="209" t="str">
        <f>IF(B49=FALSE,"",Length_1!Q44)</f>
        <v/>
      </c>
      <c r="J49" s="210" t="str">
        <f t="shared" si="1"/>
        <v/>
      </c>
      <c r="K49" s="188" t="str">
        <f t="shared" si="15"/>
        <v/>
      </c>
      <c r="L49" s="188" t="str">
        <f>IF(B49=FALSE,"",SUM(Length_1!X88:AA88))</f>
        <v/>
      </c>
      <c r="M49" s="188" t="str">
        <f>IF(B49=FALSE,"",SUM(Length_1!AB88:AE88))</f>
        <v/>
      </c>
      <c r="N49" s="188" t="str">
        <f>IF(B49=FALSE,"",SUM(Length_1!AF88:AI88))</f>
        <v/>
      </c>
      <c r="O49" s="211" t="str">
        <f>IF(B49=FALSE,"",Length_1!D88)</f>
        <v/>
      </c>
      <c r="P49" s="212" t="str">
        <f t="shared" si="2"/>
        <v/>
      </c>
      <c r="Q49" s="213" t="str">
        <f t="shared" si="3"/>
        <v/>
      </c>
      <c r="R49" s="213" t="str">
        <f ca="1">IF(B49=FALSE,"",OFFSET(Length_1!A88,0,MATCH("열팽창계수",Length_1!$47:$47,0)-1))</f>
        <v/>
      </c>
      <c r="S49" s="214" t="str">
        <f t="shared" si="4"/>
        <v/>
      </c>
      <c r="T49" s="308" t="str">
        <f t="shared" si="5"/>
        <v/>
      </c>
      <c r="U49" s="308" t="str">
        <f t="shared" si="6"/>
        <v/>
      </c>
      <c r="V49" s="308" t="str">
        <f t="shared" si="7"/>
        <v/>
      </c>
      <c r="W49" s="215" t="str">
        <f t="shared" si="8"/>
        <v/>
      </c>
      <c r="X49" s="216" t="str">
        <f t="shared" si="9"/>
        <v/>
      </c>
      <c r="Y49" s="173" t="str">
        <f t="shared" si="16"/>
        <v/>
      </c>
      <c r="Z49" s="173" t="str">
        <f t="shared" si="17"/>
        <v/>
      </c>
      <c r="AA49" s="129"/>
      <c r="AB49" s="173" t="e">
        <f ca="1">IF(Length_1!J44&lt;0,ROUNDUP(Length_1!J44*I$3,$M$69),ROUNDDOWN(Length_1!J44*I$3,$M$69))</f>
        <v>#N/A</v>
      </c>
      <c r="AC49" s="173" t="e">
        <f ca="1">IF(Length_1!K44&lt;0,ROUNDDOWN(Length_1!K44*I$3,$M$69),ROUNDUP(Length_1!K44*I$3,$M$69))</f>
        <v>#N/A</v>
      </c>
      <c r="AD49" s="173" t="e">
        <f t="shared" ca="1" si="10"/>
        <v>#N/A</v>
      </c>
      <c r="AE49" s="173" t="e">
        <f t="shared" ca="1" si="11"/>
        <v>#N/A</v>
      </c>
      <c r="AF49" s="176" t="e">
        <f t="shared" ca="1" si="12"/>
        <v>#N/A</v>
      </c>
      <c r="AG49" s="173" t="e">
        <f t="shared" ca="1" si="13"/>
        <v>#N/A</v>
      </c>
      <c r="AH49" s="173" t="str">
        <f t="shared" si="18"/>
        <v/>
      </c>
      <c r="AI49" s="273" t="e">
        <f ca="1">S$69</f>
        <v>#N/A</v>
      </c>
    </row>
    <row r="50" spans="1:35" ht="15" customHeight="1">
      <c r="N50" s="125"/>
      <c r="O50" s="125"/>
      <c r="P50" s="125"/>
      <c r="Q50" s="125"/>
      <c r="R50" s="125"/>
      <c r="S50" s="125"/>
      <c r="T50" s="125"/>
      <c r="X50" s="125"/>
    </row>
    <row r="51" spans="1:35" ht="15" customHeight="1">
      <c r="A51" s="123" t="s">
        <v>168</v>
      </c>
      <c r="C51" s="124"/>
      <c r="D51" s="12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 spans="1:35" ht="15" customHeight="1">
      <c r="A52" s="123"/>
      <c r="B52" s="617"/>
      <c r="C52" s="617" t="s">
        <v>170</v>
      </c>
      <c r="D52" s="632" t="s">
        <v>171</v>
      </c>
      <c r="E52" s="617" t="s">
        <v>172</v>
      </c>
      <c r="F52" s="617" t="s">
        <v>60</v>
      </c>
      <c r="G52" s="600">
        <v>1</v>
      </c>
      <c r="H52" s="601"/>
      <c r="I52" s="601"/>
      <c r="J52" s="601"/>
      <c r="K52" s="602"/>
      <c r="L52" s="205">
        <v>2</v>
      </c>
      <c r="M52" s="600">
        <v>3</v>
      </c>
      <c r="N52" s="601"/>
      <c r="O52" s="601"/>
      <c r="P52" s="602"/>
      <c r="Q52" s="600">
        <v>4</v>
      </c>
      <c r="R52" s="602"/>
      <c r="S52" s="205">
        <v>5</v>
      </c>
      <c r="T52" s="624" t="s">
        <v>585</v>
      </c>
      <c r="U52" s="307" t="s">
        <v>557</v>
      </c>
      <c r="V52" s="318" t="s">
        <v>564</v>
      </c>
      <c r="W52" s="129"/>
    </row>
    <row r="53" spans="1:35" ht="15" customHeight="1">
      <c r="A53" s="123"/>
      <c r="B53" s="618"/>
      <c r="C53" s="618"/>
      <c r="D53" s="622"/>
      <c r="E53" s="618"/>
      <c r="F53" s="618"/>
      <c r="G53" s="307" t="s">
        <v>173</v>
      </c>
      <c r="H53" s="307" t="s">
        <v>559</v>
      </c>
      <c r="I53" s="307" t="s">
        <v>560</v>
      </c>
      <c r="J53" s="600" t="s">
        <v>174</v>
      </c>
      <c r="K53" s="602"/>
      <c r="L53" s="205" t="s">
        <v>175</v>
      </c>
      <c r="M53" s="600" t="s">
        <v>173</v>
      </c>
      <c r="N53" s="602"/>
      <c r="O53" s="600" t="s">
        <v>176</v>
      </c>
      <c r="P53" s="602"/>
      <c r="Q53" s="600" t="s">
        <v>177</v>
      </c>
      <c r="R53" s="602"/>
      <c r="S53" s="205" t="s">
        <v>178</v>
      </c>
      <c r="T53" s="635"/>
      <c r="U53" s="307" t="s">
        <v>558</v>
      </c>
      <c r="V53" s="318" t="s">
        <v>565</v>
      </c>
      <c r="W53" s="129"/>
    </row>
    <row r="54" spans="1:35" ht="15" customHeight="1">
      <c r="A54" s="123"/>
      <c r="B54" s="205" t="s">
        <v>180</v>
      </c>
      <c r="C54" s="186" t="s">
        <v>184</v>
      </c>
      <c r="D54" s="187" t="s">
        <v>185</v>
      </c>
      <c r="E54" s="230" t="e">
        <f ca="1">OFFSET(O$8,$M$3,0)</f>
        <v>#N/A</v>
      </c>
      <c r="F54" s="217" t="s">
        <v>182</v>
      </c>
      <c r="G54" s="218" t="s">
        <v>385</v>
      </c>
      <c r="H54" s="218" t="s">
        <v>386</v>
      </c>
      <c r="I54" s="173"/>
      <c r="J54" s="219" t="e">
        <f ca="1">SQRT(SUMSQ(Q55:Q57))</f>
        <v>#N/A</v>
      </c>
      <c r="K54" s="175" t="s">
        <v>142</v>
      </c>
      <c r="L54" s="220" t="s">
        <v>186</v>
      </c>
      <c r="M54" s="173"/>
      <c r="N54" s="173"/>
      <c r="O54" s="212">
        <v>1</v>
      </c>
      <c r="P54" s="173"/>
      <c r="Q54" s="221" t="e">
        <f ca="1">ABS(J54*O54)</f>
        <v>#N/A</v>
      </c>
      <c r="R54" s="175" t="s">
        <v>142</v>
      </c>
      <c r="S54" s="273" t="s">
        <v>187</v>
      </c>
      <c r="T54" s="332">
        <f t="shared" ref="T54:T64" si="19">IF(S54="∞",0,Q54^4/S54)</f>
        <v>0</v>
      </c>
      <c r="U54" s="310" t="str">
        <f>IF(OR(L54="직사각형",L54="삼각형"),Q54,"")</f>
        <v/>
      </c>
      <c r="V54" s="310" t="e">
        <f ca="1">IF(OR(L54="직사각형",L54="삼각형"),"",Q54)</f>
        <v>#N/A</v>
      </c>
      <c r="W54" s="129"/>
    </row>
    <row r="55" spans="1:35" ht="15" customHeight="1">
      <c r="A55" s="123"/>
      <c r="B55" s="205" t="s">
        <v>183</v>
      </c>
      <c r="C55" s="186" t="s">
        <v>374</v>
      </c>
      <c r="D55" s="222" t="s">
        <v>377</v>
      </c>
      <c r="E55" s="189" t="e">
        <f ca="1">OFFSET(L$8,$M$3,0)</f>
        <v>#N/A</v>
      </c>
      <c r="F55" s="223" t="s">
        <v>182</v>
      </c>
      <c r="G55" s="189" t="e">
        <f ca="1">OFFSET(AC89,$M$3,0)</f>
        <v>#N/A</v>
      </c>
      <c r="H55" s="189" t="e">
        <f ca="1">OFFSET(AG89,$M$3,0)</f>
        <v>#N/A</v>
      </c>
      <c r="I55" s="189"/>
      <c r="J55" s="224" t="e">
        <f ca="1">SQRT(SUMSQ(G55,H55))</f>
        <v>#N/A</v>
      </c>
      <c r="K55" s="225" t="s">
        <v>142</v>
      </c>
      <c r="L55" s="226" t="s">
        <v>186</v>
      </c>
      <c r="M55" s="189"/>
      <c r="N55" s="189"/>
      <c r="O55" s="190">
        <v>0.5</v>
      </c>
      <c r="P55" s="189"/>
      <c r="Q55" s="227" t="e">
        <f t="shared" ref="Q55:Q57" ca="1" si="20">ABS(J55*O55)</f>
        <v>#N/A</v>
      </c>
      <c r="R55" s="225" t="s">
        <v>142</v>
      </c>
      <c r="S55" s="274" t="s">
        <v>187</v>
      </c>
      <c r="T55" s="332">
        <f t="shared" si="19"/>
        <v>0</v>
      </c>
      <c r="U55" s="321"/>
      <c r="V55" s="321"/>
      <c r="W55" s="129"/>
    </row>
    <row r="56" spans="1:35" ht="15" customHeight="1">
      <c r="A56" s="123"/>
      <c r="B56" s="205" t="s">
        <v>82</v>
      </c>
      <c r="C56" s="186" t="s">
        <v>375</v>
      </c>
      <c r="D56" s="222" t="s">
        <v>378</v>
      </c>
      <c r="E56" s="189" t="e">
        <f ca="1">OFFSET(M$8,$M$3,0)</f>
        <v>#N/A</v>
      </c>
      <c r="F56" s="223" t="s">
        <v>182</v>
      </c>
      <c r="G56" s="189" t="e">
        <f ca="1">OFFSET(AD89,$M$3,0)</f>
        <v>#N/A</v>
      </c>
      <c r="H56" s="189" t="e">
        <f ca="1">OFFSET(AH89,$M$3,0)</f>
        <v>#N/A</v>
      </c>
      <c r="I56" s="189"/>
      <c r="J56" s="224" t="e">
        <f ca="1">SQRT(SUMSQ(G56,H56))</f>
        <v>#N/A</v>
      </c>
      <c r="K56" s="225" t="s">
        <v>142</v>
      </c>
      <c r="L56" s="226" t="s">
        <v>186</v>
      </c>
      <c r="M56" s="189"/>
      <c r="N56" s="189"/>
      <c r="O56" s="190">
        <v>0.5</v>
      </c>
      <c r="P56" s="189"/>
      <c r="Q56" s="227" t="e">
        <f t="shared" ca="1" si="20"/>
        <v>#N/A</v>
      </c>
      <c r="R56" s="225" t="s">
        <v>142</v>
      </c>
      <c r="S56" s="274" t="s">
        <v>187</v>
      </c>
      <c r="T56" s="332">
        <f t="shared" si="19"/>
        <v>0</v>
      </c>
      <c r="U56" s="321"/>
      <c r="V56" s="321"/>
      <c r="W56" s="129"/>
    </row>
    <row r="57" spans="1:35" ht="15" customHeight="1">
      <c r="B57" s="205" t="s">
        <v>83</v>
      </c>
      <c r="C57" s="186" t="s">
        <v>376</v>
      </c>
      <c r="D57" s="222" t="s">
        <v>379</v>
      </c>
      <c r="E57" s="189" t="e">
        <f ca="1">OFFSET(N$8,$M$3,0)</f>
        <v>#N/A</v>
      </c>
      <c r="F57" s="223" t="s">
        <v>182</v>
      </c>
      <c r="G57" s="189" t="e">
        <f ca="1">OFFSET(AF89,$M$3,0)</f>
        <v>#N/A</v>
      </c>
      <c r="H57" s="189" t="e">
        <f ca="1">OFFSET(AI89,$M$3,0)</f>
        <v>#N/A</v>
      </c>
      <c r="I57" s="189"/>
      <c r="J57" s="224" t="e">
        <f ca="1">SQRT(SUMSQ(G57,H57))</f>
        <v>#N/A</v>
      </c>
      <c r="K57" s="225" t="s">
        <v>142</v>
      </c>
      <c r="L57" s="226" t="s">
        <v>186</v>
      </c>
      <c r="M57" s="189"/>
      <c r="N57" s="189"/>
      <c r="O57" s="190">
        <v>1</v>
      </c>
      <c r="P57" s="189"/>
      <c r="Q57" s="227" t="e">
        <f t="shared" ca="1" si="20"/>
        <v>#N/A</v>
      </c>
      <c r="R57" s="225" t="s">
        <v>142</v>
      </c>
      <c r="S57" s="274" t="s">
        <v>187</v>
      </c>
      <c r="T57" s="332">
        <f t="shared" si="19"/>
        <v>0</v>
      </c>
      <c r="U57" s="321"/>
      <c r="V57" s="321"/>
    </row>
    <row r="58" spans="1:35" ht="15" customHeight="1">
      <c r="B58" s="205" t="s">
        <v>188</v>
      </c>
      <c r="C58" s="186" t="s">
        <v>149</v>
      </c>
      <c r="D58" s="187" t="s">
        <v>181</v>
      </c>
      <c r="E58" s="230" t="e">
        <f ca="1">OFFSET(P$8,$M$3,0)</f>
        <v>#N/A</v>
      </c>
      <c r="F58" s="217" t="s">
        <v>182</v>
      </c>
      <c r="G58" s="175">
        <f>IF(MAX(K9:K49)=0,P3*1000,MAX(K9:K49)*1000)</f>
        <v>0</v>
      </c>
      <c r="H58" s="173">
        <f>IF(MAX(K9:K49)=0,2,1)</f>
        <v>2</v>
      </c>
      <c r="I58" s="228">
        <f>IF(MAX(K9:K49)=0,3,5)</f>
        <v>3</v>
      </c>
      <c r="J58" s="338">
        <f>G58/(IF(H58="",1,H58)*SQRT(I58))</f>
        <v>0</v>
      </c>
      <c r="K58" s="175" t="s">
        <v>142</v>
      </c>
      <c r="L58" s="220" t="str">
        <f>IF(MAX(K9:K49)=0,"직사각형","t")</f>
        <v>직사각형</v>
      </c>
      <c r="M58" s="173"/>
      <c r="N58" s="173"/>
      <c r="O58" s="212">
        <v>-1</v>
      </c>
      <c r="P58" s="173"/>
      <c r="Q58" s="221">
        <f>ABS(J58*O58)</f>
        <v>0</v>
      </c>
      <c r="R58" s="175" t="s">
        <v>142</v>
      </c>
      <c r="S58" s="273" t="str">
        <f>IF(MAX(K9:K49)=0,"∞",I58-1)</f>
        <v>∞</v>
      </c>
      <c r="T58" s="332">
        <f t="shared" si="19"/>
        <v>0</v>
      </c>
      <c r="U58" s="310">
        <f t="shared" ref="U58:U64" si="21">IF(OR(L58="직사각형",L58="삼각형"),Q58,"")</f>
        <v>0</v>
      </c>
      <c r="V58" s="310" t="str">
        <f t="shared" ref="V58:V64" si="22">IF(OR(L58="직사각형",L58="삼각형"),"",Q58)</f>
        <v/>
      </c>
    </row>
    <row r="59" spans="1:35" ht="15" customHeight="1">
      <c r="B59" s="205" t="s">
        <v>191</v>
      </c>
      <c r="C59" s="186" t="s">
        <v>143</v>
      </c>
      <c r="D59" s="187" t="s">
        <v>134</v>
      </c>
      <c r="E59" s="213" t="e">
        <f ca="1">OFFSET(S$8,$M$3,0)</f>
        <v>#N/A</v>
      </c>
      <c r="F59" s="217" t="s">
        <v>144</v>
      </c>
      <c r="G59" s="311">
        <f>1*10^-6</f>
        <v>9.9999999999999995E-7</v>
      </c>
      <c r="H59" s="312"/>
      <c r="I59" s="313">
        <v>3</v>
      </c>
      <c r="J59" s="339">
        <f>SQRT((G59/SQRT(I59)/2)^2+(G59/SQRT(I59)/2)^2)</f>
        <v>4.0824829046386305E-7</v>
      </c>
      <c r="K59" s="217" t="s">
        <v>144</v>
      </c>
      <c r="L59" s="220" t="s">
        <v>332</v>
      </c>
      <c r="M59" s="175">
        <f>G60</f>
        <v>0.3</v>
      </c>
      <c r="N59" s="173">
        <f>K3*1000</f>
        <v>0</v>
      </c>
      <c r="O59" s="212">
        <f>-M59*N59</f>
        <v>0</v>
      </c>
      <c r="P59" s="173" t="s">
        <v>145</v>
      </c>
      <c r="Q59" s="221">
        <f t="shared" ref="Q59:Q64" si="23">ABS(J59*O59)</f>
        <v>0</v>
      </c>
      <c r="R59" s="175" t="s">
        <v>142</v>
      </c>
      <c r="S59" s="273">
        <v>100</v>
      </c>
      <c r="T59" s="332">
        <f t="shared" si="19"/>
        <v>0</v>
      </c>
      <c r="U59" s="310">
        <f t="shared" si="21"/>
        <v>0</v>
      </c>
      <c r="V59" s="310" t="str">
        <f t="shared" si="22"/>
        <v/>
      </c>
    </row>
    <row r="60" spans="1:35" ht="15" customHeight="1">
      <c r="B60" s="205" t="s">
        <v>192</v>
      </c>
      <c r="C60" s="186" t="s">
        <v>150</v>
      </c>
      <c r="D60" s="187" t="s">
        <v>137</v>
      </c>
      <c r="E60" s="175" t="str">
        <f>T9</f>
        <v/>
      </c>
      <c r="F60" s="217" t="s">
        <v>159</v>
      </c>
      <c r="G60" s="175">
        <f>IF(기본정보!H12=1,1,0.3)</f>
        <v>0.3</v>
      </c>
      <c r="H60" s="174"/>
      <c r="I60" s="228">
        <v>3</v>
      </c>
      <c r="J60" s="338">
        <f>G60/(IF(H60="",1,H60)*SQRT(I60))</f>
        <v>0.17320508075688773</v>
      </c>
      <c r="K60" s="217" t="s">
        <v>159</v>
      </c>
      <c r="L60" s="220" t="s">
        <v>189</v>
      </c>
      <c r="M60" s="213" t="e">
        <f ca="1">E59</f>
        <v>#N/A</v>
      </c>
      <c r="N60" s="173">
        <f>K3*1000</f>
        <v>0</v>
      </c>
      <c r="O60" s="212" t="e">
        <f ca="1">-M60*N60</f>
        <v>#N/A</v>
      </c>
      <c r="P60" s="173" t="s">
        <v>190</v>
      </c>
      <c r="Q60" s="221" t="e">
        <f ca="1">ABS(J60*O60)</f>
        <v>#N/A</v>
      </c>
      <c r="R60" s="175" t="s">
        <v>142</v>
      </c>
      <c r="S60" s="273">
        <f>ROUNDDOWN(1/2*(100/20)^2,0)</f>
        <v>12</v>
      </c>
      <c r="T60" s="332" t="e">
        <f t="shared" ca="1" si="19"/>
        <v>#N/A</v>
      </c>
      <c r="U60" s="310" t="e">
        <f t="shared" ca="1" si="21"/>
        <v>#N/A</v>
      </c>
      <c r="V60" s="310" t="str">
        <f t="shared" si="22"/>
        <v/>
      </c>
    </row>
    <row r="61" spans="1:35" ht="15" customHeight="1">
      <c r="B61" s="205" t="s">
        <v>193</v>
      </c>
      <c r="C61" s="186" t="s">
        <v>135</v>
      </c>
      <c r="D61" s="187" t="s">
        <v>136</v>
      </c>
      <c r="E61" s="229" t="e">
        <f ca="1">OFFSET(U$8,$M$3,0)</f>
        <v>#N/A</v>
      </c>
      <c r="F61" s="217" t="s">
        <v>144</v>
      </c>
      <c r="G61" s="311">
        <f>1*10^-6</f>
        <v>9.9999999999999995E-7</v>
      </c>
      <c r="H61" s="312"/>
      <c r="I61" s="313">
        <v>3</v>
      </c>
      <c r="J61" s="339">
        <f>SQRT((G61/SQRT(I61))^2+(G61/SQRT(I61))^2)</f>
        <v>8.1649658092772609E-7</v>
      </c>
      <c r="K61" s="217" t="s">
        <v>144</v>
      </c>
      <c r="L61" s="220" t="s">
        <v>332</v>
      </c>
      <c r="M61" s="175">
        <f>E62</f>
        <v>0.1</v>
      </c>
      <c r="N61" s="173">
        <f>K3*1000</f>
        <v>0</v>
      </c>
      <c r="O61" s="212">
        <f>-M61*N61</f>
        <v>0</v>
      </c>
      <c r="P61" s="173" t="s">
        <v>145</v>
      </c>
      <c r="Q61" s="221">
        <f>ABS(J61*O61)</f>
        <v>0</v>
      </c>
      <c r="R61" s="175" t="s">
        <v>142</v>
      </c>
      <c r="S61" s="273">
        <v>100</v>
      </c>
      <c r="T61" s="332">
        <f t="shared" si="19"/>
        <v>0</v>
      </c>
      <c r="U61" s="310">
        <f t="shared" si="21"/>
        <v>0</v>
      </c>
      <c r="V61" s="310" t="str">
        <f t="shared" si="22"/>
        <v/>
      </c>
    </row>
    <row r="62" spans="1:35" ht="15" customHeight="1">
      <c r="B62" s="205" t="s">
        <v>194</v>
      </c>
      <c r="C62" s="186" t="s">
        <v>138</v>
      </c>
      <c r="D62" s="187" t="s">
        <v>139</v>
      </c>
      <c r="E62" s="175">
        <f>MAX(V9,0.1)</f>
        <v>0.1</v>
      </c>
      <c r="F62" s="217" t="s">
        <v>159</v>
      </c>
      <c r="G62" s="175">
        <f>IF(기본정보!H12=1,3,1)</f>
        <v>1</v>
      </c>
      <c r="H62" s="174"/>
      <c r="I62" s="228">
        <v>3</v>
      </c>
      <c r="J62" s="338">
        <f>G62/(IF(H62="",1,H62)*SQRT(I62))</f>
        <v>0.57735026918962584</v>
      </c>
      <c r="K62" s="217" t="s">
        <v>159</v>
      </c>
      <c r="L62" s="220" t="s">
        <v>189</v>
      </c>
      <c r="M62" s="229" t="e">
        <f ca="1">E61</f>
        <v>#N/A</v>
      </c>
      <c r="N62" s="173">
        <f>K3*1000</f>
        <v>0</v>
      </c>
      <c r="O62" s="212" t="e">
        <f ca="1">-M62*N62</f>
        <v>#N/A</v>
      </c>
      <c r="P62" s="173" t="s">
        <v>190</v>
      </c>
      <c r="Q62" s="221" t="e">
        <f t="shared" ca="1" si="23"/>
        <v>#N/A</v>
      </c>
      <c r="R62" s="175" t="s">
        <v>142</v>
      </c>
      <c r="S62" s="273">
        <f>ROUNDDOWN(1/2*(100/20)^2,0)</f>
        <v>12</v>
      </c>
      <c r="T62" s="332" t="e">
        <f t="shared" ca="1" si="19"/>
        <v>#N/A</v>
      </c>
      <c r="U62" s="310" t="e">
        <f t="shared" ca="1" si="21"/>
        <v>#N/A</v>
      </c>
      <c r="V62" s="310" t="str">
        <f t="shared" si="22"/>
        <v/>
      </c>
    </row>
    <row r="63" spans="1:35" ht="15" customHeight="1">
      <c r="B63" s="205" t="s">
        <v>371</v>
      </c>
      <c r="C63" s="186" t="s">
        <v>76</v>
      </c>
      <c r="D63" s="187" t="s">
        <v>599</v>
      </c>
      <c r="E63" s="173">
        <v>0</v>
      </c>
      <c r="F63" s="217" t="s">
        <v>182</v>
      </c>
      <c r="G63" s="173">
        <f>P3*1000</f>
        <v>0</v>
      </c>
      <c r="H63" s="173">
        <v>2</v>
      </c>
      <c r="I63" s="228">
        <v>3</v>
      </c>
      <c r="J63" s="338">
        <f>G63/(IF(H63="",1,H63)*SQRT(I63))</f>
        <v>0</v>
      </c>
      <c r="K63" s="175" t="s">
        <v>142</v>
      </c>
      <c r="L63" s="220" t="s">
        <v>189</v>
      </c>
      <c r="M63" s="173"/>
      <c r="N63" s="173"/>
      <c r="O63" s="212">
        <v>1</v>
      </c>
      <c r="P63" s="173"/>
      <c r="Q63" s="221">
        <f t="shared" si="23"/>
        <v>0</v>
      </c>
      <c r="R63" s="175" t="s">
        <v>142</v>
      </c>
      <c r="S63" s="273" t="s">
        <v>187</v>
      </c>
      <c r="T63" s="332">
        <f t="shared" si="19"/>
        <v>0</v>
      </c>
      <c r="U63" s="310">
        <f t="shared" si="21"/>
        <v>0</v>
      </c>
      <c r="V63" s="310" t="str">
        <f t="shared" si="22"/>
        <v/>
      </c>
    </row>
    <row r="64" spans="1:35" ht="15" customHeight="1">
      <c r="B64" s="205" t="s">
        <v>372</v>
      </c>
      <c r="C64" s="186" t="s">
        <v>369</v>
      </c>
      <c r="D64" s="187" t="s">
        <v>370</v>
      </c>
      <c r="E64" s="173">
        <v>0</v>
      </c>
      <c r="F64" s="217" t="s">
        <v>182</v>
      </c>
      <c r="G64" s="173" t="e">
        <f ca="1">IF(AND(TYPE(OFFSET(STD_Data!C1,MATCH("Surface Plate",STD_Data!C:C,0)-1,13))=16,기본정보!H12=1),50,OFFSET(STD_Data!C1,MATCH("Surface Plate",STD_Data!C:C,0)-1,13))</f>
        <v>#N/A</v>
      </c>
      <c r="H64" s="173">
        <v>10</v>
      </c>
      <c r="I64" s="228">
        <v>3</v>
      </c>
      <c r="J64" s="338" t="e">
        <f ca="1">G64/(IF(H64="",1,H64)*SQRT(I64))</f>
        <v>#N/A</v>
      </c>
      <c r="K64" s="175" t="s">
        <v>142</v>
      </c>
      <c r="L64" s="220" t="s">
        <v>189</v>
      </c>
      <c r="M64" s="173"/>
      <c r="N64" s="173"/>
      <c r="O64" s="212">
        <v>1</v>
      </c>
      <c r="P64" s="173"/>
      <c r="Q64" s="221" t="e">
        <f t="shared" ca="1" si="23"/>
        <v>#N/A</v>
      </c>
      <c r="R64" s="175" t="s">
        <v>142</v>
      </c>
      <c r="S64" s="273">
        <f>ROUNDDOWN(1/2*(100/20)^2,0)</f>
        <v>12</v>
      </c>
      <c r="T64" s="332" t="e">
        <f t="shared" ca="1" si="19"/>
        <v>#N/A</v>
      </c>
      <c r="U64" s="310" t="e">
        <f t="shared" ca="1" si="21"/>
        <v>#N/A</v>
      </c>
      <c r="V64" s="310" t="str">
        <f t="shared" si="22"/>
        <v/>
      </c>
    </row>
    <row r="65" spans="2:22" ht="15" customHeight="1">
      <c r="B65" s="205" t="s">
        <v>373</v>
      </c>
      <c r="C65" s="186" t="s">
        <v>195</v>
      </c>
      <c r="D65" s="187" t="s">
        <v>310</v>
      </c>
      <c r="E65" s="230" t="e">
        <f ca="1">E54-E58-(E59*E60+E61*E62)*K3</f>
        <v>#N/A</v>
      </c>
      <c r="F65" s="217" t="s">
        <v>182</v>
      </c>
      <c r="G65" s="597"/>
      <c r="H65" s="598"/>
      <c r="I65" s="598"/>
      <c r="J65" s="598"/>
      <c r="K65" s="598"/>
      <c r="L65" s="598"/>
      <c r="M65" s="598"/>
      <c r="N65" s="598"/>
      <c r="O65" s="598"/>
      <c r="P65" s="599"/>
      <c r="Q65" s="191" t="e">
        <f ca="1">SQRT(SUMSQ(Q54,Q58:Q64))</f>
        <v>#N/A</v>
      </c>
      <c r="R65" s="175" t="s">
        <v>142</v>
      </c>
      <c r="S65" s="275" t="e">
        <f ca="1">IF(T65=0,"∞",ROUNDDOWN(Q65^4/T65,0))</f>
        <v>#N/A</v>
      </c>
      <c r="T65" s="342" t="e">
        <f ca="1">SUM(T54:T64)</f>
        <v>#N/A</v>
      </c>
      <c r="U65" s="319" t="e">
        <f ca="1">SQRT(SUMSQ(U54:U64))</f>
        <v>#N/A</v>
      </c>
      <c r="V65" s="319" t="e">
        <f ca="1">SQRT(SUMSQ(V54:V64))</f>
        <v>#N/A</v>
      </c>
    </row>
    <row r="66" spans="2:22" ht="15" customHeight="1">
      <c r="T66" s="129"/>
      <c r="U66" s="129"/>
    </row>
    <row r="67" spans="2:22" ht="15" customHeight="1">
      <c r="B67" s="207"/>
      <c r="C67" s="600" t="s">
        <v>198</v>
      </c>
      <c r="D67" s="601"/>
      <c r="E67" s="601"/>
      <c r="F67" s="601"/>
      <c r="G67" s="602"/>
      <c r="H67" s="205" t="s">
        <v>199</v>
      </c>
      <c r="I67" s="205" t="s">
        <v>76</v>
      </c>
      <c r="J67" s="595" t="s">
        <v>592</v>
      </c>
      <c r="K67" s="631"/>
      <c r="L67" s="631"/>
      <c r="M67" s="596"/>
      <c r="N67" s="334" t="s">
        <v>593</v>
      </c>
      <c r="O67" s="595" t="s">
        <v>200</v>
      </c>
      <c r="P67" s="631"/>
      <c r="Q67" s="596"/>
      <c r="R67" s="624" t="s">
        <v>590</v>
      </c>
      <c r="S67" s="595" t="s">
        <v>605</v>
      </c>
      <c r="T67" s="596"/>
      <c r="U67" s="126"/>
    </row>
    <row r="68" spans="2:22" ht="15" customHeight="1">
      <c r="B68" s="207"/>
      <c r="C68" s="207">
        <v>1</v>
      </c>
      <c r="D68" s="207">
        <v>2</v>
      </c>
      <c r="E68" s="207" t="s">
        <v>158</v>
      </c>
      <c r="F68" s="207" t="s">
        <v>60</v>
      </c>
      <c r="G68" s="207" t="s">
        <v>202</v>
      </c>
      <c r="H68" s="207" t="s">
        <v>182</v>
      </c>
      <c r="I68" s="207" t="s">
        <v>182</v>
      </c>
      <c r="J68" s="334" t="s">
        <v>203</v>
      </c>
      <c r="K68" s="334" t="s">
        <v>204</v>
      </c>
      <c r="L68" s="334" t="s">
        <v>594</v>
      </c>
      <c r="M68" s="334" t="s">
        <v>199</v>
      </c>
      <c r="N68" s="335"/>
      <c r="O68" s="334" t="s">
        <v>203</v>
      </c>
      <c r="P68" s="334" t="s">
        <v>204</v>
      </c>
      <c r="Q68" s="334" t="s">
        <v>591</v>
      </c>
      <c r="R68" s="618"/>
      <c r="S68" s="343" t="s">
        <v>606</v>
      </c>
      <c r="T68" s="343" t="s">
        <v>607</v>
      </c>
      <c r="U68" s="126"/>
    </row>
    <row r="69" spans="2:22" ht="15" customHeight="1">
      <c r="B69" s="207" t="s">
        <v>198</v>
      </c>
      <c r="C69" s="131" t="e">
        <f ca="1">E80*Q65</f>
        <v>#N/A</v>
      </c>
      <c r="D69" s="131"/>
      <c r="E69" s="131"/>
      <c r="F69" s="133" t="str">
        <f>R65</f>
        <v>μm</v>
      </c>
      <c r="G69" s="139" t="e">
        <f ca="1">C69/1000</f>
        <v>#N/A</v>
      </c>
      <c r="H69" s="139" t="e">
        <f ca="1">MAX(G69:G70)</f>
        <v>#N/A</v>
      </c>
      <c r="I69" s="169">
        <f>P3</f>
        <v>0</v>
      </c>
      <c r="J69" s="130" t="e">
        <f ca="1">IF(H69&lt;0.00001,6,IF(H69&lt;0.0001,5,IF(H69&lt;0.001,4,IF(H69&lt;0.01,3,IF(H69&lt;0.1,2,IF(H69&lt;1,1,IF(H69&lt;10,0,IF(H69&lt;100,-1,-2))))))))+K70</f>
        <v>#N/A</v>
      </c>
      <c r="K69" s="130" t="e">
        <f ca="1">J69+IF(AND(H68="μm",I68="mm"),3,0)</f>
        <v>#N/A</v>
      </c>
      <c r="L69" s="273">
        <f>IFERROR(LEN(I69)-FIND(".",I69),0)</f>
        <v>0</v>
      </c>
      <c r="M69" s="332" t="e">
        <f ca="1">IF(M70=TRUE,MIN(K69:L69),K69)</f>
        <v>#N/A</v>
      </c>
      <c r="N69" s="169" t="e">
        <f ca="1">ABS((H69-ROUND(H69,M69))/H69*100)</f>
        <v>#N/A</v>
      </c>
      <c r="O69" s="273" t="str">
        <f ca="1">OFFSET(P73,MATCH(L69,O74:O83,0),0)</f>
        <v>0</v>
      </c>
      <c r="P69" s="273" t="e">
        <f ca="1">OFFSET(P73,MATCH(M69,O74:O83,0),0)</f>
        <v>#N/A</v>
      </c>
      <c r="Q69" s="273" t="str">
        <f ca="1">OFFSET(P73,MATCH(L69,O74:O83,0),0)</f>
        <v>0</v>
      </c>
      <c r="R69" s="134" t="e">
        <f ca="1">IF(H69=G69,0,1)</f>
        <v>#N/A</v>
      </c>
      <c r="S69" s="141" t="e">
        <f ca="1">TEXT(IF(N69&gt;5,ROUNDUP(H69,M69),ROUND(H69,M69)),P69)</f>
        <v>#N/A</v>
      </c>
      <c r="T69" s="141" t="e">
        <f ca="1">S69&amp;" "&amp;H68</f>
        <v>#N/A</v>
      </c>
      <c r="U69" s="126"/>
    </row>
    <row r="70" spans="2:22" ht="15" customHeight="1">
      <c r="B70" s="207" t="s">
        <v>63</v>
      </c>
      <c r="C70" s="132" t="e">
        <f ca="1">$Q$3</f>
        <v>#N/A</v>
      </c>
      <c r="D70" s="133" t="e">
        <f ca="1">$R$3</f>
        <v>#N/A</v>
      </c>
      <c r="E70" s="133">
        <f>K3</f>
        <v>0</v>
      </c>
      <c r="F70" s="133" t="e">
        <f ca="1">$S$3</f>
        <v>#N/A</v>
      </c>
      <c r="G70" s="140" t="e">
        <f ca="1">SQRT(SUMSQ(C70,D70*E70))/1000</f>
        <v>#N/A</v>
      </c>
      <c r="J70" s="334" t="s">
        <v>582</v>
      </c>
      <c r="K70" s="273">
        <f>IF(O70=TRUE,1,기본정보!$A$47)</f>
        <v>1</v>
      </c>
      <c r="L70" s="334" t="s">
        <v>583</v>
      </c>
      <c r="M70" s="273" t="b">
        <f>IF(O70=TRUE,FALSE,기본정보!$A$52)</f>
        <v>0</v>
      </c>
      <c r="N70" s="334" t="s">
        <v>584</v>
      </c>
      <c r="O70" s="273" t="b">
        <f>기본정보!$A$46=0</f>
        <v>1</v>
      </c>
      <c r="P70" s="129"/>
      <c r="Q70" s="126"/>
      <c r="R70" s="126"/>
      <c r="S70" s="126"/>
      <c r="T70" s="126"/>
      <c r="U70" s="126"/>
    </row>
    <row r="71" spans="2:22" ht="15" customHeight="1">
      <c r="B71" s="127"/>
      <c r="C71" s="127"/>
      <c r="D71" s="127"/>
      <c r="O71" s="129"/>
      <c r="P71" s="129"/>
      <c r="Q71" s="126"/>
      <c r="R71" s="126"/>
      <c r="S71" s="126"/>
      <c r="T71" s="126"/>
      <c r="U71" s="126"/>
    </row>
    <row r="72" spans="2:22" ht="15" customHeight="1">
      <c r="B72" s="135" t="s">
        <v>196</v>
      </c>
      <c r="C72" s="127"/>
      <c r="D72" s="127"/>
      <c r="I72" s="186" t="s">
        <v>53</v>
      </c>
      <c r="J72" s="186" t="s">
        <v>201</v>
      </c>
      <c r="L72" s="129"/>
      <c r="M72" s="129"/>
      <c r="N72" s="126"/>
      <c r="O72" s="231" t="s">
        <v>206</v>
      </c>
      <c r="P72" s="231" t="s">
        <v>205</v>
      </c>
      <c r="Q72" s="126"/>
      <c r="R72" s="126"/>
      <c r="S72" s="126"/>
      <c r="T72" s="126"/>
      <c r="U72" s="126"/>
    </row>
    <row r="73" spans="2:22" ht="15" customHeight="1">
      <c r="B73" s="636" t="s">
        <v>586</v>
      </c>
      <c r="C73" s="637"/>
      <c r="D73" s="624" t="s">
        <v>595</v>
      </c>
      <c r="E73" s="340" t="s">
        <v>596</v>
      </c>
      <c r="F73" s="340" t="s">
        <v>597</v>
      </c>
      <c r="G73" s="340" t="s">
        <v>598</v>
      </c>
      <c r="I73" s="186"/>
      <c r="J73" s="186">
        <v>95.45</v>
      </c>
      <c r="L73" s="129"/>
      <c r="M73" s="129"/>
      <c r="N73" s="126"/>
      <c r="O73" s="203" t="s">
        <v>208</v>
      </c>
      <c r="P73" s="203" t="s">
        <v>207</v>
      </c>
      <c r="Q73" s="126"/>
      <c r="R73" s="126"/>
      <c r="S73" s="126"/>
      <c r="T73" s="126"/>
      <c r="U73" s="126"/>
    </row>
    <row r="74" spans="2:22" ht="15" customHeight="1">
      <c r="B74" s="335" t="s">
        <v>567</v>
      </c>
      <c r="C74" s="336" t="s">
        <v>587</v>
      </c>
      <c r="D74" s="618"/>
      <c r="E74" s="341" t="e">
        <f ca="1">U65</f>
        <v>#N/A</v>
      </c>
      <c r="F74" s="341" t="e">
        <f ca="1">V65</f>
        <v>#N/A</v>
      </c>
      <c r="G74" s="314" t="e">
        <f ca="1">F74/E74</f>
        <v>#N/A</v>
      </c>
      <c r="I74" s="173">
        <v>1</v>
      </c>
      <c r="J74" s="173">
        <v>13.97</v>
      </c>
      <c r="L74" s="129"/>
      <c r="M74" s="129"/>
      <c r="N74" s="126"/>
      <c r="O74" s="232">
        <v>0</v>
      </c>
      <c r="P74" s="233" t="s">
        <v>209</v>
      </c>
      <c r="Q74" s="126"/>
      <c r="R74" s="126"/>
      <c r="S74" s="126"/>
      <c r="T74" s="126"/>
      <c r="U74" s="126"/>
    </row>
    <row r="75" spans="2:22" ht="15" customHeight="1">
      <c r="B75" s="273">
        <v>1</v>
      </c>
      <c r="C75" s="310">
        <f ca="1">IFERROR(LARGE(U54:U64,B75),0)</f>
        <v>0</v>
      </c>
      <c r="D75" s="307" t="s">
        <v>561</v>
      </c>
      <c r="E75" s="628" t="e">
        <f ca="1">SQRT(SUMSQ(C77:C85,V54:V64))</f>
        <v>#N/A</v>
      </c>
      <c r="F75" s="628"/>
      <c r="G75" s="629" t="e">
        <f ca="1">E75/SQRT(SUMSQ(E76,F76))</f>
        <v>#N/A</v>
      </c>
      <c r="I75" s="173">
        <v>2</v>
      </c>
      <c r="J75" s="173">
        <v>4.53</v>
      </c>
      <c r="L75" s="129"/>
      <c r="M75" s="129"/>
      <c r="N75" s="126"/>
      <c r="O75" s="232">
        <v>1</v>
      </c>
      <c r="P75" s="233" t="s">
        <v>210</v>
      </c>
      <c r="Q75" s="126"/>
      <c r="R75" s="126"/>
      <c r="S75" s="126"/>
      <c r="T75" s="126"/>
      <c r="U75" s="126"/>
    </row>
    <row r="76" spans="2:22" ht="15" customHeight="1">
      <c r="B76" s="273">
        <v>2</v>
      </c>
      <c r="C76" s="310">
        <f ca="1">IFERROR(LARGE(U54:U64,B76),0)</f>
        <v>0</v>
      </c>
      <c r="D76" s="307" t="s">
        <v>562</v>
      </c>
      <c r="E76" s="333">
        <f ca="1">C75</f>
        <v>0</v>
      </c>
      <c r="F76" s="333">
        <f ca="1">C76</f>
        <v>0</v>
      </c>
      <c r="G76" s="630"/>
      <c r="I76" s="173">
        <v>3</v>
      </c>
      <c r="J76" s="173">
        <v>3.31</v>
      </c>
      <c r="L76" s="129"/>
      <c r="M76" s="129"/>
      <c r="N76" s="126"/>
      <c r="O76" s="232">
        <v>2</v>
      </c>
      <c r="P76" s="233" t="s">
        <v>211</v>
      </c>
      <c r="Q76" s="126"/>
      <c r="R76" s="126"/>
      <c r="S76" s="126"/>
      <c r="T76" s="126"/>
      <c r="U76" s="126"/>
    </row>
    <row r="77" spans="2:22" ht="15" customHeight="1">
      <c r="B77" s="273">
        <v>3</v>
      </c>
      <c r="C77" s="337">
        <f ca="1">IFERROR(LARGE(U54:U64,B77),0)</f>
        <v>0</v>
      </c>
      <c r="D77" s="617" t="s">
        <v>197</v>
      </c>
      <c r="E77" s="317" t="s">
        <v>588</v>
      </c>
      <c r="F77" s="317" t="s">
        <v>589</v>
      </c>
      <c r="G77" s="317" t="s">
        <v>327</v>
      </c>
      <c r="I77" s="173">
        <v>4</v>
      </c>
      <c r="J77" s="173">
        <v>2.87</v>
      </c>
      <c r="L77" s="129"/>
      <c r="N77" s="126"/>
      <c r="O77" s="232">
        <v>3</v>
      </c>
      <c r="P77" s="233" t="s">
        <v>212</v>
      </c>
      <c r="Q77" s="126"/>
      <c r="R77" s="126"/>
      <c r="S77" s="126"/>
      <c r="T77" s="126"/>
      <c r="U77" s="126"/>
    </row>
    <row r="78" spans="2:22" ht="15" customHeight="1">
      <c r="B78" s="273">
        <v>4</v>
      </c>
      <c r="C78" s="337">
        <f ca="1">IFERROR(LARGE(U54:U64,B78),0)</f>
        <v>0</v>
      </c>
      <c r="D78" s="618"/>
      <c r="E78" s="273">
        <f ca="1">OFFSET(G53,MATCH(E76,U54:U64,0),0)/IF(OFFSET(H53,MATCH(E76,U54:U64,0),0)="",1,OFFSET(H53,MATCH(E76,U54:U64,0),0))</f>
        <v>0</v>
      </c>
      <c r="F78" s="273">
        <f ca="1">OFFSET(G53,MATCH(F76,U54:U64,0),0)/IF(OFFSET(H53,MATCH(F76,U54:U64,0),0)="",1,OFFSET(H53,MATCH(F76,U54:U64,0),0))</f>
        <v>0</v>
      </c>
      <c r="G78" s="315" t="e">
        <f ca="1">ABS(E78-F78)/(E78+F78)</f>
        <v>#DIV/0!</v>
      </c>
      <c r="I78" s="173">
        <v>5</v>
      </c>
      <c r="J78" s="173">
        <v>2.65</v>
      </c>
      <c r="N78" s="126"/>
      <c r="O78" s="232">
        <v>4</v>
      </c>
      <c r="P78" s="233" t="s">
        <v>213</v>
      </c>
      <c r="Q78" s="126"/>
      <c r="R78" s="126"/>
      <c r="S78" s="126"/>
      <c r="T78" s="126"/>
      <c r="U78" s="126"/>
    </row>
    <row r="79" spans="2:22" ht="15" customHeight="1">
      <c r="B79" s="273">
        <v>5</v>
      </c>
      <c r="C79" s="337">
        <f ca="1">IFERROR(LARGE(U54:U64,B79),0)</f>
        <v>0</v>
      </c>
      <c r="D79" s="205" t="s">
        <v>175</v>
      </c>
      <c r="E79" s="316" t="e">
        <f ca="1">IF(AND(G74&lt;0.3,G75&lt;0.3),"사다리꼴","정규")</f>
        <v>#N/A</v>
      </c>
      <c r="I79" s="173">
        <v>6</v>
      </c>
      <c r="J79" s="173">
        <v>2.52</v>
      </c>
      <c r="N79" s="126"/>
      <c r="O79" s="232">
        <v>5</v>
      </c>
      <c r="P79" s="233" t="s">
        <v>214</v>
      </c>
      <c r="Q79" s="126"/>
      <c r="R79" s="126"/>
      <c r="S79" s="126"/>
      <c r="T79" s="126"/>
      <c r="U79" s="126"/>
    </row>
    <row r="80" spans="2:22" ht="15" customHeight="1">
      <c r="B80" s="273">
        <v>6</v>
      </c>
      <c r="C80" s="337">
        <f ca="1">IFERROR(LARGE(U54:U64,B80),0)</f>
        <v>0</v>
      </c>
      <c r="D80" s="205" t="s">
        <v>87</v>
      </c>
      <c r="E80" s="273" t="e">
        <f ca="1">IF(E79="정규",IF(OR(S65="∞",S65&gt;=10),2,OFFSET(J73,MATCH(S65,I74:I83,0),0)),ROUND((1-SQRT((1-0.95)*(1-G78^2)))/SQRT((1+G78^2)/6),2))</f>
        <v>#N/A</v>
      </c>
      <c r="I80" s="173">
        <v>7</v>
      </c>
      <c r="J80" s="173">
        <v>2.4300000000000002</v>
      </c>
      <c r="N80" s="126"/>
      <c r="O80" s="232">
        <v>6</v>
      </c>
      <c r="P80" s="233" t="s">
        <v>215</v>
      </c>
      <c r="Q80" s="126"/>
      <c r="R80" s="126"/>
      <c r="S80" s="126"/>
      <c r="T80" s="126"/>
      <c r="U80" s="126"/>
    </row>
    <row r="81" spans="2:42" ht="15" customHeight="1">
      <c r="B81" s="273">
        <v>7</v>
      </c>
      <c r="C81" s="337">
        <f ca="1">IFERROR(LARGE(U54:U64,B81),0)</f>
        <v>0</v>
      </c>
      <c r="D81" s="127"/>
      <c r="I81" s="173">
        <v>8</v>
      </c>
      <c r="J81" s="173">
        <v>2.37</v>
      </c>
      <c r="N81" s="126"/>
      <c r="O81" s="232">
        <v>7</v>
      </c>
      <c r="P81" s="233" t="s">
        <v>216</v>
      </c>
      <c r="Q81" s="126"/>
      <c r="R81" s="126"/>
      <c r="S81" s="126"/>
      <c r="T81" s="126"/>
      <c r="U81" s="126"/>
    </row>
    <row r="82" spans="2:42" ht="18" customHeight="1">
      <c r="B82" s="273">
        <v>8</v>
      </c>
      <c r="C82" s="337">
        <f ca="1">IFERROR(LARGE(U54:U64,B82),0)</f>
        <v>0</v>
      </c>
      <c r="D82" s="127"/>
      <c r="G82" s="126"/>
      <c r="H82" s="126"/>
      <c r="I82" s="173">
        <v>9</v>
      </c>
      <c r="J82" s="173">
        <v>2.3199999999999998</v>
      </c>
      <c r="K82" s="126"/>
      <c r="N82" s="126"/>
      <c r="O82" s="232">
        <v>8</v>
      </c>
      <c r="P82" s="233" t="s">
        <v>217</v>
      </c>
      <c r="Q82" s="126"/>
      <c r="U82" s="126"/>
    </row>
    <row r="83" spans="2:42" ht="18" customHeight="1">
      <c r="B83" s="273">
        <v>9</v>
      </c>
      <c r="C83" s="337">
        <f ca="1">IFERROR(LARGE(U54:U64,B83),0)</f>
        <v>0</v>
      </c>
      <c r="D83" s="127"/>
      <c r="G83" s="124"/>
      <c r="H83" s="124"/>
      <c r="I83" s="173" t="s">
        <v>54</v>
      </c>
      <c r="J83" s="173">
        <v>2</v>
      </c>
      <c r="K83" s="320"/>
      <c r="N83" s="126"/>
      <c r="O83" s="232">
        <v>9</v>
      </c>
      <c r="P83" s="233" t="s">
        <v>218</v>
      </c>
      <c r="Q83" s="126"/>
      <c r="U83" s="126"/>
    </row>
    <row r="84" spans="2:42" ht="18" customHeight="1">
      <c r="B84" s="273">
        <v>10</v>
      </c>
      <c r="C84" s="337">
        <f ca="1">IFERROR(LARGE(U54:U64,B84),0)</f>
        <v>0</v>
      </c>
      <c r="D84" s="127"/>
      <c r="G84" s="124"/>
      <c r="H84" s="124"/>
      <c r="J84" s="125"/>
      <c r="K84" s="320"/>
      <c r="N84" s="126"/>
      <c r="O84" s="126"/>
      <c r="P84" s="126"/>
      <c r="Q84" s="126"/>
      <c r="U84" s="126"/>
    </row>
    <row r="85" spans="2:42" ht="18" customHeight="1">
      <c r="B85" s="273">
        <v>11</v>
      </c>
      <c r="C85" s="337">
        <f ca="1">IFERROR(LARGE(U54:U64,B85),0)</f>
        <v>0</v>
      </c>
      <c r="D85" s="127"/>
      <c r="G85" s="124"/>
      <c r="H85" s="124"/>
      <c r="J85" s="125"/>
      <c r="K85" s="320"/>
      <c r="N85" s="126"/>
      <c r="O85" s="126"/>
      <c r="P85" s="126"/>
      <c r="Q85" s="126"/>
      <c r="U85" s="126"/>
    </row>
    <row r="86" spans="2:42" ht="18" customHeight="1">
      <c r="O86" s="124"/>
      <c r="P86" s="124"/>
      <c r="R86" s="125"/>
      <c r="S86" s="320"/>
      <c r="Z86" s="127"/>
      <c r="AA86" s="127"/>
      <c r="AB86" s="127"/>
    </row>
    <row r="87" spans="2:42" ht="18" customHeight="1">
      <c r="B87" s="135" t="s">
        <v>387</v>
      </c>
      <c r="F87" s="207" t="s">
        <v>198</v>
      </c>
      <c r="G87" s="234" t="e">
        <f ca="1">OFFSET(Length_1!F47,MATCH(K3,W9:W49,0),0)</f>
        <v>#N/A</v>
      </c>
      <c r="H87" s="234" t="e">
        <f ca="1">OFFSET(Length_1!F47,MATCH(K3,W9:W49,0),1)</f>
        <v>#N/A</v>
      </c>
      <c r="I87" s="234" t="e">
        <f ca="1">OFFSET(Length_1!F47,MATCH(K3,W9:W49,0),2)</f>
        <v>#N/A</v>
      </c>
      <c r="J87" s="207" t="s">
        <v>87</v>
      </c>
      <c r="K87" s="234" t="e">
        <f ca="1">OFFSET(Length_1!F47,MATCH(K3,W9:W49,0),3)</f>
        <v>#N/A</v>
      </c>
      <c r="Z87" s="127"/>
      <c r="AA87" s="127"/>
      <c r="AB87" s="127"/>
    </row>
    <row r="88" spans="2:42" ht="18" customHeight="1">
      <c r="B88" s="603" t="s">
        <v>388</v>
      </c>
      <c r="C88" s="604"/>
      <c r="D88" s="604"/>
      <c r="E88" s="604"/>
      <c r="F88" s="605"/>
      <c r="G88" s="612" t="s">
        <v>389</v>
      </c>
      <c r="H88" s="613"/>
      <c r="I88" s="613"/>
      <c r="J88" s="613"/>
      <c r="K88" s="614"/>
      <c r="L88" s="603" t="s">
        <v>390</v>
      </c>
      <c r="M88" s="604"/>
      <c r="N88" s="604"/>
      <c r="O88" s="604"/>
      <c r="P88" s="605"/>
      <c r="Q88" s="603" t="s">
        <v>391</v>
      </c>
      <c r="R88" s="604"/>
      <c r="S88" s="604"/>
      <c r="T88" s="605"/>
      <c r="U88" s="603" t="s">
        <v>392</v>
      </c>
      <c r="V88" s="604"/>
      <c r="W88" s="604"/>
      <c r="X88" s="605"/>
      <c r="Y88" s="603" t="s">
        <v>393</v>
      </c>
      <c r="Z88" s="604"/>
      <c r="AA88" s="604"/>
      <c r="AB88" s="605"/>
      <c r="AC88" s="603" t="s">
        <v>394</v>
      </c>
      <c r="AD88" s="604"/>
      <c r="AE88" s="625"/>
      <c r="AF88" s="605"/>
      <c r="AG88" s="603" t="s">
        <v>395</v>
      </c>
      <c r="AH88" s="604"/>
      <c r="AI88" s="605"/>
      <c r="AN88" s="127"/>
      <c r="AO88" s="127"/>
      <c r="AP88" s="127"/>
    </row>
    <row r="89" spans="2:42" ht="18" customHeight="1">
      <c r="B89" s="207" t="s">
        <v>396</v>
      </c>
      <c r="C89" s="207" t="s">
        <v>397</v>
      </c>
      <c r="D89" s="207" t="s">
        <v>398</v>
      </c>
      <c r="E89" s="207" t="s">
        <v>399</v>
      </c>
      <c r="F89" s="207" t="s">
        <v>400</v>
      </c>
      <c r="G89" s="207" t="s">
        <v>396</v>
      </c>
      <c r="H89" s="207" t="s">
        <v>397</v>
      </c>
      <c r="I89" s="207" t="s">
        <v>398</v>
      </c>
      <c r="J89" s="207" t="s">
        <v>399</v>
      </c>
      <c r="K89" s="207" t="s">
        <v>400</v>
      </c>
      <c r="L89" s="207" t="s">
        <v>396</v>
      </c>
      <c r="M89" s="207" t="s">
        <v>397</v>
      </c>
      <c r="N89" s="207" t="s">
        <v>398</v>
      </c>
      <c r="O89" s="207" t="s">
        <v>399</v>
      </c>
      <c r="P89" s="207" t="s">
        <v>400</v>
      </c>
      <c r="Q89" s="207" t="s">
        <v>396</v>
      </c>
      <c r="R89" s="207" t="s">
        <v>397</v>
      </c>
      <c r="S89" s="207" t="s">
        <v>398</v>
      </c>
      <c r="T89" s="207" t="s">
        <v>399</v>
      </c>
      <c r="U89" s="207" t="s">
        <v>396</v>
      </c>
      <c r="V89" s="207" t="s">
        <v>397</v>
      </c>
      <c r="W89" s="207" t="s">
        <v>398</v>
      </c>
      <c r="X89" s="207" t="s">
        <v>399</v>
      </c>
      <c r="Y89" s="207" t="s">
        <v>396</v>
      </c>
      <c r="Z89" s="207" t="s">
        <v>397</v>
      </c>
      <c r="AA89" s="207" t="s">
        <v>398</v>
      </c>
      <c r="AB89" s="207" t="s">
        <v>399</v>
      </c>
      <c r="AC89" s="207" t="s">
        <v>374</v>
      </c>
      <c r="AD89" s="207" t="s">
        <v>375</v>
      </c>
      <c r="AE89" s="303"/>
      <c r="AF89" s="207" t="s">
        <v>376</v>
      </c>
      <c r="AG89" s="207" t="s">
        <v>374</v>
      </c>
      <c r="AH89" s="207" t="s">
        <v>375</v>
      </c>
      <c r="AI89" s="207" t="s">
        <v>376</v>
      </c>
      <c r="AN89" s="127"/>
      <c r="AO89" s="127"/>
      <c r="AP89" s="127"/>
    </row>
    <row r="90" spans="2:42" ht="18" customHeight="1">
      <c r="B90" s="186">
        <f>Length_1!L48</f>
        <v>0</v>
      </c>
      <c r="C90" s="186">
        <f>Length_1!M48</f>
        <v>0</v>
      </c>
      <c r="D90" s="186">
        <f>Length_1!N48</f>
        <v>0</v>
      </c>
      <c r="E90" s="186">
        <f>Length_1!O48</f>
        <v>0</v>
      </c>
      <c r="F90" s="237">
        <f>IF(COUNTIF(B90:E90,"&gt;"&amp;100)&gt;=2,COUNTIF(B90:E90,"&gt;"&amp;100)-1,0)</f>
        <v>0</v>
      </c>
      <c r="G90" s="235">
        <f>Length_1!P48</f>
        <v>0</v>
      </c>
      <c r="H90" s="235">
        <f>Length_1!Q48</f>
        <v>0</v>
      </c>
      <c r="I90" s="235">
        <f>Length_1!R48</f>
        <v>0</v>
      </c>
      <c r="J90" s="235">
        <f>Length_1!S48</f>
        <v>0</v>
      </c>
      <c r="K90" s="238">
        <v>0</v>
      </c>
      <c r="L90" s="236">
        <f>Length_1!T48</f>
        <v>0</v>
      </c>
      <c r="M90" s="236">
        <f>Length_1!U48</f>
        <v>0</v>
      </c>
      <c r="N90" s="236">
        <f>Length_1!V48</f>
        <v>0</v>
      </c>
      <c r="O90" s="236">
        <f>Length_1!W48</f>
        <v>0</v>
      </c>
      <c r="P90" s="239">
        <v>0</v>
      </c>
      <c r="Q90" s="186">
        <f t="shared" ref="Q90:Q129" si="24">IF(B90=0,0,SQRT(SUMSQ($G$87,$H$87*B90))/$K$87/1000)</f>
        <v>0</v>
      </c>
      <c r="R90" s="186">
        <f t="shared" ref="R90:R129" si="25">IF(C90=0,0,SQRT(SUMSQ($G$87,$H$87*C90))/$K$87/1000)</f>
        <v>0</v>
      </c>
      <c r="S90" s="186">
        <f t="shared" ref="S90:S129" si="26">IF(D90=0,0,SQRT(SUMSQ($G$87,$H$87*D90))/$K$87/1000)</f>
        <v>0</v>
      </c>
      <c r="T90" s="186">
        <f t="shared" ref="T90:T129" si="27">IF(E90=0,0,SQRT(SUMSQ($G$87,$H$87*E90))/$K$87/1000)</f>
        <v>0</v>
      </c>
      <c r="U90" s="235">
        <f t="shared" ref="U90:U129" si="28">IF(G90=0,0,SQRT(SUMSQ($G$87,$H$87*G90))/$K$87/1000)</f>
        <v>0</v>
      </c>
      <c r="V90" s="235">
        <f t="shared" ref="V90:V129" si="29">IF(H90=0,0,SQRT(SUMSQ($G$87,$H$87*H90))/$K$87/1000)</f>
        <v>0</v>
      </c>
      <c r="W90" s="235">
        <f t="shared" ref="W90:W129" si="30">IF(I90=0,0,SQRT(SUMSQ($G$87,$H$87*I90))/$K$87/1000)</f>
        <v>0</v>
      </c>
      <c r="X90" s="235">
        <f t="shared" ref="X90:X129" si="31">IF(J90=0,0,SQRT(SUMSQ($G$87,$H$87*J90))/$K$87/1000)</f>
        <v>0</v>
      </c>
      <c r="Y90" s="236">
        <f t="shared" ref="Y90:Y129" si="32">IF(L90=0,0,SQRT(SUMSQ($G$87,$H$87*L90))/$K$87/1000)</f>
        <v>0</v>
      </c>
      <c r="Z90" s="236">
        <f t="shared" ref="Z90:Z129" si="33">IF(M90=0,0,SQRT(SUMSQ($G$87,$H$87*M90))/$K$87/1000)</f>
        <v>0</v>
      </c>
      <c r="AA90" s="236">
        <f t="shared" ref="AA90:AA129" si="34">IF(N90=0,0,SQRT(SUMSQ($G$87,$H$87*N90))/$K$87/1000)</f>
        <v>0</v>
      </c>
      <c r="AB90" s="236">
        <f t="shared" ref="AB90:AB129" si="35">IF(O90=0,0,SQRT(SUMSQ($G$87,$H$87*O90))/$K$87/1000)</f>
        <v>0</v>
      </c>
      <c r="AC90" s="240">
        <f t="shared" ref="AC90:AC129" si="36">SQRT(SUMSQ(Q90:T90)+2*(Q90*R90)+2*(Q90*S90)+2*(Q90*T90)+2*(R90*S90)+2*(R90*T90)+2*(S90*T90))</f>
        <v>0</v>
      </c>
      <c r="AD90" s="240">
        <f t="shared" ref="AD90:AD129" si="37">SQRT(SUMSQ(U90:X90)+2*(U90*V90)+2*(U90*W90)+2*(U90*X90)+2*(V90*W90)+2*(V90*X90)+2*(W90*X90))</f>
        <v>0</v>
      </c>
      <c r="AE90" s="304"/>
      <c r="AF90" s="240">
        <f>SQRT(SUMSQ(Y90:AB90)+2*(Y90*Z90)+2*(Y90*AA90)+2*(Y90*AB90)+2*(Z90*AA90)+2*(Z90*AB90)+2*(AA90*AB90))</f>
        <v>0</v>
      </c>
      <c r="AG90" s="241">
        <f t="shared" ref="AG90:AG129" si="38">F90/2/SQRT(3)</f>
        <v>0</v>
      </c>
      <c r="AH90" s="241">
        <f t="shared" ref="AH90:AH129" si="39">K90/2/SQRT(3)</f>
        <v>0</v>
      </c>
      <c r="AI90" s="241">
        <f t="shared" ref="AI90:AI129" si="40">P90/2/SQRT(3)</f>
        <v>0</v>
      </c>
      <c r="AN90" s="127"/>
      <c r="AO90" s="127"/>
      <c r="AP90" s="127"/>
    </row>
    <row r="91" spans="2:42" ht="18" customHeight="1">
      <c r="B91" s="186">
        <f>Length_1!L49</f>
        <v>0</v>
      </c>
      <c r="C91" s="186">
        <f>Length_1!M49</f>
        <v>0</v>
      </c>
      <c r="D91" s="186">
        <f>Length_1!N49</f>
        <v>0</v>
      </c>
      <c r="E91" s="186">
        <f>Length_1!O49</f>
        <v>0</v>
      </c>
      <c r="F91" s="237">
        <f t="shared" ref="F91:F129" si="41">IF(COUNTIF(B91:E91,"&gt;"&amp;100)&gt;=2,COUNTIF(B91:E91,"&gt;"&amp;100)-1,0)</f>
        <v>0</v>
      </c>
      <c r="G91" s="235">
        <f>Length_1!P49</f>
        <v>0</v>
      </c>
      <c r="H91" s="235">
        <f>Length_1!Q49</f>
        <v>0</v>
      </c>
      <c r="I91" s="235">
        <f>Length_1!R49</f>
        <v>0</v>
      </c>
      <c r="J91" s="235">
        <f>Length_1!S49</f>
        <v>0</v>
      </c>
      <c r="K91" s="238">
        <v>0</v>
      </c>
      <c r="L91" s="236">
        <f>Length_1!T49</f>
        <v>0</v>
      </c>
      <c r="M91" s="236">
        <f>Length_1!U49</f>
        <v>0</v>
      </c>
      <c r="N91" s="236">
        <f>Length_1!V49</f>
        <v>0</v>
      </c>
      <c r="O91" s="236">
        <f>Length_1!W49</f>
        <v>0</v>
      </c>
      <c r="P91" s="239">
        <v>0</v>
      </c>
      <c r="Q91" s="186">
        <f t="shared" si="24"/>
        <v>0</v>
      </c>
      <c r="R91" s="186">
        <f t="shared" si="25"/>
        <v>0</v>
      </c>
      <c r="S91" s="186">
        <f t="shared" si="26"/>
        <v>0</v>
      </c>
      <c r="T91" s="186">
        <f t="shared" si="27"/>
        <v>0</v>
      </c>
      <c r="U91" s="235">
        <f t="shared" si="28"/>
        <v>0</v>
      </c>
      <c r="V91" s="235">
        <f t="shared" si="29"/>
        <v>0</v>
      </c>
      <c r="W91" s="235">
        <f t="shared" si="30"/>
        <v>0</v>
      </c>
      <c r="X91" s="235">
        <f t="shared" si="31"/>
        <v>0</v>
      </c>
      <c r="Y91" s="236">
        <f t="shared" si="32"/>
        <v>0</v>
      </c>
      <c r="Z91" s="236">
        <f t="shared" si="33"/>
        <v>0</v>
      </c>
      <c r="AA91" s="236">
        <f t="shared" si="34"/>
        <v>0</v>
      </c>
      <c r="AB91" s="236">
        <f t="shared" si="35"/>
        <v>0</v>
      </c>
      <c r="AC91" s="240">
        <f t="shared" si="36"/>
        <v>0</v>
      </c>
      <c r="AD91" s="240">
        <f t="shared" si="37"/>
        <v>0</v>
      </c>
      <c r="AE91" s="304"/>
      <c r="AF91" s="240">
        <f t="shared" ref="AF91:AF129" si="42">SQRT(SUMSQ(Y91:AB91)+2*(Y91*Z91)+2*(Y91*AA91)+2*(Y91*AB91)+2*(Z91*AA91)+2*(Z91*AB91)+2*(AA91*AB91))</f>
        <v>0</v>
      </c>
      <c r="AG91" s="241">
        <f t="shared" si="38"/>
        <v>0</v>
      </c>
      <c r="AH91" s="241">
        <f t="shared" si="39"/>
        <v>0</v>
      </c>
      <c r="AI91" s="241">
        <f t="shared" si="40"/>
        <v>0</v>
      </c>
      <c r="AN91" s="127"/>
      <c r="AO91" s="127"/>
      <c r="AP91" s="127"/>
    </row>
    <row r="92" spans="2:42" ht="18" customHeight="1">
      <c r="B92" s="186">
        <f>Length_1!L50</f>
        <v>0</v>
      </c>
      <c r="C92" s="186">
        <f>Length_1!M50</f>
        <v>0</v>
      </c>
      <c r="D92" s="186">
        <f>Length_1!N50</f>
        <v>0</v>
      </c>
      <c r="E92" s="186">
        <f>Length_1!O50</f>
        <v>0</v>
      </c>
      <c r="F92" s="237">
        <f t="shared" si="41"/>
        <v>0</v>
      </c>
      <c r="G92" s="235">
        <f>Length_1!P50</f>
        <v>0</v>
      </c>
      <c r="H92" s="235">
        <f>Length_1!Q50</f>
        <v>0</v>
      </c>
      <c r="I92" s="235">
        <f>Length_1!R50</f>
        <v>0</v>
      </c>
      <c r="J92" s="235">
        <f>Length_1!S50</f>
        <v>0</v>
      </c>
      <c r="K92" s="238">
        <v>0</v>
      </c>
      <c r="L92" s="236">
        <f>Length_1!T50</f>
        <v>0</v>
      </c>
      <c r="M92" s="236">
        <f>Length_1!U50</f>
        <v>0</v>
      </c>
      <c r="N92" s="236">
        <f>Length_1!V50</f>
        <v>0</v>
      </c>
      <c r="O92" s="236">
        <f>Length_1!W50</f>
        <v>0</v>
      </c>
      <c r="P92" s="239">
        <v>0</v>
      </c>
      <c r="Q92" s="186">
        <f t="shared" si="24"/>
        <v>0</v>
      </c>
      <c r="R92" s="186">
        <f t="shared" si="25"/>
        <v>0</v>
      </c>
      <c r="S92" s="186">
        <f t="shared" si="26"/>
        <v>0</v>
      </c>
      <c r="T92" s="186">
        <f t="shared" si="27"/>
        <v>0</v>
      </c>
      <c r="U92" s="235">
        <f t="shared" si="28"/>
        <v>0</v>
      </c>
      <c r="V92" s="235">
        <f t="shared" si="29"/>
        <v>0</v>
      </c>
      <c r="W92" s="235">
        <f t="shared" si="30"/>
        <v>0</v>
      </c>
      <c r="X92" s="235">
        <f t="shared" si="31"/>
        <v>0</v>
      </c>
      <c r="Y92" s="236">
        <f t="shared" si="32"/>
        <v>0</v>
      </c>
      <c r="Z92" s="236">
        <f t="shared" si="33"/>
        <v>0</v>
      </c>
      <c r="AA92" s="236">
        <f t="shared" si="34"/>
        <v>0</v>
      </c>
      <c r="AB92" s="236">
        <f t="shared" si="35"/>
        <v>0</v>
      </c>
      <c r="AC92" s="240">
        <f t="shared" si="36"/>
        <v>0</v>
      </c>
      <c r="AD92" s="240">
        <f t="shared" si="37"/>
        <v>0</v>
      </c>
      <c r="AE92" s="304"/>
      <c r="AF92" s="240">
        <f t="shared" si="42"/>
        <v>0</v>
      </c>
      <c r="AG92" s="241">
        <f t="shared" si="38"/>
        <v>0</v>
      </c>
      <c r="AH92" s="241">
        <f t="shared" si="39"/>
        <v>0</v>
      </c>
      <c r="AI92" s="241">
        <f t="shared" si="40"/>
        <v>0</v>
      </c>
      <c r="AN92" s="127"/>
      <c r="AO92" s="127"/>
      <c r="AP92" s="127"/>
    </row>
    <row r="93" spans="2:42" ht="18" customHeight="1">
      <c r="B93" s="186">
        <f>Length_1!L51</f>
        <v>0</v>
      </c>
      <c r="C93" s="186">
        <f>Length_1!M51</f>
        <v>0</v>
      </c>
      <c r="D93" s="186">
        <f>Length_1!N51</f>
        <v>0</v>
      </c>
      <c r="E93" s="186">
        <f>Length_1!O51</f>
        <v>0</v>
      </c>
      <c r="F93" s="237">
        <f t="shared" si="41"/>
        <v>0</v>
      </c>
      <c r="G93" s="235">
        <f>Length_1!P51</f>
        <v>0</v>
      </c>
      <c r="H93" s="235">
        <f>Length_1!Q51</f>
        <v>0</v>
      </c>
      <c r="I93" s="235">
        <f>Length_1!R51</f>
        <v>0</v>
      </c>
      <c r="J93" s="235">
        <f>Length_1!S51</f>
        <v>0</v>
      </c>
      <c r="K93" s="238">
        <v>0</v>
      </c>
      <c r="L93" s="236">
        <f>Length_1!T51</f>
        <v>0</v>
      </c>
      <c r="M93" s="236">
        <f>Length_1!U51</f>
        <v>0</v>
      </c>
      <c r="N93" s="236">
        <f>Length_1!V51</f>
        <v>0</v>
      </c>
      <c r="O93" s="236">
        <f>Length_1!W51</f>
        <v>0</v>
      </c>
      <c r="P93" s="239">
        <v>0</v>
      </c>
      <c r="Q93" s="186">
        <f t="shared" si="24"/>
        <v>0</v>
      </c>
      <c r="R93" s="186">
        <f t="shared" si="25"/>
        <v>0</v>
      </c>
      <c r="S93" s="186">
        <f t="shared" si="26"/>
        <v>0</v>
      </c>
      <c r="T93" s="186">
        <f t="shared" si="27"/>
        <v>0</v>
      </c>
      <c r="U93" s="235">
        <f t="shared" si="28"/>
        <v>0</v>
      </c>
      <c r="V93" s="235">
        <f t="shared" si="29"/>
        <v>0</v>
      </c>
      <c r="W93" s="235">
        <f t="shared" si="30"/>
        <v>0</v>
      </c>
      <c r="X93" s="235">
        <f t="shared" si="31"/>
        <v>0</v>
      </c>
      <c r="Y93" s="236">
        <f t="shared" si="32"/>
        <v>0</v>
      </c>
      <c r="Z93" s="236">
        <f t="shared" si="33"/>
        <v>0</v>
      </c>
      <c r="AA93" s="236">
        <f t="shared" si="34"/>
        <v>0</v>
      </c>
      <c r="AB93" s="236">
        <f t="shared" si="35"/>
        <v>0</v>
      </c>
      <c r="AC93" s="240">
        <f t="shared" si="36"/>
        <v>0</v>
      </c>
      <c r="AD93" s="240">
        <f t="shared" si="37"/>
        <v>0</v>
      </c>
      <c r="AE93" s="304"/>
      <c r="AF93" s="240">
        <f t="shared" si="42"/>
        <v>0</v>
      </c>
      <c r="AG93" s="241">
        <f t="shared" si="38"/>
        <v>0</v>
      </c>
      <c r="AH93" s="241">
        <f t="shared" si="39"/>
        <v>0</v>
      </c>
      <c r="AI93" s="241">
        <f t="shared" si="40"/>
        <v>0</v>
      </c>
      <c r="AN93" s="127"/>
      <c r="AO93" s="127"/>
      <c r="AP93" s="127"/>
    </row>
    <row r="94" spans="2:42" ht="18" customHeight="1">
      <c r="B94" s="186">
        <f>Length_1!L52</f>
        <v>0</v>
      </c>
      <c r="C94" s="186">
        <f>Length_1!M52</f>
        <v>0</v>
      </c>
      <c r="D94" s="186">
        <f>Length_1!N52</f>
        <v>0</v>
      </c>
      <c r="E94" s="186">
        <f>Length_1!O52</f>
        <v>0</v>
      </c>
      <c r="F94" s="237">
        <f t="shared" si="41"/>
        <v>0</v>
      </c>
      <c r="G94" s="235">
        <f>Length_1!P52</f>
        <v>0</v>
      </c>
      <c r="H94" s="235">
        <f>Length_1!Q52</f>
        <v>0</v>
      </c>
      <c r="I94" s="235">
        <f>Length_1!R52</f>
        <v>0</v>
      </c>
      <c r="J94" s="235">
        <f>Length_1!S52</f>
        <v>0</v>
      </c>
      <c r="K94" s="238">
        <v>0</v>
      </c>
      <c r="L94" s="236">
        <f>Length_1!T52</f>
        <v>0</v>
      </c>
      <c r="M94" s="236">
        <f>Length_1!U52</f>
        <v>0</v>
      </c>
      <c r="N94" s="236">
        <f>Length_1!V52</f>
        <v>0</v>
      </c>
      <c r="O94" s="236">
        <f>Length_1!W52</f>
        <v>0</v>
      </c>
      <c r="P94" s="239">
        <v>0</v>
      </c>
      <c r="Q94" s="186">
        <f t="shared" si="24"/>
        <v>0</v>
      </c>
      <c r="R94" s="186">
        <f t="shared" si="25"/>
        <v>0</v>
      </c>
      <c r="S94" s="186">
        <f t="shared" si="26"/>
        <v>0</v>
      </c>
      <c r="T94" s="186">
        <f t="shared" si="27"/>
        <v>0</v>
      </c>
      <c r="U94" s="235">
        <f t="shared" si="28"/>
        <v>0</v>
      </c>
      <c r="V94" s="235">
        <f t="shared" si="29"/>
        <v>0</v>
      </c>
      <c r="W94" s="235">
        <f t="shared" si="30"/>
        <v>0</v>
      </c>
      <c r="X94" s="235">
        <f t="shared" si="31"/>
        <v>0</v>
      </c>
      <c r="Y94" s="236">
        <f t="shared" si="32"/>
        <v>0</v>
      </c>
      <c r="Z94" s="236">
        <f t="shared" si="33"/>
        <v>0</v>
      </c>
      <c r="AA94" s="236">
        <f t="shared" si="34"/>
        <v>0</v>
      </c>
      <c r="AB94" s="236">
        <f t="shared" si="35"/>
        <v>0</v>
      </c>
      <c r="AC94" s="240">
        <f t="shared" si="36"/>
        <v>0</v>
      </c>
      <c r="AD94" s="240">
        <f t="shared" si="37"/>
        <v>0</v>
      </c>
      <c r="AE94" s="304"/>
      <c r="AF94" s="240">
        <f t="shared" si="42"/>
        <v>0</v>
      </c>
      <c r="AG94" s="241">
        <f t="shared" si="38"/>
        <v>0</v>
      </c>
      <c r="AH94" s="241">
        <f t="shared" si="39"/>
        <v>0</v>
      </c>
      <c r="AI94" s="241">
        <f t="shared" si="40"/>
        <v>0</v>
      </c>
      <c r="AN94" s="127"/>
      <c r="AO94" s="127"/>
      <c r="AP94" s="127"/>
    </row>
    <row r="95" spans="2:42" ht="18" customHeight="1">
      <c r="B95" s="186">
        <f>Length_1!L53</f>
        <v>0</v>
      </c>
      <c r="C95" s="186">
        <f>Length_1!M53</f>
        <v>0</v>
      </c>
      <c r="D95" s="186">
        <f>Length_1!N53</f>
        <v>0</v>
      </c>
      <c r="E95" s="186">
        <f>Length_1!O53</f>
        <v>0</v>
      </c>
      <c r="F95" s="237">
        <f t="shared" si="41"/>
        <v>0</v>
      </c>
      <c r="G95" s="235">
        <f>Length_1!P53</f>
        <v>0</v>
      </c>
      <c r="H95" s="235">
        <f>Length_1!Q53</f>
        <v>0</v>
      </c>
      <c r="I95" s="235">
        <f>Length_1!R53</f>
        <v>0</v>
      </c>
      <c r="J95" s="235">
        <f>Length_1!S53</f>
        <v>0</v>
      </c>
      <c r="K95" s="238">
        <v>0</v>
      </c>
      <c r="L95" s="236">
        <f>Length_1!T53</f>
        <v>0</v>
      </c>
      <c r="M95" s="236">
        <f>Length_1!U53</f>
        <v>0</v>
      </c>
      <c r="N95" s="236">
        <f>Length_1!V53</f>
        <v>0</v>
      </c>
      <c r="O95" s="236">
        <f>Length_1!W53</f>
        <v>0</v>
      </c>
      <c r="P95" s="239">
        <v>0</v>
      </c>
      <c r="Q95" s="186">
        <f t="shared" si="24"/>
        <v>0</v>
      </c>
      <c r="R95" s="186">
        <f t="shared" si="25"/>
        <v>0</v>
      </c>
      <c r="S95" s="186">
        <f t="shared" si="26"/>
        <v>0</v>
      </c>
      <c r="T95" s="186">
        <f t="shared" si="27"/>
        <v>0</v>
      </c>
      <c r="U95" s="235">
        <f t="shared" si="28"/>
        <v>0</v>
      </c>
      <c r="V95" s="235">
        <f t="shared" si="29"/>
        <v>0</v>
      </c>
      <c r="W95" s="235">
        <f t="shared" si="30"/>
        <v>0</v>
      </c>
      <c r="X95" s="235">
        <f t="shared" si="31"/>
        <v>0</v>
      </c>
      <c r="Y95" s="236">
        <f t="shared" si="32"/>
        <v>0</v>
      </c>
      <c r="Z95" s="236">
        <f t="shared" si="33"/>
        <v>0</v>
      </c>
      <c r="AA95" s="236">
        <f t="shared" si="34"/>
        <v>0</v>
      </c>
      <c r="AB95" s="236">
        <f t="shared" si="35"/>
        <v>0</v>
      </c>
      <c r="AC95" s="240">
        <f t="shared" si="36"/>
        <v>0</v>
      </c>
      <c r="AD95" s="240">
        <f t="shared" si="37"/>
        <v>0</v>
      </c>
      <c r="AE95" s="304"/>
      <c r="AF95" s="240">
        <f t="shared" si="42"/>
        <v>0</v>
      </c>
      <c r="AG95" s="241">
        <f t="shared" si="38"/>
        <v>0</v>
      </c>
      <c r="AH95" s="241">
        <f t="shared" si="39"/>
        <v>0</v>
      </c>
      <c r="AI95" s="241">
        <f t="shared" si="40"/>
        <v>0</v>
      </c>
      <c r="AN95" s="127"/>
      <c r="AO95" s="127"/>
      <c r="AP95" s="127"/>
    </row>
    <row r="96" spans="2:42" ht="18" customHeight="1">
      <c r="B96" s="186">
        <f>Length_1!L54</f>
        <v>0</v>
      </c>
      <c r="C96" s="186">
        <f>Length_1!M54</f>
        <v>0</v>
      </c>
      <c r="D96" s="186">
        <f>Length_1!N54</f>
        <v>0</v>
      </c>
      <c r="E96" s="186">
        <f>Length_1!O54</f>
        <v>0</v>
      </c>
      <c r="F96" s="237">
        <f t="shared" si="41"/>
        <v>0</v>
      </c>
      <c r="G96" s="235">
        <f>Length_1!P54</f>
        <v>0</v>
      </c>
      <c r="H96" s="235">
        <f>Length_1!Q54</f>
        <v>0</v>
      </c>
      <c r="I96" s="235">
        <f>Length_1!R54</f>
        <v>0</v>
      </c>
      <c r="J96" s="235">
        <f>Length_1!S54</f>
        <v>0</v>
      </c>
      <c r="K96" s="238">
        <v>0</v>
      </c>
      <c r="L96" s="236">
        <f>Length_1!T54</f>
        <v>0</v>
      </c>
      <c r="M96" s="236">
        <f>Length_1!U54</f>
        <v>0</v>
      </c>
      <c r="N96" s="236">
        <f>Length_1!V54</f>
        <v>0</v>
      </c>
      <c r="O96" s="236">
        <f>Length_1!W54</f>
        <v>0</v>
      </c>
      <c r="P96" s="239">
        <v>0</v>
      </c>
      <c r="Q96" s="186">
        <f t="shared" si="24"/>
        <v>0</v>
      </c>
      <c r="R96" s="186">
        <f t="shared" si="25"/>
        <v>0</v>
      </c>
      <c r="S96" s="186">
        <f t="shared" si="26"/>
        <v>0</v>
      </c>
      <c r="T96" s="186">
        <f t="shared" si="27"/>
        <v>0</v>
      </c>
      <c r="U96" s="235">
        <f t="shared" si="28"/>
        <v>0</v>
      </c>
      <c r="V96" s="235">
        <f t="shared" si="29"/>
        <v>0</v>
      </c>
      <c r="W96" s="235">
        <f t="shared" si="30"/>
        <v>0</v>
      </c>
      <c r="X96" s="235">
        <f t="shared" si="31"/>
        <v>0</v>
      </c>
      <c r="Y96" s="236">
        <f t="shared" si="32"/>
        <v>0</v>
      </c>
      <c r="Z96" s="236">
        <f t="shared" si="33"/>
        <v>0</v>
      </c>
      <c r="AA96" s="236">
        <f t="shared" si="34"/>
        <v>0</v>
      </c>
      <c r="AB96" s="236">
        <f t="shared" si="35"/>
        <v>0</v>
      </c>
      <c r="AC96" s="240">
        <f t="shared" si="36"/>
        <v>0</v>
      </c>
      <c r="AD96" s="240">
        <f t="shared" si="37"/>
        <v>0</v>
      </c>
      <c r="AE96" s="304"/>
      <c r="AF96" s="240">
        <f t="shared" si="42"/>
        <v>0</v>
      </c>
      <c r="AG96" s="241">
        <f t="shared" si="38"/>
        <v>0</v>
      </c>
      <c r="AH96" s="241">
        <f t="shared" si="39"/>
        <v>0</v>
      </c>
      <c r="AI96" s="241">
        <f t="shared" si="40"/>
        <v>0</v>
      </c>
      <c r="AN96" s="127"/>
      <c r="AO96" s="127"/>
      <c r="AP96" s="127"/>
    </row>
    <row r="97" spans="2:42" ht="18" customHeight="1">
      <c r="B97" s="186">
        <f>Length_1!L55</f>
        <v>0</v>
      </c>
      <c r="C97" s="186">
        <f>Length_1!M55</f>
        <v>0</v>
      </c>
      <c r="D97" s="186">
        <f>Length_1!N55</f>
        <v>0</v>
      </c>
      <c r="E97" s="186">
        <f>Length_1!O55</f>
        <v>0</v>
      </c>
      <c r="F97" s="237">
        <f t="shared" si="41"/>
        <v>0</v>
      </c>
      <c r="G97" s="235">
        <f>Length_1!P55</f>
        <v>0</v>
      </c>
      <c r="H97" s="235">
        <f>Length_1!Q55</f>
        <v>0</v>
      </c>
      <c r="I97" s="235">
        <f>Length_1!R55</f>
        <v>0</v>
      </c>
      <c r="J97" s="235">
        <f>Length_1!S55</f>
        <v>0</v>
      </c>
      <c r="K97" s="238">
        <v>0</v>
      </c>
      <c r="L97" s="236">
        <f>Length_1!T55</f>
        <v>0</v>
      </c>
      <c r="M97" s="236">
        <f>Length_1!U55</f>
        <v>0</v>
      </c>
      <c r="N97" s="236">
        <f>Length_1!V55</f>
        <v>0</v>
      </c>
      <c r="O97" s="236">
        <f>Length_1!W55</f>
        <v>0</v>
      </c>
      <c r="P97" s="239">
        <v>0</v>
      </c>
      <c r="Q97" s="186">
        <f t="shared" si="24"/>
        <v>0</v>
      </c>
      <c r="R97" s="186">
        <f t="shared" si="25"/>
        <v>0</v>
      </c>
      <c r="S97" s="186">
        <f t="shared" si="26"/>
        <v>0</v>
      </c>
      <c r="T97" s="186">
        <f t="shared" si="27"/>
        <v>0</v>
      </c>
      <c r="U97" s="235">
        <f t="shared" si="28"/>
        <v>0</v>
      </c>
      <c r="V97" s="235">
        <f t="shared" si="29"/>
        <v>0</v>
      </c>
      <c r="W97" s="235">
        <f t="shared" si="30"/>
        <v>0</v>
      </c>
      <c r="X97" s="235">
        <f t="shared" si="31"/>
        <v>0</v>
      </c>
      <c r="Y97" s="236">
        <f t="shared" si="32"/>
        <v>0</v>
      </c>
      <c r="Z97" s="236">
        <f t="shared" si="33"/>
        <v>0</v>
      </c>
      <c r="AA97" s="236">
        <f t="shared" si="34"/>
        <v>0</v>
      </c>
      <c r="AB97" s="236">
        <f t="shared" si="35"/>
        <v>0</v>
      </c>
      <c r="AC97" s="240">
        <f t="shared" si="36"/>
        <v>0</v>
      </c>
      <c r="AD97" s="240">
        <f t="shared" si="37"/>
        <v>0</v>
      </c>
      <c r="AE97" s="304"/>
      <c r="AF97" s="240">
        <f t="shared" si="42"/>
        <v>0</v>
      </c>
      <c r="AG97" s="241">
        <f t="shared" si="38"/>
        <v>0</v>
      </c>
      <c r="AH97" s="241">
        <f t="shared" si="39"/>
        <v>0</v>
      </c>
      <c r="AI97" s="241">
        <f t="shared" si="40"/>
        <v>0</v>
      </c>
      <c r="AN97" s="127"/>
      <c r="AO97" s="127"/>
      <c r="AP97" s="127"/>
    </row>
    <row r="98" spans="2:42" ht="18" customHeight="1">
      <c r="B98" s="186">
        <f>Length_1!L56</f>
        <v>0</v>
      </c>
      <c r="C98" s="186">
        <f>Length_1!M56</f>
        <v>0</v>
      </c>
      <c r="D98" s="186">
        <f>Length_1!N56</f>
        <v>0</v>
      </c>
      <c r="E98" s="186">
        <f>Length_1!O56</f>
        <v>0</v>
      </c>
      <c r="F98" s="237">
        <f t="shared" si="41"/>
        <v>0</v>
      </c>
      <c r="G98" s="235">
        <f>Length_1!P56</f>
        <v>0</v>
      </c>
      <c r="H98" s="235">
        <f>Length_1!Q56</f>
        <v>0</v>
      </c>
      <c r="I98" s="235">
        <f>Length_1!R56</f>
        <v>0</v>
      </c>
      <c r="J98" s="235">
        <f>Length_1!S56</f>
        <v>0</v>
      </c>
      <c r="K98" s="238">
        <v>0</v>
      </c>
      <c r="L98" s="236">
        <f>Length_1!T56</f>
        <v>0</v>
      </c>
      <c r="M98" s="236">
        <f>Length_1!U56</f>
        <v>0</v>
      </c>
      <c r="N98" s="236">
        <f>Length_1!V56</f>
        <v>0</v>
      </c>
      <c r="O98" s="236">
        <f>Length_1!W56</f>
        <v>0</v>
      </c>
      <c r="P98" s="239">
        <v>0</v>
      </c>
      <c r="Q98" s="186">
        <f t="shared" si="24"/>
        <v>0</v>
      </c>
      <c r="R98" s="186">
        <f t="shared" si="25"/>
        <v>0</v>
      </c>
      <c r="S98" s="186">
        <f t="shared" si="26"/>
        <v>0</v>
      </c>
      <c r="T98" s="186">
        <f t="shared" si="27"/>
        <v>0</v>
      </c>
      <c r="U98" s="235">
        <f t="shared" si="28"/>
        <v>0</v>
      </c>
      <c r="V98" s="235">
        <f t="shared" si="29"/>
        <v>0</v>
      </c>
      <c r="W98" s="235">
        <f t="shared" si="30"/>
        <v>0</v>
      </c>
      <c r="X98" s="235">
        <f t="shared" si="31"/>
        <v>0</v>
      </c>
      <c r="Y98" s="236">
        <f t="shared" si="32"/>
        <v>0</v>
      </c>
      <c r="Z98" s="236">
        <f t="shared" si="33"/>
        <v>0</v>
      </c>
      <c r="AA98" s="236">
        <f t="shared" si="34"/>
        <v>0</v>
      </c>
      <c r="AB98" s="236">
        <f t="shared" si="35"/>
        <v>0</v>
      </c>
      <c r="AC98" s="240">
        <f t="shared" si="36"/>
        <v>0</v>
      </c>
      <c r="AD98" s="240">
        <f t="shared" si="37"/>
        <v>0</v>
      </c>
      <c r="AE98" s="304"/>
      <c r="AF98" s="240">
        <f t="shared" si="42"/>
        <v>0</v>
      </c>
      <c r="AG98" s="241">
        <f t="shared" si="38"/>
        <v>0</v>
      </c>
      <c r="AH98" s="241">
        <f t="shared" si="39"/>
        <v>0</v>
      </c>
      <c r="AI98" s="241">
        <f t="shared" si="40"/>
        <v>0</v>
      </c>
      <c r="AN98" s="127"/>
      <c r="AO98" s="127"/>
      <c r="AP98" s="127"/>
    </row>
    <row r="99" spans="2:42" ht="18" customHeight="1">
      <c r="B99" s="186">
        <f>Length_1!L57</f>
        <v>0</v>
      </c>
      <c r="C99" s="186">
        <f>Length_1!M57</f>
        <v>0</v>
      </c>
      <c r="D99" s="186">
        <f>Length_1!N57</f>
        <v>0</v>
      </c>
      <c r="E99" s="186">
        <f>Length_1!O57</f>
        <v>0</v>
      </c>
      <c r="F99" s="237">
        <f t="shared" si="41"/>
        <v>0</v>
      </c>
      <c r="G99" s="235">
        <f>Length_1!P57</f>
        <v>0</v>
      </c>
      <c r="H99" s="235">
        <f>Length_1!Q57</f>
        <v>0</v>
      </c>
      <c r="I99" s="235">
        <f>Length_1!R57</f>
        <v>0</v>
      </c>
      <c r="J99" s="235">
        <f>Length_1!S57</f>
        <v>0</v>
      </c>
      <c r="K99" s="238">
        <v>0</v>
      </c>
      <c r="L99" s="236">
        <f>Length_1!T57</f>
        <v>0</v>
      </c>
      <c r="M99" s="236">
        <f>Length_1!U57</f>
        <v>0</v>
      </c>
      <c r="N99" s="236">
        <f>Length_1!V57</f>
        <v>0</v>
      </c>
      <c r="O99" s="236">
        <f>Length_1!W57</f>
        <v>0</v>
      </c>
      <c r="P99" s="239">
        <v>0</v>
      </c>
      <c r="Q99" s="186">
        <f t="shared" si="24"/>
        <v>0</v>
      </c>
      <c r="R99" s="186">
        <f t="shared" si="25"/>
        <v>0</v>
      </c>
      <c r="S99" s="186">
        <f t="shared" si="26"/>
        <v>0</v>
      </c>
      <c r="T99" s="186">
        <f t="shared" si="27"/>
        <v>0</v>
      </c>
      <c r="U99" s="235">
        <f t="shared" si="28"/>
        <v>0</v>
      </c>
      <c r="V99" s="235">
        <f t="shared" si="29"/>
        <v>0</v>
      </c>
      <c r="W99" s="235">
        <f t="shared" si="30"/>
        <v>0</v>
      </c>
      <c r="X99" s="235">
        <f t="shared" si="31"/>
        <v>0</v>
      </c>
      <c r="Y99" s="236">
        <f t="shared" si="32"/>
        <v>0</v>
      </c>
      <c r="Z99" s="236">
        <f t="shared" si="33"/>
        <v>0</v>
      </c>
      <c r="AA99" s="236">
        <f t="shared" si="34"/>
        <v>0</v>
      </c>
      <c r="AB99" s="236">
        <f t="shared" si="35"/>
        <v>0</v>
      </c>
      <c r="AC99" s="240">
        <f t="shared" si="36"/>
        <v>0</v>
      </c>
      <c r="AD99" s="240">
        <f t="shared" si="37"/>
        <v>0</v>
      </c>
      <c r="AE99" s="304"/>
      <c r="AF99" s="240">
        <f t="shared" si="42"/>
        <v>0</v>
      </c>
      <c r="AG99" s="241">
        <f t="shared" si="38"/>
        <v>0</v>
      </c>
      <c r="AH99" s="241">
        <f t="shared" si="39"/>
        <v>0</v>
      </c>
      <c r="AI99" s="241">
        <f t="shared" si="40"/>
        <v>0</v>
      </c>
      <c r="AN99" s="127"/>
      <c r="AO99" s="127"/>
      <c r="AP99" s="127"/>
    </row>
    <row r="100" spans="2:42" ht="18" customHeight="1">
      <c r="B100" s="186">
        <f>Length_1!L58</f>
        <v>0</v>
      </c>
      <c r="C100" s="186">
        <f>Length_1!M58</f>
        <v>0</v>
      </c>
      <c r="D100" s="186">
        <f>Length_1!N58</f>
        <v>0</v>
      </c>
      <c r="E100" s="186">
        <f>Length_1!O58</f>
        <v>0</v>
      </c>
      <c r="F100" s="237">
        <f t="shared" si="41"/>
        <v>0</v>
      </c>
      <c r="G100" s="235">
        <f>Length_1!P58</f>
        <v>0</v>
      </c>
      <c r="H100" s="235">
        <f>Length_1!Q58</f>
        <v>0</v>
      </c>
      <c r="I100" s="235">
        <f>Length_1!R58</f>
        <v>0</v>
      </c>
      <c r="J100" s="235">
        <f>Length_1!S58</f>
        <v>0</v>
      </c>
      <c r="K100" s="238">
        <v>0</v>
      </c>
      <c r="L100" s="236">
        <f>Length_1!T58</f>
        <v>0</v>
      </c>
      <c r="M100" s="236">
        <f>Length_1!U58</f>
        <v>0</v>
      </c>
      <c r="N100" s="236">
        <f>Length_1!V58</f>
        <v>0</v>
      </c>
      <c r="O100" s="236">
        <f>Length_1!W58</f>
        <v>0</v>
      </c>
      <c r="P100" s="239">
        <v>0</v>
      </c>
      <c r="Q100" s="186">
        <f t="shared" si="24"/>
        <v>0</v>
      </c>
      <c r="R100" s="186">
        <f t="shared" si="25"/>
        <v>0</v>
      </c>
      <c r="S100" s="186">
        <f t="shared" si="26"/>
        <v>0</v>
      </c>
      <c r="T100" s="186">
        <f t="shared" si="27"/>
        <v>0</v>
      </c>
      <c r="U100" s="235">
        <f t="shared" si="28"/>
        <v>0</v>
      </c>
      <c r="V100" s="235">
        <f t="shared" si="29"/>
        <v>0</v>
      </c>
      <c r="W100" s="235">
        <f t="shared" si="30"/>
        <v>0</v>
      </c>
      <c r="X100" s="235">
        <f t="shared" si="31"/>
        <v>0</v>
      </c>
      <c r="Y100" s="236">
        <f t="shared" si="32"/>
        <v>0</v>
      </c>
      <c r="Z100" s="236">
        <f t="shared" si="33"/>
        <v>0</v>
      </c>
      <c r="AA100" s="236">
        <f t="shared" si="34"/>
        <v>0</v>
      </c>
      <c r="AB100" s="236">
        <f t="shared" si="35"/>
        <v>0</v>
      </c>
      <c r="AC100" s="240">
        <f t="shared" si="36"/>
        <v>0</v>
      </c>
      <c r="AD100" s="240">
        <f t="shared" si="37"/>
        <v>0</v>
      </c>
      <c r="AE100" s="304"/>
      <c r="AF100" s="240">
        <f t="shared" si="42"/>
        <v>0</v>
      </c>
      <c r="AG100" s="241">
        <f t="shared" si="38"/>
        <v>0</v>
      </c>
      <c r="AH100" s="241">
        <f t="shared" si="39"/>
        <v>0</v>
      </c>
      <c r="AI100" s="241">
        <f t="shared" si="40"/>
        <v>0</v>
      </c>
      <c r="AN100" s="127"/>
      <c r="AO100" s="127"/>
      <c r="AP100" s="127"/>
    </row>
    <row r="101" spans="2:42" ht="18" customHeight="1">
      <c r="B101" s="186">
        <f>Length_1!L59</f>
        <v>0</v>
      </c>
      <c r="C101" s="186">
        <f>Length_1!M59</f>
        <v>0</v>
      </c>
      <c r="D101" s="186">
        <f>Length_1!N59</f>
        <v>0</v>
      </c>
      <c r="E101" s="186">
        <f>Length_1!O59</f>
        <v>0</v>
      </c>
      <c r="F101" s="237">
        <f t="shared" si="41"/>
        <v>0</v>
      </c>
      <c r="G101" s="235">
        <f>Length_1!P59</f>
        <v>0</v>
      </c>
      <c r="H101" s="235">
        <f>Length_1!Q59</f>
        <v>0</v>
      </c>
      <c r="I101" s="235">
        <f>Length_1!R59</f>
        <v>0</v>
      </c>
      <c r="J101" s="235">
        <f>Length_1!S59</f>
        <v>0</v>
      </c>
      <c r="K101" s="238">
        <v>0</v>
      </c>
      <c r="L101" s="236">
        <f>Length_1!T59</f>
        <v>0</v>
      </c>
      <c r="M101" s="236">
        <f>Length_1!U59</f>
        <v>0</v>
      </c>
      <c r="N101" s="236">
        <f>Length_1!V59</f>
        <v>0</v>
      </c>
      <c r="O101" s="236">
        <f>Length_1!W59</f>
        <v>0</v>
      </c>
      <c r="P101" s="239">
        <v>0</v>
      </c>
      <c r="Q101" s="186">
        <f t="shared" si="24"/>
        <v>0</v>
      </c>
      <c r="R101" s="186">
        <f t="shared" si="25"/>
        <v>0</v>
      </c>
      <c r="S101" s="186">
        <f t="shared" si="26"/>
        <v>0</v>
      </c>
      <c r="T101" s="186">
        <f t="shared" si="27"/>
        <v>0</v>
      </c>
      <c r="U101" s="235">
        <f t="shared" si="28"/>
        <v>0</v>
      </c>
      <c r="V101" s="235">
        <f t="shared" si="29"/>
        <v>0</v>
      </c>
      <c r="W101" s="235">
        <f t="shared" si="30"/>
        <v>0</v>
      </c>
      <c r="X101" s="235">
        <f t="shared" si="31"/>
        <v>0</v>
      </c>
      <c r="Y101" s="236">
        <f t="shared" si="32"/>
        <v>0</v>
      </c>
      <c r="Z101" s="236">
        <f t="shared" si="33"/>
        <v>0</v>
      </c>
      <c r="AA101" s="236">
        <f t="shared" si="34"/>
        <v>0</v>
      </c>
      <c r="AB101" s="236">
        <f t="shared" si="35"/>
        <v>0</v>
      </c>
      <c r="AC101" s="240">
        <f t="shared" si="36"/>
        <v>0</v>
      </c>
      <c r="AD101" s="240">
        <f t="shared" si="37"/>
        <v>0</v>
      </c>
      <c r="AE101" s="304"/>
      <c r="AF101" s="240">
        <f t="shared" si="42"/>
        <v>0</v>
      </c>
      <c r="AG101" s="241">
        <f t="shared" si="38"/>
        <v>0</v>
      </c>
      <c r="AH101" s="241">
        <f t="shared" si="39"/>
        <v>0</v>
      </c>
      <c r="AI101" s="241">
        <f t="shared" si="40"/>
        <v>0</v>
      </c>
      <c r="AN101" s="127"/>
      <c r="AO101" s="127"/>
      <c r="AP101" s="127"/>
    </row>
    <row r="102" spans="2:42" ht="18" customHeight="1">
      <c r="B102" s="186">
        <f>Length_1!L60</f>
        <v>0</v>
      </c>
      <c r="C102" s="186">
        <f>Length_1!M60</f>
        <v>0</v>
      </c>
      <c r="D102" s="186">
        <f>Length_1!N60</f>
        <v>0</v>
      </c>
      <c r="E102" s="186">
        <f>Length_1!O60</f>
        <v>0</v>
      </c>
      <c r="F102" s="237">
        <f t="shared" si="41"/>
        <v>0</v>
      </c>
      <c r="G102" s="235">
        <f>Length_1!P60</f>
        <v>0</v>
      </c>
      <c r="H102" s="235">
        <f>Length_1!Q60</f>
        <v>0</v>
      </c>
      <c r="I102" s="235">
        <f>Length_1!R60</f>
        <v>0</v>
      </c>
      <c r="J102" s="235">
        <f>Length_1!S60</f>
        <v>0</v>
      </c>
      <c r="K102" s="238">
        <v>0</v>
      </c>
      <c r="L102" s="236">
        <f>Length_1!T60</f>
        <v>0</v>
      </c>
      <c r="M102" s="236">
        <f>Length_1!U60</f>
        <v>0</v>
      </c>
      <c r="N102" s="236">
        <f>Length_1!V60</f>
        <v>0</v>
      </c>
      <c r="O102" s="236">
        <f>Length_1!W60</f>
        <v>0</v>
      </c>
      <c r="P102" s="239">
        <v>0</v>
      </c>
      <c r="Q102" s="186">
        <f t="shared" si="24"/>
        <v>0</v>
      </c>
      <c r="R102" s="186">
        <f t="shared" si="25"/>
        <v>0</v>
      </c>
      <c r="S102" s="186">
        <f t="shared" si="26"/>
        <v>0</v>
      </c>
      <c r="T102" s="186">
        <f t="shared" si="27"/>
        <v>0</v>
      </c>
      <c r="U102" s="235">
        <f t="shared" si="28"/>
        <v>0</v>
      </c>
      <c r="V102" s="235">
        <f t="shared" si="29"/>
        <v>0</v>
      </c>
      <c r="W102" s="235">
        <f t="shared" si="30"/>
        <v>0</v>
      </c>
      <c r="X102" s="235">
        <f t="shared" si="31"/>
        <v>0</v>
      </c>
      <c r="Y102" s="236">
        <f t="shared" si="32"/>
        <v>0</v>
      </c>
      <c r="Z102" s="236">
        <f t="shared" si="33"/>
        <v>0</v>
      </c>
      <c r="AA102" s="236">
        <f t="shared" si="34"/>
        <v>0</v>
      </c>
      <c r="AB102" s="236">
        <f t="shared" si="35"/>
        <v>0</v>
      </c>
      <c r="AC102" s="240">
        <f t="shared" si="36"/>
        <v>0</v>
      </c>
      <c r="AD102" s="240">
        <f t="shared" si="37"/>
        <v>0</v>
      </c>
      <c r="AE102" s="304"/>
      <c r="AF102" s="240">
        <f t="shared" si="42"/>
        <v>0</v>
      </c>
      <c r="AG102" s="241">
        <f t="shared" si="38"/>
        <v>0</v>
      </c>
      <c r="AH102" s="241">
        <f t="shared" si="39"/>
        <v>0</v>
      </c>
      <c r="AI102" s="241">
        <f t="shared" si="40"/>
        <v>0</v>
      </c>
      <c r="AN102" s="127"/>
      <c r="AO102" s="127"/>
      <c r="AP102" s="127"/>
    </row>
    <row r="103" spans="2:42" ht="18" customHeight="1">
      <c r="B103" s="186">
        <f>Length_1!L61</f>
        <v>0</v>
      </c>
      <c r="C103" s="186">
        <f>Length_1!M61</f>
        <v>0</v>
      </c>
      <c r="D103" s="186">
        <f>Length_1!N61</f>
        <v>0</v>
      </c>
      <c r="E103" s="186">
        <f>Length_1!O61</f>
        <v>0</v>
      </c>
      <c r="F103" s="237">
        <f t="shared" si="41"/>
        <v>0</v>
      </c>
      <c r="G103" s="235">
        <f>Length_1!P61</f>
        <v>0</v>
      </c>
      <c r="H103" s="235">
        <f>Length_1!Q61</f>
        <v>0</v>
      </c>
      <c r="I103" s="235">
        <f>Length_1!R61</f>
        <v>0</v>
      </c>
      <c r="J103" s="235">
        <f>Length_1!S61</f>
        <v>0</v>
      </c>
      <c r="K103" s="238">
        <v>0</v>
      </c>
      <c r="L103" s="236">
        <f>Length_1!T61</f>
        <v>0</v>
      </c>
      <c r="M103" s="236">
        <f>Length_1!U61</f>
        <v>0</v>
      </c>
      <c r="N103" s="236">
        <f>Length_1!V61</f>
        <v>0</v>
      </c>
      <c r="O103" s="236">
        <f>Length_1!W61</f>
        <v>0</v>
      </c>
      <c r="P103" s="239">
        <v>0</v>
      </c>
      <c r="Q103" s="186">
        <f t="shared" si="24"/>
        <v>0</v>
      </c>
      <c r="R103" s="186">
        <f t="shared" si="25"/>
        <v>0</v>
      </c>
      <c r="S103" s="186">
        <f t="shared" si="26"/>
        <v>0</v>
      </c>
      <c r="T103" s="186">
        <f t="shared" si="27"/>
        <v>0</v>
      </c>
      <c r="U103" s="235">
        <f t="shared" si="28"/>
        <v>0</v>
      </c>
      <c r="V103" s="235">
        <f t="shared" si="29"/>
        <v>0</v>
      </c>
      <c r="W103" s="235">
        <f t="shared" si="30"/>
        <v>0</v>
      </c>
      <c r="X103" s="235">
        <f t="shared" si="31"/>
        <v>0</v>
      </c>
      <c r="Y103" s="236">
        <f t="shared" si="32"/>
        <v>0</v>
      </c>
      <c r="Z103" s="236">
        <f t="shared" si="33"/>
        <v>0</v>
      </c>
      <c r="AA103" s="236">
        <f t="shared" si="34"/>
        <v>0</v>
      </c>
      <c r="AB103" s="236">
        <f t="shared" si="35"/>
        <v>0</v>
      </c>
      <c r="AC103" s="240">
        <f t="shared" si="36"/>
        <v>0</v>
      </c>
      <c r="AD103" s="240">
        <f t="shared" si="37"/>
        <v>0</v>
      </c>
      <c r="AE103" s="304"/>
      <c r="AF103" s="240">
        <f t="shared" si="42"/>
        <v>0</v>
      </c>
      <c r="AG103" s="241">
        <f t="shared" si="38"/>
        <v>0</v>
      </c>
      <c r="AH103" s="241">
        <f t="shared" si="39"/>
        <v>0</v>
      </c>
      <c r="AI103" s="241">
        <f t="shared" si="40"/>
        <v>0</v>
      </c>
      <c r="AN103" s="127"/>
      <c r="AO103" s="127"/>
      <c r="AP103" s="127"/>
    </row>
    <row r="104" spans="2:42" ht="18" customHeight="1">
      <c r="B104" s="186">
        <f>Length_1!L62</f>
        <v>0</v>
      </c>
      <c r="C104" s="186">
        <f>Length_1!M62</f>
        <v>0</v>
      </c>
      <c r="D104" s="186">
        <f>Length_1!N62</f>
        <v>0</v>
      </c>
      <c r="E104" s="186">
        <f>Length_1!O62</f>
        <v>0</v>
      </c>
      <c r="F104" s="237">
        <f t="shared" si="41"/>
        <v>0</v>
      </c>
      <c r="G104" s="235">
        <f>Length_1!P62</f>
        <v>0</v>
      </c>
      <c r="H104" s="235">
        <f>Length_1!Q62</f>
        <v>0</v>
      </c>
      <c r="I104" s="235">
        <f>Length_1!R62</f>
        <v>0</v>
      </c>
      <c r="J104" s="235">
        <f>Length_1!S62</f>
        <v>0</v>
      </c>
      <c r="K104" s="238">
        <v>0</v>
      </c>
      <c r="L104" s="236">
        <f>Length_1!T62</f>
        <v>0</v>
      </c>
      <c r="M104" s="236">
        <f>Length_1!U62</f>
        <v>0</v>
      </c>
      <c r="N104" s="236">
        <f>Length_1!V62</f>
        <v>0</v>
      </c>
      <c r="O104" s="236">
        <f>Length_1!W62</f>
        <v>0</v>
      </c>
      <c r="P104" s="239">
        <v>0</v>
      </c>
      <c r="Q104" s="186">
        <f t="shared" si="24"/>
        <v>0</v>
      </c>
      <c r="R104" s="186">
        <f t="shared" si="25"/>
        <v>0</v>
      </c>
      <c r="S104" s="186">
        <f t="shared" si="26"/>
        <v>0</v>
      </c>
      <c r="T104" s="186">
        <f t="shared" si="27"/>
        <v>0</v>
      </c>
      <c r="U104" s="235">
        <f t="shared" si="28"/>
        <v>0</v>
      </c>
      <c r="V104" s="235">
        <f t="shared" si="29"/>
        <v>0</v>
      </c>
      <c r="W104" s="235">
        <f t="shared" si="30"/>
        <v>0</v>
      </c>
      <c r="X104" s="235">
        <f t="shared" si="31"/>
        <v>0</v>
      </c>
      <c r="Y104" s="236">
        <f t="shared" si="32"/>
        <v>0</v>
      </c>
      <c r="Z104" s="236">
        <f t="shared" si="33"/>
        <v>0</v>
      </c>
      <c r="AA104" s="236">
        <f t="shared" si="34"/>
        <v>0</v>
      </c>
      <c r="AB104" s="236">
        <f t="shared" si="35"/>
        <v>0</v>
      </c>
      <c r="AC104" s="240">
        <f t="shared" si="36"/>
        <v>0</v>
      </c>
      <c r="AD104" s="240">
        <f t="shared" si="37"/>
        <v>0</v>
      </c>
      <c r="AE104" s="304"/>
      <c r="AF104" s="240">
        <f t="shared" si="42"/>
        <v>0</v>
      </c>
      <c r="AG104" s="241">
        <f t="shared" si="38"/>
        <v>0</v>
      </c>
      <c r="AH104" s="241">
        <f t="shared" si="39"/>
        <v>0</v>
      </c>
      <c r="AI104" s="241">
        <f t="shared" si="40"/>
        <v>0</v>
      </c>
      <c r="AN104" s="127"/>
      <c r="AO104" s="127"/>
      <c r="AP104" s="127"/>
    </row>
    <row r="105" spans="2:42" ht="18" customHeight="1">
      <c r="B105" s="186">
        <f>Length_1!L63</f>
        <v>0</v>
      </c>
      <c r="C105" s="186">
        <f>Length_1!M63</f>
        <v>0</v>
      </c>
      <c r="D105" s="186">
        <f>Length_1!N63</f>
        <v>0</v>
      </c>
      <c r="E105" s="186">
        <f>Length_1!O63</f>
        <v>0</v>
      </c>
      <c r="F105" s="237">
        <f t="shared" si="41"/>
        <v>0</v>
      </c>
      <c r="G105" s="235">
        <f>Length_1!P63</f>
        <v>0</v>
      </c>
      <c r="H105" s="235">
        <f>Length_1!Q63</f>
        <v>0</v>
      </c>
      <c r="I105" s="235">
        <f>Length_1!R63</f>
        <v>0</v>
      </c>
      <c r="J105" s="235">
        <f>Length_1!S63</f>
        <v>0</v>
      </c>
      <c r="K105" s="238">
        <v>0</v>
      </c>
      <c r="L105" s="236">
        <f>Length_1!T63</f>
        <v>0</v>
      </c>
      <c r="M105" s="236">
        <f>Length_1!U63</f>
        <v>0</v>
      </c>
      <c r="N105" s="236">
        <f>Length_1!V63</f>
        <v>0</v>
      </c>
      <c r="O105" s="236">
        <f>Length_1!W63</f>
        <v>0</v>
      </c>
      <c r="P105" s="239">
        <v>0</v>
      </c>
      <c r="Q105" s="186">
        <f t="shared" si="24"/>
        <v>0</v>
      </c>
      <c r="R105" s="186">
        <f t="shared" si="25"/>
        <v>0</v>
      </c>
      <c r="S105" s="186">
        <f t="shared" si="26"/>
        <v>0</v>
      </c>
      <c r="T105" s="186">
        <f t="shared" si="27"/>
        <v>0</v>
      </c>
      <c r="U105" s="235">
        <f t="shared" si="28"/>
        <v>0</v>
      </c>
      <c r="V105" s="235">
        <f t="shared" si="29"/>
        <v>0</v>
      </c>
      <c r="W105" s="235">
        <f t="shared" si="30"/>
        <v>0</v>
      </c>
      <c r="X105" s="235">
        <f t="shared" si="31"/>
        <v>0</v>
      </c>
      <c r="Y105" s="236">
        <f t="shared" si="32"/>
        <v>0</v>
      </c>
      <c r="Z105" s="236">
        <f t="shared" si="33"/>
        <v>0</v>
      </c>
      <c r="AA105" s="236">
        <f t="shared" si="34"/>
        <v>0</v>
      </c>
      <c r="AB105" s="236">
        <f t="shared" si="35"/>
        <v>0</v>
      </c>
      <c r="AC105" s="240">
        <f t="shared" si="36"/>
        <v>0</v>
      </c>
      <c r="AD105" s="240">
        <f t="shared" si="37"/>
        <v>0</v>
      </c>
      <c r="AE105" s="304"/>
      <c r="AF105" s="240">
        <f t="shared" si="42"/>
        <v>0</v>
      </c>
      <c r="AG105" s="241">
        <f t="shared" si="38"/>
        <v>0</v>
      </c>
      <c r="AH105" s="241">
        <f t="shared" si="39"/>
        <v>0</v>
      </c>
      <c r="AI105" s="241">
        <f t="shared" si="40"/>
        <v>0</v>
      </c>
      <c r="AN105" s="127"/>
      <c r="AO105" s="127"/>
      <c r="AP105" s="127"/>
    </row>
    <row r="106" spans="2:42" ht="18" customHeight="1">
      <c r="B106" s="186">
        <f>Length_1!L64</f>
        <v>0</v>
      </c>
      <c r="C106" s="186">
        <f>Length_1!M64</f>
        <v>0</v>
      </c>
      <c r="D106" s="186">
        <f>Length_1!N64</f>
        <v>0</v>
      </c>
      <c r="E106" s="186">
        <f>Length_1!O64</f>
        <v>0</v>
      </c>
      <c r="F106" s="237">
        <f t="shared" si="41"/>
        <v>0</v>
      </c>
      <c r="G106" s="235">
        <f>Length_1!P64</f>
        <v>0</v>
      </c>
      <c r="H106" s="235">
        <f>Length_1!Q64</f>
        <v>0</v>
      </c>
      <c r="I106" s="235">
        <f>Length_1!R64</f>
        <v>0</v>
      </c>
      <c r="J106" s="235">
        <f>Length_1!S64</f>
        <v>0</v>
      </c>
      <c r="K106" s="238">
        <v>0</v>
      </c>
      <c r="L106" s="236">
        <f>Length_1!T64</f>
        <v>0</v>
      </c>
      <c r="M106" s="236">
        <f>Length_1!U64</f>
        <v>0</v>
      </c>
      <c r="N106" s="236">
        <f>Length_1!V64</f>
        <v>0</v>
      </c>
      <c r="O106" s="236">
        <f>Length_1!W64</f>
        <v>0</v>
      </c>
      <c r="P106" s="239">
        <v>0</v>
      </c>
      <c r="Q106" s="186">
        <f t="shared" si="24"/>
        <v>0</v>
      </c>
      <c r="R106" s="186">
        <f t="shared" si="25"/>
        <v>0</v>
      </c>
      <c r="S106" s="186">
        <f t="shared" si="26"/>
        <v>0</v>
      </c>
      <c r="T106" s="186">
        <f t="shared" si="27"/>
        <v>0</v>
      </c>
      <c r="U106" s="235">
        <f t="shared" si="28"/>
        <v>0</v>
      </c>
      <c r="V106" s="235">
        <f t="shared" si="29"/>
        <v>0</v>
      </c>
      <c r="W106" s="235">
        <f t="shared" si="30"/>
        <v>0</v>
      </c>
      <c r="X106" s="235">
        <f t="shared" si="31"/>
        <v>0</v>
      </c>
      <c r="Y106" s="236">
        <f t="shared" si="32"/>
        <v>0</v>
      </c>
      <c r="Z106" s="236">
        <f t="shared" si="33"/>
        <v>0</v>
      </c>
      <c r="AA106" s="236">
        <f t="shared" si="34"/>
        <v>0</v>
      </c>
      <c r="AB106" s="236">
        <f t="shared" si="35"/>
        <v>0</v>
      </c>
      <c r="AC106" s="240">
        <f t="shared" si="36"/>
        <v>0</v>
      </c>
      <c r="AD106" s="240">
        <f t="shared" si="37"/>
        <v>0</v>
      </c>
      <c r="AE106" s="304"/>
      <c r="AF106" s="240">
        <f t="shared" si="42"/>
        <v>0</v>
      </c>
      <c r="AG106" s="241">
        <f t="shared" si="38"/>
        <v>0</v>
      </c>
      <c r="AH106" s="241">
        <f t="shared" si="39"/>
        <v>0</v>
      </c>
      <c r="AI106" s="241">
        <f t="shared" si="40"/>
        <v>0</v>
      </c>
      <c r="AN106" s="127"/>
      <c r="AO106" s="127"/>
      <c r="AP106" s="127"/>
    </row>
    <row r="107" spans="2:42" ht="18" customHeight="1">
      <c r="B107" s="186">
        <f>Length_1!L65</f>
        <v>0</v>
      </c>
      <c r="C107" s="186">
        <f>Length_1!M65</f>
        <v>0</v>
      </c>
      <c r="D107" s="186">
        <f>Length_1!N65</f>
        <v>0</v>
      </c>
      <c r="E107" s="186">
        <f>Length_1!O65</f>
        <v>0</v>
      </c>
      <c r="F107" s="237">
        <f t="shared" si="41"/>
        <v>0</v>
      </c>
      <c r="G107" s="235">
        <f>Length_1!P65</f>
        <v>0</v>
      </c>
      <c r="H107" s="235">
        <f>Length_1!Q65</f>
        <v>0</v>
      </c>
      <c r="I107" s="235">
        <f>Length_1!R65</f>
        <v>0</v>
      </c>
      <c r="J107" s="235">
        <f>Length_1!S65</f>
        <v>0</v>
      </c>
      <c r="K107" s="238">
        <v>0</v>
      </c>
      <c r="L107" s="236">
        <f>Length_1!T65</f>
        <v>0</v>
      </c>
      <c r="M107" s="236">
        <f>Length_1!U65</f>
        <v>0</v>
      </c>
      <c r="N107" s="236">
        <f>Length_1!V65</f>
        <v>0</v>
      </c>
      <c r="O107" s="236">
        <f>Length_1!W65</f>
        <v>0</v>
      </c>
      <c r="P107" s="239">
        <v>0</v>
      </c>
      <c r="Q107" s="186">
        <f t="shared" si="24"/>
        <v>0</v>
      </c>
      <c r="R107" s="186">
        <f t="shared" si="25"/>
        <v>0</v>
      </c>
      <c r="S107" s="186">
        <f t="shared" si="26"/>
        <v>0</v>
      </c>
      <c r="T107" s="186">
        <f t="shared" si="27"/>
        <v>0</v>
      </c>
      <c r="U107" s="235">
        <f t="shared" si="28"/>
        <v>0</v>
      </c>
      <c r="V107" s="235">
        <f t="shared" si="29"/>
        <v>0</v>
      </c>
      <c r="W107" s="235">
        <f t="shared" si="30"/>
        <v>0</v>
      </c>
      <c r="X107" s="235">
        <f t="shared" si="31"/>
        <v>0</v>
      </c>
      <c r="Y107" s="236">
        <f t="shared" si="32"/>
        <v>0</v>
      </c>
      <c r="Z107" s="236">
        <f t="shared" si="33"/>
        <v>0</v>
      </c>
      <c r="AA107" s="236">
        <f t="shared" si="34"/>
        <v>0</v>
      </c>
      <c r="AB107" s="236">
        <f t="shared" si="35"/>
        <v>0</v>
      </c>
      <c r="AC107" s="240">
        <f t="shared" si="36"/>
        <v>0</v>
      </c>
      <c r="AD107" s="240">
        <f t="shared" si="37"/>
        <v>0</v>
      </c>
      <c r="AE107" s="304"/>
      <c r="AF107" s="240">
        <f t="shared" si="42"/>
        <v>0</v>
      </c>
      <c r="AG107" s="241">
        <f t="shared" si="38"/>
        <v>0</v>
      </c>
      <c r="AH107" s="241">
        <f t="shared" si="39"/>
        <v>0</v>
      </c>
      <c r="AI107" s="241">
        <f t="shared" si="40"/>
        <v>0</v>
      </c>
      <c r="AN107" s="127"/>
      <c r="AO107" s="127"/>
      <c r="AP107" s="127"/>
    </row>
    <row r="108" spans="2:42" ht="18" customHeight="1">
      <c r="B108" s="186">
        <f>Length_1!L66</f>
        <v>0</v>
      </c>
      <c r="C108" s="186">
        <f>Length_1!M66</f>
        <v>0</v>
      </c>
      <c r="D108" s="186">
        <f>Length_1!N66</f>
        <v>0</v>
      </c>
      <c r="E108" s="186">
        <f>Length_1!O66</f>
        <v>0</v>
      </c>
      <c r="F108" s="237">
        <f t="shared" si="41"/>
        <v>0</v>
      </c>
      <c r="G108" s="235">
        <f>Length_1!P66</f>
        <v>0</v>
      </c>
      <c r="H108" s="235">
        <f>Length_1!Q66</f>
        <v>0</v>
      </c>
      <c r="I108" s="235">
        <f>Length_1!R66</f>
        <v>0</v>
      </c>
      <c r="J108" s="235">
        <f>Length_1!S66</f>
        <v>0</v>
      </c>
      <c r="K108" s="238">
        <v>0</v>
      </c>
      <c r="L108" s="236">
        <f>Length_1!T66</f>
        <v>0</v>
      </c>
      <c r="M108" s="236">
        <f>Length_1!U66</f>
        <v>0</v>
      </c>
      <c r="N108" s="236">
        <f>Length_1!V66</f>
        <v>0</v>
      </c>
      <c r="O108" s="236">
        <f>Length_1!W66</f>
        <v>0</v>
      </c>
      <c r="P108" s="239">
        <v>0</v>
      </c>
      <c r="Q108" s="186">
        <f t="shared" si="24"/>
        <v>0</v>
      </c>
      <c r="R108" s="186">
        <f t="shared" si="25"/>
        <v>0</v>
      </c>
      <c r="S108" s="186">
        <f t="shared" si="26"/>
        <v>0</v>
      </c>
      <c r="T108" s="186">
        <f t="shared" si="27"/>
        <v>0</v>
      </c>
      <c r="U108" s="235">
        <f t="shared" si="28"/>
        <v>0</v>
      </c>
      <c r="V108" s="235">
        <f t="shared" si="29"/>
        <v>0</v>
      </c>
      <c r="W108" s="235">
        <f t="shared" si="30"/>
        <v>0</v>
      </c>
      <c r="X108" s="235">
        <f t="shared" si="31"/>
        <v>0</v>
      </c>
      <c r="Y108" s="236">
        <f t="shared" si="32"/>
        <v>0</v>
      </c>
      <c r="Z108" s="236">
        <f t="shared" si="33"/>
        <v>0</v>
      </c>
      <c r="AA108" s="236">
        <f t="shared" si="34"/>
        <v>0</v>
      </c>
      <c r="AB108" s="236">
        <f t="shared" si="35"/>
        <v>0</v>
      </c>
      <c r="AC108" s="240">
        <f t="shared" si="36"/>
        <v>0</v>
      </c>
      <c r="AD108" s="240">
        <f t="shared" si="37"/>
        <v>0</v>
      </c>
      <c r="AE108" s="304"/>
      <c r="AF108" s="240">
        <f t="shared" si="42"/>
        <v>0</v>
      </c>
      <c r="AG108" s="241">
        <f t="shared" si="38"/>
        <v>0</v>
      </c>
      <c r="AH108" s="241">
        <f t="shared" si="39"/>
        <v>0</v>
      </c>
      <c r="AI108" s="241">
        <f t="shared" si="40"/>
        <v>0</v>
      </c>
      <c r="AN108" s="127"/>
      <c r="AO108" s="127"/>
      <c r="AP108" s="127"/>
    </row>
    <row r="109" spans="2:42" ht="18" customHeight="1">
      <c r="B109" s="186">
        <f>Length_1!L67</f>
        <v>0</v>
      </c>
      <c r="C109" s="186">
        <f>Length_1!M67</f>
        <v>0</v>
      </c>
      <c r="D109" s="186">
        <f>Length_1!N67</f>
        <v>0</v>
      </c>
      <c r="E109" s="186">
        <f>Length_1!O67</f>
        <v>0</v>
      </c>
      <c r="F109" s="237">
        <f t="shared" si="41"/>
        <v>0</v>
      </c>
      <c r="G109" s="235">
        <f>Length_1!P67</f>
        <v>0</v>
      </c>
      <c r="H109" s="235">
        <f>Length_1!Q67</f>
        <v>0</v>
      </c>
      <c r="I109" s="235">
        <f>Length_1!R67</f>
        <v>0</v>
      </c>
      <c r="J109" s="235">
        <f>Length_1!S67</f>
        <v>0</v>
      </c>
      <c r="K109" s="238">
        <v>0</v>
      </c>
      <c r="L109" s="236">
        <f>Length_1!T67</f>
        <v>0</v>
      </c>
      <c r="M109" s="236">
        <f>Length_1!U67</f>
        <v>0</v>
      </c>
      <c r="N109" s="236">
        <f>Length_1!V67</f>
        <v>0</v>
      </c>
      <c r="O109" s="236">
        <f>Length_1!W67</f>
        <v>0</v>
      </c>
      <c r="P109" s="239">
        <v>0</v>
      </c>
      <c r="Q109" s="186">
        <f t="shared" si="24"/>
        <v>0</v>
      </c>
      <c r="R109" s="186">
        <f t="shared" si="25"/>
        <v>0</v>
      </c>
      <c r="S109" s="186">
        <f t="shared" si="26"/>
        <v>0</v>
      </c>
      <c r="T109" s="186">
        <f t="shared" si="27"/>
        <v>0</v>
      </c>
      <c r="U109" s="235">
        <f t="shared" si="28"/>
        <v>0</v>
      </c>
      <c r="V109" s="235">
        <f t="shared" si="29"/>
        <v>0</v>
      </c>
      <c r="W109" s="235">
        <f t="shared" si="30"/>
        <v>0</v>
      </c>
      <c r="X109" s="235">
        <f t="shared" si="31"/>
        <v>0</v>
      </c>
      <c r="Y109" s="236">
        <f t="shared" si="32"/>
        <v>0</v>
      </c>
      <c r="Z109" s="236">
        <f t="shared" si="33"/>
        <v>0</v>
      </c>
      <c r="AA109" s="236">
        <f t="shared" si="34"/>
        <v>0</v>
      </c>
      <c r="AB109" s="236">
        <f t="shared" si="35"/>
        <v>0</v>
      </c>
      <c r="AC109" s="240">
        <f t="shared" si="36"/>
        <v>0</v>
      </c>
      <c r="AD109" s="240">
        <f t="shared" si="37"/>
        <v>0</v>
      </c>
      <c r="AE109" s="304"/>
      <c r="AF109" s="240">
        <f t="shared" si="42"/>
        <v>0</v>
      </c>
      <c r="AG109" s="241">
        <f t="shared" si="38"/>
        <v>0</v>
      </c>
      <c r="AH109" s="241">
        <f t="shared" si="39"/>
        <v>0</v>
      </c>
      <c r="AI109" s="241">
        <f t="shared" si="40"/>
        <v>0</v>
      </c>
      <c r="AN109" s="127"/>
      <c r="AO109" s="127"/>
      <c r="AP109" s="127"/>
    </row>
    <row r="110" spans="2:42" ht="18" customHeight="1">
      <c r="B110" s="186">
        <f>Length_1!L68</f>
        <v>0</v>
      </c>
      <c r="C110" s="186">
        <f>Length_1!M68</f>
        <v>0</v>
      </c>
      <c r="D110" s="186">
        <f>Length_1!N68</f>
        <v>0</v>
      </c>
      <c r="E110" s="186">
        <f>Length_1!O68</f>
        <v>0</v>
      </c>
      <c r="F110" s="237">
        <f t="shared" si="41"/>
        <v>0</v>
      </c>
      <c r="G110" s="235">
        <f>Length_1!P68</f>
        <v>0</v>
      </c>
      <c r="H110" s="235">
        <f>Length_1!Q68</f>
        <v>0</v>
      </c>
      <c r="I110" s="235">
        <f>Length_1!R68</f>
        <v>0</v>
      </c>
      <c r="J110" s="235">
        <f>Length_1!S68</f>
        <v>0</v>
      </c>
      <c r="K110" s="238">
        <v>0</v>
      </c>
      <c r="L110" s="236">
        <f>Length_1!T68</f>
        <v>0</v>
      </c>
      <c r="M110" s="236">
        <f>Length_1!U68</f>
        <v>0</v>
      </c>
      <c r="N110" s="236">
        <f>Length_1!V68</f>
        <v>0</v>
      </c>
      <c r="O110" s="236">
        <f>Length_1!W68</f>
        <v>0</v>
      </c>
      <c r="P110" s="239">
        <v>0</v>
      </c>
      <c r="Q110" s="186">
        <f t="shared" si="24"/>
        <v>0</v>
      </c>
      <c r="R110" s="186">
        <f t="shared" si="25"/>
        <v>0</v>
      </c>
      <c r="S110" s="186">
        <f t="shared" si="26"/>
        <v>0</v>
      </c>
      <c r="T110" s="186">
        <f t="shared" si="27"/>
        <v>0</v>
      </c>
      <c r="U110" s="235">
        <f t="shared" si="28"/>
        <v>0</v>
      </c>
      <c r="V110" s="235">
        <f t="shared" si="29"/>
        <v>0</v>
      </c>
      <c r="W110" s="235">
        <f t="shared" si="30"/>
        <v>0</v>
      </c>
      <c r="X110" s="235">
        <f t="shared" si="31"/>
        <v>0</v>
      </c>
      <c r="Y110" s="236">
        <f t="shared" si="32"/>
        <v>0</v>
      </c>
      <c r="Z110" s="236">
        <f t="shared" si="33"/>
        <v>0</v>
      </c>
      <c r="AA110" s="236">
        <f t="shared" si="34"/>
        <v>0</v>
      </c>
      <c r="AB110" s="236">
        <f t="shared" si="35"/>
        <v>0</v>
      </c>
      <c r="AC110" s="240">
        <f t="shared" si="36"/>
        <v>0</v>
      </c>
      <c r="AD110" s="240">
        <f t="shared" si="37"/>
        <v>0</v>
      </c>
      <c r="AE110" s="304"/>
      <c r="AF110" s="240">
        <f t="shared" si="42"/>
        <v>0</v>
      </c>
      <c r="AG110" s="241">
        <f t="shared" si="38"/>
        <v>0</v>
      </c>
      <c r="AH110" s="241">
        <f t="shared" si="39"/>
        <v>0</v>
      </c>
      <c r="AI110" s="241">
        <f t="shared" si="40"/>
        <v>0</v>
      </c>
      <c r="AN110" s="127"/>
      <c r="AO110" s="127"/>
      <c r="AP110" s="127"/>
    </row>
    <row r="111" spans="2:42" ht="18" customHeight="1">
      <c r="B111" s="186">
        <f>Length_1!L69</f>
        <v>0</v>
      </c>
      <c r="C111" s="186">
        <f>Length_1!M69</f>
        <v>0</v>
      </c>
      <c r="D111" s="186">
        <f>Length_1!N69</f>
        <v>0</v>
      </c>
      <c r="E111" s="186">
        <f>Length_1!O69</f>
        <v>0</v>
      </c>
      <c r="F111" s="237">
        <f t="shared" si="41"/>
        <v>0</v>
      </c>
      <c r="G111" s="235">
        <f>Length_1!P69</f>
        <v>0</v>
      </c>
      <c r="H111" s="235">
        <f>Length_1!Q69</f>
        <v>0</v>
      </c>
      <c r="I111" s="235">
        <f>Length_1!R69</f>
        <v>0</v>
      </c>
      <c r="J111" s="235">
        <f>Length_1!S69</f>
        <v>0</v>
      </c>
      <c r="K111" s="238">
        <v>0</v>
      </c>
      <c r="L111" s="236">
        <f>Length_1!T69</f>
        <v>0</v>
      </c>
      <c r="M111" s="236">
        <f>Length_1!U69</f>
        <v>0</v>
      </c>
      <c r="N111" s="236">
        <f>Length_1!V69</f>
        <v>0</v>
      </c>
      <c r="O111" s="236">
        <f>Length_1!W69</f>
        <v>0</v>
      </c>
      <c r="P111" s="239">
        <v>0</v>
      </c>
      <c r="Q111" s="186">
        <f t="shared" si="24"/>
        <v>0</v>
      </c>
      <c r="R111" s="186">
        <f t="shared" si="25"/>
        <v>0</v>
      </c>
      <c r="S111" s="186">
        <f t="shared" si="26"/>
        <v>0</v>
      </c>
      <c r="T111" s="186">
        <f t="shared" si="27"/>
        <v>0</v>
      </c>
      <c r="U111" s="235">
        <f t="shared" si="28"/>
        <v>0</v>
      </c>
      <c r="V111" s="235">
        <f t="shared" si="29"/>
        <v>0</v>
      </c>
      <c r="W111" s="235">
        <f t="shared" si="30"/>
        <v>0</v>
      </c>
      <c r="X111" s="235">
        <f t="shared" si="31"/>
        <v>0</v>
      </c>
      <c r="Y111" s="236">
        <f t="shared" si="32"/>
        <v>0</v>
      </c>
      <c r="Z111" s="236">
        <f t="shared" si="33"/>
        <v>0</v>
      </c>
      <c r="AA111" s="236">
        <f t="shared" si="34"/>
        <v>0</v>
      </c>
      <c r="AB111" s="236">
        <f t="shared" si="35"/>
        <v>0</v>
      </c>
      <c r="AC111" s="240">
        <f t="shared" si="36"/>
        <v>0</v>
      </c>
      <c r="AD111" s="240">
        <f t="shared" si="37"/>
        <v>0</v>
      </c>
      <c r="AE111" s="304"/>
      <c r="AF111" s="240">
        <f t="shared" si="42"/>
        <v>0</v>
      </c>
      <c r="AG111" s="241">
        <f t="shared" si="38"/>
        <v>0</v>
      </c>
      <c r="AH111" s="241">
        <f t="shared" si="39"/>
        <v>0</v>
      </c>
      <c r="AI111" s="241">
        <f t="shared" si="40"/>
        <v>0</v>
      </c>
      <c r="AN111" s="127"/>
      <c r="AO111" s="127"/>
      <c r="AP111" s="127"/>
    </row>
    <row r="112" spans="2:42" ht="18" customHeight="1">
      <c r="B112" s="186">
        <f>Length_1!L70</f>
        <v>0</v>
      </c>
      <c r="C112" s="186">
        <f>Length_1!M70</f>
        <v>0</v>
      </c>
      <c r="D112" s="186">
        <f>Length_1!N70</f>
        <v>0</v>
      </c>
      <c r="E112" s="186">
        <f>Length_1!O70</f>
        <v>0</v>
      </c>
      <c r="F112" s="237">
        <f t="shared" si="41"/>
        <v>0</v>
      </c>
      <c r="G112" s="235">
        <f>Length_1!P70</f>
        <v>0</v>
      </c>
      <c r="H112" s="235">
        <f>Length_1!Q70</f>
        <v>0</v>
      </c>
      <c r="I112" s="235">
        <f>Length_1!R70</f>
        <v>0</v>
      </c>
      <c r="J112" s="235">
        <f>Length_1!S70</f>
        <v>0</v>
      </c>
      <c r="K112" s="238">
        <v>0</v>
      </c>
      <c r="L112" s="236">
        <f>Length_1!T70</f>
        <v>0</v>
      </c>
      <c r="M112" s="236">
        <f>Length_1!U70</f>
        <v>0</v>
      </c>
      <c r="N112" s="236">
        <f>Length_1!V70</f>
        <v>0</v>
      </c>
      <c r="O112" s="236">
        <f>Length_1!W70</f>
        <v>0</v>
      </c>
      <c r="P112" s="239">
        <v>0</v>
      </c>
      <c r="Q112" s="186">
        <f t="shared" si="24"/>
        <v>0</v>
      </c>
      <c r="R112" s="186">
        <f t="shared" si="25"/>
        <v>0</v>
      </c>
      <c r="S112" s="186">
        <f t="shared" si="26"/>
        <v>0</v>
      </c>
      <c r="T112" s="186">
        <f t="shared" si="27"/>
        <v>0</v>
      </c>
      <c r="U112" s="235">
        <f t="shared" si="28"/>
        <v>0</v>
      </c>
      <c r="V112" s="235">
        <f t="shared" si="29"/>
        <v>0</v>
      </c>
      <c r="W112" s="235">
        <f t="shared" si="30"/>
        <v>0</v>
      </c>
      <c r="X112" s="235">
        <f t="shared" si="31"/>
        <v>0</v>
      </c>
      <c r="Y112" s="236">
        <f t="shared" si="32"/>
        <v>0</v>
      </c>
      <c r="Z112" s="236">
        <f t="shared" si="33"/>
        <v>0</v>
      </c>
      <c r="AA112" s="236">
        <f t="shared" si="34"/>
        <v>0</v>
      </c>
      <c r="AB112" s="236">
        <f t="shared" si="35"/>
        <v>0</v>
      </c>
      <c r="AC112" s="240">
        <f t="shared" si="36"/>
        <v>0</v>
      </c>
      <c r="AD112" s="240">
        <f t="shared" si="37"/>
        <v>0</v>
      </c>
      <c r="AE112" s="304"/>
      <c r="AF112" s="240">
        <f t="shared" si="42"/>
        <v>0</v>
      </c>
      <c r="AG112" s="241">
        <f t="shared" si="38"/>
        <v>0</v>
      </c>
      <c r="AH112" s="241">
        <f t="shared" si="39"/>
        <v>0</v>
      </c>
      <c r="AI112" s="241">
        <f t="shared" si="40"/>
        <v>0</v>
      </c>
      <c r="AN112" s="127"/>
      <c r="AO112" s="127"/>
      <c r="AP112" s="127"/>
    </row>
    <row r="113" spans="2:42" ht="18" customHeight="1">
      <c r="B113" s="186">
        <f>Length_1!L71</f>
        <v>0</v>
      </c>
      <c r="C113" s="186">
        <f>Length_1!M71</f>
        <v>0</v>
      </c>
      <c r="D113" s="186">
        <f>Length_1!N71</f>
        <v>0</v>
      </c>
      <c r="E113" s="186">
        <f>Length_1!O71</f>
        <v>0</v>
      </c>
      <c r="F113" s="237">
        <f t="shared" si="41"/>
        <v>0</v>
      </c>
      <c r="G113" s="235">
        <f>Length_1!P71</f>
        <v>0</v>
      </c>
      <c r="H113" s="235">
        <f>Length_1!Q71</f>
        <v>0</v>
      </c>
      <c r="I113" s="235">
        <f>Length_1!R71</f>
        <v>0</v>
      </c>
      <c r="J113" s="235">
        <f>Length_1!S71</f>
        <v>0</v>
      </c>
      <c r="K113" s="238">
        <v>0</v>
      </c>
      <c r="L113" s="236">
        <f>Length_1!T71</f>
        <v>0</v>
      </c>
      <c r="M113" s="236">
        <f>Length_1!U71</f>
        <v>0</v>
      </c>
      <c r="N113" s="236">
        <f>Length_1!V71</f>
        <v>0</v>
      </c>
      <c r="O113" s="236">
        <f>Length_1!W71</f>
        <v>0</v>
      </c>
      <c r="P113" s="239">
        <v>0</v>
      </c>
      <c r="Q113" s="186">
        <f t="shared" si="24"/>
        <v>0</v>
      </c>
      <c r="R113" s="186">
        <f t="shared" si="25"/>
        <v>0</v>
      </c>
      <c r="S113" s="186">
        <f t="shared" si="26"/>
        <v>0</v>
      </c>
      <c r="T113" s="186">
        <f t="shared" si="27"/>
        <v>0</v>
      </c>
      <c r="U113" s="235">
        <f t="shared" si="28"/>
        <v>0</v>
      </c>
      <c r="V113" s="235">
        <f t="shared" si="29"/>
        <v>0</v>
      </c>
      <c r="W113" s="235">
        <f t="shared" si="30"/>
        <v>0</v>
      </c>
      <c r="X113" s="235">
        <f t="shared" si="31"/>
        <v>0</v>
      </c>
      <c r="Y113" s="236">
        <f t="shared" si="32"/>
        <v>0</v>
      </c>
      <c r="Z113" s="236">
        <f t="shared" si="33"/>
        <v>0</v>
      </c>
      <c r="AA113" s="236">
        <f t="shared" si="34"/>
        <v>0</v>
      </c>
      <c r="AB113" s="236">
        <f t="shared" si="35"/>
        <v>0</v>
      </c>
      <c r="AC113" s="240">
        <f t="shared" si="36"/>
        <v>0</v>
      </c>
      <c r="AD113" s="240">
        <f t="shared" si="37"/>
        <v>0</v>
      </c>
      <c r="AE113" s="304"/>
      <c r="AF113" s="240">
        <f t="shared" si="42"/>
        <v>0</v>
      </c>
      <c r="AG113" s="241">
        <f t="shared" si="38"/>
        <v>0</v>
      </c>
      <c r="AH113" s="241">
        <f t="shared" si="39"/>
        <v>0</v>
      </c>
      <c r="AI113" s="241">
        <f t="shared" si="40"/>
        <v>0</v>
      </c>
      <c r="AN113" s="127"/>
      <c r="AO113" s="127"/>
      <c r="AP113" s="127"/>
    </row>
    <row r="114" spans="2:42" ht="18" customHeight="1">
      <c r="B114" s="186">
        <f>Length_1!L72</f>
        <v>0</v>
      </c>
      <c r="C114" s="186">
        <f>Length_1!M72</f>
        <v>0</v>
      </c>
      <c r="D114" s="186">
        <f>Length_1!N72</f>
        <v>0</v>
      </c>
      <c r="E114" s="186">
        <f>Length_1!O72</f>
        <v>0</v>
      </c>
      <c r="F114" s="237">
        <f t="shared" si="41"/>
        <v>0</v>
      </c>
      <c r="G114" s="235">
        <f>Length_1!P72</f>
        <v>0</v>
      </c>
      <c r="H114" s="235">
        <f>Length_1!Q72</f>
        <v>0</v>
      </c>
      <c r="I114" s="235">
        <f>Length_1!R72</f>
        <v>0</v>
      </c>
      <c r="J114" s="235">
        <f>Length_1!S72</f>
        <v>0</v>
      </c>
      <c r="K114" s="238">
        <v>0</v>
      </c>
      <c r="L114" s="236">
        <f>Length_1!T72</f>
        <v>0</v>
      </c>
      <c r="M114" s="236">
        <f>Length_1!U72</f>
        <v>0</v>
      </c>
      <c r="N114" s="236">
        <f>Length_1!V72</f>
        <v>0</v>
      </c>
      <c r="O114" s="236">
        <f>Length_1!W72</f>
        <v>0</v>
      </c>
      <c r="P114" s="239">
        <v>0</v>
      </c>
      <c r="Q114" s="186">
        <f t="shared" si="24"/>
        <v>0</v>
      </c>
      <c r="R114" s="186">
        <f t="shared" si="25"/>
        <v>0</v>
      </c>
      <c r="S114" s="186">
        <f t="shared" si="26"/>
        <v>0</v>
      </c>
      <c r="T114" s="186">
        <f t="shared" si="27"/>
        <v>0</v>
      </c>
      <c r="U114" s="235">
        <f t="shared" si="28"/>
        <v>0</v>
      </c>
      <c r="V114" s="235">
        <f t="shared" si="29"/>
        <v>0</v>
      </c>
      <c r="W114" s="235">
        <f t="shared" si="30"/>
        <v>0</v>
      </c>
      <c r="X114" s="235">
        <f t="shared" si="31"/>
        <v>0</v>
      </c>
      <c r="Y114" s="236">
        <f t="shared" si="32"/>
        <v>0</v>
      </c>
      <c r="Z114" s="236">
        <f t="shared" si="33"/>
        <v>0</v>
      </c>
      <c r="AA114" s="236">
        <f t="shared" si="34"/>
        <v>0</v>
      </c>
      <c r="AB114" s="236">
        <f t="shared" si="35"/>
        <v>0</v>
      </c>
      <c r="AC114" s="240">
        <f t="shared" si="36"/>
        <v>0</v>
      </c>
      <c r="AD114" s="240">
        <f t="shared" si="37"/>
        <v>0</v>
      </c>
      <c r="AE114" s="304"/>
      <c r="AF114" s="240">
        <f t="shared" si="42"/>
        <v>0</v>
      </c>
      <c r="AG114" s="241">
        <f t="shared" si="38"/>
        <v>0</v>
      </c>
      <c r="AH114" s="241">
        <f t="shared" si="39"/>
        <v>0</v>
      </c>
      <c r="AI114" s="241">
        <f t="shared" si="40"/>
        <v>0</v>
      </c>
      <c r="AN114" s="127"/>
      <c r="AO114" s="127"/>
      <c r="AP114" s="127"/>
    </row>
    <row r="115" spans="2:42" ht="18" customHeight="1">
      <c r="B115" s="186">
        <f>Length_1!L73</f>
        <v>0</v>
      </c>
      <c r="C115" s="186">
        <f>Length_1!M73</f>
        <v>0</v>
      </c>
      <c r="D115" s="186">
        <f>Length_1!N73</f>
        <v>0</v>
      </c>
      <c r="E115" s="186">
        <f>Length_1!O73</f>
        <v>0</v>
      </c>
      <c r="F115" s="237">
        <f t="shared" si="41"/>
        <v>0</v>
      </c>
      <c r="G115" s="235">
        <f>Length_1!P73</f>
        <v>0</v>
      </c>
      <c r="H115" s="235">
        <f>Length_1!Q73</f>
        <v>0</v>
      </c>
      <c r="I115" s="235">
        <f>Length_1!R73</f>
        <v>0</v>
      </c>
      <c r="J115" s="235">
        <f>Length_1!S73</f>
        <v>0</v>
      </c>
      <c r="K115" s="238">
        <v>0</v>
      </c>
      <c r="L115" s="236">
        <f>Length_1!T73</f>
        <v>0</v>
      </c>
      <c r="M115" s="236">
        <f>Length_1!U73</f>
        <v>0</v>
      </c>
      <c r="N115" s="236">
        <f>Length_1!V73</f>
        <v>0</v>
      </c>
      <c r="O115" s="236">
        <f>Length_1!W73</f>
        <v>0</v>
      </c>
      <c r="P115" s="239">
        <v>0</v>
      </c>
      <c r="Q115" s="186">
        <f t="shared" si="24"/>
        <v>0</v>
      </c>
      <c r="R115" s="186">
        <f t="shared" si="25"/>
        <v>0</v>
      </c>
      <c r="S115" s="186">
        <f t="shared" si="26"/>
        <v>0</v>
      </c>
      <c r="T115" s="186">
        <f t="shared" si="27"/>
        <v>0</v>
      </c>
      <c r="U115" s="235">
        <f t="shared" si="28"/>
        <v>0</v>
      </c>
      <c r="V115" s="235">
        <f t="shared" si="29"/>
        <v>0</v>
      </c>
      <c r="W115" s="235">
        <f t="shared" si="30"/>
        <v>0</v>
      </c>
      <c r="X115" s="235">
        <f t="shared" si="31"/>
        <v>0</v>
      </c>
      <c r="Y115" s="236">
        <f t="shared" si="32"/>
        <v>0</v>
      </c>
      <c r="Z115" s="236">
        <f t="shared" si="33"/>
        <v>0</v>
      </c>
      <c r="AA115" s="236">
        <f t="shared" si="34"/>
        <v>0</v>
      </c>
      <c r="AB115" s="236">
        <f t="shared" si="35"/>
        <v>0</v>
      </c>
      <c r="AC115" s="240">
        <f t="shared" si="36"/>
        <v>0</v>
      </c>
      <c r="AD115" s="240">
        <f t="shared" si="37"/>
        <v>0</v>
      </c>
      <c r="AE115" s="304"/>
      <c r="AF115" s="240">
        <f t="shared" si="42"/>
        <v>0</v>
      </c>
      <c r="AG115" s="241">
        <f t="shared" si="38"/>
        <v>0</v>
      </c>
      <c r="AH115" s="241">
        <f t="shared" si="39"/>
        <v>0</v>
      </c>
      <c r="AI115" s="241">
        <f t="shared" si="40"/>
        <v>0</v>
      </c>
      <c r="AN115" s="127"/>
      <c r="AO115" s="127"/>
      <c r="AP115" s="127"/>
    </row>
    <row r="116" spans="2:42" ht="18" customHeight="1">
      <c r="B116" s="186">
        <f>Length_1!L74</f>
        <v>0</v>
      </c>
      <c r="C116" s="186">
        <f>Length_1!M74</f>
        <v>0</v>
      </c>
      <c r="D116" s="186">
        <f>Length_1!N74</f>
        <v>0</v>
      </c>
      <c r="E116" s="186">
        <f>Length_1!O74</f>
        <v>0</v>
      </c>
      <c r="F116" s="237">
        <f t="shared" si="41"/>
        <v>0</v>
      </c>
      <c r="G116" s="235">
        <f>Length_1!P74</f>
        <v>0</v>
      </c>
      <c r="H116" s="235">
        <f>Length_1!Q74</f>
        <v>0</v>
      </c>
      <c r="I116" s="235">
        <f>Length_1!R74</f>
        <v>0</v>
      </c>
      <c r="J116" s="235">
        <f>Length_1!S74</f>
        <v>0</v>
      </c>
      <c r="K116" s="238">
        <v>0</v>
      </c>
      <c r="L116" s="236">
        <f>Length_1!T74</f>
        <v>0</v>
      </c>
      <c r="M116" s="236">
        <f>Length_1!U74</f>
        <v>0</v>
      </c>
      <c r="N116" s="236">
        <f>Length_1!V74</f>
        <v>0</v>
      </c>
      <c r="O116" s="236">
        <f>Length_1!W74</f>
        <v>0</v>
      </c>
      <c r="P116" s="239">
        <v>0</v>
      </c>
      <c r="Q116" s="186">
        <f t="shared" si="24"/>
        <v>0</v>
      </c>
      <c r="R116" s="186">
        <f t="shared" si="25"/>
        <v>0</v>
      </c>
      <c r="S116" s="186">
        <f t="shared" si="26"/>
        <v>0</v>
      </c>
      <c r="T116" s="186">
        <f t="shared" si="27"/>
        <v>0</v>
      </c>
      <c r="U116" s="235">
        <f t="shared" si="28"/>
        <v>0</v>
      </c>
      <c r="V116" s="235">
        <f t="shared" si="29"/>
        <v>0</v>
      </c>
      <c r="W116" s="235">
        <f t="shared" si="30"/>
        <v>0</v>
      </c>
      <c r="X116" s="235">
        <f t="shared" si="31"/>
        <v>0</v>
      </c>
      <c r="Y116" s="236">
        <f t="shared" si="32"/>
        <v>0</v>
      </c>
      <c r="Z116" s="236">
        <f t="shared" si="33"/>
        <v>0</v>
      </c>
      <c r="AA116" s="236">
        <f t="shared" si="34"/>
        <v>0</v>
      </c>
      <c r="AB116" s="236">
        <f t="shared" si="35"/>
        <v>0</v>
      </c>
      <c r="AC116" s="240">
        <f t="shared" si="36"/>
        <v>0</v>
      </c>
      <c r="AD116" s="240">
        <f t="shared" si="37"/>
        <v>0</v>
      </c>
      <c r="AE116" s="304"/>
      <c r="AF116" s="240">
        <f t="shared" si="42"/>
        <v>0</v>
      </c>
      <c r="AG116" s="241">
        <f t="shared" si="38"/>
        <v>0</v>
      </c>
      <c r="AH116" s="241">
        <f t="shared" si="39"/>
        <v>0</v>
      </c>
      <c r="AI116" s="241">
        <f t="shared" si="40"/>
        <v>0</v>
      </c>
      <c r="AN116" s="127"/>
      <c r="AO116" s="127"/>
      <c r="AP116" s="127"/>
    </row>
    <row r="117" spans="2:42" ht="18" customHeight="1">
      <c r="B117" s="186">
        <f>Length_1!L75</f>
        <v>0</v>
      </c>
      <c r="C117" s="186">
        <f>Length_1!M75</f>
        <v>0</v>
      </c>
      <c r="D117" s="186">
        <f>Length_1!N75</f>
        <v>0</v>
      </c>
      <c r="E117" s="186">
        <f>Length_1!O75</f>
        <v>0</v>
      </c>
      <c r="F117" s="237">
        <f t="shared" si="41"/>
        <v>0</v>
      </c>
      <c r="G117" s="235">
        <f>Length_1!P75</f>
        <v>0</v>
      </c>
      <c r="H117" s="235">
        <f>Length_1!Q75</f>
        <v>0</v>
      </c>
      <c r="I117" s="235">
        <f>Length_1!R75</f>
        <v>0</v>
      </c>
      <c r="J117" s="235">
        <f>Length_1!S75</f>
        <v>0</v>
      </c>
      <c r="K117" s="238">
        <v>0</v>
      </c>
      <c r="L117" s="236">
        <f>Length_1!T75</f>
        <v>0</v>
      </c>
      <c r="M117" s="236">
        <f>Length_1!U75</f>
        <v>0</v>
      </c>
      <c r="N117" s="236">
        <f>Length_1!V75</f>
        <v>0</v>
      </c>
      <c r="O117" s="236">
        <f>Length_1!W75</f>
        <v>0</v>
      </c>
      <c r="P117" s="239">
        <v>0</v>
      </c>
      <c r="Q117" s="186">
        <f t="shared" si="24"/>
        <v>0</v>
      </c>
      <c r="R117" s="186">
        <f t="shared" si="25"/>
        <v>0</v>
      </c>
      <c r="S117" s="186">
        <f t="shared" si="26"/>
        <v>0</v>
      </c>
      <c r="T117" s="186">
        <f t="shared" si="27"/>
        <v>0</v>
      </c>
      <c r="U117" s="235">
        <f t="shared" si="28"/>
        <v>0</v>
      </c>
      <c r="V117" s="235">
        <f t="shared" si="29"/>
        <v>0</v>
      </c>
      <c r="W117" s="235">
        <f t="shared" si="30"/>
        <v>0</v>
      </c>
      <c r="X117" s="235">
        <f t="shared" si="31"/>
        <v>0</v>
      </c>
      <c r="Y117" s="236">
        <f t="shared" si="32"/>
        <v>0</v>
      </c>
      <c r="Z117" s="236">
        <f t="shared" si="33"/>
        <v>0</v>
      </c>
      <c r="AA117" s="236">
        <f t="shared" si="34"/>
        <v>0</v>
      </c>
      <c r="AB117" s="236">
        <f t="shared" si="35"/>
        <v>0</v>
      </c>
      <c r="AC117" s="240">
        <f t="shared" si="36"/>
        <v>0</v>
      </c>
      <c r="AD117" s="240">
        <f t="shared" si="37"/>
        <v>0</v>
      </c>
      <c r="AE117" s="304"/>
      <c r="AF117" s="240">
        <f t="shared" si="42"/>
        <v>0</v>
      </c>
      <c r="AG117" s="241">
        <f t="shared" si="38"/>
        <v>0</v>
      </c>
      <c r="AH117" s="241">
        <f t="shared" si="39"/>
        <v>0</v>
      </c>
      <c r="AI117" s="241">
        <f t="shared" si="40"/>
        <v>0</v>
      </c>
      <c r="AN117" s="127"/>
      <c r="AO117" s="127"/>
      <c r="AP117" s="127"/>
    </row>
    <row r="118" spans="2:42" ht="18" customHeight="1">
      <c r="B118" s="186">
        <f>Length_1!L76</f>
        <v>0</v>
      </c>
      <c r="C118" s="186">
        <f>Length_1!M76</f>
        <v>0</v>
      </c>
      <c r="D118" s="186">
        <f>Length_1!N76</f>
        <v>0</v>
      </c>
      <c r="E118" s="186">
        <f>Length_1!O76</f>
        <v>0</v>
      </c>
      <c r="F118" s="237">
        <f t="shared" si="41"/>
        <v>0</v>
      </c>
      <c r="G118" s="235">
        <f>Length_1!P76</f>
        <v>0</v>
      </c>
      <c r="H118" s="235">
        <f>Length_1!Q76</f>
        <v>0</v>
      </c>
      <c r="I118" s="235">
        <f>Length_1!R76</f>
        <v>0</v>
      </c>
      <c r="J118" s="235">
        <f>Length_1!S76</f>
        <v>0</v>
      </c>
      <c r="K118" s="238">
        <v>0</v>
      </c>
      <c r="L118" s="236">
        <f>Length_1!T76</f>
        <v>0</v>
      </c>
      <c r="M118" s="236">
        <f>Length_1!U76</f>
        <v>0</v>
      </c>
      <c r="N118" s="236">
        <f>Length_1!V76</f>
        <v>0</v>
      </c>
      <c r="O118" s="236">
        <f>Length_1!W76</f>
        <v>0</v>
      </c>
      <c r="P118" s="239">
        <v>0</v>
      </c>
      <c r="Q118" s="186">
        <f t="shared" si="24"/>
        <v>0</v>
      </c>
      <c r="R118" s="186">
        <f t="shared" si="25"/>
        <v>0</v>
      </c>
      <c r="S118" s="186">
        <f t="shared" si="26"/>
        <v>0</v>
      </c>
      <c r="T118" s="186">
        <f t="shared" si="27"/>
        <v>0</v>
      </c>
      <c r="U118" s="235">
        <f t="shared" si="28"/>
        <v>0</v>
      </c>
      <c r="V118" s="235">
        <f t="shared" si="29"/>
        <v>0</v>
      </c>
      <c r="W118" s="235">
        <f t="shared" si="30"/>
        <v>0</v>
      </c>
      <c r="X118" s="235">
        <f t="shared" si="31"/>
        <v>0</v>
      </c>
      <c r="Y118" s="236">
        <f t="shared" si="32"/>
        <v>0</v>
      </c>
      <c r="Z118" s="236">
        <f t="shared" si="33"/>
        <v>0</v>
      </c>
      <c r="AA118" s="236">
        <f t="shared" si="34"/>
        <v>0</v>
      </c>
      <c r="AB118" s="236">
        <f t="shared" si="35"/>
        <v>0</v>
      </c>
      <c r="AC118" s="240">
        <f t="shared" si="36"/>
        <v>0</v>
      </c>
      <c r="AD118" s="240">
        <f t="shared" si="37"/>
        <v>0</v>
      </c>
      <c r="AE118" s="304"/>
      <c r="AF118" s="240">
        <f t="shared" si="42"/>
        <v>0</v>
      </c>
      <c r="AG118" s="241">
        <f t="shared" si="38"/>
        <v>0</v>
      </c>
      <c r="AH118" s="241">
        <f t="shared" si="39"/>
        <v>0</v>
      </c>
      <c r="AI118" s="241">
        <f t="shared" si="40"/>
        <v>0</v>
      </c>
      <c r="AN118" s="127"/>
      <c r="AO118" s="127"/>
      <c r="AP118" s="127"/>
    </row>
    <row r="119" spans="2:42" ht="18" customHeight="1">
      <c r="B119" s="186">
        <f>Length_1!L77</f>
        <v>0</v>
      </c>
      <c r="C119" s="186">
        <f>Length_1!M77</f>
        <v>0</v>
      </c>
      <c r="D119" s="186">
        <f>Length_1!N77</f>
        <v>0</v>
      </c>
      <c r="E119" s="186">
        <f>Length_1!O77</f>
        <v>0</v>
      </c>
      <c r="F119" s="237">
        <f t="shared" si="41"/>
        <v>0</v>
      </c>
      <c r="G119" s="235">
        <f>Length_1!P77</f>
        <v>0</v>
      </c>
      <c r="H119" s="235">
        <f>Length_1!Q77</f>
        <v>0</v>
      </c>
      <c r="I119" s="235">
        <f>Length_1!R77</f>
        <v>0</v>
      </c>
      <c r="J119" s="235">
        <f>Length_1!S77</f>
        <v>0</v>
      </c>
      <c r="K119" s="238">
        <v>0</v>
      </c>
      <c r="L119" s="236">
        <f>Length_1!T77</f>
        <v>0</v>
      </c>
      <c r="M119" s="236">
        <f>Length_1!U77</f>
        <v>0</v>
      </c>
      <c r="N119" s="236">
        <f>Length_1!V77</f>
        <v>0</v>
      </c>
      <c r="O119" s="236">
        <f>Length_1!W77</f>
        <v>0</v>
      </c>
      <c r="P119" s="239">
        <v>0</v>
      </c>
      <c r="Q119" s="186">
        <f t="shared" si="24"/>
        <v>0</v>
      </c>
      <c r="R119" s="186">
        <f t="shared" si="25"/>
        <v>0</v>
      </c>
      <c r="S119" s="186">
        <f t="shared" si="26"/>
        <v>0</v>
      </c>
      <c r="T119" s="186">
        <f t="shared" si="27"/>
        <v>0</v>
      </c>
      <c r="U119" s="235">
        <f t="shared" si="28"/>
        <v>0</v>
      </c>
      <c r="V119" s="235">
        <f t="shared" si="29"/>
        <v>0</v>
      </c>
      <c r="W119" s="235">
        <f t="shared" si="30"/>
        <v>0</v>
      </c>
      <c r="X119" s="235">
        <f t="shared" si="31"/>
        <v>0</v>
      </c>
      <c r="Y119" s="236">
        <f t="shared" si="32"/>
        <v>0</v>
      </c>
      <c r="Z119" s="236">
        <f t="shared" si="33"/>
        <v>0</v>
      </c>
      <c r="AA119" s="236">
        <f t="shared" si="34"/>
        <v>0</v>
      </c>
      <c r="AB119" s="236">
        <f t="shared" si="35"/>
        <v>0</v>
      </c>
      <c r="AC119" s="240">
        <f t="shared" si="36"/>
        <v>0</v>
      </c>
      <c r="AD119" s="240">
        <f t="shared" si="37"/>
        <v>0</v>
      </c>
      <c r="AE119" s="304"/>
      <c r="AF119" s="240">
        <f t="shared" si="42"/>
        <v>0</v>
      </c>
      <c r="AG119" s="241">
        <f t="shared" si="38"/>
        <v>0</v>
      </c>
      <c r="AH119" s="241">
        <f t="shared" si="39"/>
        <v>0</v>
      </c>
      <c r="AI119" s="241">
        <f t="shared" si="40"/>
        <v>0</v>
      </c>
      <c r="AN119" s="127"/>
      <c r="AO119" s="127"/>
      <c r="AP119" s="127"/>
    </row>
    <row r="120" spans="2:42" ht="18" customHeight="1">
      <c r="B120" s="186">
        <f>Length_1!L78</f>
        <v>0</v>
      </c>
      <c r="C120" s="186">
        <f>Length_1!M78</f>
        <v>0</v>
      </c>
      <c r="D120" s="186">
        <f>Length_1!N78</f>
        <v>0</v>
      </c>
      <c r="E120" s="186">
        <f>Length_1!O78</f>
        <v>0</v>
      </c>
      <c r="F120" s="237">
        <f t="shared" si="41"/>
        <v>0</v>
      </c>
      <c r="G120" s="235">
        <f>Length_1!P78</f>
        <v>0</v>
      </c>
      <c r="H120" s="235">
        <f>Length_1!Q78</f>
        <v>0</v>
      </c>
      <c r="I120" s="235">
        <f>Length_1!R78</f>
        <v>0</v>
      </c>
      <c r="J120" s="235">
        <f>Length_1!S78</f>
        <v>0</v>
      </c>
      <c r="K120" s="238">
        <v>0</v>
      </c>
      <c r="L120" s="236">
        <f>Length_1!T78</f>
        <v>0</v>
      </c>
      <c r="M120" s="236">
        <f>Length_1!U78</f>
        <v>0</v>
      </c>
      <c r="N120" s="236">
        <f>Length_1!V78</f>
        <v>0</v>
      </c>
      <c r="O120" s="236">
        <f>Length_1!W78</f>
        <v>0</v>
      </c>
      <c r="P120" s="239">
        <v>0</v>
      </c>
      <c r="Q120" s="186">
        <f t="shared" si="24"/>
        <v>0</v>
      </c>
      <c r="R120" s="186">
        <f t="shared" si="25"/>
        <v>0</v>
      </c>
      <c r="S120" s="186">
        <f t="shared" si="26"/>
        <v>0</v>
      </c>
      <c r="T120" s="186">
        <f t="shared" si="27"/>
        <v>0</v>
      </c>
      <c r="U120" s="235">
        <f t="shared" si="28"/>
        <v>0</v>
      </c>
      <c r="V120" s="235">
        <f t="shared" si="29"/>
        <v>0</v>
      </c>
      <c r="W120" s="235">
        <f t="shared" si="30"/>
        <v>0</v>
      </c>
      <c r="X120" s="235">
        <f t="shared" si="31"/>
        <v>0</v>
      </c>
      <c r="Y120" s="236">
        <f t="shared" si="32"/>
        <v>0</v>
      </c>
      <c r="Z120" s="236">
        <f t="shared" si="33"/>
        <v>0</v>
      </c>
      <c r="AA120" s="236">
        <f t="shared" si="34"/>
        <v>0</v>
      </c>
      <c r="AB120" s="236">
        <f t="shared" si="35"/>
        <v>0</v>
      </c>
      <c r="AC120" s="240">
        <f t="shared" si="36"/>
        <v>0</v>
      </c>
      <c r="AD120" s="240">
        <f t="shared" si="37"/>
        <v>0</v>
      </c>
      <c r="AE120" s="304"/>
      <c r="AF120" s="240">
        <f t="shared" si="42"/>
        <v>0</v>
      </c>
      <c r="AG120" s="241">
        <f t="shared" si="38"/>
        <v>0</v>
      </c>
      <c r="AH120" s="241">
        <f t="shared" si="39"/>
        <v>0</v>
      </c>
      <c r="AI120" s="241">
        <f t="shared" si="40"/>
        <v>0</v>
      </c>
      <c r="AN120" s="127"/>
      <c r="AO120" s="127"/>
      <c r="AP120" s="127"/>
    </row>
    <row r="121" spans="2:42" ht="18" customHeight="1">
      <c r="B121" s="186">
        <f>Length_1!L79</f>
        <v>0</v>
      </c>
      <c r="C121" s="186">
        <f>Length_1!M79</f>
        <v>0</v>
      </c>
      <c r="D121" s="186">
        <f>Length_1!N79</f>
        <v>0</v>
      </c>
      <c r="E121" s="186">
        <f>Length_1!O79</f>
        <v>0</v>
      </c>
      <c r="F121" s="237">
        <f t="shared" si="41"/>
        <v>0</v>
      </c>
      <c r="G121" s="235">
        <f>Length_1!P79</f>
        <v>0</v>
      </c>
      <c r="H121" s="235">
        <f>Length_1!Q79</f>
        <v>0</v>
      </c>
      <c r="I121" s="235">
        <f>Length_1!R79</f>
        <v>0</v>
      </c>
      <c r="J121" s="235">
        <f>Length_1!S79</f>
        <v>0</v>
      </c>
      <c r="K121" s="238">
        <v>0</v>
      </c>
      <c r="L121" s="236">
        <f>Length_1!T79</f>
        <v>0</v>
      </c>
      <c r="M121" s="236">
        <f>Length_1!U79</f>
        <v>0</v>
      </c>
      <c r="N121" s="236">
        <f>Length_1!V79</f>
        <v>0</v>
      </c>
      <c r="O121" s="236">
        <f>Length_1!W79</f>
        <v>0</v>
      </c>
      <c r="P121" s="239">
        <v>0</v>
      </c>
      <c r="Q121" s="186">
        <f t="shared" si="24"/>
        <v>0</v>
      </c>
      <c r="R121" s="186">
        <f t="shared" si="25"/>
        <v>0</v>
      </c>
      <c r="S121" s="186">
        <f t="shared" si="26"/>
        <v>0</v>
      </c>
      <c r="T121" s="186">
        <f t="shared" si="27"/>
        <v>0</v>
      </c>
      <c r="U121" s="235">
        <f t="shared" si="28"/>
        <v>0</v>
      </c>
      <c r="V121" s="235">
        <f t="shared" si="29"/>
        <v>0</v>
      </c>
      <c r="W121" s="235">
        <f t="shared" si="30"/>
        <v>0</v>
      </c>
      <c r="X121" s="235">
        <f t="shared" si="31"/>
        <v>0</v>
      </c>
      <c r="Y121" s="236">
        <f t="shared" si="32"/>
        <v>0</v>
      </c>
      <c r="Z121" s="236">
        <f t="shared" si="33"/>
        <v>0</v>
      </c>
      <c r="AA121" s="236">
        <f t="shared" si="34"/>
        <v>0</v>
      </c>
      <c r="AB121" s="236">
        <f t="shared" si="35"/>
        <v>0</v>
      </c>
      <c r="AC121" s="240">
        <f t="shared" si="36"/>
        <v>0</v>
      </c>
      <c r="AD121" s="240">
        <f t="shared" si="37"/>
        <v>0</v>
      </c>
      <c r="AE121" s="304"/>
      <c r="AF121" s="240">
        <f t="shared" si="42"/>
        <v>0</v>
      </c>
      <c r="AG121" s="241">
        <f t="shared" si="38"/>
        <v>0</v>
      </c>
      <c r="AH121" s="241">
        <f t="shared" si="39"/>
        <v>0</v>
      </c>
      <c r="AI121" s="241">
        <f t="shared" si="40"/>
        <v>0</v>
      </c>
      <c r="AN121" s="127"/>
      <c r="AO121" s="127"/>
      <c r="AP121" s="127"/>
    </row>
    <row r="122" spans="2:42" ht="18" customHeight="1">
      <c r="B122" s="186">
        <f>Length_1!L80</f>
        <v>0</v>
      </c>
      <c r="C122" s="186">
        <f>Length_1!M80</f>
        <v>0</v>
      </c>
      <c r="D122" s="186">
        <f>Length_1!N80</f>
        <v>0</v>
      </c>
      <c r="E122" s="186">
        <f>Length_1!O80</f>
        <v>0</v>
      </c>
      <c r="F122" s="237">
        <f t="shared" si="41"/>
        <v>0</v>
      </c>
      <c r="G122" s="235">
        <f>Length_1!P80</f>
        <v>0</v>
      </c>
      <c r="H122" s="235">
        <f>Length_1!Q80</f>
        <v>0</v>
      </c>
      <c r="I122" s="235">
        <f>Length_1!R80</f>
        <v>0</v>
      </c>
      <c r="J122" s="235">
        <f>Length_1!S80</f>
        <v>0</v>
      </c>
      <c r="K122" s="238">
        <v>0</v>
      </c>
      <c r="L122" s="236">
        <f>Length_1!T80</f>
        <v>0</v>
      </c>
      <c r="M122" s="236">
        <f>Length_1!U80</f>
        <v>0</v>
      </c>
      <c r="N122" s="236">
        <f>Length_1!V80</f>
        <v>0</v>
      </c>
      <c r="O122" s="236">
        <f>Length_1!W80</f>
        <v>0</v>
      </c>
      <c r="P122" s="239">
        <v>0</v>
      </c>
      <c r="Q122" s="186">
        <f t="shared" si="24"/>
        <v>0</v>
      </c>
      <c r="R122" s="186">
        <f t="shared" si="25"/>
        <v>0</v>
      </c>
      <c r="S122" s="186">
        <f t="shared" si="26"/>
        <v>0</v>
      </c>
      <c r="T122" s="186">
        <f t="shared" si="27"/>
        <v>0</v>
      </c>
      <c r="U122" s="235">
        <f t="shared" si="28"/>
        <v>0</v>
      </c>
      <c r="V122" s="235">
        <f t="shared" si="29"/>
        <v>0</v>
      </c>
      <c r="W122" s="235">
        <f t="shared" si="30"/>
        <v>0</v>
      </c>
      <c r="X122" s="235">
        <f t="shared" si="31"/>
        <v>0</v>
      </c>
      <c r="Y122" s="236">
        <f t="shared" si="32"/>
        <v>0</v>
      </c>
      <c r="Z122" s="236">
        <f t="shared" si="33"/>
        <v>0</v>
      </c>
      <c r="AA122" s="236">
        <f t="shared" si="34"/>
        <v>0</v>
      </c>
      <c r="AB122" s="236">
        <f t="shared" si="35"/>
        <v>0</v>
      </c>
      <c r="AC122" s="240">
        <f t="shared" si="36"/>
        <v>0</v>
      </c>
      <c r="AD122" s="240">
        <f t="shared" si="37"/>
        <v>0</v>
      </c>
      <c r="AE122" s="304"/>
      <c r="AF122" s="240">
        <f t="shared" si="42"/>
        <v>0</v>
      </c>
      <c r="AG122" s="241">
        <f t="shared" si="38"/>
        <v>0</v>
      </c>
      <c r="AH122" s="241">
        <f t="shared" si="39"/>
        <v>0</v>
      </c>
      <c r="AI122" s="241">
        <f t="shared" si="40"/>
        <v>0</v>
      </c>
      <c r="AN122" s="127"/>
      <c r="AO122" s="127"/>
      <c r="AP122" s="127"/>
    </row>
    <row r="123" spans="2:42" ht="18" customHeight="1">
      <c r="B123" s="186">
        <f>Length_1!L81</f>
        <v>0</v>
      </c>
      <c r="C123" s="186">
        <f>Length_1!M81</f>
        <v>0</v>
      </c>
      <c r="D123" s="186">
        <f>Length_1!N81</f>
        <v>0</v>
      </c>
      <c r="E123" s="186">
        <f>Length_1!O81</f>
        <v>0</v>
      </c>
      <c r="F123" s="237">
        <f t="shared" si="41"/>
        <v>0</v>
      </c>
      <c r="G123" s="235">
        <f>Length_1!P81</f>
        <v>0</v>
      </c>
      <c r="H123" s="235">
        <f>Length_1!Q81</f>
        <v>0</v>
      </c>
      <c r="I123" s="235">
        <f>Length_1!R81</f>
        <v>0</v>
      </c>
      <c r="J123" s="235">
        <f>Length_1!S81</f>
        <v>0</v>
      </c>
      <c r="K123" s="238">
        <v>0</v>
      </c>
      <c r="L123" s="236">
        <f>Length_1!T81</f>
        <v>0</v>
      </c>
      <c r="M123" s="236">
        <f>Length_1!U81</f>
        <v>0</v>
      </c>
      <c r="N123" s="236">
        <f>Length_1!V81</f>
        <v>0</v>
      </c>
      <c r="O123" s="236">
        <f>Length_1!W81</f>
        <v>0</v>
      </c>
      <c r="P123" s="239">
        <v>0</v>
      </c>
      <c r="Q123" s="186">
        <f t="shared" si="24"/>
        <v>0</v>
      </c>
      <c r="R123" s="186">
        <f t="shared" si="25"/>
        <v>0</v>
      </c>
      <c r="S123" s="186">
        <f t="shared" si="26"/>
        <v>0</v>
      </c>
      <c r="T123" s="186">
        <f t="shared" si="27"/>
        <v>0</v>
      </c>
      <c r="U123" s="235">
        <f t="shared" si="28"/>
        <v>0</v>
      </c>
      <c r="V123" s="235">
        <f t="shared" si="29"/>
        <v>0</v>
      </c>
      <c r="W123" s="235">
        <f t="shared" si="30"/>
        <v>0</v>
      </c>
      <c r="X123" s="235">
        <f t="shared" si="31"/>
        <v>0</v>
      </c>
      <c r="Y123" s="236">
        <f t="shared" si="32"/>
        <v>0</v>
      </c>
      <c r="Z123" s="236">
        <f t="shared" si="33"/>
        <v>0</v>
      </c>
      <c r="AA123" s="236">
        <f t="shared" si="34"/>
        <v>0</v>
      </c>
      <c r="AB123" s="236">
        <f t="shared" si="35"/>
        <v>0</v>
      </c>
      <c r="AC123" s="240">
        <f t="shared" si="36"/>
        <v>0</v>
      </c>
      <c r="AD123" s="240">
        <f t="shared" si="37"/>
        <v>0</v>
      </c>
      <c r="AE123" s="304"/>
      <c r="AF123" s="240">
        <f t="shared" si="42"/>
        <v>0</v>
      </c>
      <c r="AG123" s="241">
        <f t="shared" si="38"/>
        <v>0</v>
      </c>
      <c r="AH123" s="241">
        <f t="shared" si="39"/>
        <v>0</v>
      </c>
      <c r="AI123" s="241">
        <f t="shared" si="40"/>
        <v>0</v>
      </c>
      <c r="AN123" s="127"/>
      <c r="AO123" s="127"/>
      <c r="AP123" s="127"/>
    </row>
    <row r="124" spans="2:42" ht="18" customHeight="1">
      <c r="B124" s="186">
        <f>Length_1!L82</f>
        <v>0</v>
      </c>
      <c r="C124" s="186">
        <f>Length_1!M82</f>
        <v>0</v>
      </c>
      <c r="D124" s="186">
        <f>Length_1!N82</f>
        <v>0</v>
      </c>
      <c r="E124" s="186">
        <f>Length_1!O82</f>
        <v>0</v>
      </c>
      <c r="F124" s="237">
        <f t="shared" si="41"/>
        <v>0</v>
      </c>
      <c r="G124" s="235">
        <f>Length_1!P82</f>
        <v>0</v>
      </c>
      <c r="H124" s="235">
        <f>Length_1!Q82</f>
        <v>0</v>
      </c>
      <c r="I124" s="235">
        <f>Length_1!R82</f>
        <v>0</v>
      </c>
      <c r="J124" s="235">
        <f>Length_1!S82</f>
        <v>0</v>
      </c>
      <c r="K124" s="238">
        <v>0</v>
      </c>
      <c r="L124" s="236">
        <f>Length_1!T82</f>
        <v>0</v>
      </c>
      <c r="M124" s="236">
        <f>Length_1!U82</f>
        <v>0</v>
      </c>
      <c r="N124" s="236">
        <f>Length_1!V82</f>
        <v>0</v>
      </c>
      <c r="O124" s="236">
        <f>Length_1!W82</f>
        <v>0</v>
      </c>
      <c r="P124" s="239">
        <v>0</v>
      </c>
      <c r="Q124" s="186">
        <f t="shared" si="24"/>
        <v>0</v>
      </c>
      <c r="R124" s="186">
        <f t="shared" si="25"/>
        <v>0</v>
      </c>
      <c r="S124" s="186">
        <f t="shared" si="26"/>
        <v>0</v>
      </c>
      <c r="T124" s="186">
        <f t="shared" si="27"/>
        <v>0</v>
      </c>
      <c r="U124" s="235">
        <f t="shared" si="28"/>
        <v>0</v>
      </c>
      <c r="V124" s="235">
        <f t="shared" si="29"/>
        <v>0</v>
      </c>
      <c r="W124" s="235">
        <f t="shared" si="30"/>
        <v>0</v>
      </c>
      <c r="X124" s="235">
        <f t="shared" si="31"/>
        <v>0</v>
      </c>
      <c r="Y124" s="236">
        <f t="shared" si="32"/>
        <v>0</v>
      </c>
      <c r="Z124" s="236">
        <f t="shared" si="33"/>
        <v>0</v>
      </c>
      <c r="AA124" s="236">
        <f t="shared" si="34"/>
        <v>0</v>
      </c>
      <c r="AB124" s="236">
        <f t="shared" si="35"/>
        <v>0</v>
      </c>
      <c r="AC124" s="240">
        <f t="shared" si="36"/>
        <v>0</v>
      </c>
      <c r="AD124" s="240">
        <f t="shared" si="37"/>
        <v>0</v>
      </c>
      <c r="AE124" s="304"/>
      <c r="AF124" s="240">
        <f t="shared" si="42"/>
        <v>0</v>
      </c>
      <c r="AG124" s="241">
        <f t="shared" si="38"/>
        <v>0</v>
      </c>
      <c r="AH124" s="241">
        <f t="shared" si="39"/>
        <v>0</v>
      </c>
      <c r="AI124" s="241">
        <f t="shared" si="40"/>
        <v>0</v>
      </c>
      <c r="AN124" s="127"/>
      <c r="AO124" s="127"/>
      <c r="AP124" s="127"/>
    </row>
    <row r="125" spans="2:42" ht="18" customHeight="1">
      <c r="B125" s="186">
        <f>Length_1!L83</f>
        <v>0</v>
      </c>
      <c r="C125" s="186">
        <f>Length_1!M83</f>
        <v>0</v>
      </c>
      <c r="D125" s="186">
        <f>Length_1!N83</f>
        <v>0</v>
      </c>
      <c r="E125" s="186">
        <f>Length_1!O83</f>
        <v>0</v>
      </c>
      <c r="F125" s="237">
        <f t="shared" si="41"/>
        <v>0</v>
      </c>
      <c r="G125" s="235">
        <f>Length_1!P83</f>
        <v>0</v>
      </c>
      <c r="H125" s="235">
        <f>Length_1!Q83</f>
        <v>0</v>
      </c>
      <c r="I125" s="235">
        <f>Length_1!R83</f>
        <v>0</v>
      </c>
      <c r="J125" s="235">
        <f>Length_1!S83</f>
        <v>0</v>
      </c>
      <c r="K125" s="238">
        <v>0</v>
      </c>
      <c r="L125" s="236">
        <f>Length_1!T83</f>
        <v>0</v>
      </c>
      <c r="M125" s="236">
        <f>Length_1!U83</f>
        <v>0</v>
      </c>
      <c r="N125" s="236">
        <f>Length_1!V83</f>
        <v>0</v>
      </c>
      <c r="O125" s="236">
        <f>Length_1!W83</f>
        <v>0</v>
      </c>
      <c r="P125" s="239">
        <v>0</v>
      </c>
      <c r="Q125" s="186">
        <f t="shared" si="24"/>
        <v>0</v>
      </c>
      <c r="R125" s="186">
        <f t="shared" si="25"/>
        <v>0</v>
      </c>
      <c r="S125" s="186">
        <f t="shared" si="26"/>
        <v>0</v>
      </c>
      <c r="T125" s="186">
        <f t="shared" si="27"/>
        <v>0</v>
      </c>
      <c r="U125" s="235">
        <f t="shared" si="28"/>
        <v>0</v>
      </c>
      <c r="V125" s="235">
        <f t="shared" si="29"/>
        <v>0</v>
      </c>
      <c r="W125" s="235">
        <f t="shared" si="30"/>
        <v>0</v>
      </c>
      <c r="X125" s="235">
        <f t="shared" si="31"/>
        <v>0</v>
      </c>
      <c r="Y125" s="236">
        <f t="shared" si="32"/>
        <v>0</v>
      </c>
      <c r="Z125" s="236">
        <f t="shared" si="33"/>
        <v>0</v>
      </c>
      <c r="AA125" s="236">
        <f t="shared" si="34"/>
        <v>0</v>
      </c>
      <c r="AB125" s="236">
        <f t="shared" si="35"/>
        <v>0</v>
      </c>
      <c r="AC125" s="240">
        <f t="shared" si="36"/>
        <v>0</v>
      </c>
      <c r="AD125" s="240">
        <f t="shared" si="37"/>
        <v>0</v>
      </c>
      <c r="AE125" s="304"/>
      <c r="AF125" s="240">
        <f t="shared" si="42"/>
        <v>0</v>
      </c>
      <c r="AG125" s="241">
        <f t="shared" si="38"/>
        <v>0</v>
      </c>
      <c r="AH125" s="241">
        <f t="shared" si="39"/>
        <v>0</v>
      </c>
      <c r="AI125" s="241">
        <f t="shared" si="40"/>
        <v>0</v>
      </c>
      <c r="AN125" s="127"/>
      <c r="AO125" s="127"/>
      <c r="AP125" s="127"/>
    </row>
    <row r="126" spans="2:42" ht="18" customHeight="1">
      <c r="B126" s="186">
        <f>Length_1!L84</f>
        <v>0</v>
      </c>
      <c r="C126" s="186">
        <f>Length_1!M84</f>
        <v>0</v>
      </c>
      <c r="D126" s="186">
        <f>Length_1!N84</f>
        <v>0</v>
      </c>
      <c r="E126" s="186">
        <f>Length_1!O84</f>
        <v>0</v>
      </c>
      <c r="F126" s="237">
        <f t="shared" si="41"/>
        <v>0</v>
      </c>
      <c r="G126" s="235">
        <f>Length_1!P84</f>
        <v>0</v>
      </c>
      <c r="H126" s="235">
        <f>Length_1!Q84</f>
        <v>0</v>
      </c>
      <c r="I126" s="235">
        <f>Length_1!R84</f>
        <v>0</v>
      </c>
      <c r="J126" s="235">
        <f>Length_1!S84</f>
        <v>0</v>
      </c>
      <c r="K126" s="238">
        <v>0</v>
      </c>
      <c r="L126" s="236">
        <f>Length_1!T84</f>
        <v>0</v>
      </c>
      <c r="M126" s="236">
        <f>Length_1!U84</f>
        <v>0</v>
      </c>
      <c r="N126" s="236">
        <f>Length_1!V84</f>
        <v>0</v>
      </c>
      <c r="O126" s="236">
        <f>Length_1!W84</f>
        <v>0</v>
      </c>
      <c r="P126" s="239">
        <v>0</v>
      </c>
      <c r="Q126" s="186">
        <f t="shared" si="24"/>
        <v>0</v>
      </c>
      <c r="R126" s="186">
        <f t="shared" si="25"/>
        <v>0</v>
      </c>
      <c r="S126" s="186">
        <f t="shared" si="26"/>
        <v>0</v>
      </c>
      <c r="T126" s="186">
        <f t="shared" si="27"/>
        <v>0</v>
      </c>
      <c r="U126" s="235">
        <f t="shared" si="28"/>
        <v>0</v>
      </c>
      <c r="V126" s="235">
        <f t="shared" si="29"/>
        <v>0</v>
      </c>
      <c r="W126" s="235">
        <f t="shared" si="30"/>
        <v>0</v>
      </c>
      <c r="X126" s="235">
        <f t="shared" si="31"/>
        <v>0</v>
      </c>
      <c r="Y126" s="236">
        <f t="shared" si="32"/>
        <v>0</v>
      </c>
      <c r="Z126" s="236">
        <f t="shared" si="33"/>
        <v>0</v>
      </c>
      <c r="AA126" s="236">
        <f t="shared" si="34"/>
        <v>0</v>
      </c>
      <c r="AB126" s="236">
        <f t="shared" si="35"/>
        <v>0</v>
      </c>
      <c r="AC126" s="240">
        <f t="shared" si="36"/>
        <v>0</v>
      </c>
      <c r="AD126" s="240">
        <f t="shared" si="37"/>
        <v>0</v>
      </c>
      <c r="AE126" s="304"/>
      <c r="AF126" s="240">
        <f t="shared" si="42"/>
        <v>0</v>
      </c>
      <c r="AG126" s="241">
        <f t="shared" si="38"/>
        <v>0</v>
      </c>
      <c r="AH126" s="241">
        <f t="shared" si="39"/>
        <v>0</v>
      </c>
      <c r="AI126" s="241">
        <f t="shared" si="40"/>
        <v>0</v>
      </c>
      <c r="AN126" s="127"/>
      <c r="AO126" s="127"/>
      <c r="AP126" s="127"/>
    </row>
    <row r="127" spans="2:42" ht="18" customHeight="1">
      <c r="B127" s="186">
        <f>Length_1!L85</f>
        <v>0</v>
      </c>
      <c r="C127" s="186">
        <f>Length_1!M85</f>
        <v>0</v>
      </c>
      <c r="D127" s="186">
        <f>Length_1!N85</f>
        <v>0</v>
      </c>
      <c r="E127" s="186">
        <f>Length_1!O85</f>
        <v>0</v>
      </c>
      <c r="F127" s="237">
        <f t="shared" si="41"/>
        <v>0</v>
      </c>
      <c r="G127" s="235">
        <f>Length_1!P85</f>
        <v>0</v>
      </c>
      <c r="H127" s="235">
        <f>Length_1!Q85</f>
        <v>0</v>
      </c>
      <c r="I127" s="235">
        <f>Length_1!R85</f>
        <v>0</v>
      </c>
      <c r="J127" s="235">
        <f>Length_1!S85</f>
        <v>0</v>
      </c>
      <c r="K127" s="238">
        <v>0</v>
      </c>
      <c r="L127" s="236">
        <f>Length_1!T85</f>
        <v>0</v>
      </c>
      <c r="M127" s="236">
        <f>Length_1!U85</f>
        <v>0</v>
      </c>
      <c r="N127" s="236">
        <f>Length_1!V85</f>
        <v>0</v>
      </c>
      <c r="O127" s="236">
        <f>Length_1!W85</f>
        <v>0</v>
      </c>
      <c r="P127" s="239">
        <v>0</v>
      </c>
      <c r="Q127" s="186">
        <f t="shared" si="24"/>
        <v>0</v>
      </c>
      <c r="R127" s="186">
        <f t="shared" si="25"/>
        <v>0</v>
      </c>
      <c r="S127" s="186">
        <f t="shared" si="26"/>
        <v>0</v>
      </c>
      <c r="T127" s="186">
        <f t="shared" si="27"/>
        <v>0</v>
      </c>
      <c r="U127" s="235">
        <f t="shared" si="28"/>
        <v>0</v>
      </c>
      <c r="V127" s="235">
        <f t="shared" si="29"/>
        <v>0</v>
      </c>
      <c r="W127" s="235">
        <f t="shared" si="30"/>
        <v>0</v>
      </c>
      <c r="X127" s="235">
        <f t="shared" si="31"/>
        <v>0</v>
      </c>
      <c r="Y127" s="236">
        <f t="shared" si="32"/>
        <v>0</v>
      </c>
      <c r="Z127" s="236">
        <f t="shared" si="33"/>
        <v>0</v>
      </c>
      <c r="AA127" s="236">
        <f t="shared" si="34"/>
        <v>0</v>
      </c>
      <c r="AB127" s="236">
        <f t="shared" si="35"/>
        <v>0</v>
      </c>
      <c r="AC127" s="240">
        <f t="shared" si="36"/>
        <v>0</v>
      </c>
      <c r="AD127" s="240">
        <f t="shared" si="37"/>
        <v>0</v>
      </c>
      <c r="AE127" s="304"/>
      <c r="AF127" s="240">
        <f t="shared" si="42"/>
        <v>0</v>
      </c>
      <c r="AG127" s="241">
        <f t="shared" si="38"/>
        <v>0</v>
      </c>
      <c r="AH127" s="241">
        <f t="shared" si="39"/>
        <v>0</v>
      </c>
      <c r="AI127" s="241">
        <f t="shared" si="40"/>
        <v>0</v>
      </c>
      <c r="AN127" s="127"/>
      <c r="AO127" s="127"/>
      <c r="AP127" s="127"/>
    </row>
    <row r="128" spans="2:42" ht="18" customHeight="1">
      <c r="B128" s="186">
        <f>Length_1!L86</f>
        <v>0</v>
      </c>
      <c r="C128" s="186">
        <f>Length_1!M86</f>
        <v>0</v>
      </c>
      <c r="D128" s="186">
        <f>Length_1!N86</f>
        <v>0</v>
      </c>
      <c r="E128" s="186">
        <f>Length_1!O86</f>
        <v>0</v>
      </c>
      <c r="F128" s="237">
        <f t="shared" si="41"/>
        <v>0</v>
      </c>
      <c r="G128" s="235">
        <f>Length_1!P86</f>
        <v>0</v>
      </c>
      <c r="H128" s="235">
        <f>Length_1!Q86</f>
        <v>0</v>
      </c>
      <c r="I128" s="235">
        <f>Length_1!R86</f>
        <v>0</v>
      </c>
      <c r="J128" s="235">
        <f>Length_1!S86</f>
        <v>0</v>
      </c>
      <c r="K128" s="238">
        <v>0</v>
      </c>
      <c r="L128" s="236">
        <f>Length_1!T86</f>
        <v>0</v>
      </c>
      <c r="M128" s="236">
        <f>Length_1!U86</f>
        <v>0</v>
      </c>
      <c r="N128" s="236">
        <f>Length_1!V86</f>
        <v>0</v>
      </c>
      <c r="O128" s="236">
        <f>Length_1!W86</f>
        <v>0</v>
      </c>
      <c r="P128" s="239">
        <v>0</v>
      </c>
      <c r="Q128" s="186">
        <f t="shared" si="24"/>
        <v>0</v>
      </c>
      <c r="R128" s="186">
        <f t="shared" si="25"/>
        <v>0</v>
      </c>
      <c r="S128" s="186">
        <f t="shared" si="26"/>
        <v>0</v>
      </c>
      <c r="T128" s="186">
        <f t="shared" si="27"/>
        <v>0</v>
      </c>
      <c r="U128" s="235">
        <f t="shared" si="28"/>
        <v>0</v>
      </c>
      <c r="V128" s="235">
        <f t="shared" si="29"/>
        <v>0</v>
      </c>
      <c r="W128" s="235">
        <f t="shared" si="30"/>
        <v>0</v>
      </c>
      <c r="X128" s="235">
        <f t="shared" si="31"/>
        <v>0</v>
      </c>
      <c r="Y128" s="236">
        <f t="shared" si="32"/>
        <v>0</v>
      </c>
      <c r="Z128" s="236">
        <f t="shared" si="33"/>
        <v>0</v>
      </c>
      <c r="AA128" s="236">
        <f t="shared" si="34"/>
        <v>0</v>
      </c>
      <c r="AB128" s="236">
        <f t="shared" si="35"/>
        <v>0</v>
      </c>
      <c r="AC128" s="240">
        <f t="shared" si="36"/>
        <v>0</v>
      </c>
      <c r="AD128" s="240">
        <f t="shared" si="37"/>
        <v>0</v>
      </c>
      <c r="AE128" s="304"/>
      <c r="AF128" s="240">
        <f t="shared" si="42"/>
        <v>0</v>
      </c>
      <c r="AG128" s="241">
        <f t="shared" si="38"/>
        <v>0</v>
      </c>
      <c r="AH128" s="241">
        <f t="shared" si="39"/>
        <v>0</v>
      </c>
      <c r="AI128" s="241">
        <f t="shared" si="40"/>
        <v>0</v>
      </c>
      <c r="AN128" s="127"/>
      <c r="AO128" s="127"/>
      <c r="AP128" s="127"/>
    </row>
    <row r="129" spans="2:42" ht="18" customHeight="1">
      <c r="B129" s="186">
        <f>Length_1!L87</f>
        <v>0</v>
      </c>
      <c r="C129" s="186">
        <f>Length_1!M87</f>
        <v>0</v>
      </c>
      <c r="D129" s="186">
        <f>Length_1!N87</f>
        <v>0</v>
      </c>
      <c r="E129" s="186">
        <f>Length_1!O87</f>
        <v>0</v>
      </c>
      <c r="F129" s="237">
        <f t="shared" si="41"/>
        <v>0</v>
      </c>
      <c r="G129" s="235">
        <f>Length_1!P87</f>
        <v>0</v>
      </c>
      <c r="H129" s="235">
        <f>Length_1!Q87</f>
        <v>0</v>
      </c>
      <c r="I129" s="235">
        <f>Length_1!R87</f>
        <v>0</v>
      </c>
      <c r="J129" s="235">
        <f>Length_1!S87</f>
        <v>0</v>
      </c>
      <c r="K129" s="238">
        <v>0</v>
      </c>
      <c r="L129" s="236">
        <f>Length_1!T87</f>
        <v>0</v>
      </c>
      <c r="M129" s="236">
        <f>Length_1!U87</f>
        <v>0</v>
      </c>
      <c r="N129" s="236">
        <f>Length_1!V87</f>
        <v>0</v>
      </c>
      <c r="O129" s="236">
        <f>Length_1!W87</f>
        <v>0</v>
      </c>
      <c r="P129" s="239">
        <v>0</v>
      </c>
      <c r="Q129" s="186">
        <f t="shared" si="24"/>
        <v>0</v>
      </c>
      <c r="R129" s="186">
        <f t="shared" si="25"/>
        <v>0</v>
      </c>
      <c r="S129" s="186">
        <f t="shared" si="26"/>
        <v>0</v>
      </c>
      <c r="T129" s="186">
        <f t="shared" si="27"/>
        <v>0</v>
      </c>
      <c r="U129" s="235">
        <f t="shared" si="28"/>
        <v>0</v>
      </c>
      <c r="V129" s="235">
        <f t="shared" si="29"/>
        <v>0</v>
      </c>
      <c r="W129" s="235">
        <f t="shared" si="30"/>
        <v>0</v>
      </c>
      <c r="X129" s="235">
        <f t="shared" si="31"/>
        <v>0</v>
      </c>
      <c r="Y129" s="236">
        <f t="shared" si="32"/>
        <v>0</v>
      </c>
      <c r="Z129" s="236">
        <f t="shared" si="33"/>
        <v>0</v>
      </c>
      <c r="AA129" s="236">
        <f t="shared" si="34"/>
        <v>0</v>
      </c>
      <c r="AB129" s="236">
        <f t="shared" si="35"/>
        <v>0</v>
      </c>
      <c r="AC129" s="240">
        <f t="shared" si="36"/>
        <v>0</v>
      </c>
      <c r="AD129" s="240">
        <f t="shared" si="37"/>
        <v>0</v>
      </c>
      <c r="AE129" s="304"/>
      <c r="AF129" s="240">
        <f t="shared" si="42"/>
        <v>0</v>
      </c>
      <c r="AG129" s="241">
        <f t="shared" si="38"/>
        <v>0</v>
      </c>
      <c r="AH129" s="241">
        <f t="shared" si="39"/>
        <v>0</v>
      </c>
      <c r="AI129" s="241">
        <f t="shared" si="40"/>
        <v>0</v>
      </c>
      <c r="AN129" s="127"/>
      <c r="AO129" s="127"/>
      <c r="AP129" s="127"/>
    </row>
    <row r="130" spans="2:42" ht="18" customHeight="1">
      <c r="I130" s="125"/>
      <c r="J130" s="126"/>
      <c r="Z130" s="127"/>
      <c r="AA130" s="127"/>
      <c r="AB130" s="127"/>
    </row>
    <row r="131" spans="2:42" ht="18" customHeight="1">
      <c r="B131" s="163" t="s">
        <v>312</v>
      </c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Z131" s="127"/>
      <c r="AA131" s="127"/>
      <c r="AB131" s="127"/>
    </row>
    <row r="132" spans="2:42" ht="18" customHeight="1">
      <c r="B132" s="164"/>
      <c r="C132" s="615" t="s">
        <v>337</v>
      </c>
      <c r="D132" s="616"/>
      <c r="E132" s="180" t="s">
        <v>313</v>
      </c>
      <c r="F132" s="180" t="s">
        <v>314</v>
      </c>
      <c r="G132" s="180" t="s">
        <v>315</v>
      </c>
      <c r="H132" s="164"/>
      <c r="I132" s="276" t="s">
        <v>314</v>
      </c>
      <c r="J132" s="276" t="s">
        <v>129</v>
      </c>
      <c r="K132" s="276" t="s">
        <v>488</v>
      </c>
      <c r="L132" s="276" t="s">
        <v>489</v>
      </c>
      <c r="M132" s="277" t="s">
        <v>316</v>
      </c>
      <c r="N132" s="276" t="s">
        <v>314</v>
      </c>
      <c r="O132" s="277" t="s">
        <v>315</v>
      </c>
      <c r="P132" s="276"/>
      <c r="Q132" s="276" t="s">
        <v>317</v>
      </c>
      <c r="R132" s="276" t="s">
        <v>338</v>
      </c>
      <c r="Z132" s="127"/>
      <c r="AA132" s="127"/>
      <c r="AB132" s="127"/>
    </row>
    <row r="133" spans="2:42" ht="18" customHeight="1">
      <c r="B133" s="164"/>
      <c r="C133" s="182">
        <v>75</v>
      </c>
      <c r="D133" s="183" t="s">
        <v>486</v>
      </c>
      <c r="E133" s="181"/>
      <c r="F133" s="184">
        <v>33000</v>
      </c>
      <c r="G133" s="606" t="s">
        <v>487</v>
      </c>
      <c r="H133" s="164"/>
      <c r="I133" s="278">
        <f>F133</f>
        <v>33000</v>
      </c>
      <c r="J133" s="276">
        <f>K3</f>
        <v>0</v>
      </c>
      <c r="K133" s="276">
        <f>MAX(0,J133-75)</f>
        <v>0</v>
      </c>
      <c r="L133" s="276">
        <f>ROUNDDOWN(K133/50,0)</f>
        <v>0</v>
      </c>
      <c r="M133" s="276" t="b">
        <f>H3="inch"</f>
        <v>0</v>
      </c>
      <c r="N133" s="279">
        <f>I133*IF(M133=TRUE,1.8,1)</f>
        <v>33000</v>
      </c>
      <c r="O133" s="280">
        <f>N133*(L133*20%)</f>
        <v>0</v>
      </c>
      <c r="P133" s="281"/>
      <c r="Q133" s="281">
        <f>SUM(N133:P133)</f>
        <v>33000</v>
      </c>
      <c r="R133" s="609">
        <f>SUM(Q133:Q135)</f>
        <v>33000</v>
      </c>
      <c r="Z133" s="127"/>
      <c r="AA133" s="127"/>
      <c r="AB133" s="127"/>
    </row>
    <row r="134" spans="2:42" ht="18" customHeight="1">
      <c r="B134" s="164"/>
      <c r="C134" s="182"/>
      <c r="D134" s="183"/>
      <c r="E134" s="181"/>
      <c r="F134" s="184"/>
      <c r="G134" s="607"/>
      <c r="H134" s="164"/>
      <c r="I134" s="282"/>
      <c r="J134" s="276"/>
      <c r="K134" s="276"/>
      <c r="L134" s="276"/>
      <c r="M134" s="276"/>
      <c r="N134" s="279"/>
      <c r="O134" s="280"/>
      <c r="P134" s="281"/>
      <c r="Q134" s="281"/>
      <c r="R134" s="610"/>
      <c r="Z134" s="127"/>
      <c r="AA134" s="127"/>
      <c r="AB134" s="127"/>
    </row>
    <row r="135" spans="2:42" ht="18" customHeight="1">
      <c r="B135" s="164"/>
      <c r="C135" s="182"/>
      <c r="D135" s="183"/>
      <c r="E135" s="181"/>
      <c r="F135" s="184"/>
      <c r="G135" s="607"/>
      <c r="H135" s="164"/>
      <c r="I135" s="276"/>
      <c r="J135" s="276"/>
      <c r="K135" s="276"/>
      <c r="L135" s="276"/>
      <c r="M135" s="276"/>
      <c r="N135" s="279"/>
      <c r="O135" s="278"/>
      <c r="P135" s="281"/>
      <c r="Q135" s="281"/>
      <c r="R135" s="611"/>
      <c r="Z135" s="127"/>
      <c r="AA135" s="127"/>
      <c r="AB135" s="127"/>
    </row>
    <row r="136" spans="2:42" ht="18" customHeight="1">
      <c r="B136" s="164"/>
      <c r="C136" s="182"/>
      <c r="D136" s="183"/>
      <c r="E136" s="181"/>
      <c r="F136" s="184"/>
      <c r="G136" s="607"/>
      <c r="H136" s="164"/>
      <c r="I136" s="164"/>
      <c r="J136" s="164"/>
      <c r="K136" s="164"/>
      <c r="L136" s="164"/>
      <c r="M136" s="164"/>
      <c r="N136" s="164"/>
      <c r="O136" s="165"/>
      <c r="P136" s="164"/>
      <c r="Q136" s="164"/>
      <c r="R136" s="164"/>
      <c r="Z136" s="127"/>
      <c r="AA136" s="127"/>
      <c r="AB136" s="127"/>
    </row>
    <row r="137" spans="2:42" ht="18" customHeight="1">
      <c r="B137" s="164"/>
      <c r="C137" s="182"/>
      <c r="D137" s="183"/>
      <c r="E137" s="181"/>
      <c r="F137" s="184"/>
      <c r="G137" s="607"/>
      <c r="H137" s="164"/>
      <c r="I137" s="166" t="s">
        <v>318</v>
      </c>
      <c r="J137" s="164"/>
      <c r="K137" s="164"/>
      <c r="L137" s="164"/>
      <c r="M137" s="164"/>
      <c r="N137" s="164"/>
      <c r="O137" s="164"/>
      <c r="P137" s="164"/>
      <c r="Q137" s="164"/>
      <c r="R137" s="164"/>
      <c r="Z137" s="127"/>
      <c r="AA137" s="127"/>
      <c r="AB137" s="127"/>
    </row>
    <row r="138" spans="2:42" ht="18" customHeight="1">
      <c r="B138" s="164"/>
      <c r="C138" s="182"/>
      <c r="D138" s="183"/>
      <c r="E138" s="181"/>
      <c r="F138" s="184"/>
      <c r="G138" s="607"/>
      <c r="H138" s="164"/>
      <c r="I138" s="167"/>
      <c r="M138" s="164"/>
      <c r="N138" s="164"/>
      <c r="O138" s="164"/>
      <c r="P138" s="164"/>
      <c r="Q138" s="164"/>
      <c r="R138" s="164"/>
      <c r="Z138" s="127"/>
      <c r="AA138" s="127"/>
      <c r="AB138" s="127"/>
    </row>
    <row r="139" spans="2:42" ht="18" customHeight="1">
      <c r="B139" s="164"/>
      <c r="C139" s="182"/>
      <c r="D139" s="185"/>
      <c r="E139" s="180"/>
      <c r="F139" s="180"/>
      <c r="G139" s="608"/>
      <c r="H139" s="164"/>
      <c r="I139" s="167"/>
      <c r="M139" s="164"/>
      <c r="N139" s="164"/>
      <c r="O139" s="164"/>
      <c r="P139" s="164"/>
      <c r="Q139" s="164"/>
      <c r="R139" s="164"/>
      <c r="Z139" s="127"/>
      <c r="AA139" s="127"/>
      <c r="AB139" s="127"/>
    </row>
    <row r="140" spans="2:42" ht="18" customHeight="1">
      <c r="B140" s="73"/>
      <c r="C140" s="73"/>
      <c r="D140" s="73"/>
      <c r="E140" s="73"/>
      <c r="F140" s="73"/>
      <c r="G140" s="73"/>
      <c r="H140" s="73"/>
      <c r="M140" s="73"/>
      <c r="N140" s="73"/>
      <c r="O140" s="73"/>
      <c r="P140" s="164"/>
      <c r="Q140" s="164"/>
      <c r="R140" s="164"/>
      <c r="Z140" s="127"/>
      <c r="AA140" s="127"/>
      <c r="AB140" s="127"/>
    </row>
    <row r="141" spans="2:42" ht="18" customHeight="1">
      <c r="B141" s="127"/>
      <c r="C141" s="127"/>
      <c r="D141" s="127"/>
      <c r="I141" s="167"/>
      <c r="J141" s="164"/>
      <c r="K141" s="164"/>
      <c r="L141" s="164"/>
      <c r="P141" s="126"/>
      <c r="Q141" s="126"/>
      <c r="R141" s="126"/>
      <c r="Z141" s="127"/>
      <c r="AA141" s="127"/>
      <c r="AB141" s="127"/>
    </row>
    <row r="142" spans="2:42" ht="18" customHeight="1">
      <c r="B142" s="127"/>
      <c r="C142" s="127"/>
      <c r="D142" s="127"/>
      <c r="I142" s="167"/>
      <c r="J142" s="164"/>
      <c r="K142" s="164"/>
      <c r="L142" s="164"/>
      <c r="P142" s="126"/>
      <c r="Q142" s="126"/>
      <c r="R142" s="126"/>
      <c r="V142" s="127"/>
      <c r="W142" s="127"/>
      <c r="X142" s="127"/>
      <c r="Y142" s="127"/>
      <c r="Z142" s="127"/>
      <c r="AA142" s="127"/>
      <c r="AB142" s="127"/>
    </row>
    <row r="143" spans="2:42" ht="18" customHeight="1">
      <c r="B143" s="127"/>
      <c r="C143" s="127"/>
      <c r="D143" s="127"/>
      <c r="J143" s="73"/>
      <c r="K143" s="73"/>
      <c r="L143" s="73"/>
      <c r="P143" s="126"/>
      <c r="Q143" s="126"/>
      <c r="R143" s="126"/>
      <c r="V143" s="127"/>
      <c r="W143" s="127"/>
      <c r="X143" s="127"/>
      <c r="Y143" s="127"/>
      <c r="Z143" s="127"/>
      <c r="AA143" s="127"/>
      <c r="AB143" s="127"/>
    </row>
    <row r="144" spans="2:42" ht="18" customHeight="1">
      <c r="B144" s="127"/>
      <c r="C144" s="127"/>
      <c r="D144" s="127"/>
      <c r="I144" s="167"/>
      <c r="J144" s="129"/>
      <c r="K144" s="129"/>
      <c r="P144" s="126"/>
      <c r="Q144" s="126"/>
      <c r="R144" s="126"/>
    </row>
    <row r="145" spans="2:18" ht="18" customHeight="1">
      <c r="B145" s="127"/>
      <c r="C145" s="127"/>
      <c r="D145" s="127"/>
      <c r="I145" s="167"/>
      <c r="J145" s="129"/>
      <c r="K145" s="129"/>
      <c r="P145" s="126"/>
      <c r="Q145" s="126"/>
      <c r="R145" s="126"/>
    </row>
    <row r="146" spans="2:18" ht="18" customHeight="1">
      <c r="B146" s="127"/>
      <c r="C146" s="127"/>
      <c r="D146" s="127"/>
      <c r="J146" s="129"/>
      <c r="K146" s="129"/>
      <c r="P146" s="126"/>
      <c r="Q146" s="126"/>
      <c r="R146" s="126"/>
    </row>
    <row r="147" spans="2:18" ht="18" customHeight="1">
      <c r="B147" s="127"/>
      <c r="C147" s="127"/>
      <c r="D147" s="127"/>
      <c r="P147" s="126"/>
      <c r="Q147" s="126"/>
      <c r="R147" s="126"/>
    </row>
  </sheetData>
  <mergeCells count="44">
    <mergeCell ref="O67:Q67"/>
    <mergeCell ref="R67:R68"/>
    <mergeCell ref="T52:T53"/>
    <mergeCell ref="B73:C73"/>
    <mergeCell ref="S67:T67"/>
    <mergeCell ref="AC88:AF88"/>
    <mergeCell ref="AG88:AI88"/>
    <mergeCell ref="AB6:AC6"/>
    <mergeCell ref="D77:D78"/>
    <mergeCell ref="E75:F75"/>
    <mergeCell ref="G75:G76"/>
    <mergeCell ref="C67:G67"/>
    <mergeCell ref="O53:P53"/>
    <mergeCell ref="Q53:R53"/>
    <mergeCell ref="Q6:S6"/>
    <mergeCell ref="C52:C53"/>
    <mergeCell ref="D52:D53"/>
    <mergeCell ref="E52:E53"/>
    <mergeCell ref="K6:K7"/>
    <mergeCell ref="AD6:AI6"/>
    <mergeCell ref="J67:M67"/>
    <mergeCell ref="C132:D132"/>
    <mergeCell ref="B88:F88"/>
    <mergeCell ref="F52:F53"/>
    <mergeCell ref="B6:B8"/>
    <mergeCell ref="C6:C8"/>
    <mergeCell ref="D6:D8"/>
    <mergeCell ref="E6:J6"/>
    <mergeCell ref="D73:D74"/>
    <mergeCell ref="B52:B53"/>
    <mergeCell ref="Q88:T88"/>
    <mergeCell ref="U88:X88"/>
    <mergeCell ref="Y88:AB88"/>
    <mergeCell ref="G133:G139"/>
    <mergeCell ref="R133:R135"/>
    <mergeCell ref="G88:K88"/>
    <mergeCell ref="L88:P88"/>
    <mergeCell ref="Y6:Z6"/>
    <mergeCell ref="G65:P65"/>
    <mergeCell ref="G52:K52"/>
    <mergeCell ref="M52:P52"/>
    <mergeCell ref="Q52:R52"/>
    <mergeCell ref="J53:K53"/>
    <mergeCell ref="M53:N5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2020-11-02T06:55:13Z</cp:lastPrinted>
  <dcterms:created xsi:type="dcterms:W3CDTF">2004-11-10T00:11:43Z</dcterms:created>
  <dcterms:modified xsi:type="dcterms:W3CDTF">2021-07-23T06:24:30Z</dcterms:modified>
</cp:coreProperties>
</file>