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" sheetId="14" r:id="rId11"/>
  </sheets>
  <definedNames>
    <definedName name="_xlnm._FilterDatabase" localSheetId="0" hidden="1">기본정보!#REF!</definedName>
    <definedName name="B_Tag" localSheetId="2">'교정결과-E'!$E$45:$H$45</definedName>
    <definedName name="B_Tag" localSheetId="3">'교정결과-HY'!$B$60:$Q$60</definedName>
    <definedName name="B_Tag">교정결과!$E$44:$H$44</definedName>
    <definedName name="B_Tag_2" localSheetId="4">판정결과!$D$50:$I$50</definedName>
    <definedName name="B_Tag_3" localSheetId="5">부록!$B$11:$K$11</definedName>
    <definedName name="Length_1_CMC">Length_1!$C$4:$E$44</definedName>
    <definedName name="Length_1_Condition">Length_1!$A$4:$B$44</definedName>
    <definedName name="Length_1_Resolution">Length_1!$F$4:$I$44</definedName>
    <definedName name="Length_1_Result">Length_1!$M$4:$Q$44</definedName>
    <definedName name="Length_1_Spec">Length_1!$J$4:$L$44</definedName>
    <definedName name="Length_1_STD1">Length_1!$A$48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3" i="21" l="1"/>
  <c r="T61" i="21" l="1"/>
  <c r="T60" i="21"/>
  <c r="T54" i="21"/>
  <c r="O67" i="21" l="1"/>
  <c r="M67" i="21" s="1"/>
  <c r="K67" i="21" l="1"/>
  <c r="E17" i="31"/>
  <c r="F9" i="31"/>
  <c r="F8" i="31"/>
  <c r="F7" i="31"/>
  <c r="F6" i="31"/>
  <c r="A4" i="31"/>
  <c r="V56" i="21" l="1"/>
  <c r="V57" i="21"/>
  <c r="V58" i="21"/>
  <c r="V59" i="21"/>
  <c r="V60" i="21"/>
  <c r="V61" i="21"/>
  <c r="G58" i="21" l="1"/>
  <c r="J58" i="21" s="1"/>
  <c r="G56" i="21"/>
  <c r="J56" i="21" s="1"/>
  <c r="U54" i="21"/>
  <c r="X199" i="23" l="1"/>
  <c r="R204" i="23" s="1"/>
  <c r="Y204" i="23" s="1"/>
  <c r="R199" i="23"/>
  <c r="AB184" i="23"/>
  <c r="R189" i="23" s="1"/>
  <c r="Y189" i="23" s="1"/>
  <c r="V171" i="23"/>
  <c r="V141" i="23"/>
  <c r="G59" i="21" l="1"/>
  <c r="J59" i="21" s="1"/>
  <c r="G57" i="21"/>
  <c r="J57" i="21" s="1"/>
  <c r="B49" i="21" l="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E8" i="21"/>
  <c r="F8" i="21" s="1"/>
  <c r="G8" i="21" s="1"/>
  <c r="H8" i="21" s="1"/>
  <c r="I8" i="21" s="1"/>
  <c r="J8" i="21" s="1"/>
  <c r="G3" i="21"/>
  <c r="F3" i="21"/>
  <c r="C3" i="21"/>
  <c r="B3" i="21" s="1"/>
  <c r="F66" i="21"/>
  <c r="M56" i="21"/>
  <c r="P49" i="21"/>
  <c r="P41" i="21"/>
  <c r="A22" i="31" l="1"/>
  <c r="AE14" i="21"/>
  <c r="W14" i="21"/>
  <c r="V14" i="21"/>
  <c r="AE22" i="21"/>
  <c r="W22" i="21"/>
  <c r="V22" i="21"/>
  <c r="AE30" i="21"/>
  <c r="W30" i="21"/>
  <c r="V30" i="21"/>
  <c r="A42" i="31"/>
  <c r="AE34" i="21"/>
  <c r="W34" i="21"/>
  <c r="V34" i="21"/>
  <c r="A46" i="31"/>
  <c r="AE38" i="21"/>
  <c r="W38" i="21"/>
  <c r="V38" i="21"/>
  <c r="A50" i="31"/>
  <c r="AE42" i="21"/>
  <c r="W42" i="21"/>
  <c r="V42" i="21"/>
  <c r="A54" i="31"/>
  <c r="AE46" i="21"/>
  <c r="W46" i="21"/>
  <c r="V46" i="21"/>
  <c r="AE11" i="21"/>
  <c r="V11" i="21"/>
  <c r="W11" i="21"/>
  <c r="A23" i="31"/>
  <c r="AE15" i="21"/>
  <c r="W15" i="21"/>
  <c r="V15" i="21"/>
  <c r="V19" i="21"/>
  <c r="AE19" i="21"/>
  <c r="W19" i="21"/>
  <c r="A31" i="31"/>
  <c r="AE23" i="21"/>
  <c r="V23" i="21"/>
  <c r="W23" i="21"/>
  <c r="AE27" i="21"/>
  <c r="W27" i="21"/>
  <c r="V27" i="21"/>
  <c r="V31" i="21"/>
  <c r="AE31" i="21"/>
  <c r="W31" i="21"/>
  <c r="A43" i="31"/>
  <c r="AE35" i="21"/>
  <c r="V35" i="21"/>
  <c r="W35" i="21"/>
  <c r="A47" i="31"/>
  <c r="AE39" i="21"/>
  <c r="W39" i="21"/>
  <c r="V39" i="21"/>
  <c r="A51" i="31"/>
  <c r="V43" i="21"/>
  <c r="AE43" i="21"/>
  <c r="W43" i="21"/>
  <c r="AE47" i="21"/>
  <c r="V47" i="21"/>
  <c r="W47" i="21"/>
  <c r="AE10" i="21"/>
  <c r="W10" i="21"/>
  <c r="V10" i="21"/>
  <c r="AE26" i="21"/>
  <c r="W26" i="21"/>
  <c r="V26" i="21"/>
  <c r="A20" i="31"/>
  <c r="V12" i="21"/>
  <c r="AE12" i="21"/>
  <c r="W12" i="21"/>
  <c r="V16" i="21"/>
  <c r="W16" i="21"/>
  <c r="AE16" i="21"/>
  <c r="A28" i="31"/>
  <c r="V20" i="21"/>
  <c r="W20" i="21"/>
  <c r="AE20" i="21"/>
  <c r="V24" i="21"/>
  <c r="AE24" i="21"/>
  <c r="W24" i="21"/>
  <c r="A36" i="31"/>
  <c r="V28" i="21"/>
  <c r="W28" i="21"/>
  <c r="AE28" i="21"/>
  <c r="A40" i="31"/>
  <c r="V32" i="21"/>
  <c r="AE32" i="21"/>
  <c r="W32" i="21"/>
  <c r="V36" i="21"/>
  <c r="W36" i="21"/>
  <c r="AE36" i="21"/>
  <c r="V40" i="21"/>
  <c r="W40" i="21"/>
  <c r="AE40" i="21"/>
  <c r="A52" i="31"/>
  <c r="V44" i="21"/>
  <c r="AE44" i="21"/>
  <c r="W44" i="21"/>
  <c r="V48" i="21"/>
  <c r="W48" i="21"/>
  <c r="AE48" i="21"/>
  <c r="AE18" i="21"/>
  <c r="W18" i="21"/>
  <c r="V18" i="21"/>
  <c r="A17" i="31"/>
  <c r="AE9" i="21"/>
  <c r="W9" i="21"/>
  <c r="V9" i="21"/>
  <c r="W13" i="21"/>
  <c r="V13" i="21"/>
  <c r="AE13" i="21"/>
  <c r="A25" i="31"/>
  <c r="W17" i="21"/>
  <c r="V17" i="21"/>
  <c r="AE17" i="21"/>
  <c r="W21" i="21"/>
  <c r="V21" i="21"/>
  <c r="AE21" i="21"/>
  <c r="A33" i="31"/>
  <c r="W25" i="21"/>
  <c r="V25" i="21"/>
  <c r="AE25" i="21"/>
  <c r="W29" i="21"/>
  <c r="V29" i="21"/>
  <c r="AE29" i="21"/>
  <c r="A41" i="31"/>
  <c r="W33" i="21"/>
  <c r="V33" i="21"/>
  <c r="AE33" i="21"/>
  <c r="A45" i="31"/>
  <c r="W37" i="21"/>
  <c r="V37" i="21"/>
  <c r="AE37" i="21"/>
  <c r="A49" i="31"/>
  <c r="W41" i="21"/>
  <c r="V41" i="21"/>
  <c r="AE41" i="21"/>
  <c r="A53" i="31"/>
  <c r="W45" i="21"/>
  <c r="V45" i="21"/>
  <c r="AE45" i="21"/>
  <c r="A57" i="31"/>
  <c r="W49" i="21"/>
  <c r="V49" i="21"/>
  <c r="AE49" i="21"/>
  <c r="AH18" i="21"/>
  <c r="E26" i="31" s="1"/>
  <c r="A26" i="31"/>
  <c r="AH22" i="21"/>
  <c r="E30" i="31" s="1"/>
  <c r="A30" i="31"/>
  <c r="AH30" i="21"/>
  <c r="E38" i="31" s="1"/>
  <c r="A38" i="31"/>
  <c r="AH11" i="21"/>
  <c r="E19" i="31" s="1"/>
  <c r="A19" i="31"/>
  <c r="AH19" i="21"/>
  <c r="E27" i="31" s="1"/>
  <c r="A27" i="31"/>
  <c r="AH27" i="21"/>
  <c r="E35" i="31" s="1"/>
  <c r="A35" i="31"/>
  <c r="AH31" i="21"/>
  <c r="E39" i="31" s="1"/>
  <c r="A39" i="31"/>
  <c r="J47" i="21"/>
  <c r="A55" i="31"/>
  <c r="AH10" i="21"/>
  <c r="E18" i="31" s="1"/>
  <c r="A18" i="31"/>
  <c r="AH16" i="21"/>
  <c r="E24" i="31" s="1"/>
  <c r="A24" i="31"/>
  <c r="AH24" i="21"/>
  <c r="E32" i="31" s="1"/>
  <c r="A32" i="31"/>
  <c r="AH36" i="21"/>
  <c r="E44" i="31" s="1"/>
  <c r="A44" i="31"/>
  <c r="Q40" i="21"/>
  <c r="A48" i="31"/>
  <c r="R48" i="21"/>
  <c r="A56" i="31"/>
  <c r="AH26" i="21"/>
  <c r="E34" i="31" s="1"/>
  <c r="A34" i="31"/>
  <c r="AH13" i="21"/>
  <c r="E21" i="31" s="1"/>
  <c r="A21" i="31"/>
  <c r="AH21" i="21"/>
  <c r="E29" i="31" s="1"/>
  <c r="A29" i="31"/>
  <c r="AH29" i="21"/>
  <c r="E37" i="31" s="1"/>
  <c r="A37" i="31"/>
  <c r="P11" i="21"/>
  <c r="O34" i="21"/>
  <c r="AH34" i="21"/>
  <c r="E42" i="31" s="1"/>
  <c r="O42" i="21"/>
  <c r="AH42" i="21"/>
  <c r="E50" i="31" s="1"/>
  <c r="O15" i="21"/>
  <c r="AH15" i="21"/>
  <c r="E23" i="31" s="1"/>
  <c r="O23" i="21"/>
  <c r="AH23" i="21"/>
  <c r="E31" i="31" s="1"/>
  <c r="O35" i="21"/>
  <c r="AH35" i="21"/>
  <c r="E43" i="31" s="1"/>
  <c r="O39" i="21"/>
  <c r="AH39" i="21"/>
  <c r="E47" i="31" s="1"/>
  <c r="O47" i="21"/>
  <c r="AH47" i="21"/>
  <c r="E55" i="31" s="1"/>
  <c r="R39" i="21"/>
  <c r="O12" i="21"/>
  <c r="AH12" i="21"/>
  <c r="E20" i="31" s="1"/>
  <c r="O20" i="21"/>
  <c r="AH20" i="21"/>
  <c r="E28" i="31" s="1"/>
  <c r="O28" i="21"/>
  <c r="AH28" i="21"/>
  <c r="E36" i="31" s="1"/>
  <c r="O32" i="21"/>
  <c r="AH32" i="21"/>
  <c r="E40" i="31" s="1"/>
  <c r="O40" i="21"/>
  <c r="AH40" i="21"/>
  <c r="E48" i="31" s="1"/>
  <c r="O44" i="21"/>
  <c r="AH44" i="21"/>
  <c r="E52" i="31" s="1"/>
  <c r="O48" i="21"/>
  <c r="AH48" i="21"/>
  <c r="E56" i="31" s="1"/>
  <c r="O14" i="21"/>
  <c r="AH14" i="21"/>
  <c r="E22" i="31" s="1"/>
  <c r="O38" i="21"/>
  <c r="AH38" i="21"/>
  <c r="E46" i="31" s="1"/>
  <c r="O46" i="21"/>
  <c r="AH46" i="21"/>
  <c r="E54" i="31" s="1"/>
  <c r="O43" i="21"/>
  <c r="AH43" i="21"/>
  <c r="E51" i="31" s="1"/>
  <c r="O17" i="21"/>
  <c r="AH17" i="21"/>
  <c r="E25" i="31" s="1"/>
  <c r="O25" i="21"/>
  <c r="AH25" i="21"/>
  <c r="E33" i="31" s="1"/>
  <c r="O33" i="21"/>
  <c r="AH33" i="21"/>
  <c r="E41" i="31" s="1"/>
  <c r="O37" i="21"/>
  <c r="AH37" i="21"/>
  <c r="E45" i="31" s="1"/>
  <c r="O41" i="21"/>
  <c r="AH41" i="21"/>
  <c r="E49" i="31" s="1"/>
  <c r="O45" i="21"/>
  <c r="AH45" i="21"/>
  <c r="E53" i="31" s="1"/>
  <c r="O49" i="21"/>
  <c r="AH49" i="21"/>
  <c r="E57" i="31" s="1"/>
  <c r="AI13" i="21"/>
  <c r="O13" i="21"/>
  <c r="T45" i="21"/>
  <c r="AI10" i="21"/>
  <c r="O10" i="21"/>
  <c r="AI18" i="21"/>
  <c r="O18" i="21"/>
  <c r="AI26" i="21"/>
  <c r="O26" i="21"/>
  <c r="N11" i="21"/>
  <c r="O11" i="21"/>
  <c r="AI19" i="21"/>
  <c r="O19" i="21"/>
  <c r="AI27" i="21"/>
  <c r="O27" i="21"/>
  <c r="O31" i="21"/>
  <c r="G9" i="21"/>
  <c r="O9" i="21"/>
  <c r="AI21" i="21"/>
  <c r="O21" i="21"/>
  <c r="AI29" i="21"/>
  <c r="O29" i="21"/>
  <c r="N37" i="21"/>
  <c r="AI22" i="21"/>
  <c r="O22" i="21"/>
  <c r="AI30" i="21"/>
  <c r="O30" i="21"/>
  <c r="AI16" i="21"/>
  <c r="O16" i="21"/>
  <c r="AI24" i="21"/>
  <c r="O24" i="21"/>
  <c r="R36" i="21"/>
  <c r="O36" i="21"/>
  <c r="A14" i="30"/>
  <c r="AI14" i="21"/>
  <c r="A38" i="30"/>
  <c r="AI38" i="21"/>
  <c r="A42" i="30"/>
  <c r="AI42" i="21"/>
  <c r="T46" i="21"/>
  <c r="AI46" i="21"/>
  <c r="G11" i="21"/>
  <c r="AI11" i="21"/>
  <c r="H15" i="21"/>
  <c r="AI15" i="21"/>
  <c r="H23" i="21"/>
  <c r="AI23" i="21"/>
  <c r="A31" i="30"/>
  <c r="AI31" i="21"/>
  <c r="S35" i="21"/>
  <c r="AI35" i="21"/>
  <c r="M39" i="21"/>
  <c r="AI39" i="21"/>
  <c r="R43" i="21"/>
  <c r="AI43" i="21"/>
  <c r="M47" i="21"/>
  <c r="AI47" i="21"/>
  <c r="J31" i="21"/>
  <c r="AJ42" i="21"/>
  <c r="R12" i="21"/>
  <c r="AI12" i="21"/>
  <c r="N20" i="21"/>
  <c r="R20" i="21" s="1"/>
  <c r="AI20" i="21"/>
  <c r="A28" i="30"/>
  <c r="AI28" i="21"/>
  <c r="R32" i="21"/>
  <c r="AI32" i="21"/>
  <c r="T36" i="21"/>
  <c r="AI36" i="21"/>
  <c r="A40" i="30"/>
  <c r="AI40" i="21"/>
  <c r="Q44" i="21"/>
  <c r="AI44" i="21"/>
  <c r="A48" i="30"/>
  <c r="AI48" i="21"/>
  <c r="A34" i="30"/>
  <c r="AI34" i="21"/>
  <c r="S42" i="21"/>
  <c r="H17" i="21"/>
  <c r="AI17" i="21"/>
  <c r="H25" i="21"/>
  <c r="AI25" i="21"/>
  <c r="A33" i="30"/>
  <c r="AI33" i="21"/>
  <c r="M37" i="21"/>
  <c r="AI37" i="21"/>
  <c r="M41" i="21"/>
  <c r="AI41" i="21"/>
  <c r="S45" i="21"/>
  <c r="AI45" i="21"/>
  <c r="M49" i="21"/>
  <c r="AI49" i="21"/>
  <c r="K42" i="21"/>
  <c r="T42" i="21"/>
  <c r="N42" i="21"/>
  <c r="P42" i="21"/>
  <c r="J42" i="21"/>
  <c r="R42" i="21"/>
  <c r="K49" i="21"/>
  <c r="I42" i="21"/>
  <c r="N47" i="21"/>
  <c r="K41" i="21"/>
  <c r="U41" i="21"/>
  <c r="S41" i="21"/>
  <c r="C41" i="21"/>
  <c r="N17" i="21"/>
  <c r="T41" i="21"/>
  <c r="U47" i="21"/>
  <c r="M11" i="21"/>
  <c r="G41" i="21"/>
  <c r="P31" i="21"/>
  <c r="C11" i="21"/>
  <c r="E12" i="21"/>
  <c r="P34" i="21"/>
  <c r="J38" i="21"/>
  <c r="R31" i="21"/>
  <c r="T34" i="21"/>
  <c r="K46" i="21"/>
  <c r="D11" i="21"/>
  <c r="E42" i="21"/>
  <c r="U48" i="21"/>
  <c r="E48" i="21"/>
  <c r="N28" i="21"/>
  <c r="U37" i="21"/>
  <c r="R38" i="21"/>
  <c r="S46" i="21"/>
  <c r="R47" i="21"/>
  <c r="C37" i="21"/>
  <c r="C47" i="21"/>
  <c r="I48" i="21"/>
  <c r="P38" i="21"/>
  <c r="N46" i="21"/>
  <c r="R28" i="21"/>
  <c r="S47" i="21"/>
  <c r="J48" i="21"/>
  <c r="G37" i="21"/>
  <c r="G47" i="21"/>
  <c r="C9" i="21"/>
  <c r="C39" i="21"/>
  <c r="E40" i="21"/>
  <c r="C45" i="21"/>
  <c r="N23" i="21"/>
  <c r="K31" i="21"/>
  <c r="S31" i="21"/>
  <c r="K35" i="21"/>
  <c r="K38" i="21"/>
  <c r="S38" i="21"/>
  <c r="J39" i="21"/>
  <c r="U39" i="21"/>
  <c r="P45" i="21"/>
  <c r="Q49" i="21"/>
  <c r="D9" i="21"/>
  <c r="C31" i="21"/>
  <c r="G33" i="21"/>
  <c r="E38" i="21"/>
  <c r="G39" i="21"/>
  <c r="I40" i="21"/>
  <c r="G49" i="21"/>
  <c r="S39" i="21"/>
  <c r="K45" i="21"/>
  <c r="U45" i="21"/>
  <c r="N31" i="21"/>
  <c r="T31" i="21"/>
  <c r="N38" i="21"/>
  <c r="T38" i="21"/>
  <c r="N39" i="21"/>
  <c r="U49" i="21"/>
  <c r="M9" i="21"/>
  <c r="E31" i="21"/>
  <c r="I38" i="21"/>
  <c r="L13" i="21"/>
  <c r="A13" i="30"/>
  <c r="G13" i="21"/>
  <c r="D13" i="21"/>
  <c r="M13" i="21"/>
  <c r="C13" i="21"/>
  <c r="N13" i="21"/>
  <c r="L21" i="21"/>
  <c r="A21" i="30"/>
  <c r="G21" i="21"/>
  <c r="D21" i="21"/>
  <c r="M21" i="21"/>
  <c r="C21" i="21"/>
  <c r="A29" i="30"/>
  <c r="N29" i="21"/>
  <c r="G29" i="21"/>
  <c r="H13" i="21"/>
  <c r="L19" i="21"/>
  <c r="A19" i="30"/>
  <c r="G19" i="21"/>
  <c r="D19" i="21"/>
  <c r="P19" i="21"/>
  <c r="M19" i="21"/>
  <c r="C19" i="21"/>
  <c r="N19" i="21"/>
  <c r="R19" i="21" s="1"/>
  <c r="H21" i="21"/>
  <c r="A27" i="30"/>
  <c r="G27" i="21"/>
  <c r="P27" i="21"/>
  <c r="E27" i="21"/>
  <c r="N27" i="21"/>
  <c r="C27" i="21"/>
  <c r="A32" i="30"/>
  <c r="N32" i="21"/>
  <c r="E32" i="21"/>
  <c r="S32" i="21"/>
  <c r="J32" i="21"/>
  <c r="G32" i="21"/>
  <c r="K32" i="21"/>
  <c r="L35" i="21"/>
  <c r="A35" i="30"/>
  <c r="M35" i="21"/>
  <c r="R35" i="21"/>
  <c r="J35" i="21"/>
  <c r="N35" i="21"/>
  <c r="G35" i="21"/>
  <c r="P35" i="21"/>
  <c r="C35" i="21"/>
  <c r="T35" i="21"/>
  <c r="L17" i="21"/>
  <c r="A17" i="30"/>
  <c r="G17" i="21"/>
  <c r="D17" i="21"/>
  <c r="M17" i="21"/>
  <c r="C17" i="21"/>
  <c r="H19" i="21"/>
  <c r="L25" i="21"/>
  <c r="A25" i="30"/>
  <c r="G25" i="21"/>
  <c r="D25" i="21"/>
  <c r="M25" i="21"/>
  <c r="C25" i="21"/>
  <c r="M27" i="21"/>
  <c r="A36" i="30"/>
  <c r="N36" i="21"/>
  <c r="S36" i="21"/>
  <c r="J36" i="21"/>
  <c r="I36" i="21"/>
  <c r="K36" i="21"/>
  <c r="E36" i="21"/>
  <c r="L15" i="21"/>
  <c r="A15" i="30"/>
  <c r="G15" i="21"/>
  <c r="P15" i="21"/>
  <c r="C15" i="21"/>
  <c r="D15" i="21"/>
  <c r="N15" i="21"/>
  <c r="R15" i="21" s="1"/>
  <c r="M15" i="21"/>
  <c r="L23" i="21"/>
  <c r="A23" i="30"/>
  <c r="G23" i="21"/>
  <c r="D23" i="21"/>
  <c r="M23" i="21"/>
  <c r="C23" i="21"/>
  <c r="P23" i="21"/>
  <c r="L43" i="21"/>
  <c r="A43" i="30"/>
  <c r="G43" i="21"/>
  <c r="C43" i="21"/>
  <c r="N43" i="21"/>
  <c r="U43" i="21"/>
  <c r="J43" i="21"/>
  <c r="M43" i="21"/>
  <c r="S43" i="21"/>
  <c r="A46" i="30"/>
  <c r="I46" i="21"/>
  <c r="U34" i="21"/>
  <c r="P46" i="21"/>
  <c r="I10" i="21"/>
  <c r="A10" i="30"/>
  <c r="I12" i="21"/>
  <c r="A12" i="30"/>
  <c r="E28" i="21"/>
  <c r="E30" i="21"/>
  <c r="A30" i="30"/>
  <c r="G31" i="21"/>
  <c r="E34" i="21"/>
  <c r="L39" i="21"/>
  <c r="A39" i="30"/>
  <c r="A44" i="30"/>
  <c r="I44" i="21"/>
  <c r="E44" i="21"/>
  <c r="E46" i="21"/>
  <c r="J46" i="21"/>
  <c r="R46" i="21"/>
  <c r="L9" i="21"/>
  <c r="A9" i="30"/>
  <c r="AM5" i="21"/>
  <c r="H9" i="21"/>
  <c r="L11" i="21"/>
  <c r="A11" i="30"/>
  <c r="H11" i="21"/>
  <c r="A16" i="30"/>
  <c r="A18" i="30"/>
  <c r="A20" i="30"/>
  <c r="A22" i="30"/>
  <c r="A24" i="30"/>
  <c r="M26" i="21"/>
  <c r="A26" i="30"/>
  <c r="G28" i="21"/>
  <c r="M31" i="21"/>
  <c r="I34" i="21"/>
  <c r="L37" i="21"/>
  <c r="A37" i="30"/>
  <c r="L45" i="21"/>
  <c r="A45" i="30"/>
  <c r="M45" i="21"/>
  <c r="G45" i="21"/>
  <c r="L41" i="21"/>
  <c r="A41" i="30"/>
  <c r="L49" i="21"/>
  <c r="A49" i="30"/>
  <c r="L47" i="21"/>
  <c r="A47" i="30"/>
  <c r="C49" i="21"/>
  <c r="E10" i="21"/>
  <c r="H14" i="21"/>
  <c r="D14" i="21"/>
  <c r="M14" i="21"/>
  <c r="G14" i="21"/>
  <c r="C14" i="21"/>
  <c r="I14" i="21"/>
  <c r="L14" i="21"/>
  <c r="F14" i="21"/>
  <c r="E14" i="21"/>
  <c r="H10" i="21"/>
  <c r="D10" i="21"/>
  <c r="M10" i="21"/>
  <c r="G10" i="21"/>
  <c r="C10" i="21"/>
  <c r="L10" i="21"/>
  <c r="F10" i="21"/>
  <c r="H12" i="21"/>
  <c r="D12" i="21"/>
  <c r="N12" i="21"/>
  <c r="M12" i="21"/>
  <c r="G12" i="21"/>
  <c r="C12" i="21"/>
  <c r="L12" i="21"/>
  <c r="F12" i="21"/>
  <c r="E16" i="21"/>
  <c r="I16" i="21"/>
  <c r="I22" i="21"/>
  <c r="I26" i="21"/>
  <c r="I30" i="21"/>
  <c r="F16" i="21"/>
  <c r="L16" i="21"/>
  <c r="F18" i="21"/>
  <c r="L18" i="21"/>
  <c r="F20" i="21"/>
  <c r="L20" i="21"/>
  <c r="F22" i="21"/>
  <c r="L22" i="21"/>
  <c r="F24" i="21"/>
  <c r="L24" i="21"/>
  <c r="C26" i="21"/>
  <c r="L29" i="21"/>
  <c r="F29" i="21"/>
  <c r="H29" i="21"/>
  <c r="D29" i="21"/>
  <c r="I29" i="21"/>
  <c r="C30" i="21"/>
  <c r="M30" i="21"/>
  <c r="L33" i="21"/>
  <c r="F33" i="21"/>
  <c r="H33" i="21"/>
  <c r="D33" i="21"/>
  <c r="I33" i="21"/>
  <c r="E18" i="21"/>
  <c r="I18" i="21"/>
  <c r="E20" i="21"/>
  <c r="I20" i="21"/>
  <c r="E22" i="21"/>
  <c r="E24" i="21"/>
  <c r="I24" i="21"/>
  <c r="H26" i="21"/>
  <c r="D26" i="21"/>
  <c r="L26" i="21"/>
  <c r="F26" i="21"/>
  <c r="N24" i="21"/>
  <c r="S20" i="21"/>
  <c r="R24" i="21"/>
  <c r="E9" i="21"/>
  <c r="I9" i="21"/>
  <c r="E11" i="21"/>
  <c r="I11" i="21"/>
  <c r="E13" i="21"/>
  <c r="I13" i="21"/>
  <c r="E15" i="21"/>
  <c r="I15" i="21"/>
  <c r="C16" i="21"/>
  <c r="G16" i="21"/>
  <c r="M16" i="21"/>
  <c r="E17" i="21"/>
  <c r="I17" i="21"/>
  <c r="C18" i="21"/>
  <c r="G18" i="21"/>
  <c r="M18" i="21"/>
  <c r="E19" i="21"/>
  <c r="I19" i="21"/>
  <c r="C20" i="21"/>
  <c r="G20" i="21"/>
  <c r="M20" i="21"/>
  <c r="E21" i="21"/>
  <c r="I21" i="21"/>
  <c r="C22" i="21"/>
  <c r="G22" i="21"/>
  <c r="M22" i="21"/>
  <c r="E23" i="21"/>
  <c r="I23" i="21"/>
  <c r="C24" i="21"/>
  <c r="G24" i="21"/>
  <c r="M24" i="21"/>
  <c r="E25" i="21"/>
  <c r="I25" i="21"/>
  <c r="E26" i="21"/>
  <c r="H28" i="21"/>
  <c r="D28" i="21"/>
  <c r="L28" i="21"/>
  <c r="F28" i="21"/>
  <c r="I28" i="21"/>
  <c r="C29" i="21"/>
  <c r="M29" i="21"/>
  <c r="H32" i="21"/>
  <c r="D32" i="21"/>
  <c r="L32" i="21"/>
  <c r="F32" i="21"/>
  <c r="I32" i="21"/>
  <c r="C33" i="21"/>
  <c r="M33" i="21"/>
  <c r="H30" i="21"/>
  <c r="D30" i="21"/>
  <c r="L30" i="21"/>
  <c r="F30" i="21"/>
  <c r="N16" i="21"/>
  <c r="R16" i="21" s="1"/>
  <c r="F9" i="21"/>
  <c r="F11" i="21"/>
  <c r="F13" i="21"/>
  <c r="F15" i="21"/>
  <c r="D16" i="21"/>
  <c r="H16" i="21"/>
  <c r="F17" i="21"/>
  <c r="D18" i="21"/>
  <c r="H18" i="21"/>
  <c r="F19" i="21"/>
  <c r="D20" i="21"/>
  <c r="H20" i="21"/>
  <c r="F21" i="21"/>
  <c r="D22" i="21"/>
  <c r="H22" i="21"/>
  <c r="F23" i="21"/>
  <c r="D24" i="21"/>
  <c r="H24" i="21"/>
  <c r="F25" i="21"/>
  <c r="G26" i="21"/>
  <c r="L27" i="21"/>
  <c r="F27" i="21"/>
  <c r="H27" i="21"/>
  <c r="D27" i="21"/>
  <c r="I27" i="21"/>
  <c r="C28" i="21"/>
  <c r="M28" i="21"/>
  <c r="E29" i="21"/>
  <c r="G30" i="21"/>
  <c r="L31" i="21"/>
  <c r="F31" i="21"/>
  <c r="H31" i="21"/>
  <c r="D31" i="21"/>
  <c r="I31" i="21"/>
  <c r="C32" i="21"/>
  <c r="M32" i="21"/>
  <c r="E33" i="21"/>
  <c r="H34" i="21"/>
  <c r="D34" i="21"/>
  <c r="M34" i="21"/>
  <c r="G34" i="21"/>
  <c r="C34" i="21"/>
  <c r="L34" i="21"/>
  <c r="F34" i="21"/>
  <c r="H36" i="21"/>
  <c r="D36" i="21"/>
  <c r="M36" i="21"/>
  <c r="G36" i="21"/>
  <c r="C36" i="21"/>
  <c r="L36" i="21"/>
  <c r="F36" i="21"/>
  <c r="H38" i="21"/>
  <c r="D38" i="21"/>
  <c r="M38" i="21"/>
  <c r="G38" i="21"/>
  <c r="C38" i="21"/>
  <c r="L38" i="21"/>
  <c r="F38" i="21"/>
  <c r="H40" i="21"/>
  <c r="D40" i="21"/>
  <c r="M40" i="21"/>
  <c r="G40" i="21"/>
  <c r="C40" i="21"/>
  <c r="L40" i="21"/>
  <c r="F40" i="21"/>
  <c r="H42" i="21"/>
  <c r="D42" i="21"/>
  <c r="M42" i="21"/>
  <c r="G42" i="21"/>
  <c r="C42" i="21"/>
  <c r="L42" i="21"/>
  <c r="F42" i="21"/>
  <c r="H44" i="21"/>
  <c r="D44" i="21"/>
  <c r="M44" i="21"/>
  <c r="G44" i="21"/>
  <c r="C44" i="21"/>
  <c r="L44" i="21"/>
  <c r="F44" i="21"/>
  <c r="H46" i="21"/>
  <c r="D46" i="21"/>
  <c r="M46" i="21"/>
  <c r="G46" i="21"/>
  <c r="C46" i="21"/>
  <c r="L46" i="21"/>
  <c r="F46" i="21"/>
  <c r="H48" i="21"/>
  <c r="D48" i="21"/>
  <c r="M48" i="21"/>
  <c r="G48" i="21"/>
  <c r="C48" i="21"/>
  <c r="L48" i="21"/>
  <c r="F48" i="21"/>
  <c r="D35" i="21"/>
  <c r="H35" i="21"/>
  <c r="D37" i="21"/>
  <c r="H37" i="21"/>
  <c r="D39" i="21"/>
  <c r="H39" i="21"/>
  <c r="D41" i="21"/>
  <c r="H41" i="21"/>
  <c r="D43" i="21"/>
  <c r="H43" i="21"/>
  <c r="D45" i="21"/>
  <c r="H45" i="21"/>
  <c r="D47" i="21"/>
  <c r="H47" i="21"/>
  <c r="D49" i="21"/>
  <c r="H49" i="21"/>
  <c r="E35" i="21"/>
  <c r="I35" i="21"/>
  <c r="E37" i="21"/>
  <c r="I37" i="21"/>
  <c r="E39" i="21"/>
  <c r="I39" i="21"/>
  <c r="E41" i="21"/>
  <c r="I41" i="21"/>
  <c r="E43" i="21"/>
  <c r="I43" i="21"/>
  <c r="E45" i="21"/>
  <c r="I45" i="21"/>
  <c r="E47" i="21"/>
  <c r="I47" i="21"/>
  <c r="E49" i="21"/>
  <c r="I49" i="21"/>
  <c r="F35" i="21"/>
  <c r="F37" i="21"/>
  <c r="F39" i="21"/>
  <c r="F41" i="21"/>
  <c r="F43" i="21"/>
  <c r="F45" i="21"/>
  <c r="F47" i="21"/>
  <c r="F49" i="21"/>
  <c r="T10" i="21"/>
  <c r="R13" i="21"/>
  <c r="T14" i="21"/>
  <c r="T23" i="21"/>
  <c r="T27" i="21"/>
  <c r="T11" i="21"/>
  <c r="S15" i="21"/>
  <c r="S18" i="21"/>
  <c r="K18" i="21"/>
  <c r="N18" i="21"/>
  <c r="R18" i="21" s="1"/>
  <c r="J18" i="21"/>
  <c r="Q18" i="21"/>
  <c r="T21" i="21"/>
  <c r="S21" i="21"/>
  <c r="Q21" i="21"/>
  <c r="T24" i="21"/>
  <c r="T33" i="21"/>
  <c r="P33" i="21"/>
  <c r="S33" i="21"/>
  <c r="K33" i="21"/>
  <c r="S9" i="21"/>
  <c r="E59" i="21" s="1"/>
  <c r="M58" i="21" s="1"/>
  <c r="T17" i="21"/>
  <c r="S17" i="21"/>
  <c r="Q17" i="21"/>
  <c r="S27" i="21"/>
  <c r="J33" i="21"/>
  <c r="R9" i="21"/>
  <c r="R11" i="21"/>
  <c r="U11" i="21" s="1"/>
  <c r="T13" i="21"/>
  <c r="P13" i="21"/>
  <c r="S13" i="21"/>
  <c r="K13" i="21"/>
  <c r="J13" i="21"/>
  <c r="Q13" i="21"/>
  <c r="T16" i="21"/>
  <c r="S23" i="21"/>
  <c r="S24" i="21"/>
  <c r="N25" i="21"/>
  <c r="S26" i="21"/>
  <c r="T26" i="21"/>
  <c r="N26" i="21"/>
  <c r="Q26" i="21"/>
  <c r="R27" i="21"/>
  <c r="T29" i="21"/>
  <c r="J29" i="21"/>
  <c r="S29" i="21"/>
  <c r="P29" i="21"/>
  <c r="K29" i="21"/>
  <c r="Q29" i="21"/>
  <c r="U33" i="21"/>
  <c r="T37" i="21"/>
  <c r="P37" i="21"/>
  <c r="S37" i="21"/>
  <c r="K37" i="21"/>
  <c r="Q37" i="21"/>
  <c r="S44" i="21"/>
  <c r="K44" i="21"/>
  <c r="U44" i="21"/>
  <c r="P44" i="21"/>
  <c r="J44" i="21"/>
  <c r="T44" i="21"/>
  <c r="N44" i="21"/>
  <c r="R44" i="21"/>
  <c r="S10" i="21"/>
  <c r="S16" i="21"/>
  <c r="Q33" i="21"/>
  <c r="S40" i="21"/>
  <c r="K40" i="21"/>
  <c r="U40" i="21"/>
  <c r="P40" i="21"/>
  <c r="J40" i="21"/>
  <c r="T40" i="21"/>
  <c r="N40" i="21"/>
  <c r="M84" i="21"/>
  <c r="I3" i="21"/>
  <c r="N3" i="21" s="1"/>
  <c r="K9" i="21"/>
  <c r="Q9" i="21"/>
  <c r="E57" i="21" s="1"/>
  <c r="S11" i="21"/>
  <c r="S12" i="21"/>
  <c r="S14" i="21"/>
  <c r="K14" i="21"/>
  <c r="R14" i="21"/>
  <c r="N14" i="21"/>
  <c r="Q14" i="21"/>
  <c r="T18" i="21"/>
  <c r="S28" i="21"/>
  <c r="S30" i="21"/>
  <c r="K30" i="21"/>
  <c r="T30" i="21"/>
  <c r="R30" i="21"/>
  <c r="N30" i="21"/>
  <c r="P30" i="21" s="1"/>
  <c r="Q30" i="21"/>
  <c r="R33" i="21"/>
  <c r="N9" i="21"/>
  <c r="P9" i="21" s="1"/>
  <c r="N10" i="21"/>
  <c r="J10" i="21"/>
  <c r="Q10" i="21"/>
  <c r="T12" i="21"/>
  <c r="J14" i="21"/>
  <c r="J17" i="21"/>
  <c r="P18" i="21"/>
  <c r="U18" i="21" s="1"/>
  <c r="S19" i="21"/>
  <c r="N21" i="21"/>
  <c r="S22" i="21"/>
  <c r="K22" i="21"/>
  <c r="T22" i="21"/>
  <c r="N22" i="21"/>
  <c r="P22" i="21" s="1"/>
  <c r="Q22" i="21"/>
  <c r="R23" i="21"/>
  <c r="S25" i="21"/>
  <c r="K25" i="21"/>
  <c r="T25" i="21"/>
  <c r="Q25" i="21"/>
  <c r="T28" i="21"/>
  <c r="R29" i="21"/>
  <c r="J30" i="21"/>
  <c r="N33" i="21"/>
  <c r="S34" i="21"/>
  <c r="K34" i="21"/>
  <c r="R34" i="21"/>
  <c r="N34" i="21"/>
  <c r="J34" i="21"/>
  <c r="Q34" i="21"/>
  <c r="J37" i="21"/>
  <c r="R37" i="21"/>
  <c r="R40" i="21"/>
  <c r="Q11" i="21"/>
  <c r="P12" i="21"/>
  <c r="Q15" i="21"/>
  <c r="P16" i="21"/>
  <c r="Q19" i="21"/>
  <c r="P20" i="21"/>
  <c r="Q23" i="21"/>
  <c r="U23" i="21"/>
  <c r="P24" i="21"/>
  <c r="U27" i="21"/>
  <c r="Q27" i="21"/>
  <c r="P28" i="21"/>
  <c r="Q31" i="21"/>
  <c r="U31" i="21"/>
  <c r="P32" i="21"/>
  <c r="T32" i="21"/>
  <c r="Q35" i="21"/>
  <c r="U35" i="21"/>
  <c r="P36" i="21"/>
  <c r="T39" i="21"/>
  <c r="P39" i="21"/>
  <c r="K39" i="21"/>
  <c r="Q39" i="21"/>
  <c r="R41" i="21"/>
  <c r="N41" i="21"/>
  <c r="J41" i="21"/>
  <c r="Q41" i="21"/>
  <c r="T43" i="21"/>
  <c r="P43" i="21"/>
  <c r="K43" i="21"/>
  <c r="Q43" i="21"/>
  <c r="R45" i="21"/>
  <c r="N45" i="21"/>
  <c r="J45" i="21"/>
  <c r="Q45" i="21"/>
  <c r="T47" i="21"/>
  <c r="P47" i="21"/>
  <c r="K47" i="21"/>
  <c r="Q47" i="21"/>
  <c r="N48" i="21"/>
  <c r="R49" i="21"/>
  <c r="N49" i="21"/>
  <c r="J49" i="21"/>
  <c r="T49" i="21"/>
  <c r="S49" i="21"/>
  <c r="Q12" i="21"/>
  <c r="U16" i="21"/>
  <c r="Q16" i="21"/>
  <c r="Q20" i="21"/>
  <c r="Q24" i="21"/>
  <c r="U24" i="21"/>
  <c r="Q28" i="21"/>
  <c r="Q32" i="21"/>
  <c r="U32" i="21"/>
  <c r="Q36" i="21"/>
  <c r="U36" i="21"/>
  <c r="T48" i="21"/>
  <c r="P48" i="21"/>
  <c r="S48" i="21"/>
  <c r="K48" i="21"/>
  <c r="Q48" i="21"/>
  <c r="Q38" i="21"/>
  <c r="U38" i="21"/>
  <c r="Q42" i="21"/>
  <c r="U42" i="21"/>
  <c r="Q46" i="21"/>
  <c r="U46" i="21"/>
  <c r="N171" i="23"/>
  <c r="C168" i="23" s="1"/>
  <c r="AJ41" i="21" l="1"/>
  <c r="AJ40" i="21"/>
  <c r="AJ35" i="21"/>
  <c r="AJ49" i="21"/>
  <c r="AJ44" i="21"/>
  <c r="AJ46" i="21"/>
  <c r="AJ36" i="21"/>
  <c r="AJ47" i="21"/>
  <c r="AJ45" i="21"/>
  <c r="AJ37" i="21"/>
  <c r="AJ32" i="21"/>
  <c r="AJ48" i="21"/>
  <c r="AJ43" i="21"/>
  <c r="AJ38" i="21"/>
  <c r="AJ39" i="21"/>
  <c r="AJ31" i="21"/>
  <c r="AJ34" i="21"/>
  <c r="AJ33" i="21"/>
  <c r="K17" i="21"/>
  <c r="J24" i="21"/>
  <c r="K24" i="21"/>
  <c r="R22" i="21"/>
  <c r="R25" i="21"/>
  <c r="P25" i="21"/>
  <c r="J22" i="21"/>
  <c r="J9" i="21"/>
  <c r="U28" i="21"/>
  <c r="J23" i="21"/>
  <c r="K23" i="21"/>
  <c r="U30" i="21"/>
  <c r="K26" i="21"/>
  <c r="J26" i="21"/>
  <c r="J25" i="21"/>
  <c r="P17" i="21"/>
  <c r="R17" i="21"/>
  <c r="J16" i="21"/>
  <c r="K16" i="21"/>
  <c r="U15" i="21"/>
  <c r="J11" i="21"/>
  <c r="K11" i="21"/>
  <c r="P21" i="21"/>
  <c r="R10" i="21"/>
  <c r="P10" i="21"/>
  <c r="U10" i="21" s="1"/>
  <c r="P26" i="21"/>
  <c r="R26" i="21"/>
  <c r="U9" i="21"/>
  <c r="G60" i="21"/>
  <c r="J60" i="21" s="1"/>
  <c r="I66" i="21"/>
  <c r="L66" i="21" s="1"/>
  <c r="Q66" i="21" s="1"/>
  <c r="K28" i="21"/>
  <c r="J28" i="21"/>
  <c r="K20" i="21"/>
  <c r="J20" i="21"/>
  <c r="J19" i="21"/>
  <c r="K19" i="21"/>
  <c r="U12" i="21"/>
  <c r="J21" i="21"/>
  <c r="P14" i="21"/>
  <c r="U14" i="21" s="1"/>
  <c r="K21" i="21"/>
  <c r="K10" i="21"/>
  <c r="R21" i="21"/>
  <c r="E3" i="21"/>
  <c r="D3" i="21"/>
  <c r="J12" i="21"/>
  <c r="K12" i="21"/>
  <c r="J27" i="21"/>
  <c r="K27" i="21"/>
  <c r="J15" i="21"/>
  <c r="K15" i="21"/>
  <c r="T9" i="21"/>
  <c r="U22" i="21"/>
  <c r="U13" i="21"/>
  <c r="U25" i="21"/>
  <c r="T15" i="21"/>
  <c r="AF31" i="23"/>
  <c r="U26" i="21"/>
  <c r="T19" i="21"/>
  <c r="L3" i="21"/>
  <c r="M3" i="21" s="1"/>
  <c r="T20" i="21"/>
  <c r="F13" i="31" l="1"/>
  <c r="E13" i="11"/>
  <c r="E13" i="24"/>
  <c r="G61" i="21"/>
  <c r="Q60" i="21"/>
  <c r="U60" i="21" s="1"/>
  <c r="T184" i="23"/>
  <c r="P183" i="23" s="1"/>
  <c r="G55" i="21"/>
  <c r="H55" i="21"/>
  <c r="U29" i="21"/>
  <c r="L55" i="21"/>
  <c r="U21" i="21"/>
  <c r="U17" i="21"/>
  <c r="S55" i="21"/>
  <c r="U19" i="21"/>
  <c r="K3" i="21"/>
  <c r="J3" i="21"/>
  <c r="I55" i="21"/>
  <c r="U20" i="21"/>
  <c r="B49" i="23"/>
  <c r="AK49" i="23"/>
  <c r="B53" i="3"/>
  <c r="AF39" i="23"/>
  <c r="B43" i="23"/>
  <c r="AK43" i="23"/>
  <c r="B47" i="3"/>
  <c r="AF37" i="23"/>
  <c r="AK36" i="23"/>
  <c r="B33" i="23"/>
  <c r="AK33" i="23"/>
  <c r="B37" i="3"/>
  <c r="AF45" i="23"/>
  <c r="B39" i="23"/>
  <c r="AK39" i="23"/>
  <c r="B43" i="3"/>
  <c r="B50" i="3"/>
  <c r="B45" i="3"/>
  <c r="B37" i="23"/>
  <c r="AF49" i="23"/>
  <c r="AF43" i="23"/>
  <c r="B42" i="3"/>
  <c r="B40" i="3"/>
  <c r="B36" i="3"/>
  <c r="AF47" i="23"/>
  <c r="F48" i="3"/>
  <c r="Q44" i="23"/>
  <c r="C48" i="3"/>
  <c r="G48" i="3"/>
  <c r="L44" i="23"/>
  <c r="D48" i="3"/>
  <c r="AA44" i="23"/>
  <c r="G44" i="23"/>
  <c r="E48" i="3"/>
  <c r="V44" i="23"/>
  <c r="AF41" i="23"/>
  <c r="F42" i="3"/>
  <c r="Q38" i="23"/>
  <c r="C42" i="3"/>
  <c r="G42" i="3"/>
  <c r="L38" i="23"/>
  <c r="D42" i="3"/>
  <c r="AA38" i="23"/>
  <c r="G38" i="23"/>
  <c r="E42" i="3"/>
  <c r="V38" i="23"/>
  <c r="B41" i="3"/>
  <c r="D41" i="3"/>
  <c r="Q37" i="23"/>
  <c r="E41" i="3"/>
  <c r="L37" i="23"/>
  <c r="F41" i="3"/>
  <c r="AA37" i="23"/>
  <c r="G37" i="23"/>
  <c r="C41" i="3"/>
  <c r="G41" i="3"/>
  <c r="V37" i="23"/>
  <c r="D37" i="3"/>
  <c r="Q33" i="23"/>
  <c r="E37" i="3"/>
  <c r="L33" i="23"/>
  <c r="F37" i="3"/>
  <c r="AA33" i="23"/>
  <c r="G33" i="23"/>
  <c r="C37" i="3"/>
  <c r="G37" i="3"/>
  <c r="V33" i="23"/>
  <c r="AF51" i="23"/>
  <c r="F54" i="3"/>
  <c r="Q50" i="23"/>
  <c r="C54" i="3"/>
  <c r="G54" i="3"/>
  <c r="L50" i="23"/>
  <c r="D54" i="3"/>
  <c r="AA50" i="23"/>
  <c r="G50" i="23"/>
  <c r="E54" i="3"/>
  <c r="V50" i="23"/>
  <c r="F44" i="3"/>
  <c r="Q40" i="23"/>
  <c r="C44" i="3"/>
  <c r="G44" i="3"/>
  <c r="L40" i="23"/>
  <c r="D44" i="3"/>
  <c r="AA40" i="23"/>
  <c r="G40" i="23"/>
  <c r="E44" i="3"/>
  <c r="V40" i="23"/>
  <c r="D53" i="3"/>
  <c r="Q49" i="23"/>
  <c r="E53" i="3"/>
  <c r="L49" i="23"/>
  <c r="F53" i="3"/>
  <c r="AA49" i="23"/>
  <c r="G49" i="23"/>
  <c r="C53" i="3"/>
  <c r="G53" i="3"/>
  <c r="V49" i="23"/>
  <c r="D47" i="3"/>
  <c r="Q43" i="23"/>
  <c r="E47" i="3"/>
  <c r="L43" i="23"/>
  <c r="F47" i="3"/>
  <c r="AA43" i="23"/>
  <c r="G43" i="23"/>
  <c r="C47" i="3"/>
  <c r="G47" i="3"/>
  <c r="V43" i="23"/>
  <c r="D43" i="3"/>
  <c r="Q39" i="23"/>
  <c r="E43" i="3"/>
  <c r="L39" i="23"/>
  <c r="F43" i="3"/>
  <c r="AA39" i="23"/>
  <c r="G39" i="23"/>
  <c r="C43" i="3"/>
  <c r="G43" i="3"/>
  <c r="V39" i="23"/>
  <c r="AF33" i="23"/>
  <c r="D55" i="3"/>
  <c r="Q51" i="23"/>
  <c r="E55" i="3"/>
  <c r="L51" i="23"/>
  <c r="F55" i="3"/>
  <c r="AA51" i="23"/>
  <c r="G51" i="23"/>
  <c r="C55" i="3"/>
  <c r="G55" i="3"/>
  <c r="V51" i="23"/>
  <c r="D51" i="3"/>
  <c r="Q47" i="23"/>
  <c r="E51" i="3"/>
  <c r="L47" i="23"/>
  <c r="F51" i="3"/>
  <c r="AA47" i="23"/>
  <c r="G47" i="23"/>
  <c r="C51" i="3"/>
  <c r="G51" i="3"/>
  <c r="V47" i="23"/>
  <c r="B51" i="23"/>
  <c r="AK51" i="23"/>
  <c r="B55" i="3"/>
  <c r="F52" i="3"/>
  <c r="Q48" i="23"/>
  <c r="C52" i="3"/>
  <c r="G52" i="3"/>
  <c r="L48" i="23"/>
  <c r="D52" i="3"/>
  <c r="AA48" i="23"/>
  <c r="G48" i="23"/>
  <c r="E52" i="3"/>
  <c r="V48" i="23"/>
  <c r="B47" i="23"/>
  <c r="AK47" i="23"/>
  <c r="B51" i="3"/>
  <c r="B45" i="23"/>
  <c r="F46" i="3"/>
  <c r="Q42" i="23"/>
  <c r="C46" i="3"/>
  <c r="G46" i="3"/>
  <c r="L42" i="23"/>
  <c r="D46" i="3"/>
  <c r="AA42" i="23"/>
  <c r="G42" i="23"/>
  <c r="E46" i="3"/>
  <c r="V42" i="23"/>
  <c r="B41" i="23"/>
  <c r="AK41" i="23"/>
  <c r="F40" i="3"/>
  <c r="Q36" i="23"/>
  <c r="C40" i="3"/>
  <c r="G40" i="3"/>
  <c r="L36" i="23"/>
  <c r="D40" i="3"/>
  <c r="AA36" i="23"/>
  <c r="G36" i="23"/>
  <c r="E40" i="3"/>
  <c r="V36" i="23"/>
  <c r="B39" i="3"/>
  <c r="D39" i="3"/>
  <c r="Q35" i="23"/>
  <c r="E39" i="3"/>
  <c r="L35" i="23"/>
  <c r="F39" i="3"/>
  <c r="AA35" i="23"/>
  <c r="G35" i="23"/>
  <c r="C39" i="3"/>
  <c r="G39" i="3"/>
  <c r="V35" i="23"/>
  <c r="B31" i="23"/>
  <c r="F50" i="3"/>
  <c r="Q46" i="23"/>
  <c r="C50" i="3"/>
  <c r="G50" i="3"/>
  <c r="L46" i="23"/>
  <c r="D50" i="3"/>
  <c r="AA46" i="23"/>
  <c r="G46" i="23"/>
  <c r="E50" i="3"/>
  <c r="V46" i="23"/>
  <c r="B49" i="3"/>
  <c r="D49" i="3"/>
  <c r="Q45" i="23"/>
  <c r="E49" i="3"/>
  <c r="L45" i="23"/>
  <c r="F49" i="3"/>
  <c r="AA45" i="23"/>
  <c r="G45" i="23"/>
  <c r="C49" i="3"/>
  <c r="G49" i="3"/>
  <c r="V45" i="23"/>
  <c r="D45" i="3"/>
  <c r="Q41" i="23"/>
  <c r="E45" i="3"/>
  <c r="L41" i="23"/>
  <c r="F45" i="3"/>
  <c r="AA41" i="23"/>
  <c r="G41" i="23"/>
  <c r="C45" i="3"/>
  <c r="G45" i="3"/>
  <c r="V41" i="23"/>
  <c r="F38" i="3"/>
  <c r="Q34" i="23"/>
  <c r="C38" i="3"/>
  <c r="G38" i="3"/>
  <c r="L34" i="23"/>
  <c r="D38" i="3"/>
  <c r="AA34" i="23"/>
  <c r="G34" i="23"/>
  <c r="E38" i="3"/>
  <c r="V34" i="23"/>
  <c r="F36" i="3"/>
  <c r="C36" i="3"/>
  <c r="G36" i="3"/>
  <c r="D36" i="3"/>
  <c r="E36" i="3"/>
  <c r="B35" i="3"/>
  <c r="D35" i="3"/>
  <c r="E35" i="3"/>
  <c r="F35" i="3"/>
  <c r="C35" i="3"/>
  <c r="G35" i="3"/>
  <c r="AK46" i="23"/>
  <c r="AK50" i="23"/>
  <c r="AK48" i="23"/>
  <c r="AK40" i="23"/>
  <c r="AF35" i="23"/>
  <c r="AK45" i="23"/>
  <c r="AK38" i="23"/>
  <c r="AK37" i="23"/>
  <c r="B35" i="23"/>
  <c r="AK32" i="23"/>
  <c r="AK31" i="23"/>
  <c r="AK44" i="23"/>
  <c r="AK42" i="23"/>
  <c r="B54" i="3"/>
  <c r="B52" i="3"/>
  <c r="B48" i="3"/>
  <c r="B46" i="3"/>
  <c r="B44" i="3"/>
  <c r="AK35" i="23"/>
  <c r="AK34" i="23"/>
  <c r="B38" i="3"/>
  <c r="AF48" i="23"/>
  <c r="AF44" i="23"/>
  <c r="AF42" i="23"/>
  <c r="AF40" i="23"/>
  <c r="AF38" i="23"/>
  <c r="AF36" i="23"/>
  <c r="AF34" i="23"/>
  <c r="AF32" i="23"/>
  <c r="AF50" i="23"/>
  <c r="AF46" i="23"/>
  <c r="B50" i="23"/>
  <c r="B48" i="23"/>
  <c r="B46" i="23"/>
  <c r="B44" i="23"/>
  <c r="B42" i="23"/>
  <c r="B40" i="23"/>
  <c r="B38" i="23"/>
  <c r="B36" i="23"/>
  <c r="B34" i="23"/>
  <c r="B32" i="23"/>
  <c r="J55" i="21" l="1"/>
  <c r="T55" i="21"/>
  <c r="O199" i="23"/>
  <c r="Q198" i="23" s="1"/>
  <c r="J61" i="21"/>
  <c r="Q61" i="21" s="1"/>
  <c r="U61" i="21" s="1"/>
  <c r="F12" i="31"/>
  <c r="I54" i="21"/>
  <c r="H54" i="21"/>
  <c r="G54" i="21"/>
  <c r="V55" i="21"/>
  <c r="Q55" i="21"/>
  <c r="U55" i="21" s="1"/>
  <c r="O3" i="21"/>
  <c r="C67" i="21" s="1"/>
  <c r="Q3" i="21"/>
  <c r="F67" i="21" s="1"/>
  <c r="P3" i="21"/>
  <c r="D67" i="21" s="1"/>
  <c r="I84" i="21"/>
  <c r="N59" i="21"/>
  <c r="E67" i="21"/>
  <c r="N56" i="21"/>
  <c r="O56" i="21" s="1"/>
  <c r="Q56" i="21" s="1"/>
  <c r="N58" i="21"/>
  <c r="O58" i="21" s="1"/>
  <c r="Q58" i="21" s="1"/>
  <c r="E56" i="21"/>
  <c r="M57" i="21" s="1"/>
  <c r="E54" i="21"/>
  <c r="N57" i="21"/>
  <c r="E55" i="21"/>
  <c r="E58" i="21"/>
  <c r="M59" i="21" s="1"/>
  <c r="L219" i="23"/>
  <c r="J54" i="21" l="1"/>
  <c r="Q54" i="21" s="1"/>
  <c r="U58" i="21"/>
  <c r="T58" i="21"/>
  <c r="U56" i="21"/>
  <c r="T56" i="21"/>
  <c r="O57" i="21"/>
  <c r="Q57" i="21" s="1"/>
  <c r="T57" i="21" s="1"/>
  <c r="J84" i="21"/>
  <c r="N84" i="21" s="1"/>
  <c r="G67" i="21"/>
  <c r="O59" i="21"/>
  <c r="Q59" i="21" s="1"/>
  <c r="E62" i="21"/>
  <c r="AA109" i="23"/>
  <c r="U109" i="23"/>
  <c r="T62" i="21" l="1"/>
  <c r="S62" i="21" s="1"/>
  <c r="U59" i="21"/>
  <c r="T59" i="21"/>
  <c r="Q62" i="21"/>
  <c r="V54" i="21"/>
  <c r="U57" i="21"/>
  <c r="O84" i="21"/>
  <c r="Q84" i="21" s="1"/>
  <c r="R84" i="21" s="1"/>
  <c r="G10" i="23"/>
  <c r="C78" i="21" l="1"/>
  <c r="C76" i="21"/>
  <c r="C74" i="21"/>
  <c r="C72" i="21"/>
  <c r="E73" i="21" s="1"/>
  <c r="E75" i="21" s="1"/>
  <c r="C79" i="21"/>
  <c r="C77" i="21"/>
  <c r="C75" i="21"/>
  <c r="C73" i="21"/>
  <c r="F73" i="21" s="1"/>
  <c r="F75" i="21" s="1"/>
  <c r="V62" i="21"/>
  <c r="F71" i="21" s="1"/>
  <c r="U62" i="21"/>
  <c r="E71" i="21" s="1"/>
  <c r="AU219" i="23"/>
  <c r="AP219" i="23"/>
  <c r="AK219" i="23"/>
  <c r="AF219" i="23"/>
  <c r="AA219" i="23"/>
  <c r="V219" i="23"/>
  <c r="S171" i="23"/>
  <c r="S176" i="23" s="1"/>
  <c r="N141" i="23"/>
  <c r="C138" i="23" s="1"/>
  <c r="AM87" i="23"/>
  <c r="M87" i="23"/>
  <c r="AP86" i="23"/>
  <c r="AM86" i="23"/>
  <c r="AA86" i="23"/>
  <c r="N202" i="23" s="1"/>
  <c r="V86" i="23"/>
  <c r="I201" i="23" s="1"/>
  <c r="S86" i="23"/>
  <c r="M86" i="23"/>
  <c r="H86" i="23"/>
  <c r="AP85" i="23"/>
  <c r="AM85" i="23"/>
  <c r="AA85" i="23"/>
  <c r="N187" i="23" s="1"/>
  <c r="V85" i="23"/>
  <c r="I186" i="23" s="1"/>
  <c r="S85" i="23"/>
  <c r="M85" i="23"/>
  <c r="H85" i="23"/>
  <c r="AP84" i="23"/>
  <c r="AM84" i="23"/>
  <c r="AE84" i="23"/>
  <c r="V84" i="23"/>
  <c r="I173" i="23" s="1"/>
  <c r="S84" i="23"/>
  <c r="M84" i="23"/>
  <c r="AP82" i="23"/>
  <c r="AM82" i="23"/>
  <c r="AE82" i="23"/>
  <c r="V82" i="23"/>
  <c r="I143" i="23" s="1"/>
  <c r="S82" i="23"/>
  <c r="M82" i="23"/>
  <c r="AP83" i="23"/>
  <c r="AM83" i="23"/>
  <c r="AE83" i="23"/>
  <c r="V83" i="23"/>
  <c r="I157" i="23" s="1"/>
  <c r="S83" i="23"/>
  <c r="M83" i="23"/>
  <c r="AP81" i="23"/>
  <c r="AM81" i="23"/>
  <c r="AE81" i="23"/>
  <c r="V81" i="23"/>
  <c r="I127" i="23" s="1"/>
  <c r="S81" i="23"/>
  <c r="M81" i="23"/>
  <c r="AP79" i="23"/>
  <c r="AM79" i="23"/>
  <c r="AA79" i="23"/>
  <c r="N96" i="23" s="1"/>
  <c r="L98" i="23" s="1"/>
  <c r="V79" i="23"/>
  <c r="I95" i="23" s="1"/>
  <c r="S79" i="23"/>
  <c r="M79" i="23"/>
  <c r="N92" i="23" s="1"/>
  <c r="AM80" i="23"/>
  <c r="AA80" i="23"/>
  <c r="N112" i="23" s="1"/>
  <c r="L114" i="23" s="1"/>
  <c r="S80" i="23"/>
  <c r="M80" i="23"/>
  <c r="N104" i="23" s="1"/>
  <c r="AA93" i="23"/>
  <c r="R98" i="23" s="1"/>
  <c r="Y98" i="23" s="1"/>
  <c r="AA106" i="23"/>
  <c r="R114" i="23" s="1"/>
  <c r="Y114" i="23" s="1"/>
  <c r="U106" i="23"/>
  <c r="L10" i="23"/>
  <c r="Q10" i="23" s="1"/>
  <c r="V10" i="23" s="1"/>
  <c r="AA10" i="23" s="1"/>
  <c r="G71" i="21" l="1"/>
  <c r="E72" i="21"/>
  <c r="G72" i="21" s="1"/>
  <c r="G75" i="21"/>
  <c r="S141" i="23"/>
  <c r="S146" i="23" s="1"/>
  <c r="C8" i="3"/>
  <c r="O84" i="23"/>
  <c r="O82" i="23"/>
  <c r="O83" i="23"/>
  <c r="E76" i="21" l="1"/>
  <c r="E44" i="24" s="1"/>
  <c r="B25" i="3"/>
  <c r="B16" i="3"/>
  <c r="B32" i="3"/>
  <c r="B23" i="3"/>
  <c r="B27" i="3"/>
  <c r="B31" i="3"/>
  <c r="B21" i="3"/>
  <c r="B29" i="3"/>
  <c r="B33" i="3"/>
  <c r="B20" i="3"/>
  <c r="B24" i="3"/>
  <c r="B28" i="3"/>
  <c r="B22" i="3"/>
  <c r="B26" i="3"/>
  <c r="B30" i="3"/>
  <c r="B17" i="3"/>
  <c r="AK15" i="23"/>
  <c r="B19" i="3"/>
  <c r="B5" i="23"/>
  <c r="AK14" i="23"/>
  <c r="AK22" i="23"/>
  <c r="AK12" i="23"/>
  <c r="AK16" i="23"/>
  <c r="AK20" i="23"/>
  <c r="AK24" i="23"/>
  <c r="AK28" i="23"/>
  <c r="AK19" i="23"/>
  <c r="AK23" i="23"/>
  <c r="AK27" i="23"/>
  <c r="AK30" i="23"/>
  <c r="AK18" i="23"/>
  <c r="AK26" i="23"/>
  <c r="AK13" i="23"/>
  <c r="AK17" i="23"/>
  <c r="AK21" i="23"/>
  <c r="AK25" i="23"/>
  <c r="AK29" i="23"/>
  <c r="D16" i="3"/>
  <c r="D24" i="3"/>
  <c r="C16" i="3"/>
  <c r="F29" i="3"/>
  <c r="E30" i="3"/>
  <c r="G16" i="3"/>
  <c r="G24" i="3"/>
  <c r="F30" i="3"/>
  <c r="F22" i="3"/>
  <c r="B27" i="23"/>
  <c r="D15" i="3"/>
  <c r="C21" i="3"/>
  <c r="C29" i="3"/>
  <c r="E34" i="3"/>
  <c r="D8" i="3"/>
  <c r="D32" i="3"/>
  <c r="B23" i="23"/>
  <c r="F21" i="3"/>
  <c r="D23" i="3"/>
  <c r="D31" i="3"/>
  <c r="G32" i="3"/>
  <c r="E15" i="3"/>
  <c r="F17" i="3"/>
  <c r="G21" i="3"/>
  <c r="E23" i="3"/>
  <c r="F25" i="3"/>
  <c r="G29" i="3"/>
  <c r="E31" i="3"/>
  <c r="F33" i="3"/>
  <c r="E18" i="3"/>
  <c r="E22" i="3"/>
  <c r="C24" i="3"/>
  <c r="E26" i="3"/>
  <c r="C32" i="3"/>
  <c r="C20" i="3"/>
  <c r="C17" i="3"/>
  <c r="G17" i="3"/>
  <c r="F18" i="3"/>
  <c r="E19" i="3"/>
  <c r="D20" i="3"/>
  <c r="C25" i="3"/>
  <c r="G25" i="3"/>
  <c r="F26" i="3"/>
  <c r="E27" i="3"/>
  <c r="D28" i="3"/>
  <c r="C33" i="3"/>
  <c r="G33" i="3"/>
  <c r="F34" i="3"/>
  <c r="C28" i="3"/>
  <c r="B15" i="23"/>
  <c r="F15" i="3"/>
  <c r="E16" i="3"/>
  <c r="D17" i="3"/>
  <c r="C18" i="3"/>
  <c r="G18" i="3"/>
  <c r="F19" i="3"/>
  <c r="E20" i="3"/>
  <c r="D21" i="3"/>
  <c r="C22" i="3"/>
  <c r="G22" i="3"/>
  <c r="F23" i="3"/>
  <c r="E24" i="3"/>
  <c r="D25" i="3"/>
  <c r="C26" i="3"/>
  <c r="G26" i="3"/>
  <c r="F27" i="3"/>
  <c r="E28" i="3"/>
  <c r="D29" i="3"/>
  <c r="C30" i="3"/>
  <c r="G30" i="3"/>
  <c r="F31" i="3"/>
  <c r="E32" i="3"/>
  <c r="D33" i="3"/>
  <c r="C34" i="3"/>
  <c r="G34" i="3"/>
  <c r="D19" i="3"/>
  <c r="G20" i="3"/>
  <c r="D27" i="3"/>
  <c r="G28" i="3"/>
  <c r="C15" i="3"/>
  <c r="G15" i="3"/>
  <c r="F16" i="3"/>
  <c r="E17" i="3"/>
  <c r="D18" i="3"/>
  <c r="C19" i="3"/>
  <c r="G19" i="3"/>
  <c r="F20" i="3"/>
  <c r="E21" i="3"/>
  <c r="D22" i="3"/>
  <c r="C23" i="3"/>
  <c r="G23" i="3"/>
  <c r="F24" i="3"/>
  <c r="E25" i="3"/>
  <c r="D26" i="3"/>
  <c r="C27" i="3"/>
  <c r="G27" i="3"/>
  <c r="F28" i="3"/>
  <c r="E29" i="3"/>
  <c r="D30" i="3"/>
  <c r="C31" i="3"/>
  <c r="G31" i="3"/>
  <c r="F32" i="3"/>
  <c r="E33" i="3"/>
  <c r="D34" i="3"/>
  <c r="AF11" i="23"/>
  <c r="AF13" i="23"/>
  <c r="AF15" i="23"/>
  <c r="AF17" i="23"/>
  <c r="AF19" i="23"/>
  <c r="AF21" i="23"/>
  <c r="AF23" i="23"/>
  <c r="AF25" i="23"/>
  <c r="AF27" i="23"/>
  <c r="AF29" i="23"/>
  <c r="O81" i="23"/>
  <c r="AF12" i="23"/>
  <c r="B18" i="3"/>
  <c r="AF14" i="23"/>
  <c r="AF16" i="23"/>
  <c r="AF18" i="23"/>
  <c r="AF20" i="23"/>
  <c r="AF22" i="23"/>
  <c r="AF24" i="23"/>
  <c r="AF26" i="23"/>
  <c r="AF28" i="23"/>
  <c r="B34" i="3"/>
  <c r="AF30" i="23"/>
  <c r="B30" i="23"/>
  <c r="B12" i="23"/>
  <c r="B13" i="23"/>
  <c r="B14" i="23"/>
  <c r="B17" i="23"/>
  <c r="B18" i="23"/>
  <c r="B20" i="23"/>
  <c r="B21" i="23"/>
  <c r="B22" i="23"/>
  <c r="B25" i="23"/>
  <c r="B26" i="23"/>
  <c r="B28" i="23"/>
  <c r="B29" i="23"/>
  <c r="B11" i="23"/>
  <c r="B16" i="23"/>
  <c r="B24" i="23"/>
  <c r="E77" i="21" l="1"/>
  <c r="G59" i="31"/>
  <c r="R109" i="23"/>
  <c r="X109" i="23" s="1"/>
  <c r="H84" i="23"/>
  <c r="H170" i="23" s="1"/>
  <c r="AK11" i="23"/>
  <c r="Q105" i="23" s="1"/>
  <c r="H82" i="23"/>
  <c r="B19" i="23"/>
  <c r="H5" i="23"/>
  <c r="B15" i="3"/>
  <c r="C66" i="21" l="1"/>
  <c r="G66" i="21" s="1"/>
  <c r="H66" i="21" s="1"/>
  <c r="R66" i="21" s="1"/>
  <c r="R3" i="21" s="1"/>
  <c r="H59" i="31"/>
  <c r="G43" i="24"/>
  <c r="AJ10" i="21"/>
  <c r="AJ22" i="21"/>
  <c r="AJ20" i="21"/>
  <c r="AJ30" i="21"/>
  <c r="AJ27" i="21"/>
  <c r="AJ12" i="21"/>
  <c r="AJ19" i="21"/>
  <c r="G32" i="23"/>
  <c r="L32" i="23"/>
  <c r="Q31" i="23"/>
  <c r="AA31" i="23"/>
  <c r="V31" i="23"/>
  <c r="Q32" i="23"/>
  <c r="V32" i="23"/>
  <c r="AA32" i="23"/>
  <c r="L31" i="23"/>
  <c r="G31" i="23"/>
  <c r="V14" i="23"/>
  <c r="G22" i="23"/>
  <c r="V12" i="23"/>
  <c r="L16" i="23"/>
  <c r="AA20" i="23"/>
  <c r="G24" i="23"/>
  <c r="AA28" i="23"/>
  <c r="Q11" i="23"/>
  <c r="V15" i="23"/>
  <c r="G15" i="23"/>
  <c r="AA19" i="23"/>
  <c r="L23" i="23"/>
  <c r="AA27" i="23"/>
  <c r="G30" i="23"/>
  <c r="V18" i="23"/>
  <c r="G26" i="23"/>
  <c r="V13" i="23"/>
  <c r="AA17" i="23"/>
  <c r="V21" i="23"/>
  <c r="V25" i="23"/>
  <c r="V29" i="23"/>
  <c r="Q14" i="23"/>
  <c r="L22" i="23"/>
  <c r="Q16" i="23"/>
  <c r="V16" i="23"/>
  <c r="Q24" i="23"/>
  <c r="G28" i="23"/>
  <c r="V11" i="23"/>
  <c r="AA11" i="23"/>
  <c r="L19" i="23"/>
  <c r="V23" i="23"/>
  <c r="L27" i="23"/>
  <c r="Q18" i="23"/>
  <c r="AA26" i="23"/>
  <c r="L17" i="23"/>
  <c r="L25" i="23"/>
  <c r="G29" i="23"/>
  <c r="AA14" i="23"/>
  <c r="L14" i="23"/>
  <c r="V22" i="23"/>
  <c r="Q12" i="23"/>
  <c r="AA12" i="23"/>
  <c r="AA16" i="23"/>
  <c r="Q20" i="23"/>
  <c r="V20" i="23"/>
  <c r="L24" i="23"/>
  <c r="Q28" i="23"/>
  <c r="V28" i="23"/>
  <c r="L11" i="23"/>
  <c r="L15" i="23"/>
  <c r="V19" i="23"/>
  <c r="G19" i="23"/>
  <c r="Q23" i="23"/>
  <c r="V27" i="23"/>
  <c r="G27" i="23"/>
  <c r="V30" i="23"/>
  <c r="AA18" i="23"/>
  <c r="L18" i="23"/>
  <c r="Q26" i="23"/>
  <c r="L13" i="23"/>
  <c r="Q13" i="23"/>
  <c r="G17" i="23"/>
  <c r="L21" i="23"/>
  <c r="Q21" i="23"/>
  <c r="AA25" i="23"/>
  <c r="L29" i="23"/>
  <c r="Q29" i="23"/>
  <c r="AA22" i="23"/>
  <c r="G12" i="23"/>
  <c r="G20" i="23"/>
  <c r="AA30" i="23"/>
  <c r="G13" i="23"/>
  <c r="G21" i="23"/>
  <c r="G14" i="23"/>
  <c r="Q22" i="23"/>
  <c r="L12" i="23"/>
  <c r="G16" i="23"/>
  <c r="L20" i="23"/>
  <c r="AA24" i="23"/>
  <c r="L28" i="23"/>
  <c r="G11" i="23"/>
  <c r="Q15" i="23"/>
  <c r="Q19" i="23"/>
  <c r="G23" i="23"/>
  <c r="Q27" i="23"/>
  <c r="Q30" i="23"/>
  <c r="G18" i="23"/>
  <c r="V26" i="23"/>
  <c r="AA13" i="23"/>
  <c r="V17" i="23"/>
  <c r="AA21" i="23"/>
  <c r="G25" i="23"/>
  <c r="AA29" i="23"/>
  <c r="V24" i="23"/>
  <c r="AA15" i="23"/>
  <c r="AA23" i="23"/>
  <c r="L30" i="23"/>
  <c r="L26" i="23"/>
  <c r="Q17" i="23"/>
  <c r="Q25" i="23"/>
  <c r="AJ23" i="21"/>
  <c r="AJ13" i="21"/>
  <c r="AJ26" i="21"/>
  <c r="O85" i="23"/>
  <c r="Q219" i="23"/>
  <c r="V80" i="23"/>
  <c r="I111" i="23" s="1"/>
  <c r="B8" i="3"/>
  <c r="S158" i="23"/>
  <c r="AP80" i="23"/>
  <c r="H140" i="23"/>
  <c r="R128" i="23"/>
  <c r="J66" i="21" l="1"/>
  <c r="AJ18" i="21"/>
  <c r="AJ28" i="21"/>
  <c r="AJ24" i="21"/>
  <c r="AJ21" i="21"/>
  <c r="AJ14" i="21"/>
  <c r="AJ25" i="21"/>
  <c r="AJ17" i="21"/>
  <c r="AJ16" i="21"/>
  <c r="AJ29" i="21"/>
  <c r="AJ15" i="21"/>
  <c r="AJ11" i="21"/>
  <c r="AJ9" i="21"/>
  <c r="O211" i="23"/>
  <c r="Y184" i="23"/>
  <c r="O189" i="23" s="1"/>
  <c r="V189" i="23" s="1"/>
  <c r="H80" i="23"/>
  <c r="AA174" i="23"/>
  <c r="Z144" i="23"/>
  <c r="W158" i="23"/>
  <c r="AC158" i="23" s="1"/>
  <c r="L160" i="23" s="1"/>
  <c r="AA160" i="23" s="1"/>
  <c r="H81" i="23"/>
  <c r="H83" i="23"/>
  <c r="V128" i="23"/>
  <c r="AB128" i="23" s="1"/>
  <c r="E12" i="24"/>
  <c r="E12" i="11"/>
  <c r="R106" i="23"/>
  <c r="X106" i="23" s="1"/>
  <c r="AH85" i="23"/>
  <c r="AP218" i="23"/>
  <c r="C9" i="25"/>
  <c r="C8" i="25"/>
  <c r="C7" i="25"/>
  <c r="C6" i="25"/>
  <c r="O66" i="21" l="1"/>
  <c r="K66" i="21"/>
  <c r="M66" i="21" s="1"/>
  <c r="AM6" i="21"/>
  <c r="AO6" i="21"/>
  <c r="U199" i="23"/>
  <c r="O204" i="23" s="1"/>
  <c r="V204" i="23" s="1"/>
  <c r="O98" i="23"/>
  <c r="A48" i="13"/>
  <c r="H79" i="23"/>
  <c r="H87" i="23"/>
  <c r="AA81" i="23"/>
  <c r="AA82" i="23"/>
  <c r="AA83" i="23"/>
  <c r="AA84" i="23"/>
  <c r="O86" i="23"/>
  <c r="O80" i="23"/>
  <c r="Q93" i="23"/>
  <c r="X93" i="23" s="1"/>
  <c r="L130" i="23"/>
  <c r="AA130" i="23" s="1"/>
  <c r="Z9" i="21" l="1"/>
  <c r="Y10" i="21"/>
  <c r="Y12" i="21"/>
  <c r="Y14" i="21"/>
  <c r="Y16" i="21"/>
  <c r="Y18" i="21"/>
  <c r="Y20" i="21"/>
  <c r="Y22" i="21"/>
  <c r="Y24" i="21"/>
  <c r="Y26" i="21"/>
  <c r="Y28" i="21"/>
  <c r="Y30" i="21"/>
  <c r="Y32" i="21"/>
  <c r="Y34" i="21"/>
  <c r="Y36" i="21"/>
  <c r="Y38" i="21"/>
  <c r="Y40" i="21"/>
  <c r="Y42" i="21"/>
  <c r="Y44" i="21"/>
  <c r="Y46" i="21"/>
  <c r="Y48" i="21"/>
  <c r="Z12" i="21"/>
  <c r="Z18" i="21"/>
  <c r="Z22" i="21"/>
  <c r="Z26" i="21"/>
  <c r="Z30" i="21"/>
  <c r="Z34" i="21"/>
  <c r="Z36" i="21"/>
  <c r="Z40" i="21"/>
  <c r="Z44" i="21"/>
  <c r="Z46" i="21"/>
  <c r="Z43" i="21"/>
  <c r="Z49" i="21"/>
  <c r="Z10" i="21"/>
  <c r="Z14" i="21"/>
  <c r="Z16" i="21"/>
  <c r="Z20" i="21"/>
  <c r="Z24" i="21"/>
  <c r="Z28" i="21"/>
  <c r="Z32" i="21"/>
  <c r="Z38" i="21"/>
  <c r="Z42" i="21"/>
  <c r="Z48" i="21"/>
  <c r="Z47" i="21"/>
  <c r="Y11" i="21"/>
  <c r="Y13" i="21"/>
  <c r="Y15" i="21"/>
  <c r="Y17" i="21"/>
  <c r="Y19" i="21"/>
  <c r="Y21" i="21"/>
  <c r="Y23" i="21"/>
  <c r="Y25" i="21"/>
  <c r="Y27" i="21"/>
  <c r="Y29" i="21"/>
  <c r="Y31" i="21"/>
  <c r="Y33" i="21"/>
  <c r="Y35" i="21"/>
  <c r="Y37" i="21"/>
  <c r="Y39" i="21"/>
  <c r="Y41" i="21"/>
  <c r="Y43" i="21"/>
  <c r="Y45" i="21"/>
  <c r="Y47" i="21"/>
  <c r="Y49" i="21"/>
  <c r="Z11" i="21"/>
  <c r="Z13" i="21"/>
  <c r="Z15" i="21"/>
  <c r="Z17" i="21"/>
  <c r="Z19" i="21"/>
  <c r="Z21" i="21"/>
  <c r="Z23" i="21"/>
  <c r="Z25" i="21"/>
  <c r="Z27" i="21"/>
  <c r="Z29" i="21"/>
  <c r="Z31" i="21"/>
  <c r="Z33" i="21"/>
  <c r="Z35" i="21"/>
  <c r="Z37" i="21"/>
  <c r="Z39" i="21"/>
  <c r="Z41" i="21"/>
  <c r="Z45" i="21"/>
  <c r="Y9" i="21"/>
  <c r="P66" i="21"/>
  <c r="AA9" i="21" s="1"/>
  <c r="F17" i="31" s="1"/>
  <c r="N66" i="21"/>
  <c r="AM10" i="21"/>
  <c r="AP10" i="21" s="1"/>
  <c r="AM14" i="21"/>
  <c r="AP14" i="21" s="1"/>
  <c r="AM18" i="21"/>
  <c r="AP18" i="21" s="1"/>
  <c r="AM22" i="21"/>
  <c r="A31" i="24" s="1"/>
  <c r="AM26" i="21"/>
  <c r="AM30" i="21"/>
  <c r="AM34" i="21"/>
  <c r="AO34" i="21" s="1"/>
  <c r="AM38" i="21"/>
  <c r="AQ38" i="21" s="1"/>
  <c r="AM42" i="21"/>
  <c r="AR42" i="21" s="1"/>
  <c r="AM46" i="21"/>
  <c r="AM9" i="21"/>
  <c r="AN9" i="21" s="1"/>
  <c r="AM11" i="21"/>
  <c r="AM15" i="21"/>
  <c r="AN15" i="21" s="1"/>
  <c r="AM19" i="21"/>
  <c r="AM23" i="21"/>
  <c r="A32" i="11" s="1"/>
  <c r="AM27" i="21"/>
  <c r="AM31" i="21"/>
  <c r="AM35" i="21"/>
  <c r="AM39" i="21"/>
  <c r="AN39" i="21" s="1"/>
  <c r="AM43" i="21"/>
  <c r="AP43" i="21" s="1"/>
  <c r="AM47" i="21"/>
  <c r="AP47" i="21" s="1"/>
  <c r="AM12" i="21"/>
  <c r="AP12" i="21" s="1"/>
  <c r="AM16" i="21"/>
  <c r="AM20" i="21"/>
  <c r="AN20" i="21" s="1"/>
  <c r="AM24" i="21"/>
  <c r="AR24" i="21" s="1"/>
  <c r="AM28" i="21"/>
  <c r="AP28" i="21" s="1"/>
  <c r="AM32" i="21"/>
  <c r="AP32" i="21" s="1"/>
  <c r="AM36" i="21"/>
  <c r="AN36" i="21" s="1"/>
  <c r="AM40" i="21"/>
  <c r="AM44" i="21"/>
  <c r="AP44" i="21" s="1"/>
  <c r="AM48" i="21"/>
  <c r="AQ48" i="21" s="1"/>
  <c r="AM13" i="21"/>
  <c r="AQ13" i="21" s="1"/>
  <c r="AM17" i="21"/>
  <c r="AM21" i="21"/>
  <c r="AP21" i="21" s="1"/>
  <c r="AM25" i="21"/>
  <c r="AN25" i="21" s="1"/>
  <c r="AM29" i="21"/>
  <c r="AQ29" i="21" s="1"/>
  <c r="AM33" i="21"/>
  <c r="AP33" i="21" s="1"/>
  <c r="AM37" i="21"/>
  <c r="AP37" i="21" s="1"/>
  <c r="AM41" i="21"/>
  <c r="AP41" i="21" s="1"/>
  <c r="AM45" i="21"/>
  <c r="AQ45" i="21" s="1"/>
  <c r="AM49" i="21"/>
  <c r="AN49" i="21" s="1"/>
  <c r="AQ6" i="21"/>
  <c r="V98" i="23"/>
  <c r="AK218" i="23"/>
  <c r="AH83" i="23"/>
  <c r="AF218" i="23"/>
  <c r="M210" i="23"/>
  <c r="Q218" i="23"/>
  <c r="V211" i="23"/>
  <c r="AH86" i="23"/>
  <c r="AU218" i="23"/>
  <c r="O79" i="23"/>
  <c r="AH80" i="23"/>
  <c r="O114" i="23" s="1"/>
  <c r="V114" i="23" s="1"/>
  <c r="L52" i="31" l="1"/>
  <c r="L36" i="31"/>
  <c r="AD42" i="21"/>
  <c r="G42" i="30" s="1"/>
  <c r="L50" i="31"/>
  <c r="L57" i="31"/>
  <c r="H35" i="30"/>
  <c r="H47" i="30"/>
  <c r="H14" i="30"/>
  <c r="L45" i="31"/>
  <c r="H22" i="30"/>
  <c r="H10" i="30"/>
  <c r="AD25" i="21"/>
  <c r="G25" i="30" s="1"/>
  <c r="AD19" i="21"/>
  <c r="G19" i="30" s="1"/>
  <c r="L40" i="31"/>
  <c r="L20" i="31"/>
  <c r="L35" i="31"/>
  <c r="L41" i="31"/>
  <c r="L37" i="31"/>
  <c r="L29" i="31"/>
  <c r="L56" i="31"/>
  <c r="L26" i="31"/>
  <c r="AD16" i="21"/>
  <c r="G16" i="30" s="1"/>
  <c r="L53" i="31"/>
  <c r="L38" i="31"/>
  <c r="H24" i="30"/>
  <c r="L24" i="31"/>
  <c r="L31" i="31"/>
  <c r="L46" i="31"/>
  <c r="AA37" i="21"/>
  <c r="E37" i="30" s="1"/>
  <c r="AD30" i="21"/>
  <c r="G30" i="30" s="1"/>
  <c r="AD49" i="21"/>
  <c r="G49" i="30" s="1"/>
  <c r="AC22" i="21"/>
  <c r="K30" i="31" s="1"/>
  <c r="AB25" i="21"/>
  <c r="F25" i="30" s="1"/>
  <c r="AD32" i="21"/>
  <c r="H40" i="31" s="1"/>
  <c r="AD22" i="21"/>
  <c r="G22" i="30" s="1"/>
  <c r="AD35" i="21"/>
  <c r="G35" i="30" s="1"/>
  <c r="AA41" i="21"/>
  <c r="E41" i="30" s="1"/>
  <c r="AD34" i="21"/>
  <c r="G34" i="30" s="1"/>
  <c r="AD20" i="21"/>
  <c r="G20" i="30" s="1"/>
  <c r="AA47" i="21"/>
  <c r="F55" i="31" s="1"/>
  <c r="AA24" i="21"/>
  <c r="E24" i="30" s="1"/>
  <c r="AD26" i="21"/>
  <c r="AA10" i="21"/>
  <c r="AA21" i="21"/>
  <c r="E21" i="30" s="1"/>
  <c r="AB11" i="21"/>
  <c r="F11" i="30" s="1"/>
  <c r="AC44" i="21"/>
  <c r="K52" i="31" s="1"/>
  <c r="AD29" i="21"/>
  <c r="G29" i="30" s="1"/>
  <c r="AC21" i="21"/>
  <c r="K29" i="31" s="1"/>
  <c r="AC25" i="21"/>
  <c r="K33" i="31" s="1"/>
  <c r="AD47" i="21"/>
  <c r="G47" i="30" s="1"/>
  <c r="AB20" i="21"/>
  <c r="F20" i="30" s="1"/>
  <c r="AA42" i="21"/>
  <c r="E42" i="30" s="1"/>
  <c r="AB45" i="21"/>
  <c r="AD13" i="21"/>
  <c r="AB37" i="21"/>
  <c r="F37" i="30" s="1"/>
  <c r="AD24" i="21"/>
  <c r="AB33" i="21"/>
  <c r="F33" i="30" s="1"/>
  <c r="AC30" i="21"/>
  <c r="K38" i="31" s="1"/>
  <c r="AB39" i="21"/>
  <c r="L28" i="31"/>
  <c r="AD44" i="21"/>
  <c r="AB46" i="21"/>
  <c r="F46" i="30" s="1"/>
  <c r="AB42" i="21"/>
  <c r="AB44" i="21"/>
  <c r="AA32" i="21"/>
  <c r="AD37" i="21"/>
  <c r="AD43" i="21"/>
  <c r="H51" i="31" s="1"/>
  <c r="AD27" i="21"/>
  <c r="G27" i="30" s="1"/>
  <c r="AD17" i="21"/>
  <c r="G17" i="30" s="1"/>
  <c r="L39" i="31"/>
  <c r="AD48" i="21"/>
  <c r="H56" i="31" s="1"/>
  <c r="AD45" i="21"/>
  <c r="AC32" i="21"/>
  <c r="K40" i="31" s="1"/>
  <c r="AC45" i="21"/>
  <c r="K53" i="31" s="1"/>
  <c r="AC43" i="21"/>
  <c r="K51" i="31" s="1"/>
  <c r="AB26" i="21"/>
  <c r="F26" i="30" s="1"/>
  <c r="AC9" i="21"/>
  <c r="K17" i="31" s="1"/>
  <c r="AC11" i="21"/>
  <c r="K19" i="31" s="1"/>
  <c r="AA18" i="21"/>
  <c r="E18" i="30" s="1"/>
  <c r="AD12" i="21"/>
  <c r="G12" i="30" s="1"/>
  <c r="AD14" i="21"/>
  <c r="AA45" i="21"/>
  <c r="AB27" i="21"/>
  <c r="AA27" i="21"/>
  <c r="AC34" i="21"/>
  <c r="K42" i="31" s="1"/>
  <c r="AD10" i="21"/>
  <c r="G10" i="30" s="1"/>
  <c r="AD11" i="21"/>
  <c r="AD31" i="21"/>
  <c r="H39" i="31" s="1"/>
  <c r="E9" i="30"/>
  <c r="AA29" i="21"/>
  <c r="E29" i="30" s="1"/>
  <c r="AC36" i="21"/>
  <c r="K44" i="31" s="1"/>
  <c r="AB16" i="21"/>
  <c r="AB23" i="21"/>
  <c r="AD33" i="21"/>
  <c r="AC23" i="21"/>
  <c r="K31" i="31" s="1"/>
  <c r="AC48" i="21"/>
  <c r="K56" i="31" s="1"/>
  <c r="AD21" i="21"/>
  <c r="AD39" i="21"/>
  <c r="AA20" i="21"/>
  <c r="E20" i="30" s="1"/>
  <c r="AC20" i="21"/>
  <c r="K28" i="31" s="1"/>
  <c r="AB38" i="21"/>
  <c r="F38" i="30" s="1"/>
  <c r="AB49" i="21"/>
  <c r="H39" i="30"/>
  <c r="S66" i="21"/>
  <c r="H19" i="30"/>
  <c r="H25" i="30"/>
  <c r="AD41" i="21"/>
  <c r="AB10" i="21"/>
  <c r="AA25" i="21"/>
  <c r="AB48" i="21"/>
  <c r="AC40" i="21"/>
  <c r="K48" i="31" s="1"/>
  <c r="AA39" i="21"/>
  <c r="AB43" i="21"/>
  <c r="AC38" i="21"/>
  <c r="K46" i="31" s="1"/>
  <c r="AA23" i="21"/>
  <c r="AB41" i="21"/>
  <c r="AB9" i="21"/>
  <c r="AA11" i="21"/>
  <c r="AC46" i="21"/>
  <c r="K54" i="31" s="1"/>
  <c r="AB14" i="21"/>
  <c r="AD23" i="21"/>
  <c r="AC19" i="21"/>
  <c r="K27" i="31" s="1"/>
  <c r="AA35" i="21"/>
  <c r="AB15" i="21"/>
  <c r="AA33" i="21"/>
  <c r="AC26" i="21"/>
  <c r="K34" i="31" s="1"/>
  <c r="AC49" i="21"/>
  <c r="K57" i="31" s="1"/>
  <c r="AB13" i="21"/>
  <c r="AA28" i="21"/>
  <c r="AA43" i="21"/>
  <c r="AB18" i="21"/>
  <c r="AC24" i="21"/>
  <c r="K32" i="31" s="1"/>
  <c r="AC47" i="21"/>
  <c r="K55" i="31" s="1"/>
  <c r="AC35" i="21"/>
  <c r="K43" i="31" s="1"/>
  <c r="AB40" i="21"/>
  <c r="AA26" i="21"/>
  <c r="AC15" i="21"/>
  <c r="K23" i="31" s="1"/>
  <c r="AB22" i="21"/>
  <c r="AB32" i="21"/>
  <c r="AC41" i="21"/>
  <c r="K49" i="31" s="1"/>
  <c r="AB28" i="21"/>
  <c r="AB30" i="21"/>
  <c r="AA17" i="21"/>
  <c r="AA30" i="21"/>
  <c r="AB19" i="21"/>
  <c r="AA15" i="21"/>
  <c r="AB24" i="21"/>
  <c r="AC31" i="21"/>
  <c r="K39" i="31" s="1"/>
  <c r="AC14" i="21"/>
  <c r="K22" i="31" s="1"/>
  <c r="AD38" i="21"/>
  <c r="AA13" i="21"/>
  <c r="AA36" i="21"/>
  <c r="AA34" i="21"/>
  <c r="AC16" i="21"/>
  <c r="K24" i="31" s="1"/>
  <c r="AB12" i="21"/>
  <c r="AC10" i="21"/>
  <c r="K18" i="31" s="1"/>
  <c r="AA46" i="21"/>
  <c r="AB21" i="21"/>
  <c r="AB31" i="21"/>
  <c r="AA12" i="21"/>
  <c r="AA22" i="21"/>
  <c r="AC33" i="21"/>
  <c r="K41" i="31" s="1"/>
  <c r="AA48" i="21"/>
  <c r="AC28" i="21"/>
  <c r="K36" i="31" s="1"/>
  <c r="AA40" i="21"/>
  <c r="AA14" i="21"/>
  <c r="AC18" i="21"/>
  <c r="K26" i="31" s="1"/>
  <c r="AC13" i="21"/>
  <c r="K21" i="31" s="1"/>
  <c r="AD40" i="21"/>
  <c r="AC17" i="21"/>
  <c r="K25" i="31" s="1"/>
  <c r="AA49" i="21"/>
  <c r="AB35" i="21"/>
  <c r="AB29" i="21"/>
  <c r="AC29" i="21"/>
  <c r="K37" i="31" s="1"/>
  <c r="AA44" i="21"/>
  <c r="AA31" i="21"/>
  <c r="AB47" i="21"/>
  <c r="AC39" i="21"/>
  <c r="K47" i="31" s="1"/>
  <c r="AB17" i="21"/>
  <c r="AC42" i="21"/>
  <c r="K50" i="31" s="1"/>
  <c r="AB34" i="21"/>
  <c r="AB36" i="21"/>
  <c r="AA19" i="21"/>
  <c r="AC12" i="21"/>
  <c r="K20" i="31" s="1"/>
  <c r="AC27" i="21"/>
  <c r="K35" i="31" s="1"/>
  <c r="AA16" i="21"/>
  <c r="AC37" i="21"/>
  <c r="K45" i="31" s="1"/>
  <c r="AA38" i="21"/>
  <c r="AD28" i="21"/>
  <c r="AD9" i="21"/>
  <c r="AD46" i="21"/>
  <c r="AD15" i="21"/>
  <c r="AD36" i="21"/>
  <c r="AD18" i="21"/>
  <c r="A37" i="11"/>
  <c r="AR14" i="21"/>
  <c r="G23" i="24" s="1"/>
  <c r="A30" i="11"/>
  <c r="AO14" i="21"/>
  <c r="A23" i="11"/>
  <c r="AO44" i="21"/>
  <c r="AO10" i="21"/>
  <c r="A19" i="11"/>
  <c r="AR49" i="21"/>
  <c r="AN10" i="21"/>
  <c r="A19" i="24"/>
  <c r="AQ10" i="21"/>
  <c r="F19" i="11" s="1"/>
  <c r="AR10" i="21"/>
  <c r="AN21" i="21"/>
  <c r="A24" i="24"/>
  <c r="AR15" i="21"/>
  <c r="G24" i="24" s="1"/>
  <c r="A33" i="24"/>
  <c r="AQ44" i="21"/>
  <c r="AN28" i="21"/>
  <c r="A22" i="24"/>
  <c r="AO21" i="21"/>
  <c r="AP13" i="21"/>
  <c r="E22" i="11" s="1"/>
  <c r="AO43" i="21"/>
  <c r="AP45" i="21"/>
  <c r="AR36" i="21"/>
  <c r="AR38" i="21"/>
  <c r="AN29" i="21"/>
  <c r="AQ20" i="21"/>
  <c r="F29" i="24" s="1"/>
  <c r="AN34" i="21"/>
  <c r="AP20" i="21"/>
  <c r="E29" i="11" s="1"/>
  <c r="A29" i="24"/>
  <c r="A38" i="24"/>
  <c r="AO29" i="21"/>
  <c r="AO38" i="21"/>
  <c r="AO36" i="21"/>
  <c r="AR20" i="21"/>
  <c r="G29" i="24" s="1"/>
  <c r="AN45" i="21"/>
  <c r="AN43" i="21"/>
  <c r="A29" i="11"/>
  <c r="A38" i="11"/>
  <c r="AR29" i="21"/>
  <c r="AN38" i="21"/>
  <c r="AN13" i="21"/>
  <c r="AQ36" i="21"/>
  <c r="AO20" i="21"/>
  <c r="AR45" i="21"/>
  <c r="AR43" i="21"/>
  <c r="AP38" i="21"/>
  <c r="AP36" i="21"/>
  <c r="AP29" i="21"/>
  <c r="E38" i="24" s="1"/>
  <c r="AQ43" i="21"/>
  <c r="AQ39" i="21"/>
  <c r="AR23" i="21"/>
  <c r="AN14" i="21"/>
  <c r="AO13" i="21"/>
  <c r="AN44" i="21"/>
  <c r="AQ28" i="21"/>
  <c r="F37" i="24" s="1"/>
  <c r="AR21" i="21"/>
  <c r="G30" i="11" s="1"/>
  <c r="A37" i="24"/>
  <c r="A22" i="11"/>
  <c r="A30" i="24"/>
  <c r="A23" i="24"/>
  <c r="AQ14" i="21"/>
  <c r="F23" i="11" s="1"/>
  <c r="AR13" i="21"/>
  <c r="AR44" i="21"/>
  <c r="AR28" i="21"/>
  <c r="G37" i="24" s="1"/>
  <c r="AQ21" i="21"/>
  <c r="F30" i="11" s="1"/>
  <c r="A18" i="24"/>
  <c r="AR41" i="21"/>
  <c r="AO39" i="21"/>
  <c r="AO41" i="21"/>
  <c r="AR27" i="21"/>
  <c r="G36" i="24" s="1"/>
  <c r="AP27" i="21"/>
  <c r="E36" i="24" s="1"/>
  <c r="AO16" i="21"/>
  <c r="AP16" i="21"/>
  <c r="E25" i="24" s="1"/>
  <c r="AR25" i="21"/>
  <c r="G34" i="11" s="1"/>
  <c r="AP25" i="21"/>
  <c r="E34" i="11" s="1"/>
  <c r="AO26" i="21"/>
  <c r="AP26" i="21"/>
  <c r="E35" i="24" s="1"/>
  <c r="AR18" i="21"/>
  <c r="G27" i="24" s="1"/>
  <c r="AQ19" i="21"/>
  <c r="F28" i="24" s="1"/>
  <c r="AP19" i="21"/>
  <c r="E28" i="24" s="1"/>
  <c r="AO46" i="21"/>
  <c r="AP46" i="21"/>
  <c r="AR40" i="21"/>
  <c r="AP40" i="21"/>
  <c r="AO42" i="21"/>
  <c r="AP42" i="21"/>
  <c r="AN11" i="21"/>
  <c r="AP11" i="21"/>
  <c r="E20" i="24" s="1"/>
  <c r="AR17" i="21"/>
  <c r="AP17" i="21"/>
  <c r="E26" i="11" s="1"/>
  <c r="AR31" i="21"/>
  <c r="AP31" i="21"/>
  <c r="E40" i="24" s="1"/>
  <c r="AN30" i="21"/>
  <c r="AP30" i="21"/>
  <c r="E39" i="24" s="1"/>
  <c r="AQ49" i="21"/>
  <c r="AP49" i="21"/>
  <c r="AN23" i="21"/>
  <c r="AP23" i="21"/>
  <c r="E32" i="11" s="1"/>
  <c r="AR39" i="21"/>
  <c r="AP39" i="21"/>
  <c r="AO9" i="21"/>
  <c r="AP9" i="21"/>
  <c r="E18" i="24" s="1"/>
  <c r="AO48" i="21"/>
  <c r="AP48" i="21"/>
  <c r="AO28" i="21"/>
  <c r="AQ35" i="21"/>
  <c r="AP35" i="21"/>
  <c r="AQ22" i="21"/>
  <c r="F31" i="11" s="1"/>
  <c r="AP22" i="21"/>
  <c r="E31" i="24" s="1"/>
  <c r="AR34" i="21"/>
  <c r="AP34" i="21"/>
  <c r="AQ24" i="21"/>
  <c r="F33" i="11" s="1"/>
  <c r="AP24" i="21"/>
  <c r="E33" i="24" s="1"/>
  <c r="AO15" i="21"/>
  <c r="AP15" i="21"/>
  <c r="E24" i="11" s="1"/>
  <c r="A32" i="24"/>
  <c r="AO49" i="21"/>
  <c r="AN41" i="21"/>
  <c r="AQ41" i="21"/>
  <c r="AO23" i="21"/>
  <c r="AQ23" i="21"/>
  <c r="F32" i="24" s="1"/>
  <c r="AR9" i="21"/>
  <c r="G18" i="24" s="1"/>
  <c r="A18" i="11"/>
  <c r="AR12" i="21"/>
  <c r="G21" i="11" s="1"/>
  <c r="A27" i="24"/>
  <c r="AR33" i="21"/>
  <c r="AQ25" i="21"/>
  <c r="F34" i="11" s="1"/>
  <c r="A36" i="24"/>
  <c r="AQ26" i="21"/>
  <c r="F35" i="11" s="1"/>
  <c r="AQ27" i="21"/>
  <c r="F36" i="11" s="1"/>
  <c r="A34" i="24"/>
  <c r="A21" i="24"/>
  <c r="AQ16" i="21"/>
  <c r="F25" i="24" s="1"/>
  <c r="AN18" i="21"/>
  <c r="AO18" i="21"/>
  <c r="AN12" i="21"/>
  <c r="AO12" i="21"/>
  <c r="AQ33" i="21"/>
  <c r="AO25" i="21"/>
  <c r="AO27" i="21"/>
  <c r="A35" i="11"/>
  <c r="A25" i="11"/>
  <c r="A34" i="11"/>
  <c r="A21" i="11"/>
  <c r="AR48" i="21"/>
  <c r="AQ18" i="21"/>
  <c r="F27" i="24" s="1"/>
  <c r="AR26" i="21"/>
  <c r="G35" i="11" s="1"/>
  <c r="AQ12" i="21"/>
  <c r="F21" i="24" s="1"/>
  <c r="AN33" i="21"/>
  <c r="AN42" i="21"/>
  <c r="A27" i="11"/>
  <c r="A35" i="24"/>
  <c r="A25" i="24"/>
  <c r="A36" i="11"/>
  <c r="AR16" i="21"/>
  <c r="AN26" i="21"/>
  <c r="AO33" i="21"/>
  <c r="AN27" i="21"/>
  <c r="AN35" i="21"/>
  <c r="AO40" i="21"/>
  <c r="A39" i="24"/>
  <c r="AR32" i="21"/>
  <c r="AQ31" i="21"/>
  <c r="F40" i="11" s="1"/>
  <c r="AR11" i="21"/>
  <c r="AR37" i="21"/>
  <c r="AR47" i="21"/>
  <c r="AN40" i="21"/>
  <c r="AR22" i="21"/>
  <c r="G31" i="11" s="1"/>
  <c r="AQ34" i="21"/>
  <c r="AN37" i="21"/>
  <c r="AQ37" i="21"/>
  <c r="AN47" i="21"/>
  <c r="A28" i="11"/>
  <c r="AO37" i="21"/>
  <c r="AO47" i="21"/>
  <c r="AQ40" i="21"/>
  <c r="AQ47" i="21"/>
  <c r="A28" i="24"/>
  <c r="AO31" i="21"/>
  <c r="A40" i="24"/>
  <c r="A20" i="24"/>
  <c r="A26" i="24"/>
  <c r="AQ32" i="21"/>
  <c r="AO32" i="21"/>
  <c r="AR30" i="21"/>
  <c r="G39" i="24" s="1"/>
  <c r="AQ11" i="21"/>
  <c r="F20" i="11" s="1"/>
  <c r="AN17" i="21"/>
  <c r="A40" i="11"/>
  <c r="A20" i="11"/>
  <c r="A33" i="11"/>
  <c r="A26" i="11"/>
  <c r="A31" i="11"/>
  <c r="AN32" i="21"/>
  <c r="AN24" i="21"/>
  <c r="AO24" i="21"/>
  <c r="AN31" i="21"/>
  <c r="AQ15" i="21"/>
  <c r="F24" i="24" s="1"/>
  <c r="AQ30" i="21"/>
  <c r="F39" i="11" s="1"/>
  <c r="AO30" i="21"/>
  <c r="AO45" i="21"/>
  <c r="AR35" i="21"/>
  <c r="AO11" i="21"/>
  <c r="AN22" i="21"/>
  <c r="AO22" i="21"/>
  <c r="AO17" i="21"/>
  <c r="A24" i="11"/>
  <c r="A39" i="11"/>
  <c r="AN48" i="21"/>
  <c r="AN16" i="21"/>
  <c r="AO35" i="21"/>
  <c r="AQ42" i="21"/>
  <c r="AQ17" i="21"/>
  <c r="F26" i="24" s="1"/>
  <c r="AN19" i="21"/>
  <c r="AQ46" i="21"/>
  <c r="AR19" i="21"/>
  <c r="AR46" i="21"/>
  <c r="AO19" i="21"/>
  <c r="AN46" i="21"/>
  <c r="E27" i="11"/>
  <c r="E27" i="24"/>
  <c r="E30" i="11"/>
  <c r="E30" i="24"/>
  <c r="E23" i="24"/>
  <c r="E23" i="11"/>
  <c r="E37" i="24"/>
  <c r="E37" i="11"/>
  <c r="E19" i="11"/>
  <c r="E19" i="24"/>
  <c r="F22" i="11"/>
  <c r="F22" i="24"/>
  <c r="G33" i="11"/>
  <c r="G33" i="24"/>
  <c r="F38" i="11"/>
  <c r="F38" i="24"/>
  <c r="E21" i="11"/>
  <c r="E21" i="24"/>
  <c r="V218" i="23"/>
  <c r="AA210" i="23"/>
  <c r="AH84" i="23"/>
  <c r="AA218" i="23"/>
  <c r="AH210" i="23"/>
  <c r="H211" i="23"/>
  <c r="T210" i="23"/>
  <c r="AH81" i="23"/>
  <c r="AH82" i="23"/>
  <c r="L218" i="23"/>
  <c r="F210" i="23"/>
  <c r="AH79" i="23"/>
  <c r="E9" i="24"/>
  <c r="E8" i="24"/>
  <c r="E7" i="24"/>
  <c r="E6" i="24"/>
  <c r="A4" i="24"/>
  <c r="H4" i="3"/>
  <c r="E4" i="3"/>
  <c r="C4" i="3"/>
  <c r="H3" i="3"/>
  <c r="E3" i="3"/>
  <c r="C3" i="3"/>
  <c r="AE8" i="21" l="1"/>
  <c r="S3" i="21" s="1"/>
  <c r="A50" i="13" s="1"/>
  <c r="AF49" i="21"/>
  <c r="Q57" i="31" s="1"/>
  <c r="AF48" i="21"/>
  <c r="Q56" i="31" s="1"/>
  <c r="AF44" i="21"/>
  <c r="Q52" i="31" s="1"/>
  <c r="AF40" i="21"/>
  <c r="Q48" i="31" s="1"/>
  <c r="AF36" i="21"/>
  <c r="Q44" i="31" s="1"/>
  <c r="AF32" i="21"/>
  <c r="Q40" i="31" s="1"/>
  <c r="AF28" i="21"/>
  <c r="Q36" i="31" s="1"/>
  <c r="AF24" i="21"/>
  <c r="Q32" i="31" s="1"/>
  <c r="AF12" i="21"/>
  <c r="Q20" i="31" s="1"/>
  <c r="AF39" i="21"/>
  <c r="Q47" i="31" s="1"/>
  <c r="AF31" i="21"/>
  <c r="Q39" i="31" s="1"/>
  <c r="AF23" i="21"/>
  <c r="Q31" i="31" s="1"/>
  <c r="AF15" i="21"/>
  <c r="Q23" i="31" s="1"/>
  <c r="AF46" i="21"/>
  <c r="Q54" i="31" s="1"/>
  <c r="AF42" i="21"/>
  <c r="Q50" i="31" s="1"/>
  <c r="AF38" i="21"/>
  <c r="Q46" i="31" s="1"/>
  <c r="AF34" i="21"/>
  <c r="Q42" i="31" s="1"/>
  <c r="AF30" i="21"/>
  <c r="Q38" i="31" s="1"/>
  <c r="AF26" i="21"/>
  <c r="Q34" i="31" s="1"/>
  <c r="AF22" i="21"/>
  <c r="Q30" i="31" s="1"/>
  <c r="AF18" i="21"/>
  <c r="Q26" i="31" s="1"/>
  <c r="AF14" i="21"/>
  <c r="Q22" i="31" s="1"/>
  <c r="AF10" i="21"/>
  <c r="Q18" i="31" s="1"/>
  <c r="AF45" i="21"/>
  <c r="Q53" i="31" s="1"/>
  <c r="AF41" i="21"/>
  <c r="Q49" i="31" s="1"/>
  <c r="AF37" i="21"/>
  <c r="Q45" i="31" s="1"/>
  <c r="AF33" i="21"/>
  <c r="Q41" i="31" s="1"/>
  <c r="AF29" i="21"/>
  <c r="Q37" i="31" s="1"/>
  <c r="AF25" i="21"/>
  <c r="Q33" i="31" s="1"/>
  <c r="AF21" i="21"/>
  <c r="Q29" i="31" s="1"/>
  <c r="AF17" i="21"/>
  <c r="Q25" i="31" s="1"/>
  <c r="AF13" i="21"/>
  <c r="Q21" i="31" s="1"/>
  <c r="AF9" i="21"/>
  <c r="Q17" i="31" s="1"/>
  <c r="AF20" i="21"/>
  <c r="Q28" i="31" s="1"/>
  <c r="AF16" i="21"/>
  <c r="Q24" i="31" s="1"/>
  <c r="AF47" i="21"/>
  <c r="Q55" i="31" s="1"/>
  <c r="AF43" i="21"/>
  <c r="Q51" i="31" s="1"/>
  <c r="AF35" i="21"/>
  <c r="Q43" i="31" s="1"/>
  <c r="AF27" i="21"/>
  <c r="Q35" i="31" s="1"/>
  <c r="AF19" i="21"/>
  <c r="Q27" i="31" s="1"/>
  <c r="AF11" i="21"/>
  <c r="Q19" i="31" s="1"/>
  <c r="T66" i="21"/>
  <c r="H37" i="30"/>
  <c r="H28" i="30"/>
  <c r="H44" i="30"/>
  <c r="H45" i="30"/>
  <c r="H50" i="31"/>
  <c r="H42" i="30"/>
  <c r="H27" i="30"/>
  <c r="L43" i="31"/>
  <c r="L30" i="31"/>
  <c r="H32" i="30"/>
  <c r="L22" i="31"/>
  <c r="H49" i="30"/>
  <c r="H33" i="31"/>
  <c r="L55" i="31"/>
  <c r="H48" i="30"/>
  <c r="H30" i="30"/>
  <c r="L18" i="31"/>
  <c r="H21" i="30"/>
  <c r="H23" i="30"/>
  <c r="G48" i="30"/>
  <c r="H18" i="31"/>
  <c r="H12" i="30"/>
  <c r="H27" i="31"/>
  <c r="H30" i="31"/>
  <c r="F32" i="31"/>
  <c r="H33" i="30"/>
  <c r="L32" i="31"/>
  <c r="J46" i="31"/>
  <c r="L47" i="31"/>
  <c r="H24" i="31"/>
  <c r="J19" i="31"/>
  <c r="H38" i="30"/>
  <c r="H18" i="30"/>
  <c r="H29" i="30"/>
  <c r="H28" i="31"/>
  <c r="H25" i="31"/>
  <c r="H16" i="30"/>
  <c r="F45" i="31"/>
  <c r="H57" i="31"/>
  <c r="F26" i="31"/>
  <c r="F49" i="31"/>
  <c r="F29" i="11"/>
  <c r="J33" i="31"/>
  <c r="H38" i="31"/>
  <c r="H20" i="31"/>
  <c r="J54" i="31"/>
  <c r="J34" i="31"/>
  <c r="H35" i="31"/>
  <c r="J45" i="31"/>
  <c r="G43" i="30"/>
  <c r="H37" i="31"/>
  <c r="F50" i="31"/>
  <c r="F29" i="31"/>
  <c r="G32" i="30"/>
  <c r="L27" i="31"/>
  <c r="H42" i="31"/>
  <c r="G26" i="30"/>
  <c r="H34" i="31"/>
  <c r="AQ9" i="21"/>
  <c r="F18" i="24" s="1"/>
  <c r="H43" i="31"/>
  <c r="H31" i="30"/>
  <c r="F18" i="31"/>
  <c r="E10" i="30"/>
  <c r="F28" i="31"/>
  <c r="E47" i="30"/>
  <c r="H55" i="31"/>
  <c r="H45" i="31"/>
  <c r="G37" i="30"/>
  <c r="L33" i="31"/>
  <c r="G31" i="30"/>
  <c r="G39" i="30"/>
  <c r="H47" i="31"/>
  <c r="H41" i="31"/>
  <c r="G33" i="30"/>
  <c r="H19" i="31"/>
  <c r="G11" i="30"/>
  <c r="G14" i="30"/>
  <c r="H22" i="31"/>
  <c r="H53" i="31"/>
  <c r="G45" i="30"/>
  <c r="F40" i="31"/>
  <c r="E32" i="30"/>
  <c r="F42" i="30"/>
  <c r="J50" i="31"/>
  <c r="F39" i="30"/>
  <c r="J47" i="31"/>
  <c r="H32" i="31"/>
  <c r="G24" i="30"/>
  <c r="G13" i="30"/>
  <c r="H21" i="31"/>
  <c r="H29" i="31"/>
  <c r="G21" i="30"/>
  <c r="F23" i="30"/>
  <c r="J31" i="31"/>
  <c r="J24" i="31"/>
  <c r="F16" i="30"/>
  <c r="F35" i="31"/>
  <c r="E27" i="30"/>
  <c r="F45" i="30"/>
  <c r="J53" i="31"/>
  <c r="E45" i="30"/>
  <c r="F53" i="31"/>
  <c r="F44" i="30"/>
  <c r="J52" i="31"/>
  <c r="F37" i="31"/>
  <c r="H20" i="30"/>
  <c r="J41" i="31"/>
  <c r="J28" i="31"/>
  <c r="F49" i="30"/>
  <c r="J57" i="31"/>
  <c r="L23" i="31"/>
  <c r="H15" i="30"/>
  <c r="J35" i="31"/>
  <c r="F27" i="30"/>
  <c r="G44" i="30"/>
  <c r="H52" i="31"/>
  <c r="L51" i="31"/>
  <c r="H43" i="30"/>
  <c r="L48" i="31"/>
  <c r="H40" i="30"/>
  <c r="L34" i="31"/>
  <c r="H26" i="30"/>
  <c r="H17" i="30"/>
  <c r="L25" i="31"/>
  <c r="L44" i="31"/>
  <c r="H36" i="30"/>
  <c r="L54" i="31"/>
  <c r="H46" i="30"/>
  <c r="G28" i="30"/>
  <c r="H36" i="31"/>
  <c r="E16" i="30"/>
  <c r="F24" i="31"/>
  <c r="E19" i="30"/>
  <c r="F27" i="31"/>
  <c r="F17" i="30"/>
  <c r="J25" i="31"/>
  <c r="E44" i="30"/>
  <c r="F52" i="31"/>
  <c r="F57" i="31"/>
  <c r="E49" i="30"/>
  <c r="F20" i="31"/>
  <c r="E12" i="30"/>
  <c r="F44" i="31"/>
  <c r="E36" i="30"/>
  <c r="F30" i="30"/>
  <c r="J38" i="31"/>
  <c r="F22" i="30"/>
  <c r="J30" i="31"/>
  <c r="F40" i="30"/>
  <c r="J48" i="31"/>
  <c r="F18" i="30"/>
  <c r="J26" i="31"/>
  <c r="F43" i="31"/>
  <c r="E35" i="30"/>
  <c r="E23" i="30"/>
  <c r="F31" i="31"/>
  <c r="F43" i="30"/>
  <c r="J51" i="31"/>
  <c r="E25" i="30"/>
  <c r="F33" i="31"/>
  <c r="H44" i="31"/>
  <c r="G36" i="30"/>
  <c r="G9" i="30"/>
  <c r="H17" i="31"/>
  <c r="L42" i="31"/>
  <c r="H34" i="30"/>
  <c r="F36" i="30"/>
  <c r="J44" i="31"/>
  <c r="E48" i="30"/>
  <c r="F56" i="31"/>
  <c r="F31" i="30"/>
  <c r="J39" i="31"/>
  <c r="J20" i="31"/>
  <c r="F12" i="30"/>
  <c r="E13" i="30"/>
  <c r="F21" i="31"/>
  <c r="J32" i="31"/>
  <c r="F24" i="30"/>
  <c r="F19" i="30"/>
  <c r="J27" i="31"/>
  <c r="F28" i="30"/>
  <c r="J36" i="31"/>
  <c r="F51" i="31"/>
  <c r="E43" i="30"/>
  <c r="E11" i="30"/>
  <c r="F19" i="31"/>
  <c r="E39" i="30"/>
  <c r="F47" i="31"/>
  <c r="F10" i="30"/>
  <c r="J18" i="31"/>
  <c r="G18" i="30"/>
  <c r="H26" i="31"/>
  <c r="H23" i="31"/>
  <c r="G15" i="30"/>
  <c r="L17" i="31"/>
  <c r="H9" i="30"/>
  <c r="E38" i="30"/>
  <c r="F46" i="31"/>
  <c r="J42" i="31"/>
  <c r="F34" i="30"/>
  <c r="F47" i="30"/>
  <c r="J55" i="31"/>
  <c r="F29" i="30"/>
  <c r="J37" i="31"/>
  <c r="H48" i="31"/>
  <c r="G40" i="30"/>
  <c r="E14" i="30"/>
  <c r="F22" i="31"/>
  <c r="J29" i="31"/>
  <c r="F21" i="30"/>
  <c r="G38" i="30"/>
  <c r="H46" i="31"/>
  <c r="E15" i="30"/>
  <c r="F23" i="31"/>
  <c r="E30" i="30"/>
  <c r="F38" i="31"/>
  <c r="E26" i="30"/>
  <c r="F34" i="31"/>
  <c r="E28" i="30"/>
  <c r="F36" i="31"/>
  <c r="E33" i="30"/>
  <c r="F41" i="31"/>
  <c r="H31" i="31"/>
  <c r="G23" i="30"/>
  <c r="F9" i="30"/>
  <c r="J17" i="31"/>
  <c r="H11" i="30"/>
  <c r="L19" i="31"/>
  <c r="H13" i="30"/>
  <c r="L21" i="31"/>
  <c r="H54" i="31"/>
  <c r="G46" i="30"/>
  <c r="L49" i="31"/>
  <c r="H41" i="30"/>
  <c r="E31" i="30"/>
  <c r="F39" i="31"/>
  <c r="F35" i="30"/>
  <c r="J43" i="31"/>
  <c r="E40" i="30"/>
  <c r="F48" i="31"/>
  <c r="F30" i="31"/>
  <c r="E22" i="30"/>
  <c r="E46" i="30"/>
  <c r="F54" i="31"/>
  <c r="E34" i="30"/>
  <c r="F42" i="31"/>
  <c r="E17" i="30"/>
  <c r="F25" i="31"/>
  <c r="F32" i="30"/>
  <c r="J40" i="31"/>
  <c r="J21" i="31"/>
  <c r="F13" i="30"/>
  <c r="F15" i="30"/>
  <c r="J23" i="31"/>
  <c r="F14" i="30"/>
  <c r="J22" i="31"/>
  <c r="F41" i="30"/>
  <c r="J49" i="31"/>
  <c r="J56" i="31"/>
  <c r="F48" i="30"/>
  <c r="G41" i="30"/>
  <c r="H49" i="31"/>
  <c r="G23" i="11"/>
  <c r="F19" i="24"/>
  <c r="E22" i="24"/>
  <c r="E29" i="24"/>
  <c r="G29" i="11"/>
  <c r="F23" i="24"/>
  <c r="E31" i="11"/>
  <c r="G24" i="11"/>
  <c r="G30" i="24"/>
  <c r="E38" i="11"/>
  <c r="G37" i="11"/>
  <c r="E34" i="24"/>
  <c r="E33" i="11"/>
  <c r="F30" i="24"/>
  <c r="F28" i="11"/>
  <c r="F33" i="24"/>
  <c r="F36" i="24"/>
  <c r="E18" i="11"/>
  <c r="G36" i="11"/>
  <c r="G34" i="24"/>
  <c r="E32" i="24"/>
  <c r="F37" i="11"/>
  <c r="F27" i="11"/>
  <c r="F31" i="24"/>
  <c r="F39" i="24"/>
  <c r="F21" i="11"/>
  <c r="F32" i="11"/>
  <c r="F34" i="24"/>
  <c r="G18" i="11"/>
  <c r="F40" i="24"/>
  <c r="F35" i="24"/>
  <c r="E35" i="11"/>
  <c r="E39" i="11"/>
  <c r="G21" i="24"/>
  <c r="E25" i="11"/>
  <c r="F25" i="11"/>
  <c r="E36" i="11"/>
  <c r="E28" i="11"/>
  <c r="E20" i="11"/>
  <c r="G31" i="24"/>
  <c r="F26" i="11"/>
  <c r="E24" i="24"/>
  <c r="G39" i="11"/>
  <c r="E40" i="11"/>
  <c r="F20" i="24"/>
  <c r="F24" i="11"/>
  <c r="E26" i="24"/>
  <c r="G27" i="11"/>
  <c r="G35" i="24"/>
  <c r="G19" i="24"/>
  <c r="G19" i="11"/>
  <c r="G20" i="24"/>
  <c r="G20" i="11"/>
  <c r="G28" i="11"/>
  <c r="G28" i="24"/>
  <c r="G40" i="24"/>
  <c r="G40" i="11"/>
  <c r="G22" i="24"/>
  <c r="G22" i="11"/>
  <c r="G26" i="24"/>
  <c r="G26" i="11"/>
  <c r="G32" i="11"/>
  <c r="G32" i="24"/>
  <c r="G25" i="24"/>
  <c r="G25" i="11"/>
  <c r="G38" i="24"/>
  <c r="G38" i="11"/>
  <c r="AZ217" i="23"/>
  <c r="AP87" i="23"/>
  <c r="F212" i="23"/>
  <c r="AH87" i="23"/>
  <c r="E9" i="11"/>
  <c r="E8" i="11"/>
  <c r="E7" i="11"/>
  <c r="E6" i="11"/>
  <c r="F18" i="11" l="1"/>
  <c r="F43" i="24"/>
  <c r="I232" i="23"/>
  <c r="E43" i="11"/>
  <c r="A44" i="24"/>
  <c r="A4" i="11"/>
  <c r="F43" i="11" l="1"/>
  <c r="C43" i="13" l="1"/>
  <c r="B14" i="3" l="1"/>
  <c r="C14" i="3" s="1"/>
  <c r="D14" i="3" s="1"/>
  <c r="E14" i="3" s="1"/>
  <c r="F14" i="3" s="1"/>
  <c r="G14" i="3" s="1"/>
  <c r="E42" i="24" l="1"/>
  <c r="I92" i="23"/>
  <c r="I104" i="23"/>
  <c r="E42" i="11" l="1"/>
  <c r="H152" i="23"/>
  <c r="S174" i="23"/>
  <c r="AG174" i="23" s="1"/>
  <c r="L176" i="23" s="1"/>
  <c r="Y176" i="23" s="1"/>
  <c r="R144" i="23"/>
  <c r="AF144" i="23" s="1"/>
  <c r="L146" i="23" s="1"/>
  <c r="Y146" i="23" s="1"/>
  <c r="H119" i="23"/>
  <c r="F214" i="23" l="1"/>
  <c r="M232" i="23" l="1"/>
  <c r="L217" i="23"/>
  <c r="R232" i="23" l="1"/>
  <c r="W232" i="23"/>
</calcChain>
</file>

<file path=xl/sharedStrings.xml><?xml version="1.0" encoding="utf-8"?>
<sst xmlns="http://schemas.openxmlformats.org/spreadsheetml/2006/main" count="899" uniqueCount="555">
  <si>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</si>
  <si>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</si>
  <si>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</si>
  <si>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</si>
  <si>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</si>
  <si>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</si>
  <si>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</si>
  <si>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</si>
  <si>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</si>
  <si>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</si>
  <si>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</si>
  <si>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</si>
  <si>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</si>
  <si>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</si>
  <si>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</si>
  <si>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</si>
  <si>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</si>
  <si>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</si>
  <si>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</si>
  <si>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</si>
  <si>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</si>
  <si>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</si>
  <si>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</si>
  <si>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</si>
  <si>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</si>
  <si>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</si>
  <si>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</si>
  <si>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</si>
  <si>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</si>
  <si>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</si>
  <si>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</si>
  <si>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</si>
  <si>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</si>
  <si>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</si>
  <si>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</si>
  <si>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</si>
  <si>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</si>
  <si>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</si>
  <si>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</si>
  <si>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</si>
  <si>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</si>
  <si>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</si>
  <si>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</si>
  <si>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</si>
  <si>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</si>
  <si>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</si>
  <si>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</si>
  <si>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</si>
  <si>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</si>
  <si>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</si>
  <si>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</si>
  <si>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</si>
  <si>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</si>
  <si>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</si>
  <si>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</si>
  <si>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</si>
  <si>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</si>
  <si>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</si>
  <si>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</si>
  <si>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</si>
  <si>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</si>
  <si>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</si>
  <si>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</si>
  <si>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</si>
  <si>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</si>
  <si>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</si>
  <si>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</si>
  <si>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</si>
  <si>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</si>
  <si>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</si>
  <si>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</si>
  <si>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</si>
  <si>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</si>
  <si>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</si>
  <si>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</si>
  <si>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</si>
  <si>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</si>
  <si>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</si>
  <si>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</si>
  <si>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</si>
  <si>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</si>
  <si>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</si>
  <si>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</si>
  <si>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</si>
  <si>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A5. 불확도 기여도 :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</si>
  <si>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</si>
  <si>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</si>
  <si>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</si>
  <si>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U</t>
    <phoneticPr fontId="4" type="noConversion"/>
  </si>
  <si>
    <t>k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</si>
  <si>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</si>
  <si>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</si>
  <si>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</si>
  <si>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</si>
  <si>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</si>
  <si>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</si>
  <si>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</si>
  <si>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</si>
  <si>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</si>
  <si>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</si>
  <si>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</si>
  <si>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</si>
  <si>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</si>
  <si>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</si>
  <si>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</si>
  <si>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</si>
  <si>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</si>
  <si>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</si>
  <si>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</si>
  <si>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</si>
  <si>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</si>
  <si>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</si>
  <si>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</si>
  <si>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</si>
  <si>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</si>
  <si>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</si>
  <si>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</si>
  <si>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</si>
  <si>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</si>
  <si>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</si>
  <si>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</si>
  <si>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</si>
  <si>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</si>
  <si>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</si>
  <si>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</si>
  <si>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</si>
  <si>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</si>
  <si>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</si>
  <si>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</si>
  <si>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</si>
  <si>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</si>
  <si>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</si>
  <si>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</si>
  <si>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</si>
  <si>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</si>
  <si>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</si>
  <si>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</si>
  <si>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</si>
  <si>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</si>
  <si>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</si>
  <si>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</si>
  <si>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</si>
  <si>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</si>
  <si>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</si>
  <si>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</si>
  <si>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</si>
  <si>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</si>
  <si>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</si>
  <si>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</si>
  <si>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</si>
  <si>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</si>
  <si>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</si>
  <si>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</si>
  <si>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</si>
  <si>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</si>
  <si>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</si>
  <si>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</si>
  <si>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</si>
  <si>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</si>
  <si>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</si>
  <si>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</si>
  <si>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</si>
  <si>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</si>
  <si>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</si>
  <si>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</si>
  <si>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</si>
  <si>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</si>
  <si>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</si>
  <si>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</si>
  <si>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</si>
  <si>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</si>
  <si>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</si>
  <si>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</si>
  <si>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</si>
  <si>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</si>
  <si>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</si>
  <si>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</si>
  <si>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</si>
  <si>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</si>
  <si>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</si>
  <si>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</si>
  <si>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</si>
  <si>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∞</t>
    <phoneticPr fontId="4" type="noConversion"/>
  </si>
  <si>
    <t>E</t>
    <phoneticPr fontId="4" type="noConversion"/>
  </si>
  <si>
    <t>직사각형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</si>
  <si>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</si>
  <si>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</si>
  <si>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</si>
  <si>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</si>
  <si>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mm</t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</si>
  <si>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</si>
  <si>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</si>
  <si>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</si>
  <si>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</si>
  <si>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</si>
  <si>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</si>
  <si>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</si>
  <si>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Number Format</t>
    <phoneticPr fontId="4" type="noConversion"/>
  </si>
  <si>
    <t>신뢰수준(%)</t>
    <phoneticPr fontId="4" type="noConversion"/>
  </si>
  <si>
    <t>계산(mm)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</si>
  <si>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</si>
  <si>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</si>
  <si>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</si>
  <si>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</si>
  <si>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</si>
  <si>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</si>
  <si>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</si>
  <si>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</si>
  <si>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</si>
  <si>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</si>
  <si>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</si>
  <si>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</si>
  <si>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</si>
  <si>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</si>
  <si>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</si>
  <si>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</si>
  <si>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</si>
  <si>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</si>
  <si>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</si>
  <si>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(mm)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</si>
  <si>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</si>
  <si>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</si>
  <si>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</si>
  <si>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</si>
  <si>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단위</t>
    <phoneticPr fontId="4" type="noConversion"/>
  </si>
  <si>
    <t>■ 반복 측정 결과</t>
    <phoneticPr fontId="4" type="noConversion"/>
  </si>
  <si>
    <t>평균값</t>
    <phoneticPr fontId="4" type="noConversion"/>
  </si>
  <si>
    <t>1회</t>
    <phoneticPr fontId="4" type="noConversion"/>
  </si>
  <si>
    <t>2회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</si>
  <si>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</si>
  <si>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</si>
  <si>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</si>
  <si>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</si>
  <si>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</si>
  <si>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</si>
  <si>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</si>
  <si>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</si>
  <si>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</si>
  <si>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</si>
  <si>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</si>
  <si>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</si>
  <si>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</si>
  <si>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</si>
  <si>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</si>
  <si>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</si>
  <si>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</si>
  <si>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</si>
  <si>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</si>
  <si>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</si>
  <si>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</si>
  <si>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</si>
  <si>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</si>
  <si>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</si>
  <si>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</si>
  <si>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C</t>
    <phoneticPr fontId="4" type="noConversion"/>
  </si>
  <si>
    <t>Δα</t>
    <phoneticPr fontId="4" type="noConversion"/>
  </si>
  <si>
    <t>Δt</t>
    <phoneticPr fontId="4" type="noConversion"/>
  </si>
  <si>
    <t>F</t>
    <phoneticPr fontId="4" type="noConversion"/>
  </si>
  <si>
    <t>δt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</si>
  <si>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</si>
  <si>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</si>
  <si>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</si>
  <si>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</si>
  <si>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</si>
  <si>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</si>
  <si>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</si>
  <si>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</si>
  <si>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</si>
  <si>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</si>
  <si>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=</t>
    <phoneticPr fontId="4" type="noConversion"/>
  </si>
  <si>
    <t>A4. 감도계수 :</t>
    <phoneticPr fontId="4" type="noConversion"/>
  </si>
  <si>
    <t>×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</si>
  <si>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</si>
  <si>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</si>
  <si>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</si>
  <si>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</si>
  <si>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</si>
  <si>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</si>
  <si>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</si>
  <si>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</si>
  <si>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</si>
  <si>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</si>
  <si>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</si>
  <si>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</si>
  <si>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</si>
  <si>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μm</t>
    <phoneticPr fontId="4" type="noConversion"/>
  </si>
  <si>
    <t>μm</t>
    <phoneticPr fontId="4" type="noConversion"/>
  </si>
  <si>
    <t>℃·μm</t>
    <phoneticPr fontId="4" type="noConversion"/>
  </si>
  <si>
    <t>C5. 불확도 기여량 :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</si>
  <si>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</si>
  <si>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</si>
  <si>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｜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</si>
  <si>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</si>
  <si>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</si>
  <si>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</si>
  <si>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</si>
  <si>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</si>
  <si>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</si>
  <si>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t>D3. 확률분포 :</t>
    <phoneticPr fontId="4" type="noConversion"/>
  </si>
  <si>
    <t>℃×</t>
    <phoneticPr fontId="4" type="noConversion"/>
  </si>
  <si>
    <t>=</t>
    <phoneticPr fontId="4" type="noConversion"/>
  </si>
  <si>
    <t>D5. 불확도 기여량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</si>
  <si>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</si>
  <si>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</si>
  <si>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</si>
  <si>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</si>
  <si>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</si>
  <si>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×</t>
    <phoneticPr fontId="4" type="noConversion"/>
  </si>
  <si>
    <t>=</t>
    <phoneticPr fontId="4" type="noConversion"/>
  </si>
  <si>
    <t>E5. 불확도 기여량 :</t>
    <phoneticPr fontId="4" type="noConversion"/>
  </si>
  <si>
    <t>｜</t>
    <phoneticPr fontId="4" type="noConversion"/>
  </si>
  <si>
    <t>×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</si>
  <si>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</si>
  <si>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</si>
  <si>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</si>
  <si>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</si>
  <si>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</si>
  <si>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</si>
  <si>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｜</t>
    <phoneticPr fontId="4" type="noConversion"/>
  </si>
  <si>
    <t>/℃·μm</t>
    <phoneticPr fontId="4" type="noConversion"/>
  </si>
  <si>
    <t>×</t>
    <phoneticPr fontId="4" type="noConversion"/>
  </si>
  <si>
    <t>μm</t>
    <phoneticPr fontId="4" type="noConversion"/>
  </si>
  <si>
    <t>F6.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</si>
  <si>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</si>
  <si>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</si>
  <si>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</si>
  <si>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</si>
  <si>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</si>
  <si>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</si>
  <si>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</si>
  <si>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</si>
  <si>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</si>
  <si>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</si>
  <si>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</si>
  <si>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</si>
  <si>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</si>
  <si>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</si>
  <si>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+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</si>
  <si>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</si>
  <si>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</si>
  <si>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</si>
  <si>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</si>
  <si>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</si>
  <si>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t>×</t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</si>
  <si>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</si>
  <si>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경우, 주된 성분에 대한 잔여 성분의 크기가 0.3보다 작은지 점검한다.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</si>
  <si>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</si>
  <si>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≒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</si>
  <si>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</si>
  <si>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</si>
  <si>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</si>
  <si>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B</t>
    <phoneticPr fontId="4" type="noConversion"/>
  </si>
  <si>
    <t>A1. 추정값 :</t>
    <phoneticPr fontId="4" type="noConversion"/>
  </si>
  <si>
    <t>A3. 확률분포 :</t>
    <phoneticPr fontId="4" type="noConversion"/>
  </si>
  <si>
    <t>여현오차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</si>
  <si>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</si>
  <si>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</si>
  <si>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</si>
  <si>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</si>
  <si>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</si>
  <si>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</si>
  <si>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</si>
  <si>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</si>
  <si>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소계</t>
    <phoneticPr fontId="4" type="noConversion"/>
  </si>
  <si>
    <t>합계</t>
    <phoneticPr fontId="4" type="noConversion"/>
  </si>
  <si>
    <t>※ 인치의 경우 기본수수료에서 80% 추가함.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</si>
  <si>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</si>
  <si>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</si>
  <si>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명목값</t>
    <phoneticPr fontId="4" type="noConversion"/>
  </si>
  <si>
    <t>명목값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</si>
  <si>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</si>
  <si>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</si>
  <si>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</si>
  <si>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</si>
  <si>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</si>
  <si>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</si>
  <si>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</si>
  <si>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</si>
  <si>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</si>
  <si>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눈금값
(mm)</t>
    <phoneticPr fontId="4" type="noConversion"/>
  </si>
  <si>
    <t>전진방향</t>
    <phoneticPr fontId="4" type="noConversion"/>
  </si>
  <si>
    <t>후퇴방향</t>
    <phoneticPr fontId="4" type="noConversion"/>
  </si>
  <si>
    <t>삼각형</t>
    <phoneticPr fontId="4" type="noConversion"/>
  </si>
  <si>
    <t>번호</t>
    <phoneticPr fontId="4" type="noConversion"/>
  </si>
  <si>
    <t>Nominal
(mm)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</si>
  <si>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</si>
  <si>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t>기준기명</t>
  </si>
  <si>
    <t>명목값</t>
  </si>
  <si>
    <t>단위</t>
  </si>
  <si>
    <t>교정값</t>
  </si>
  <si>
    <t>불확도 단위</t>
  </si>
  <si>
    <t>k</t>
  </si>
  <si>
    <t>측정방향</t>
    <phoneticPr fontId="4" type="noConversion"/>
  </si>
  <si>
    <t>번호</t>
    <phoneticPr fontId="4" type="noConversion"/>
  </si>
  <si>
    <t>Tag</t>
    <phoneticPr fontId="4" type="noConversion"/>
  </si>
  <si>
    <t>데이터수</t>
    <phoneticPr fontId="4" type="noConversion"/>
  </si>
  <si>
    <t>전진</t>
    <phoneticPr fontId="4" type="noConversion"/>
  </si>
  <si>
    <t>후퇴</t>
    <phoneticPr fontId="4" type="noConversion"/>
  </si>
  <si>
    <t>다이얼 게이지 시험기의 명목값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</si>
  <si>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다이얼 게이지 시험기의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</si>
  <si>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※ 교정성적서에 주어진 다이얼 게이지 시험기의 측정불확도를 포함인자로 나누어 구한다.</t>
    <phoneticPr fontId="4" type="noConversion"/>
  </si>
  <si>
    <t>Forward</t>
    <phoneticPr fontId="4" type="noConversion"/>
  </si>
  <si>
    <t>Backward</t>
    <phoneticPr fontId="4" type="noConversion"/>
  </si>
  <si>
    <t>=</t>
    <phoneticPr fontId="4" type="noConversion"/>
  </si>
  <si>
    <t>테스트 인디케이터 지시값</t>
    <phoneticPr fontId="4" type="noConversion"/>
  </si>
  <si>
    <t>표준온도에서 테스트 인디케이터의 보정값</t>
    <phoneticPr fontId="4" type="noConversion"/>
  </si>
  <si>
    <t>테스트 인디케이터의 지시값</t>
    <phoneticPr fontId="4" type="noConversion"/>
  </si>
  <si>
    <t>테스트 인디케이터와 다이얼 게이지 시험기의 온도차이</t>
    <phoneticPr fontId="4" type="noConversion"/>
  </si>
  <si>
    <t>테스트 인디케이터와 다이얼 게이지 시험기의 열팽창계수 차이</t>
    <phoneticPr fontId="4" type="noConversion"/>
  </si>
  <si>
    <t>테스트 인디케이터와 다이얼 게이지 시험기의 평균 온도값과 기준온도와의 차</t>
    <phoneticPr fontId="4" type="noConversion"/>
  </si>
  <si>
    <t>테스트 인디케이터의 분해능 한계에 대한 보정값 (기대값=0)</t>
    <phoneticPr fontId="4" type="noConversion"/>
  </si>
  <si>
    <t>테스트 인디케이터 측정자의 각도에 의한 보정값 (기대값=0)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</si>
  <si>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테스트 인디케이터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</si>
  <si>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테스트 인디케이터와 다이얼 게이지 시험기의 평균 열팽창계수 :</t>
    <phoneticPr fontId="4" type="noConversion"/>
  </si>
  <si>
    <r>
      <t xml:space="preserve">※ 테스트 인디케이터와 다이얼 게이지 시험기의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</si>
  <si>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 xml:space="preserve">※ 테스트 인디케이터 교정 시 다이얼 게이지 시험기의 변위량에 의해 측정자의 각도가 변하게 되며 </t>
    <phoneticPr fontId="4" type="noConversion"/>
  </si>
  <si>
    <t>이때 cosine 오차가 발생한다. 이 때 최대 5˚ 이내에서 cosine 오차가 발생한다고 추정하고</t>
    <phoneticPr fontId="4" type="noConversion"/>
  </si>
  <si>
    <t>이 값에 직사각형 확률 분포를 적용하여 계산한다.</t>
    <phoneticPr fontId="4" type="noConversion"/>
  </si>
  <si>
    <t>※ cosine 오차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</si>
  <si>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sz val="10"/>
        <rFont val="바탕"/>
        <family val="1"/>
        <charset val="129"/>
      </rPr>
      <t>∞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</si>
  <si>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</si>
  <si>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</si>
  <si>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다이얼 게이지 시험기의 교정값</t>
    <phoneticPr fontId="4" type="noConversion"/>
  </si>
  <si>
    <t>테스트 인디케이터와 다이얼 게이지 시험기의 평균열팽창계수</t>
    <phoneticPr fontId="4" type="noConversion"/>
  </si>
  <si>
    <t>fees</t>
    <phoneticPr fontId="4" type="noConversion"/>
  </si>
  <si>
    <t>P/F</t>
    <phoneticPr fontId="4" type="noConversion"/>
  </si>
  <si>
    <r>
      <t xml:space="preserve">3. 테스트 인디케이터와 다이얼 게이지 시험기의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</si>
  <si>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테스트 인디케이터와 다이얼 게이지 시험기의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</si>
  <si>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테스트 인디케이터와 다이얼 게이지 시험기의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</si>
  <si>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테스트 인디케이터와 다이얼 게이지 시험기의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</si>
  <si>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비고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</si>
  <si>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</si>
  <si>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c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</si>
  <si>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테스트 인디케이터 측정자의 각도에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</si>
  <si>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</si>
  <si>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</si>
  <si>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t>추정하여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</si>
  <si>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</si>
  <si>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</si>
  <si>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</si>
  <si>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</si>
  <si>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※ 테스트 인디케이터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</si>
  <si>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</si>
  <si>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</si>
  <si>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</si>
  <si>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</si>
  <si>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</si>
  <si>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</si>
  <si>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×</t>
    <phoneticPr fontId="4" type="noConversion"/>
  </si>
  <si>
    <t>사용?</t>
    <phoneticPr fontId="4" type="noConversion"/>
  </si>
  <si>
    <t>명목값</t>
    <phoneticPr fontId="4" type="noConversion"/>
  </si>
  <si>
    <t>테스트 인디케이터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</si>
  <si>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</si>
  <si>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</si>
  <si>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</si>
  <si>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열팽창계수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</si>
  <si>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</si>
  <si>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</si>
  <si>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</si>
  <si>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</si>
  <si>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</si>
  <si>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</si>
  <si>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</si>
  <si>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표기용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</si>
  <si>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</si>
  <si>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</si>
  <si>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</si>
  <si>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</si>
  <si>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</si>
  <si>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</si>
  <si>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</si>
  <si>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</si>
  <si>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</si>
  <si>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</si>
  <si>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</si>
  <si>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</si>
  <si>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</si>
  <si>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</si>
  <si>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</si>
  <si>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</si>
  <si>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</si>
  <si>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눈금값</t>
    <phoneticPr fontId="4" type="noConversion"/>
  </si>
  <si>
    <t>Pass/Fail</t>
    <phoneticPr fontId="4" type="noConversion"/>
  </si>
  <si>
    <t>mm</t>
    <phoneticPr fontId="4" type="noConversion"/>
  </si>
  <si>
    <t>/℃</t>
    <phoneticPr fontId="4" type="noConversion"/>
  </si>
  <si>
    <t>℃</t>
    <phoneticPr fontId="4" type="noConversion"/>
  </si>
  <si>
    <t>/℃</t>
    <phoneticPr fontId="4" type="noConversion"/>
  </si>
  <si>
    <t>mm</t>
    <phoneticPr fontId="4" type="noConversion"/>
  </si>
  <si>
    <t>전진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</si>
  <si>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</si>
  <si>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</si>
  <si>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</si>
  <si>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</si>
  <si>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</si>
  <si>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</si>
  <si>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t>β</t>
    <phoneticPr fontId="4" type="noConversion"/>
  </si>
  <si>
    <t>기타</t>
    <phoneticPr fontId="4" type="noConversion"/>
  </si>
  <si>
    <t>불확도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</si>
  <si>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</si>
  <si>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</si>
  <si>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</si>
  <si>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</si>
  <si>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</si>
  <si>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</si>
  <si>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</si>
  <si>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</si>
  <si>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</si>
  <si>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</si>
  <si>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</si>
  <si>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</si>
  <si>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</si>
  <si>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</si>
  <si>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</si>
  <si>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</si>
  <si>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</si>
  <si>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</si>
  <si>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</si>
  <si>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</si>
  <si>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</si>
  <si>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</si>
  <si>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</si>
  <si>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</si>
  <si>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</si>
  <si>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Correction
Value</t>
    <phoneticPr fontId="4" type="noConversion"/>
  </si>
  <si>
    <t>측정불확도1</t>
    <phoneticPr fontId="4" type="noConversion"/>
  </si>
  <si>
    <t>측정불확도2</t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</si>
  <si>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</si>
  <si>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</si>
  <si>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</si>
  <si>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</si>
  <si>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</si>
  <si>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</si>
  <si>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</si>
  <si>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</si>
  <si>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</si>
  <si>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</si>
  <si>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5% rule</t>
    <phoneticPr fontId="4" type="noConversion"/>
  </si>
  <si>
    <t>CMC초과?</t>
    <phoneticPr fontId="4" type="noConversion"/>
  </si>
  <si>
    <t>성적서</t>
    <phoneticPr fontId="4" type="noConversion"/>
  </si>
  <si>
    <t>선택</t>
    <phoneticPr fontId="4" type="noConversion"/>
  </si>
  <si>
    <t>Rawdata</t>
    <phoneticPr fontId="4" type="noConversion"/>
  </si>
  <si>
    <t>확률분포별 불확도기여량</t>
    <phoneticPr fontId="4" type="noConversion"/>
  </si>
  <si>
    <t>직사각형</t>
    <phoneticPr fontId="4" type="noConversion"/>
  </si>
  <si>
    <t>영향</t>
    <phoneticPr fontId="4" type="noConversion"/>
  </si>
  <si>
    <t>직사각형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</si>
  <si>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</si>
  <si>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</si>
  <si>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</si>
  <si>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</si>
  <si>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테스트 인디케이터의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</si>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</sst>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0\ \℃"/>
    <numFmt numFmtId="209" formatCode="&quot;0.58 ℃×( -&quot;0.00"/>
    <numFmt numFmtId="210" formatCode="0.000\ &quot;mm&quot;"/>
    <numFmt numFmtId="211" formatCode="0.000\ 00"/>
    <numFmt numFmtId="212" formatCode="#\ ###\ ###"/>
    <numFmt numFmtId="213" formatCode="0.0\ &quot;μm&quot;"/>
    <numFmt numFmtId="214" formatCode="0.000\ &quot;μm&quot;"/>
    <numFmt numFmtId="215" formatCode="_-* #,##0_-;\-* #,##0_-;_-* &quot;-&quot;??_-;_-@_-"/>
    <numFmt numFmtId="216" formatCode="0.00_);[Red]\(0.00\)"/>
    <numFmt numFmtId="217" formatCode="0.000\ \℃"/>
    <numFmt numFmtId="218" formatCode="0_ "/>
    <numFmt numFmtId="219" formatCode="0.0E+00"/>
  </numFmts>
  <fonts count="103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sz val="10"/>
      <name val="바탕"/>
      <family val="1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9" applyNumberFormat="0" applyBorder="0" applyAlignment="0" applyProtection="0"/>
    <xf numFmtId="0" fontId="17" fillId="22" borderId="70" applyNumberFormat="0" applyAlignment="0" applyProtection="0">
      <alignment vertical="center"/>
    </xf>
    <xf numFmtId="0" fontId="3" fillId="23" borderId="68" applyNumberFormat="0" applyFont="0" applyAlignment="0" applyProtection="0">
      <alignment vertical="center"/>
    </xf>
    <xf numFmtId="0" fontId="24" fillId="0" borderId="71" applyNumberFormat="0" applyFill="0" applyAlignment="0" applyProtection="0">
      <alignment vertical="center"/>
    </xf>
    <xf numFmtId="0" fontId="25" fillId="7" borderId="70" applyNumberFormat="0" applyAlignment="0" applyProtection="0">
      <alignment vertical="center"/>
    </xf>
    <xf numFmtId="0" fontId="31" fillId="22" borderId="7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</cellStyleXfs>
  <cellXfs count="503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195" fontId="67" fillId="0" borderId="39" xfId="0" applyNumberFormat="1" applyFont="1" applyBorder="1" applyAlignment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3" xfId="0" applyNumberFormat="1" applyFont="1" applyFill="1" applyBorder="1" applyAlignment="1">
      <alignment horizontal="center" vertical="center"/>
    </xf>
    <xf numFmtId="199" fontId="81" fillId="29" borderId="54" xfId="0" applyNumberFormat="1" applyFont="1" applyFill="1" applyBorder="1" applyAlignment="1">
      <alignment horizontal="center" vertical="center"/>
    </xf>
    <xf numFmtId="199" fontId="81" fillId="0" borderId="56" xfId="0" applyNumberFormat="1" applyFont="1" applyFill="1" applyBorder="1" applyAlignment="1">
      <alignment horizontal="center" vertical="center"/>
    </xf>
    <xf numFmtId="200" fontId="81" fillId="0" borderId="53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6" fillId="35" borderId="52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5" xfId="0" applyNumberFormat="1" applyFont="1" applyFill="1" applyBorder="1" applyAlignment="1">
      <alignment horizontal="center" vertical="center"/>
    </xf>
    <xf numFmtId="201" fontId="81" fillId="0" borderId="53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0" fontId="67" fillId="0" borderId="0" xfId="0" applyFont="1" applyBorder="1" applyAlignment="1">
      <alignment vertical="center" shrinkToFit="1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 shrinkToFit="1"/>
    </xf>
    <xf numFmtId="209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4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7" xfId="0" applyNumberFormat="1" applyFont="1" applyBorder="1" applyAlignme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8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32" borderId="63" xfId="0" applyNumberFormat="1" applyFont="1" applyFill="1" applyBorder="1" applyAlignment="1">
      <alignment horizontal="center" vertical="center" wrapText="1"/>
    </xf>
    <xf numFmtId="0" fontId="81" fillId="0" borderId="55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 shrinkToFit="1"/>
    </xf>
    <xf numFmtId="41" fontId="52" fillId="0" borderId="48" xfId="87" applyFont="1" applyBorder="1" applyAlignment="1">
      <alignment horizontal="center" vertical="center"/>
    </xf>
    <xf numFmtId="0" fontId="52" fillId="0" borderId="48" xfId="87" applyNumberFormat="1" applyFont="1" applyBorder="1" applyAlignment="1">
      <alignment horizontal="center" vertical="center"/>
    </xf>
    <xf numFmtId="41" fontId="52" fillId="0" borderId="48" xfId="0" applyNumberFormat="1" applyFont="1" applyBorder="1" applyAlignment="1">
      <alignment horizontal="center" vertical="center"/>
    </xf>
    <xf numFmtId="215" fontId="52" fillId="0" borderId="48" xfId="87" applyNumberFormat="1" applyFont="1" applyBorder="1" applyAlignment="1">
      <alignment horizontal="center" vertical="center"/>
    </xf>
    <xf numFmtId="41" fontId="52" fillId="0" borderId="48" xfId="87" applyNumberFormat="1" applyFont="1" applyBorder="1" applyAlignment="1">
      <alignment horizontal="center" vertical="center"/>
    </xf>
    <xf numFmtId="0" fontId="76" fillId="33" borderId="48" xfId="0" applyFont="1" applyFill="1" applyBorder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95" fillId="28" borderId="68" xfId="0" applyNumberFormat="1" applyFont="1" applyFill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1" fillId="0" borderId="68" xfId="0" applyNumberFormat="1" applyFont="1" applyFill="1" applyBorder="1" applyAlignment="1">
      <alignment horizontal="center" vertical="center"/>
    </xf>
    <xf numFmtId="0" fontId="97" fillId="0" borderId="68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193" fontId="81" fillId="0" borderId="68" xfId="0" applyNumberFormat="1" applyFont="1" applyFill="1" applyBorder="1" applyAlignment="1">
      <alignment horizontal="center" vertical="center"/>
    </xf>
    <xf numFmtId="0" fontId="82" fillId="28" borderId="73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212" fontId="67" fillId="0" borderId="0" xfId="0" applyNumberFormat="1" applyFont="1" applyBorder="1" applyAlignment="1">
      <alignment vertical="center" shrinkToFit="1"/>
    </xf>
    <xf numFmtId="0" fontId="59" fillId="27" borderId="50" xfId="8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 wrapText="1"/>
    </xf>
    <xf numFmtId="0" fontId="81" fillId="0" borderId="68" xfId="78" applyNumberFormat="1" applyFont="1" applyFill="1" applyBorder="1" applyAlignment="1">
      <alignment horizontal="center" vertical="center"/>
    </xf>
    <xf numFmtId="0" fontId="5" fillId="28" borderId="63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shrinkToFit="1"/>
    </xf>
    <xf numFmtId="49" fontId="82" fillId="28" borderId="68" xfId="0" applyNumberFormat="1" applyFont="1" applyFill="1" applyBorder="1" applyAlignment="1">
      <alignment horizontal="center" vertical="center"/>
    </xf>
    <xf numFmtId="188" fontId="81" fillId="0" borderId="68" xfId="78" applyNumberFormat="1" applyFont="1" applyFill="1" applyBorder="1" applyAlignment="1">
      <alignment horizontal="center" vertical="center"/>
    </xf>
    <xf numFmtId="188" fontId="81" fillId="0" borderId="68" xfId="0" applyNumberFormat="1" applyFont="1" applyFill="1" applyBorder="1" applyAlignment="1">
      <alignment horizontal="center" vertical="center"/>
    </xf>
    <xf numFmtId="201" fontId="81" fillId="0" borderId="68" xfId="0" applyNumberFormat="1" applyFont="1" applyFill="1" applyBorder="1" applyAlignment="1">
      <alignment horizontal="center" vertical="center"/>
    </xf>
    <xf numFmtId="0" fontId="81" fillId="32" borderId="68" xfId="0" applyNumberFormat="1" applyFont="1" applyFill="1" applyBorder="1" applyAlignment="1">
      <alignment horizontal="center" vertical="center"/>
    </xf>
    <xf numFmtId="0" fontId="81" fillId="29" borderId="68" xfId="0" applyNumberFormat="1" applyFont="1" applyFill="1" applyBorder="1" applyAlignment="1">
      <alignment horizontal="center" vertical="center"/>
    </xf>
    <xf numFmtId="204" fontId="81" fillId="0" borderId="68" xfId="0" applyNumberFormat="1" applyFont="1" applyFill="1" applyBorder="1" applyAlignment="1">
      <alignment horizontal="center" vertical="center"/>
    </xf>
    <xf numFmtId="204" fontId="81" fillId="31" borderId="68" xfId="0" applyNumberFormat="1" applyFont="1" applyFill="1" applyBorder="1" applyAlignment="1">
      <alignment horizontal="center" vertical="center"/>
    </xf>
    <xf numFmtId="0" fontId="81" fillId="34" borderId="68" xfId="0" applyNumberFormat="1" applyFont="1" applyFill="1" applyBorder="1" applyAlignment="1">
      <alignment horizontal="center" vertical="center"/>
    </xf>
    <xf numFmtId="189" fontId="81" fillId="36" borderId="68" xfId="0" applyNumberFormat="1" applyFont="1" applyFill="1" applyBorder="1" applyAlignment="1">
      <alignment horizontal="center" vertical="center"/>
    </xf>
    <xf numFmtId="0" fontId="81" fillId="32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Border="1" applyAlignment="1">
      <alignment horizontal="center" vertical="center"/>
    </xf>
    <xf numFmtId="216" fontId="81" fillId="0" borderId="68" xfId="0" applyNumberFormat="1" applyFont="1" applyFill="1" applyBorder="1" applyAlignment="1">
      <alignment horizontal="center" vertical="center"/>
    </xf>
    <xf numFmtId="203" fontId="81" fillId="0" borderId="68" xfId="0" applyNumberFormat="1" applyFont="1" applyFill="1" applyBorder="1" applyAlignment="1">
      <alignment horizontal="center" vertical="center"/>
    </xf>
    <xf numFmtId="196" fontId="81" fillId="0" borderId="68" xfId="0" applyNumberFormat="1" applyFont="1" applyFill="1" applyBorder="1" applyAlignment="1">
      <alignment horizontal="center" vertical="center"/>
    </xf>
    <xf numFmtId="0" fontId="81" fillId="35" borderId="53" xfId="79" applyNumberFormat="1" applyFont="1" applyFill="1" applyBorder="1" applyAlignment="1">
      <alignment horizontal="center" vertical="center"/>
    </xf>
    <xf numFmtId="0" fontId="81" fillId="0" borderId="53" xfId="79" applyNumberFormat="1" applyFont="1" applyFill="1" applyBorder="1" applyAlignment="1">
      <alignment horizontal="left" vertical="center"/>
    </xf>
    <xf numFmtId="202" fontId="81" fillId="0" borderId="68" xfId="0" applyNumberFormat="1" applyFont="1" applyFill="1" applyBorder="1" applyAlignment="1">
      <alignment horizontal="center" vertical="center"/>
    </xf>
    <xf numFmtId="205" fontId="81" fillId="0" borderId="68" xfId="0" applyNumberFormat="1" applyFont="1" applyFill="1" applyBorder="1" applyAlignment="1">
      <alignment horizontal="center" vertical="center"/>
    </xf>
    <xf numFmtId="196" fontId="81" fillId="32" borderId="68" xfId="0" applyNumberFormat="1" applyFont="1" applyFill="1" applyBorder="1" applyAlignment="1">
      <alignment horizontal="center" vertical="center"/>
    </xf>
    <xf numFmtId="0" fontId="81" fillId="36" borderId="68" xfId="0" applyNumberFormat="1" applyFont="1" applyFill="1" applyBorder="1" applyAlignment="1">
      <alignment horizontal="center" vertical="center"/>
    </xf>
    <xf numFmtId="0" fontId="81" fillId="0" borderId="68" xfId="0" applyNumberFormat="1" applyFont="1" applyFill="1" applyBorder="1" applyAlignment="1">
      <alignment horizontal="left" vertical="center"/>
    </xf>
    <xf numFmtId="49" fontId="81" fillId="0" borderId="68" xfId="0" applyNumberFormat="1" applyFont="1" applyFill="1" applyBorder="1" applyAlignment="1">
      <alignment horizontal="left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27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center" vertical="center"/>
    </xf>
    <xf numFmtId="196" fontId="81" fillId="29" borderId="68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11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190" fontId="82" fillId="28" borderId="68" xfId="0" applyNumberFormat="1" applyFont="1" applyFill="1" applyBorder="1" applyAlignment="1">
      <alignment horizontal="center" vertical="center" wrapText="1"/>
    </xf>
    <xf numFmtId="190" fontId="82" fillId="28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quotePrefix="1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1" fillId="31" borderId="68" xfId="0" applyNumberFormat="1" applyFont="1" applyFill="1" applyBorder="1" applyAlignment="1">
      <alignment horizontal="center" vertical="center"/>
    </xf>
    <xf numFmtId="2" fontId="81" fillId="32" borderId="68" xfId="86" applyNumberFormat="1" applyFont="1" applyFill="1" applyBorder="1" applyAlignment="1">
      <alignment horizontal="center" vertical="center" wrapText="1"/>
    </xf>
    <xf numFmtId="196" fontId="81" fillId="31" borderId="68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8" fontId="100" fillId="37" borderId="39" xfId="113" applyNumberFormat="1" applyFont="1" applyFill="1" applyBorder="1" applyAlignment="1">
      <alignment horizontal="center" vertical="center" wrapText="1"/>
    </xf>
    <xf numFmtId="49" fontId="60" fillId="37" borderId="39" xfId="79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102" fillId="28" borderId="68" xfId="0" applyNumberFormat="1" applyFont="1" applyFill="1" applyBorder="1" applyAlignment="1">
      <alignment horizontal="center" vertical="center"/>
    </xf>
    <xf numFmtId="2" fontId="81" fillId="32" borderId="68" xfId="0" applyNumberFormat="1" applyFont="1" applyFill="1" applyBorder="1" applyAlignment="1">
      <alignment horizontal="center" vertical="center"/>
    </xf>
    <xf numFmtId="219" fontId="81" fillId="31" borderId="68" xfId="0" applyNumberFormat="1" applyFont="1" applyFill="1" applyBorder="1" applyAlignment="1">
      <alignment horizontal="center" vertical="center"/>
    </xf>
    <xf numFmtId="189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1" fillId="38" borderId="68" xfId="0" applyNumberFormat="1" applyFont="1" applyFill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0" fontId="48" fillId="0" borderId="59" xfId="79" applyNumberFormat="1" applyFont="1" applyFill="1" applyBorder="1" applyAlignment="1">
      <alignment horizontal="center" vertical="center" wrapText="1"/>
    </xf>
    <xf numFmtId="0" fontId="48" fillId="0" borderId="17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39" xfId="79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 wrapText="1"/>
    </xf>
    <xf numFmtId="218" fontId="60" fillId="37" borderId="3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39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Alignment="1">
      <alignment horizontal="center" vertical="center"/>
    </xf>
    <xf numFmtId="218" fontId="48" fillId="37" borderId="39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Alignment="1">
      <alignment horizontal="center" vertical="center"/>
    </xf>
    <xf numFmtId="218" fontId="60" fillId="37" borderId="39" xfId="0" applyNumberFormat="1" applyFont="1" applyFill="1" applyBorder="1" applyAlignment="1">
      <alignment horizontal="center" vertical="center"/>
    </xf>
    <xf numFmtId="218" fontId="100" fillId="37" borderId="0" xfId="113" applyNumberFormat="1" applyFont="1" applyFill="1" applyBorder="1" applyAlignment="1">
      <alignment horizontal="center" vertical="center" wrapText="1"/>
    </xf>
    <xf numFmtId="218" fontId="100" fillId="37" borderId="39" xfId="113" applyNumberFormat="1" applyFont="1" applyFill="1" applyBorder="1" applyAlignment="1">
      <alignment horizontal="center" vertical="center" wrapText="1"/>
    </xf>
    <xf numFmtId="218" fontId="100" fillId="37" borderId="0" xfId="113" applyNumberFormat="1" applyFont="1" applyFill="1" applyBorder="1" applyAlignment="1">
      <alignment horizontal="center" vertical="center"/>
    </xf>
    <xf numFmtId="218" fontId="100" fillId="37" borderId="39" xfId="113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39" xfId="0" applyNumberFormat="1" applyFont="1" applyFill="1" applyBorder="1" applyAlignment="1">
      <alignment horizontal="center" vertical="center"/>
    </xf>
    <xf numFmtId="218" fontId="48" fillId="37" borderId="0" xfId="0" applyNumberFormat="1" applyFont="1" applyFill="1" applyBorder="1" applyAlignment="1">
      <alignment horizontal="center" vertical="center"/>
    </xf>
    <xf numFmtId="218" fontId="60" fillId="37" borderId="0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 shrinkToFit="1"/>
    </xf>
    <xf numFmtId="203" fontId="69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196" fontId="67" fillId="0" borderId="39" xfId="0" applyNumberFormat="1" applyFont="1" applyBorder="1" applyAlignment="1">
      <alignment vertical="center"/>
    </xf>
    <xf numFmtId="0" fontId="67" fillId="0" borderId="43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203" fontId="69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7" fillId="0" borderId="39" xfId="0" applyFont="1" applyBorder="1" applyAlignment="1">
      <alignment horizontal="center"/>
    </xf>
    <xf numFmtId="212" fontId="67" fillId="0" borderId="0" xfId="0" applyNumberFormat="1" applyFont="1" applyBorder="1" applyAlignment="1">
      <alignment horizontal="left" vertical="center" shrinkToFit="1"/>
    </xf>
    <xf numFmtId="217" fontId="67" fillId="0" borderId="0" xfId="0" applyNumberFormat="1" applyFont="1" applyBorder="1" applyAlignment="1">
      <alignment vertical="center"/>
    </xf>
    <xf numFmtId="217" fontId="67" fillId="0" borderId="0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6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 shrinkToFit="1"/>
    </xf>
    <xf numFmtId="188" fontId="67" fillId="0" borderId="39" xfId="0" applyNumberFormat="1" applyFont="1" applyBorder="1" applyAlignment="1">
      <alignment horizontal="center" vertical="center" shrinkToFit="1"/>
    </xf>
    <xf numFmtId="188" fontId="67" fillId="0" borderId="39" xfId="0" applyNumberFormat="1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214" fontId="67" fillId="0" borderId="0" xfId="0" applyNumberFormat="1" applyFont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10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197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194" fontId="67" fillId="0" borderId="39" xfId="0" applyNumberFormat="1" applyFont="1" applyBorder="1" applyAlignment="1">
      <alignment vertical="center"/>
    </xf>
    <xf numFmtId="0" fontId="65" fillId="0" borderId="43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7" fillId="0" borderId="48" xfId="0" applyFont="1" applyBorder="1" applyAlignment="1">
      <alignment horizontal="center" vertical="center"/>
    </xf>
    <xf numFmtId="0" fontId="65" fillId="0" borderId="57" xfId="0" applyFont="1" applyBorder="1" applyAlignment="1">
      <alignment horizontal="center" vertical="center"/>
    </xf>
    <xf numFmtId="0" fontId="65" fillId="0" borderId="61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horizontal="right" vertical="center"/>
    </xf>
    <xf numFmtId="196" fontId="67" fillId="0" borderId="57" xfId="0" applyNumberFormat="1" applyFont="1" applyBorder="1" applyAlignment="1">
      <alignment vertical="center"/>
    </xf>
    <xf numFmtId="196" fontId="67" fillId="0" borderId="61" xfId="0" applyNumberFormat="1" applyFont="1" applyBorder="1" applyAlignment="1">
      <alignment vertical="center"/>
    </xf>
    <xf numFmtId="192" fontId="67" fillId="0" borderId="61" xfId="0" applyNumberFormat="1" applyFont="1" applyBorder="1" applyAlignment="1">
      <alignment vertical="center"/>
    </xf>
    <xf numFmtId="0" fontId="67" fillId="0" borderId="61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0" fontId="67" fillId="0" borderId="57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192" fontId="67" fillId="0" borderId="58" xfId="0" applyNumberFormat="1" applyFont="1" applyBorder="1" applyAlignment="1">
      <alignment vertical="center"/>
    </xf>
    <xf numFmtId="0" fontId="67" fillId="0" borderId="57" xfId="0" applyFont="1" applyBorder="1" applyAlignment="1">
      <alignment vertical="center"/>
    </xf>
    <xf numFmtId="0" fontId="67" fillId="0" borderId="61" xfId="0" applyFont="1" applyBorder="1" applyAlignment="1">
      <alignment vertical="center"/>
    </xf>
    <xf numFmtId="0" fontId="67" fillId="0" borderId="61" xfId="0" applyFont="1" applyBorder="1" applyAlignment="1">
      <alignment horizontal="left" vertical="center"/>
    </xf>
    <xf numFmtId="0" fontId="67" fillId="0" borderId="58" xfId="0" applyFont="1" applyBorder="1" applyAlignment="1">
      <alignment horizontal="left" vertical="center"/>
    </xf>
    <xf numFmtId="0" fontId="67" fillId="0" borderId="57" xfId="0" applyNumberFormat="1" applyFont="1" applyBorder="1" applyAlignment="1">
      <alignment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1" xfId="0" applyFont="1" applyBorder="1" applyAlignment="1">
      <alignment horizontal="center" vertical="center"/>
    </xf>
    <xf numFmtId="0" fontId="69" fillId="0" borderId="60" xfId="0" applyFont="1" applyBorder="1" applyAlignment="1">
      <alignment horizontal="center" vertical="center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61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/>
    </xf>
    <xf numFmtId="0" fontId="69" fillId="0" borderId="39" xfId="0" applyFont="1" applyBorder="1" applyAlignment="1">
      <alignment horizontal="center" vertical="center"/>
    </xf>
    <xf numFmtId="0" fontId="69" fillId="0" borderId="51" xfId="0" applyFont="1" applyBorder="1" applyAlignment="1">
      <alignment horizontal="center" vertical="center"/>
    </xf>
    <xf numFmtId="0" fontId="52" fillId="32" borderId="48" xfId="0" applyNumberFormat="1" applyFont="1" applyFill="1" applyBorder="1" applyAlignment="1">
      <alignment horizontal="center" vertical="center" shrinkToFit="1"/>
    </xf>
    <xf numFmtId="0" fontId="52" fillId="32" borderId="48" xfId="0" applyNumberFormat="1" applyFont="1" applyFill="1" applyBorder="1" applyAlignment="1">
      <alignment horizontal="center" vertical="center"/>
    </xf>
    <xf numFmtId="0" fontId="67" fillId="0" borderId="48" xfId="0" applyNumberFormat="1" applyFont="1" applyBorder="1" applyAlignment="1">
      <alignment horizontal="center" vertical="center" shrinkToFit="1"/>
    </xf>
    <xf numFmtId="0" fontId="52" fillId="29" borderId="48" xfId="0" applyNumberFormat="1" applyFont="1" applyFill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 wrapText="1"/>
    </xf>
    <xf numFmtId="189" fontId="81" fillId="0" borderId="68" xfId="0" applyNumberFormat="1" applyFont="1" applyFill="1" applyBorder="1" applyAlignment="1">
      <alignment horizontal="center" vertical="center"/>
    </xf>
    <xf numFmtId="188" fontId="81" fillId="32" borderId="63" xfId="86" applyNumberFormat="1" applyFont="1" applyFill="1" applyBorder="1" applyAlignment="1">
      <alignment horizontal="center" vertical="center" wrapText="1"/>
    </xf>
    <xf numFmtId="188" fontId="81" fillId="32" borderId="52" xfId="86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215" fontId="52" fillId="0" borderId="59" xfId="87" applyNumberFormat="1" applyFont="1" applyBorder="1" applyAlignment="1">
      <alignment horizontal="center" vertical="center"/>
    </xf>
    <xf numFmtId="215" fontId="52" fillId="0" borderId="17" xfId="87" applyNumberFormat="1" applyFont="1" applyBorder="1" applyAlignment="1">
      <alignment horizontal="center" vertical="center"/>
    </xf>
    <xf numFmtId="215" fontId="52" fillId="0" borderId="60" xfId="87" applyNumberFormat="1" applyFont="1" applyBorder="1" applyAlignment="1">
      <alignment horizontal="center" vertical="center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0" fontId="52" fillId="0" borderId="57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190" fontId="82" fillId="28" borderId="63" xfId="0" applyNumberFormat="1" applyFont="1" applyFill="1" applyBorder="1" applyAlignment="1">
      <alignment horizontal="center" vertical="center" wrapText="1"/>
    </xf>
    <xf numFmtId="190" fontId="82" fillId="28" borderId="52" xfId="0" applyNumberFormat="1" applyFont="1" applyFill="1" applyBorder="1" applyAlignment="1">
      <alignment horizontal="center" vertical="center" wrapText="1"/>
    </xf>
    <xf numFmtId="41" fontId="52" fillId="0" borderId="59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0" xfId="87" applyFont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4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5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6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2 2 2" xfId="112"/>
    <cellStyle name="쉼표 [0] 2 3" xfId="110"/>
    <cellStyle name="쉼표 [0] 3" xfId="95"/>
    <cellStyle name="쉼표 [0] 3 2" xfId="111"/>
    <cellStyle name="쉼표 [0] 4" xfId="103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7"/>
    <cellStyle name="요약 3" xfId="100"/>
    <cellStyle name="입력" xfId="59" builtinId="20" customBuiltin="1"/>
    <cellStyle name="입력 2" xfId="92"/>
    <cellStyle name="입력 2 2" xfId="108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9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1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</xdr:colOff>
      <xdr:row>42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5747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5747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42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1002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1002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58</xdr:row>
      <xdr:rowOff>9525</xdr:rowOff>
    </xdr:from>
    <xdr:to>
      <xdr:col>7</xdr:col>
      <xdr:colOff>267929</xdr:colOff>
      <xdr:row>58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95</xdr:row>
      <xdr:rowOff>57150</xdr:rowOff>
    </xdr:from>
    <xdr:ext cx="741678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4" name="TextBox 4"/>
            <xdr:cNvSpPr txBox="1"/>
          </xdr:nvSpPr>
          <xdr:spPr>
            <a:xfrm>
              <a:off x="1247775" y="22840950"/>
              <a:ext cx="741678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9526</xdr:colOff>
      <xdr:row>69</xdr:row>
      <xdr:rowOff>4767</xdr:rowOff>
    </xdr:from>
    <xdr:ext cx="5368329" cy="10454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368329" cy="1045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14326" y="16597317"/>
              <a:ext cx="5368329" cy="10454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𝑙_𝑠 )=1,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𝑙_𝑥 )=−1,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̅∙𝑙_0,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altLang="ko-KR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)=1,  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)=1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9525</xdr:colOff>
      <xdr:row>67</xdr:row>
      <xdr:rowOff>14286</xdr:rowOff>
    </xdr:from>
    <xdr:to>
      <xdr:col>50</xdr:col>
      <xdr:colOff>47625</xdr:colOff>
      <xdr:row>68</xdr:row>
      <xdr:rowOff>3320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acc>
                              <m:accPr>
                                <m:chr m:val="̅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ko-KR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acc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∆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∙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8" name="TextBox 2"/>
            <xdr:cNvSpPr txBox="1">
              <a:spLocks/>
            </xdr:cNvSpPr>
          </xdr:nvSpPr>
          <xdr:spPr>
            <a:xfrm>
              <a:off x="161925" y="16130586"/>
              <a:ext cx="7505700" cy="227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̅∙𝑙_0 )^2 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53</xdr:row>
      <xdr:rowOff>80961</xdr:rowOff>
    </xdr:from>
    <xdr:to>
      <xdr:col>37</xdr:col>
      <xdr:colOff>51862</xdr:colOff>
      <xdr:row>54</xdr:row>
      <xdr:rowOff>187290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  <m:r>
                          <a:rPr lang="en-US" altLang="ko-KR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∙∆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+∆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ko-KR" alt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2" name="TextBox 1"/>
            <xdr:cNvSpPr txBox="1">
              <a:spLocks noChangeAspect="1"/>
            </xdr:cNvSpPr>
          </xdr:nvSpPr>
          <xdr:spPr>
            <a:xfrm>
              <a:off x="0" y="12863511"/>
              <a:ext cx="5690662" cy="3444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 ̅</a:t>
              </a:r>
              <a:r>
                <a:rPr lang="en-US" altLang="ko-KR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∙∆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𝑡+∆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𝛼∙𝛿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𝑙_0+〖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𝑙〗_𝑟+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</a:t>
              </a:r>
              <a:endParaRPr lang="ko-KR" altLang="en-US" sz="2000"/>
            </a:p>
          </xdr:txBody>
        </xdr:sp>
      </mc:Fallback>
    </mc:AlternateContent>
    <xdr:clientData/>
  </xdr:twoCellAnchor>
  <xdr:oneCellAnchor>
    <xdr:from>
      <xdr:col>14</xdr:col>
      <xdr:colOff>38100</xdr:colOff>
      <xdr:row>106</xdr:row>
      <xdr:rowOff>19050</xdr:rowOff>
    </xdr:from>
    <xdr:ext cx="228600" cy="1776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5"/>
            <xdr:cNvSpPr txBox="1"/>
          </xdr:nvSpPr>
          <xdr:spPr>
            <a:xfrm>
              <a:off x="1866900" y="26612850"/>
              <a:ext cx="228600" cy="177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√𝑛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123825</xdr:colOff>
      <xdr:row>106</xdr:row>
      <xdr:rowOff>19050</xdr:rowOff>
    </xdr:from>
    <xdr:ext cx="2286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5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9" name="TextBox 5"/>
            <xdr:cNvSpPr txBox="1"/>
          </xdr:nvSpPr>
          <xdr:spPr>
            <a:xfrm>
              <a:off x="2562225" y="26612850"/>
              <a:ext cx="2286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√5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5"/>
            <xdr:cNvSpPr txBox="1"/>
          </xdr:nvSpPr>
          <xdr:spPr>
            <a:xfrm>
              <a:off x="1819274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95249</xdr:colOff>
      <xdr:row>109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1" name="TextBox 5"/>
            <xdr:cNvSpPr txBox="1"/>
          </xdr:nvSpPr>
          <xdr:spPr>
            <a:xfrm>
              <a:off x="2533649" y="2732722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111</xdr:row>
      <xdr:rowOff>57150</xdr:rowOff>
    </xdr:from>
    <xdr:ext cx="777521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2" name="TextBox 4"/>
            <xdr:cNvSpPr txBox="1"/>
          </xdr:nvSpPr>
          <xdr:spPr>
            <a:xfrm>
              <a:off x="1228725" y="27841575"/>
              <a:ext cx="777521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𝑐_(𝑙_𝑥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𝐵_𝑥)/(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33</xdr:col>
      <xdr:colOff>133350</xdr:colOff>
      <xdr:row>116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4"/>
            <xdr:cNvSpPr txBox="1"/>
          </xdr:nvSpPr>
          <xdr:spPr>
            <a:xfrm>
              <a:off x="5162550" y="2781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4"/>
            <xdr:cNvSpPr txBox="1"/>
          </xdr:nvSpPr>
          <xdr:spPr>
            <a:xfrm>
              <a:off x="5162550" y="27813000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80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4" name="TextBox 4"/>
            <xdr:cNvSpPr txBox="1"/>
          </xdr:nvSpPr>
          <xdr:spPr>
            <a:xfrm>
              <a:off x="704850" y="190023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28575</xdr:colOff>
      <xdr:row>59</xdr:row>
      <xdr:rowOff>28575</xdr:rowOff>
    </xdr:from>
    <xdr:ext cx="12073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5" name="TextBox 4"/>
            <xdr:cNvSpPr txBox="1"/>
          </xdr:nvSpPr>
          <xdr:spPr>
            <a:xfrm>
              <a:off x="485775" y="14239875"/>
              <a:ext cx="12073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114300</xdr:colOff>
      <xdr:row>117</xdr:row>
      <xdr:rowOff>38100</xdr:rowOff>
    </xdr:from>
    <xdr:ext cx="11620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4"/>
            <xdr:cNvSpPr txBox="1"/>
          </xdr:nvSpPr>
          <xdr:spPr>
            <a:xfrm>
              <a:off x="5143500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)/2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6" name="TextBox 4"/>
            <xdr:cNvSpPr txBox="1"/>
          </xdr:nvSpPr>
          <xdr:spPr>
            <a:xfrm>
              <a:off x="5143500" y="28298775"/>
              <a:ext cx="116205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_𝑠+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23</xdr:col>
      <xdr:colOff>9525</xdr:colOff>
      <xdr:row>119</xdr:row>
      <xdr:rowOff>69881</xdr:rowOff>
    </xdr:from>
    <xdr:ext cx="2209799" cy="348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𝛼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7" name="TextBox 4"/>
            <xdr:cNvSpPr txBox="1"/>
          </xdr:nvSpPr>
          <xdr:spPr>
            <a:xfrm>
              <a:off x="3514725" y="29759306"/>
              <a:ext cx="2209799" cy="348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)+1/4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_𝑥)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27</xdr:col>
      <xdr:colOff>66674</xdr:colOff>
      <xdr:row>122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8" name="TextBox 5"/>
            <xdr:cNvSpPr txBox="1"/>
          </xdr:nvSpPr>
          <xdr:spPr>
            <a:xfrm>
              <a:off x="4181474" y="304228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9524</xdr:colOff>
      <xdr:row>123</xdr:row>
      <xdr:rowOff>203231</xdr:rowOff>
    </xdr:from>
    <xdr:ext cx="3419475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acc>
                          <m:accPr>
                            <m:chr m:val="̅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acc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den>
                        </m:f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9" name="TextBox 4"/>
            <xdr:cNvSpPr txBox="1"/>
          </xdr:nvSpPr>
          <xdr:spPr>
            <a:xfrm>
              <a:off x="1381124" y="30845156"/>
              <a:ext cx="3419475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 ̅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)=√(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1/4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)^2+1/4 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127</xdr:row>
      <xdr:rowOff>57150</xdr:rowOff>
    </xdr:from>
    <xdr:ext cx="1375698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acc>
                          <m:accPr>
                            <m:chr m:val="̅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acc>
                          <m:accPr>
                            <m:chr m:val="̅"/>
                            <m:ctrlP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acc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1228725" y="31651575"/>
              <a:ext cx="1375698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1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104775</xdr:colOff>
      <xdr:row>157</xdr:row>
      <xdr:rowOff>57150</xdr:rowOff>
    </xdr:from>
    <xdr:ext cx="1452129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2" name="TextBox 81"/>
            <xdr:cNvSpPr txBox="1"/>
          </xdr:nvSpPr>
          <xdr:spPr>
            <a:xfrm>
              <a:off x="1323975" y="38795325"/>
              <a:ext cx="1452129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143</xdr:row>
      <xdr:rowOff>57150</xdr:rowOff>
    </xdr:from>
    <xdr:ext cx="1346010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3" name="TextBox 82"/>
            <xdr:cNvSpPr txBox="1"/>
          </xdr:nvSpPr>
          <xdr:spPr>
            <a:xfrm>
              <a:off x="1228725" y="35461575"/>
              <a:ext cx="1346010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114300</xdr:colOff>
      <xdr:row>173</xdr:row>
      <xdr:rowOff>57150</xdr:rowOff>
    </xdr:from>
    <xdr:ext cx="1443344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4" name="TextBox 83"/>
            <xdr:cNvSpPr txBox="1"/>
          </xdr:nvSpPr>
          <xdr:spPr>
            <a:xfrm>
              <a:off x="1333500" y="42605325"/>
              <a:ext cx="1443344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𝐵_𝑥)/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186</xdr:row>
      <xdr:rowOff>57150</xdr:rowOff>
    </xdr:from>
    <xdr:ext cx="845552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TextBox 84"/>
            <xdr:cNvSpPr txBox="1"/>
          </xdr:nvSpPr>
          <xdr:spPr>
            <a:xfrm>
              <a:off x="1228725" y="44510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5" name="TextBox 84"/>
            <xdr:cNvSpPr txBox="1"/>
          </xdr:nvSpPr>
          <xdr:spPr>
            <a:xfrm>
              <a:off x="1228725" y="44510325"/>
              <a:ext cx="845552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𝑙_𝑟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201</xdr:row>
      <xdr:rowOff>57150</xdr:rowOff>
    </xdr:from>
    <xdr:ext cx="809625" cy="476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6" name="TextBox 85"/>
            <xdr:cNvSpPr txBox="1"/>
          </xdr:nvSpPr>
          <xdr:spPr>
            <a:xfrm>
              <a:off x="1228725" y="47844075"/>
              <a:ext cx="8096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Choice>
      <mc:Fallback xmlns="">
        <xdr:sp macro="" textlink="">
          <xdr:nvSpPr>
            <xdr:cNvPr id="86" name="TextBox 85"/>
            <xdr:cNvSpPr txBox="1"/>
          </xdr:nvSpPr>
          <xdr:spPr>
            <a:xfrm>
              <a:off x="1228725" y="47844075"/>
              <a:ext cx="809625" cy="476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𝐵_𝑥)/(</a:t>
              </a:r>
              <a:r>
                <a:rPr lang="ko-KR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𝑙_𝑐 )=</a:t>
              </a:r>
              <a:endParaRPr lang="ko-KR" altLang="ko-KR">
                <a:effectLst/>
              </a:endParaRPr>
            </a:p>
            <a:p>
              <a:pPr algn="l"/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132</xdr:row>
      <xdr:rowOff>47625</xdr:rowOff>
    </xdr:from>
    <xdr:ext cx="3124201" cy="6023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(0.41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f>
                                  <m:f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7" name="TextBox 5"/>
            <xdr:cNvSpPr txBox="1"/>
          </xdr:nvSpPr>
          <xdr:spPr>
            <a:xfrm>
              <a:off x="1076324" y="32832675"/>
              <a:ext cx="3124201" cy="6023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ν(¯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)=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(0.41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9524</xdr:colOff>
      <xdr:row>155</xdr:row>
      <xdr:rowOff>12731</xdr:rowOff>
    </xdr:from>
    <xdr:ext cx="4371976" cy="216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</m:t>
                                </m:r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/</m:t>
                                </m:r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℃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=0.82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−6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℃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8" name="TextBox 4"/>
            <xdr:cNvSpPr txBox="1"/>
          </xdr:nvSpPr>
          <xdr:spPr>
            <a:xfrm>
              <a:off x="1381124" y="38274656"/>
              <a:ext cx="4371976" cy="216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=√(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℃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)^2+(0.58×〖10〗^(−6)/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℃)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×〖10〗^(−6)/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℃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13</xdr:col>
      <xdr:colOff>142874</xdr:colOff>
      <xdr:row>141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9" name="TextBox 5"/>
            <xdr:cNvSpPr txBox="1"/>
          </xdr:nvSpPr>
          <xdr:spPr>
            <a:xfrm>
              <a:off x="2124074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9" name="TextBox 5"/>
            <xdr:cNvSpPr txBox="1"/>
          </xdr:nvSpPr>
          <xdr:spPr>
            <a:xfrm>
              <a:off x="2124074" y="335280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9524</xdr:colOff>
      <xdr:row>160</xdr:row>
      <xdr:rowOff>9525</xdr:rowOff>
    </xdr:from>
    <xdr:ext cx="2743201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2" name="TextBox 5"/>
            <xdr:cNvSpPr txBox="1"/>
          </xdr:nvSpPr>
          <xdr:spPr>
            <a:xfrm>
              <a:off x="1076324" y="32318325"/>
              <a:ext cx="2743201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_𝑠 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ν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_𝑥 )=1/2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(100/𝑅)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(100/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162</xdr:row>
      <xdr:rowOff>47625</xdr:rowOff>
    </xdr:from>
    <xdr:ext cx="2733676" cy="49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(0.82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×</m:t>
                            </m:r>
                            <m:sSup>
                              <m:sSup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−6</m:t>
                                </m:r>
                              </m:sup>
                            </m:s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f>
                          <m:f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(0.58×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10</m:t>
                                    </m:r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−6</m:t>
                                    </m:r>
                                  </m:sup>
                                </m:s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sup>
                            </m:sSup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</m:t>
                            </m:r>
                          </m:den>
                        </m:f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3" name="TextBox 5"/>
            <xdr:cNvSpPr txBox="1"/>
          </xdr:nvSpPr>
          <xdr:spPr>
            <a:xfrm>
              <a:off x="1076325" y="39976425"/>
              <a:ext cx="2733676" cy="49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(0.82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×〖10〗^(−6))〗^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4/(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50+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〖(0.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58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×〖10〗^(−6))〗^4/50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</a:t>
              </a:r>
              <a:endParaRPr lang="en-US" altLang="ko-KR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66674</xdr:colOff>
      <xdr:row>171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5"/>
            <xdr:cNvSpPr txBox="1"/>
          </xdr:nvSpPr>
          <xdr:spPr>
            <a:xfrm>
              <a:off x="1895474" y="4210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5"/>
            <xdr:cNvSpPr txBox="1"/>
          </xdr:nvSpPr>
          <xdr:spPr>
            <a:xfrm>
              <a:off x="1895474" y="4210050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14</xdr:col>
      <xdr:colOff>142874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5" name="TextBox 5"/>
            <xdr:cNvSpPr txBox="1"/>
          </xdr:nvSpPr>
          <xdr:spPr>
            <a:xfrm>
              <a:off x="2124074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152399</xdr:colOff>
      <xdr:row>184</xdr:row>
      <xdr:rowOff>19051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6" name="TextBox 5"/>
            <xdr:cNvSpPr txBox="1"/>
          </xdr:nvSpPr>
          <xdr:spPr>
            <a:xfrm>
              <a:off x="2895599" y="44948476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189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7" name="TextBox 5"/>
            <xdr:cNvSpPr txBox="1"/>
          </xdr:nvSpPr>
          <xdr:spPr>
            <a:xfrm>
              <a:off x="1076325" y="46129575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𝑙_𝑟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76199</xdr:colOff>
      <xdr:row>199</xdr:row>
      <xdr:rowOff>28576</xdr:rowOff>
    </xdr:from>
    <xdr:ext cx="33337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5"/>
            <xdr:cNvSpPr txBox="1"/>
          </xdr:nvSpPr>
          <xdr:spPr>
            <a:xfrm>
              <a:off x="2362199" y="4733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5"/>
            <xdr:cNvSpPr txBox="1"/>
          </xdr:nvSpPr>
          <xdr:spPr>
            <a:xfrm>
              <a:off x="2362199" y="47339251"/>
              <a:ext cx="33337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204</xdr:row>
      <xdr:rowOff>9525</xdr:rowOff>
    </xdr:from>
    <xdr:ext cx="2266950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9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9" name="TextBox 5"/>
            <xdr:cNvSpPr txBox="1"/>
          </xdr:nvSpPr>
          <xdr:spPr>
            <a:xfrm>
              <a:off x="1076325" y="48272700"/>
              <a:ext cx="2266950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𝑙_𝑐 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</xdr:col>
      <xdr:colOff>38100</xdr:colOff>
      <xdr:row>208</xdr:row>
      <xdr:rowOff>19050</xdr:rowOff>
    </xdr:from>
    <xdr:to>
      <xdr:col>35</xdr:col>
      <xdr:colOff>0</xdr:colOff>
      <xdr:row>209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49472850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0" name="TextBox 2"/>
            <xdr:cNvSpPr txBox="1">
              <a:spLocks/>
            </xdr:cNvSpPr>
          </xdr:nvSpPr>
          <xdr:spPr>
            <a:xfrm>
              <a:off x="190500" y="49472850"/>
              <a:ext cx="514350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𝑙_𝑐)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209</xdr:row>
      <xdr:rowOff>38101</xdr:rowOff>
    </xdr:from>
    <xdr:to>
      <xdr:col>10</xdr:col>
      <xdr:colOff>104775</xdr:colOff>
      <xdr:row>210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2"/>
            <xdr:cNvSpPr txBox="1">
              <a:spLocks/>
            </xdr:cNvSpPr>
          </xdr:nvSpPr>
          <xdr:spPr>
            <a:xfrm>
              <a:off x="4476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142875</xdr:colOff>
      <xdr:row>209</xdr:row>
      <xdr:rowOff>38101</xdr:rowOff>
    </xdr:from>
    <xdr:to>
      <xdr:col>17</xdr:col>
      <xdr:colOff>104775</xdr:colOff>
      <xdr:row>210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2" name="TextBox 2"/>
            <xdr:cNvSpPr txBox="1">
              <a:spLocks/>
            </xdr:cNvSpPr>
          </xdr:nvSpPr>
          <xdr:spPr>
            <a:xfrm>
              <a:off x="15144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18</xdr:col>
      <xdr:colOff>142875</xdr:colOff>
      <xdr:row>209</xdr:row>
      <xdr:rowOff>38101</xdr:rowOff>
    </xdr:from>
    <xdr:to>
      <xdr:col>24</xdr:col>
      <xdr:colOff>104775</xdr:colOff>
      <xdr:row>210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3" name="TextBox 2"/>
            <xdr:cNvSpPr txBox="1">
              <a:spLocks/>
            </xdr:cNvSpPr>
          </xdr:nvSpPr>
          <xdr:spPr>
            <a:xfrm>
              <a:off x="2581275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133350</xdr:colOff>
      <xdr:row>209</xdr:row>
      <xdr:rowOff>38101</xdr:rowOff>
    </xdr:from>
    <xdr:to>
      <xdr:col>31</xdr:col>
      <xdr:colOff>95250</xdr:colOff>
      <xdr:row>210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4" name="TextBox 2"/>
            <xdr:cNvSpPr txBox="1">
              <a:spLocks/>
            </xdr:cNvSpPr>
          </xdr:nvSpPr>
          <xdr:spPr>
            <a:xfrm>
              <a:off x="36385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32</xdr:col>
      <xdr:colOff>133350</xdr:colOff>
      <xdr:row>209</xdr:row>
      <xdr:rowOff>38101</xdr:rowOff>
    </xdr:from>
    <xdr:to>
      <xdr:col>38</xdr:col>
      <xdr:colOff>95250</xdr:colOff>
      <xdr:row>210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5" name="TextBox 2"/>
            <xdr:cNvSpPr txBox="1">
              <a:spLocks/>
            </xdr:cNvSpPr>
          </xdr:nvSpPr>
          <xdr:spPr>
            <a:xfrm>
              <a:off x="4705350" y="506825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6</xdr:col>
      <xdr:colOff>142875</xdr:colOff>
      <xdr:row>210</xdr:row>
      <xdr:rowOff>28576</xdr:rowOff>
    </xdr:from>
    <xdr:to>
      <xdr:col>12</xdr:col>
      <xdr:colOff>104775</xdr:colOff>
      <xdr:row>210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6" name="TextBox 2"/>
            <xdr:cNvSpPr txBox="1">
              <a:spLocks/>
            </xdr:cNvSpPr>
          </xdr:nvSpPr>
          <xdr:spPr>
            <a:xfrm>
              <a:off x="7524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13</xdr:col>
      <xdr:colOff>142875</xdr:colOff>
      <xdr:row>210</xdr:row>
      <xdr:rowOff>28576</xdr:rowOff>
    </xdr:from>
    <xdr:to>
      <xdr:col>19</xdr:col>
      <xdr:colOff>104775</xdr:colOff>
      <xdr:row>210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7" name="TextBox 2"/>
            <xdr:cNvSpPr txBox="1">
              <a:spLocks/>
            </xdr:cNvSpPr>
          </xdr:nvSpPr>
          <xdr:spPr>
            <a:xfrm>
              <a:off x="18192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142875</xdr:colOff>
      <xdr:row>210</xdr:row>
      <xdr:rowOff>28576</xdr:rowOff>
    </xdr:from>
    <xdr:to>
      <xdr:col>26</xdr:col>
      <xdr:colOff>104775</xdr:colOff>
      <xdr:row>210</xdr:row>
      <xdr:rowOff>228600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8" name="TextBox 2"/>
            <xdr:cNvSpPr txBox="1">
              <a:spLocks/>
            </xdr:cNvSpPr>
          </xdr:nvSpPr>
          <xdr:spPr>
            <a:xfrm>
              <a:off x="2886075" y="5091112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</xdr:col>
      <xdr:colOff>142875</xdr:colOff>
      <xdr:row>211</xdr:row>
      <xdr:rowOff>38101</xdr:rowOff>
    </xdr:from>
    <xdr:to>
      <xdr:col>10</xdr:col>
      <xdr:colOff>104775</xdr:colOff>
      <xdr:row>212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9" name="TextBox 2"/>
            <xdr:cNvSpPr txBox="1">
              <a:spLocks/>
            </xdr:cNvSpPr>
          </xdr:nvSpPr>
          <xdr:spPr>
            <a:xfrm>
              <a:off x="447675" y="51158776"/>
              <a:ext cx="876300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       )^2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217</xdr:row>
      <xdr:rowOff>19050</xdr:rowOff>
    </xdr:from>
    <xdr:to>
      <xdr:col>15</xdr:col>
      <xdr:colOff>123825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0" name="TextBox 2"/>
            <xdr:cNvSpPr txBox="1">
              <a:spLocks/>
            </xdr:cNvSpPr>
          </xdr:nvSpPr>
          <xdr:spPr>
            <a:xfrm>
              <a:off x="1323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28</xdr:col>
      <xdr:colOff>47625</xdr:colOff>
      <xdr:row>216</xdr:row>
      <xdr:rowOff>28575</xdr:rowOff>
    </xdr:from>
    <xdr:to>
      <xdr:col>33</xdr:col>
      <xdr:colOff>19050</xdr:colOff>
      <xdr:row>216</xdr:row>
      <xdr:rowOff>238124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1" name="TextBox 2"/>
            <xdr:cNvSpPr txBox="1">
              <a:spLocks/>
            </xdr:cNvSpPr>
          </xdr:nvSpPr>
          <xdr:spPr>
            <a:xfrm>
              <a:off x="4010025" y="523398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15</xdr:col>
      <xdr:colOff>85725</xdr:colOff>
      <xdr:row>217</xdr:row>
      <xdr:rowOff>19050</xdr:rowOff>
    </xdr:from>
    <xdr:to>
      <xdr:col>20</xdr:col>
      <xdr:colOff>57150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2" name="TextBox 2"/>
            <xdr:cNvSpPr txBox="1">
              <a:spLocks/>
            </xdr:cNvSpPr>
          </xdr:nvSpPr>
          <xdr:spPr>
            <a:xfrm>
              <a:off x="206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20</xdr:col>
      <xdr:colOff>114300</xdr:colOff>
      <xdr:row>217</xdr:row>
      <xdr:rowOff>19050</xdr:rowOff>
    </xdr:from>
    <xdr:to>
      <xdr:col>25</xdr:col>
      <xdr:colOff>85725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3" name="TextBox 2"/>
            <xdr:cNvSpPr txBox="1">
              <a:spLocks/>
            </xdr:cNvSpPr>
          </xdr:nvSpPr>
          <xdr:spPr>
            <a:xfrm>
              <a:off x="285750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25</xdr:col>
      <xdr:colOff>95250</xdr:colOff>
      <xdr:row>217</xdr:row>
      <xdr:rowOff>19050</xdr:rowOff>
    </xdr:from>
    <xdr:to>
      <xdr:col>30</xdr:col>
      <xdr:colOff>66675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4" name="TextBox 2"/>
            <xdr:cNvSpPr txBox="1">
              <a:spLocks/>
            </xdr:cNvSpPr>
          </xdr:nvSpPr>
          <xdr:spPr>
            <a:xfrm>
              <a:off x="3600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30</xdr:col>
      <xdr:colOff>104775</xdr:colOff>
      <xdr:row>217</xdr:row>
      <xdr:rowOff>19050</xdr:rowOff>
    </xdr:from>
    <xdr:to>
      <xdr:col>35</xdr:col>
      <xdr:colOff>76200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5" name="TextBox 2"/>
            <xdr:cNvSpPr txBox="1">
              <a:spLocks/>
            </xdr:cNvSpPr>
          </xdr:nvSpPr>
          <xdr:spPr>
            <a:xfrm>
              <a:off x="437197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35</xdr:col>
      <xdr:colOff>95250</xdr:colOff>
      <xdr:row>217</xdr:row>
      <xdr:rowOff>19050</xdr:rowOff>
    </xdr:from>
    <xdr:to>
      <xdr:col>40</xdr:col>
      <xdr:colOff>66675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6" name="TextBox 2"/>
            <xdr:cNvSpPr txBox="1">
              <a:spLocks/>
            </xdr:cNvSpPr>
          </xdr:nvSpPr>
          <xdr:spPr>
            <a:xfrm>
              <a:off x="5124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40</xdr:col>
      <xdr:colOff>85725</xdr:colOff>
      <xdr:row>217</xdr:row>
      <xdr:rowOff>19050</xdr:rowOff>
    </xdr:from>
    <xdr:to>
      <xdr:col>45</xdr:col>
      <xdr:colOff>57150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7" name="TextBox 2"/>
            <xdr:cNvSpPr txBox="1">
              <a:spLocks/>
            </xdr:cNvSpPr>
          </xdr:nvSpPr>
          <xdr:spPr>
            <a:xfrm>
              <a:off x="5876925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twoCellAnchor editAs="oneCell">
    <xdr:from>
      <xdr:col>45</xdr:col>
      <xdr:colOff>95250</xdr:colOff>
      <xdr:row>217</xdr:row>
      <xdr:rowOff>19050</xdr:rowOff>
    </xdr:from>
    <xdr:to>
      <xdr:col>50</xdr:col>
      <xdr:colOff>66675</xdr:colOff>
      <xdr:row>217</xdr:row>
      <xdr:rowOff>228599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18" name="TextBox 2"/>
            <xdr:cNvSpPr txBox="1">
              <a:spLocks/>
            </xdr:cNvSpPr>
          </xdr:nvSpPr>
          <xdr:spPr>
            <a:xfrm>
              <a:off x="6648450" y="52568475"/>
              <a:ext cx="733425" cy="2095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(              )^4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47625</xdr:colOff>
      <xdr:row>216</xdr:row>
      <xdr:rowOff>52101</xdr:rowOff>
    </xdr:from>
    <xdr:ext cx="1476375" cy="7289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00025" y="52363401"/>
              <a:ext cx="1476375" cy="7289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1)^𝑁▒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146</xdr:row>
      <xdr:rowOff>9524</xdr:rowOff>
    </xdr:from>
    <xdr:ext cx="2266950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59" name="TextBox 5"/>
            <xdr:cNvSpPr txBox="1"/>
          </xdr:nvSpPr>
          <xdr:spPr>
            <a:xfrm>
              <a:off x="1076325" y="30175199"/>
              <a:ext cx="2266950" cy="409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𝜈(∆𝑡)=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1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2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100/20)^2=12</a:t>
              </a:r>
              <a:endParaRPr lang="ko-KR" altLang="en-US" sz="1100">
                <a:latin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176</xdr:row>
      <xdr:rowOff>9525</xdr:rowOff>
    </xdr:from>
    <xdr:ext cx="2133601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ko-KR" sz="1100" b="0" i="1">
                        <a:latin typeface="Cambria Math" panose="02040503050406030204" pitchFamily="18" charset="0"/>
                      </a:rPr>
                      <m:t>ν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0" name="TextBox 5"/>
            <xdr:cNvSpPr txBox="1"/>
          </xdr:nvSpPr>
          <xdr:spPr>
            <a:xfrm>
              <a:off x="1076325" y="37557075"/>
              <a:ext cx="2133601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ν(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𝑡)=</a:t>
              </a:r>
              <a:r>
                <a:rPr lang="en-US" altLang="ko-KR" sz="1100" i="0">
                  <a:latin typeface="Cambria Math" panose="02040503050406030204" pitchFamily="18" charset="0"/>
                </a:rPr>
                <a:t>1/2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100/𝑅)^2=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8" t="s">
        <v>0</v>
      </c>
      <c r="B1" s="339"/>
      <c r="C1" s="339"/>
      <c r="D1" s="339"/>
      <c r="E1" s="339"/>
      <c r="F1" s="339"/>
      <c r="G1" s="339"/>
      <c r="H1" s="340"/>
      <c r="I1" s="341"/>
      <c r="J1" s="342"/>
    </row>
    <row r="2" spans="1:13" ht="12.95" customHeight="1">
      <c r="A2" s="318" t="s">
        <v>1</v>
      </c>
      <c r="B2" s="318"/>
      <c r="C2" s="318"/>
      <c r="D2" s="318"/>
      <c r="E2" s="318"/>
      <c r="F2" s="318"/>
      <c r="G2" s="318"/>
      <c r="H2" s="318"/>
      <c r="I2" s="318"/>
      <c r="J2" s="318"/>
    </row>
    <row r="3" spans="1:13" ht="12.95" customHeight="1">
      <c r="A3" s="319" t="s">
        <v>2</v>
      </c>
      <c r="B3" s="320"/>
      <c r="C3" s="343"/>
      <c r="D3" s="343"/>
      <c r="E3" s="343"/>
      <c r="F3" s="320" t="s">
        <v>3</v>
      </c>
      <c r="G3" s="320"/>
      <c r="H3" s="334"/>
      <c r="I3" s="333"/>
      <c r="J3" s="333"/>
    </row>
    <row r="4" spans="1:13" ht="12.95" customHeight="1">
      <c r="A4" s="320" t="s">
        <v>4</v>
      </c>
      <c r="B4" s="320"/>
      <c r="C4" s="344"/>
      <c r="D4" s="320"/>
      <c r="E4" s="320"/>
      <c r="F4" s="320" t="s">
        <v>5</v>
      </c>
      <c r="G4" s="320"/>
      <c r="H4" s="320"/>
      <c r="I4" s="333"/>
      <c r="J4" s="333"/>
    </row>
    <row r="5" spans="1:13" ht="12.95" customHeight="1">
      <c r="A5" s="320" t="s">
        <v>6</v>
      </c>
      <c r="B5" s="320"/>
      <c r="C5" s="320"/>
      <c r="D5" s="333"/>
      <c r="E5" s="333"/>
      <c r="F5" s="319" t="s">
        <v>7</v>
      </c>
      <c r="G5" s="320"/>
      <c r="H5" s="321"/>
      <c r="I5" s="322"/>
      <c r="J5" s="322"/>
    </row>
    <row r="6" spans="1:13" ht="12.95" customHeight="1">
      <c r="A6" s="320" t="s">
        <v>8</v>
      </c>
      <c r="B6" s="320"/>
      <c r="C6" s="320"/>
      <c r="D6" s="333"/>
      <c r="E6" s="333"/>
      <c r="F6" s="319" t="s">
        <v>9</v>
      </c>
      <c r="G6" s="320"/>
      <c r="H6" s="321"/>
      <c r="I6" s="322"/>
      <c r="J6" s="322"/>
    </row>
    <row r="7" spans="1:13" ht="12.95" customHeight="1">
      <c r="A7" s="320" t="s">
        <v>10</v>
      </c>
      <c r="B7" s="320"/>
      <c r="C7" s="336"/>
      <c r="D7" s="333"/>
      <c r="E7" s="333"/>
      <c r="F7" s="319" t="s">
        <v>11</v>
      </c>
      <c r="G7" s="320"/>
      <c r="H7" s="320"/>
      <c r="I7" s="333"/>
      <c r="J7" s="333"/>
    </row>
    <row r="8" spans="1:13" ht="12.95" customHeight="1">
      <c r="A8" s="320" t="s">
        <v>12</v>
      </c>
      <c r="B8" s="320"/>
      <c r="C8" s="334"/>
      <c r="D8" s="335"/>
      <c r="E8" s="335"/>
      <c r="F8" s="319" t="s">
        <v>13</v>
      </c>
      <c r="G8" s="320"/>
      <c r="H8" s="320"/>
      <c r="I8" s="333"/>
      <c r="J8" s="333"/>
    </row>
    <row r="9" spans="1:13" ht="12.95" customHeight="1">
      <c r="A9" s="319" t="s">
        <v>35</v>
      </c>
      <c r="B9" s="320"/>
      <c r="C9" s="321"/>
      <c r="D9" s="322"/>
      <c r="E9" s="322"/>
      <c r="F9" s="337" t="s">
        <v>14</v>
      </c>
      <c r="G9" s="337"/>
      <c r="H9" s="321"/>
      <c r="I9" s="322"/>
      <c r="J9" s="322"/>
    </row>
    <row r="10" spans="1:13" ht="23.25" customHeight="1">
      <c r="A10" s="320" t="s">
        <v>15</v>
      </c>
      <c r="B10" s="320"/>
      <c r="C10" s="321"/>
      <c r="D10" s="322"/>
      <c r="E10" s="322"/>
      <c r="F10" s="320" t="s">
        <v>16</v>
      </c>
      <c r="G10" s="320"/>
      <c r="H10" s="34"/>
      <c r="I10" s="325" t="s">
        <v>17</v>
      </c>
      <c r="J10" s="326"/>
      <c r="K10" s="4"/>
    </row>
    <row r="11" spans="1:13" ht="12.95" customHeight="1">
      <c r="A11" s="318" t="s">
        <v>18</v>
      </c>
      <c r="B11" s="318"/>
      <c r="C11" s="318"/>
      <c r="D11" s="318"/>
      <c r="E11" s="318"/>
      <c r="F11" s="318"/>
      <c r="G11" s="318"/>
      <c r="H11" s="318"/>
      <c r="I11" s="318"/>
      <c r="J11" s="318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327" t="s">
        <v>22</v>
      </c>
      <c r="H12" s="323"/>
      <c r="I12" s="329" t="s">
        <v>23</v>
      </c>
      <c r="J12" s="330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328"/>
      <c r="H13" s="324"/>
      <c r="I13" s="331"/>
      <c r="J13" s="332"/>
      <c r="K13" s="5"/>
    </row>
    <row r="14" spans="1:13" ht="12.95" customHeight="1">
      <c r="A14" s="318" t="s">
        <v>27</v>
      </c>
      <c r="B14" s="318"/>
      <c r="C14" s="318"/>
      <c r="D14" s="318"/>
      <c r="E14" s="318"/>
      <c r="F14" s="318"/>
      <c r="G14" s="318"/>
      <c r="H14" s="318"/>
      <c r="I14" s="318"/>
      <c r="J14" s="318"/>
      <c r="K14" s="5"/>
    </row>
    <row r="15" spans="1:13" ht="39" customHeight="1">
      <c r="A15" s="315"/>
      <c r="B15" s="316"/>
      <c r="C15" s="316"/>
      <c r="D15" s="316"/>
      <c r="E15" s="316"/>
      <c r="F15" s="316"/>
      <c r="G15" s="316"/>
      <c r="H15" s="316"/>
      <c r="I15" s="316"/>
      <c r="J15" s="317"/>
    </row>
    <row r="16" spans="1:13" ht="12.95" customHeight="1">
      <c r="A16" s="318" t="s">
        <v>28</v>
      </c>
      <c r="B16" s="318"/>
      <c r="C16" s="318"/>
      <c r="D16" s="318"/>
      <c r="E16" s="318"/>
      <c r="F16" s="318"/>
      <c r="G16" s="318"/>
      <c r="H16" s="318"/>
      <c r="I16" s="318"/>
      <c r="J16" s="318"/>
    </row>
    <row r="17" spans="1:12" ht="12.95" customHeight="1">
      <c r="A17" s="3" t="s">
        <v>29</v>
      </c>
      <c r="B17" s="319" t="s">
        <v>30</v>
      </c>
      <c r="C17" s="320"/>
      <c r="D17" s="320"/>
      <c r="E17" s="320"/>
      <c r="F17" s="319" t="s">
        <v>31</v>
      </c>
      <c r="G17" s="320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13"/>
      <c r="C18" s="314"/>
      <c r="D18" s="314"/>
      <c r="E18" s="314"/>
      <c r="F18" s="313"/>
      <c r="G18" s="314"/>
      <c r="H18" s="40"/>
      <c r="I18" s="18"/>
      <c r="J18" s="87"/>
      <c r="L18" s="5"/>
    </row>
    <row r="19" spans="1:12" ht="12.95" customHeight="1">
      <c r="A19" s="35"/>
      <c r="B19" s="313"/>
      <c r="C19" s="314"/>
      <c r="D19" s="314"/>
      <c r="E19" s="314"/>
      <c r="F19" s="313"/>
      <c r="G19" s="314"/>
      <c r="H19" s="21"/>
      <c r="I19" s="21"/>
      <c r="J19" s="87"/>
      <c r="L19" s="5"/>
    </row>
    <row r="20" spans="1:12" ht="12.95" customHeight="1">
      <c r="A20" s="35"/>
      <c r="B20" s="313"/>
      <c r="C20" s="314"/>
      <c r="D20" s="314"/>
      <c r="E20" s="314"/>
      <c r="F20" s="313"/>
      <c r="G20" s="314"/>
      <c r="H20" s="32"/>
      <c r="I20" s="32"/>
      <c r="J20" s="87"/>
      <c r="L20" s="5"/>
    </row>
    <row r="21" spans="1:12" ht="12.95" customHeight="1">
      <c r="A21" s="35"/>
      <c r="B21" s="313"/>
      <c r="C21" s="314"/>
      <c r="D21" s="314"/>
      <c r="E21" s="314"/>
      <c r="F21" s="313"/>
      <c r="G21" s="314"/>
      <c r="H21" s="32"/>
      <c r="I21" s="9"/>
      <c r="J21" s="87"/>
      <c r="L21" s="5"/>
    </row>
    <row r="22" spans="1:12" ht="12.95" customHeight="1">
      <c r="A22" s="35"/>
      <c r="B22" s="313"/>
      <c r="C22" s="314"/>
      <c r="D22" s="314"/>
      <c r="E22" s="314"/>
      <c r="F22" s="313"/>
      <c r="G22" s="314"/>
      <c r="H22" s="20"/>
      <c r="I22" s="11"/>
      <c r="J22" s="87"/>
      <c r="L22" s="5"/>
    </row>
    <row r="23" spans="1:12" ht="12.95" customHeight="1">
      <c r="A23" s="35"/>
      <c r="B23" s="313"/>
      <c r="C23" s="314"/>
      <c r="D23" s="314"/>
      <c r="E23" s="314"/>
      <c r="F23" s="313"/>
      <c r="G23" s="314"/>
      <c r="H23" s="11"/>
      <c r="I23" s="9"/>
      <c r="J23" s="87"/>
      <c r="L23" s="5"/>
    </row>
    <row r="24" spans="1:12" ht="12.95" customHeight="1">
      <c r="A24" s="35"/>
      <c r="B24" s="313"/>
      <c r="C24" s="314"/>
      <c r="D24" s="314"/>
      <c r="E24" s="314"/>
      <c r="F24" s="313"/>
      <c r="G24" s="314"/>
      <c r="H24" s="16"/>
      <c r="I24" s="9"/>
      <c r="J24" s="87"/>
      <c r="L24" s="5"/>
    </row>
    <row r="25" spans="1:12" ht="12.95" customHeight="1">
      <c r="A25" s="35"/>
      <c r="B25" s="313"/>
      <c r="C25" s="314"/>
      <c r="D25" s="314"/>
      <c r="E25" s="314"/>
      <c r="F25" s="313"/>
      <c r="G25" s="314"/>
      <c r="H25" s="16"/>
      <c r="I25" s="9"/>
      <c r="J25" s="87"/>
      <c r="L25" s="5"/>
    </row>
    <row r="26" spans="1:12" ht="12.95" customHeight="1">
      <c r="A26" s="35"/>
      <c r="B26" s="313"/>
      <c r="C26" s="314"/>
      <c r="D26" s="314"/>
      <c r="E26" s="314"/>
      <c r="F26" s="313"/>
      <c r="G26" s="314"/>
      <c r="H26" s="16"/>
      <c r="I26" s="9"/>
      <c r="J26" s="87"/>
      <c r="L26" s="5"/>
    </row>
    <row r="27" spans="1:12" ht="12.95" customHeight="1">
      <c r="A27" s="35"/>
      <c r="B27" s="313"/>
      <c r="C27" s="314"/>
      <c r="D27" s="314"/>
      <c r="E27" s="314"/>
      <c r="F27" s="313"/>
      <c r="G27" s="314"/>
      <c r="H27" s="9"/>
      <c r="I27" s="9"/>
      <c r="J27" s="87"/>
    </row>
    <row r="28" spans="1:12" ht="12.95" customHeight="1">
      <c r="A28" s="35"/>
      <c r="B28" s="313"/>
      <c r="C28" s="314"/>
      <c r="D28" s="314"/>
      <c r="E28" s="314"/>
      <c r="F28" s="313"/>
      <c r="G28" s="314"/>
      <c r="H28" s="9"/>
      <c r="I28" s="9"/>
      <c r="J28" s="87"/>
    </row>
    <row r="29" spans="1:12" ht="12.95" customHeight="1">
      <c r="A29" s="35"/>
      <c r="B29" s="313"/>
      <c r="C29" s="314"/>
      <c r="D29" s="314"/>
      <c r="E29" s="314"/>
      <c r="F29" s="313"/>
      <c r="G29" s="314"/>
      <c r="H29" s="9"/>
      <c r="I29" s="9"/>
      <c r="J29" s="87"/>
    </row>
    <row r="30" spans="1:12" ht="12.95" customHeight="1">
      <c r="A30" s="35"/>
      <c r="B30" s="313"/>
      <c r="C30" s="314"/>
      <c r="D30" s="314"/>
      <c r="E30" s="314"/>
      <c r="F30" s="313"/>
      <c r="G30" s="314"/>
      <c r="H30" s="9"/>
      <c r="I30" s="9"/>
      <c r="J30" s="87"/>
    </row>
    <row r="31" spans="1:12" ht="12.95" customHeight="1">
      <c r="A31" s="35"/>
      <c r="B31" s="313"/>
      <c r="C31" s="314"/>
      <c r="D31" s="314"/>
      <c r="E31" s="314"/>
      <c r="F31" s="313"/>
      <c r="G31" s="314"/>
      <c r="H31" s="9"/>
      <c r="I31" s="9"/>
      <c r="J31" s="87"/>
    </row>
    <row r="32" spans="1:12" ht="12.95" customHeight="1">
      <c r="A32" s="35"/>
      <c r="B32" s="313"/>
      <c r="C32" s="314"/>
      <c r="D32" s="314"/>
      <c r="E32" s="314"/>
      <c r="F32" s="313"/>
      <c r="G32" s="314"/>
      <c r="H32" s="9"/>
      <c r="I32" s="9"/>
      <c r="J32" s="87"/>
    </row>
    <row r="33" spans="1:10" ht="12.95" customHeight="1">
      <c r="A33" s="35"/>
      <c r="B33" s="313"/>
      <c r="C33" s="314"/>
      <c r="D33" s="314"/>
      <c r="E33" s="314"/>
      <c r="F33" s="313"/>
      <c r="G33" s="314"/>
      <c r="H33" s="9"/>
      <c r="I33" s="9"/>
      <c r="J33" s="87"/>
    </row>
    <row r="34" spans="1:10" ht="12.95" customHeight="1">
      <c r="A34" s="35"/>
      <c r="B34" s="313"/>
      <c r="C34" s="314"/>
      <c r="D34" s="314"/>
      <c r="E34" s="314"/>
      <c r="F34" s="313"/>
      <c r="G34" s="314"/>
      <c r="H34" s="9"/>
      <c r="I34" s="9"/>
      <c r="J34" s="87"/>
    </row>
    <row r="35" spans="1:10" ht="12.95" customHeight="1">
      <c r="A35" s="35"/>
      <c r="B35" s="313"/>
      <c r="C35" s="314"/>
      <c r="D35" s="314"/>
      <c r="E35" s="314"/>
      <c r="F35" s="313"/>
      <c r="G35" s="314"/>
      <c r="H35" s="9"/>
      <c r="I35" s="9"/>
      <c r="J35" s="87"/>
    </row>
    <row r="36" spans="1:10" ht="12.95" customHeight="1">
      <c r="A36" s="35"/>
      <c r="B36" s="313"/>
      <c r="C36" s="314"/>
      <c r="D36" s="314"/>
      <c r="E36" s="314"/>
      <c r="F36" s="313"/>
      <c r="G36" s="314"/>
      <c r="H36" s="9"/>
      <c r="I36" s="9"/>
      <c r="J36" s="87"/>
    </row>
    <row r="37" spans="1:10" ht="12.95" customHeight="1">
      <c r="A37" s="35"/>
      <c r="B37" s="313"/>
      <c r="C37" s="314"/>
      <c r="D37" s="314"/>
      <c r="E37" s="314"/>
      <c r="F37" s="313"/>
      <c r="G37" s="314"/>
      <c r="H37" s="9"/>
      <c r="I37" s="9"/>
      <c r="J37" s="87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9" t="s">
        <v>37</v>
      </c>
      <c r="B39" s="299"/>
      <c r="C39" s="299"/>
      <c r="D39" s="299"/>
      <c r="E39" s="299"/>
      <c r="F39" s="300" t="s">
        <v>38</v>
      </c>
      <c r="G39" s="303"/>
      <c r="H39" s="304"/>
      <c r="I39" s="304"/>
      <c r="J39" s="305"/>
    </row>
    <row r="40" spans="1:10" ht="12.95" customHeight="1">
      <c r="A40" s="299" t="s">
        <v>39</v>
      </c>
      <c r="B40" s="299"/>
      <c r="C40" s="299"/>
      <c r="D40" s="299"/>
      <c r="E40" s="299"/>
      <c r="F40" s="301"/>
      <c r="G40" s="306"/>
      <c r="H40" s="307"/>
      <c r="I40" s="307"/>
      <c r="J40" s="308"/>
    </row>
    <row r="41" spans="1:10" ht="12.95" customHeight="1">
      <c r="A41" s="299" t="s">
        <v>40</v>
      </c>
      <c r="B41" s="299"/>
      <c r="C41" s="299"/>
      <c r="D41" s="299"/>
      <c r="E41" s="299"/>
      <c r="F41" s="301"/>
      <c r="G41" s="306"/>
      <c r="H41" s="307"/>
      <c r="I41" s="307"/>
      <c r="J41" s="308"/>
    </row>
    <row r="42" spans="1:10" ht="12.95" customHeight="1">
      <c r="A42" s="299" t="s">
        <v>41</v>
      </c>
      <c r="B42" s="299"/>
      <c r="C42" s="312" t="s">
        <v>42</v>
      </c>
      <c r="D42" s="312"/>
      <c r="E42" s="312"/>
      <c r="F42" s="302"/>
      <c r="G42" s="309"/>
      <c r="H42" s="310"/>
      <c r="I42" s="310"/>
      <c r="J42" s="311"/>
    </row>
    <row r="43" spans="1:10" ht="12.95" customHeight="1">
      <c r="A43" s="298" t="s">
        <v>52</v>
      </c>
      <c r="B43" s="298"/>
      <c r="C43" s="298" t="e">
        <f ca="1">Calcu!R3</f>
        <v>#N/A</v>
      </c>
      <c r="D43" s="298"/>
      <c r="E43" s="298"/>
    </row>
    <row r="46" spans="1:10" ht="12.95" customHeight="1">
      <c r="B46" s="1" t="s">
        <v>376</v>
      </c>
    </row>
    <row r="47" spans="1:10" ht="12.95" customHeight="1">
      <c r="B47" s="1" t="s">
        <v>377</v>
      </c>
    </row>
    <row r="48" spans="1:10" ht="12.95" customHeight="1">
      <c r="A48" s="1">
        <f ca="1">Calcu!R84</f>
        <v>14800</v>
      </c>
      <c r="B48" s="1" t="s">
        <v>424</v>
      </c>
    </row>
    <row r="49" spans="1:2" ht="12.95" customHeight="1">
      <c r="A49" s="116"/>
    </row>
    <row r="50" spans="1:2" ht="12.95" customHeight="1">
      <c r="A50" s="1" t="str">
        <f>Calcu!S3</f>
        <v>PASS</v>
      </c>
      <c r="B50" s="1" t="s">
        <v>425</v>
      </c>
    </row>
    <row r="52" spans="1:2" ht="12.95" customHeight="1">
      <c r="B52" s="1" t="s">
        <v>526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4" width="6.6640625" style="96" bestFit="1" customWidth="1"/>
    <col min="5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1" width="6.5546875" style="96" bestFit="1" customWidth="1"/>
    <col min="22" max="22" width="8.44140625" style="96" bestFit="1" customWidth="1"/>
    <col min="23" max="23" width="6.6640625" style="96" bestFit="1" customWidth="1"/>
    <col min="24" max="24" width="5.33203125" style="96" bestFit="1" customWidth="1"/>
    <col min="25" max="25" width="8.33203125" style="96" bestFit="1" customWidth="1"/>
    <col min="26" max="27" width="4" style="96" bestFit="1" customWidth="1"/>
    <col min="28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22" t="s">
        <v>120</v>
      </c>
      <c r="B1" s="122" t="s">
        <v>66</v>
      </c>
      <c r="C1" s="122" t="s">
        <v>67</v>
      </c>
      <c r="D1" s="122" t="s">
        <v>121</v>
      </c>
      <c r="E1" s="122"/>
      <c r="F1" s="122"/>
      <c r="G1" s="122"/>
      <c r="H1" s="122"/>
      <c r="I1" s="122"/>
      <c r="J1" s="122"/>
      <c r="K1" s="122"/>
      <c r="L1" s="122"/>
      <c r="M1" s="122"/>
      <c r="N1" s="122" t="s">
        <v>122</v>
      </c>
      <c r="O1" s="122" t="s">
        <v>123</v>
      </c>
      <c r="P1" s="122" t="s">
        <v>68</v>
      </c>
      <c r="Q1" s="122" t="s">
        <v>124</v>
      </c>
      <c r="R1" s="122" t="s">
        <v>70</v>
      </c>
      <c r="S1" s="122" t="s">
        <v>69</v>
      </c>
      <c r="T1" s="122" t="s">
        <v>71</v>
      </c>
      <c r="U1" s="122" t="s">
        <v>125</v>
      </c>
      <c r="V1" s="122" t="s">
        <v>72</v>
      </c>
      <c r="W1" s="122" t="s">
        <v>73</v>
      </c>
      <c r="X1" s="122" t="s">
        <v>126</v>
      </c>
      <c r="Y1" s="122" t="s">
        <v>127</v>
      </c>
      <c r="Z1" s="122" t="s">
        <v>128</v>
      </c>
      <c r="AA1" s="122" t="s">
        <v>129</v>
      </c>
      <c r="AB1" s="122"/>
      <c r="AC1" s="122"/>
      <c r="AD1" s="122"/>
      <c r="AE1" s="122"/>
      <c r="AF1" s="122"/>
      <c r="AG1" s="122"/>
      <c r="AH1" s="122"/>
      <c r="AI1" s="122" t="s">
        <v>130</v>
      </c>
      <c r="AJ1" s="195" t="s">
        <v>371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8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17" s="12" customFormat="1" ht="33" customHeight="1">
      <c r="A1" s="15" t="s">
        <v>114</v>
      </c>
    </row>
    <row r="2" spans="1:17" s="12" customFormat="1" ht="17.100000000000001" customHeight="1">
      <c r="A2" s="17" t="s">
        <v>43</v>
      </c>
      <c r="C2" s="97" t="s">
        <v>63</v>
      </c>
      <c r="F2" s="97" t="s">
        <v>75</v>
      </c>
      <c r="J2" s="17" t="s">
        <v>44</v>
      </c>
      <c r="M2" s="17" t="s">
        <v>45</v>
      </c>
    </row>
    <row r="3" spans="1:17" s="12" customFormat="1" ht="13.5">
      <c r="A3" s="14" t="s">
        <v>115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76</v>
      </c>
      <c r="I3" s="14" t="s">
        <v>47</v>
      </c>
      <c r="J3" s="14" t="s">
        <v>48</v>
      </c>
      <c r="K3" s="41" t="s">
        <v>49</v>
      </c>
      <c r="L3" s="41" t="s">
        <v>50</v>
      </c>
      <c r="M3" s="41" t="s">
        <v>64</v>
      </c>
      <c r="N3" s="41" t="s">
        <v>65</v>
      </c>
      <c r="O3" s="118" t="s">
        <v>116</v>
      </c>
      <c r="P3" s="118" t="s">
        <v>117</v>
      </c>
      <c r="Q3" s="41" t="s">
        <v>118</v>
      </c>
    </row>
    <row r="4" spans="1:17" s="12" customFormat="1" ht="17.100000000000001" customHeight="1">
      <c r="A4" s="117"/>
      <c r="B4" s="23"/>
      <c r="C4" s="23"/>
      <c r="D4" s="55"/>
      <c r="E4" s="42"/>
      <c r="F4" s="23"/>
      <c r="G4" s="23"/>
      <c r="H4" s="98"/>
      <c r="I4" s="42"/>
      <c r="J4" s="23"/>
      <c r="K4" s="23"/>
      <c r="L4" s="23"/>
      <c r="M4" s="23"/>
      <c r="N4" s="23"/>
      <c r="O4" s="119"/>
      <c r="P4" s="119"/>
      <c r="Q4" s="23"/>
    </row>
    <row r="5" spans="1:17" s="12" customFormat="1" ht="17.100000000000001" customHeight="1">
      <c r="A5" s="117"/>
      <c r="B5" s="23"/>
      <c r="C5" s="23"/>
      <c r="D5" s="55"/>
      <c r="E5" s="42"/>
      <c r="F5" s="23"/>
      <c r="G5" s="23"/>
      <c r="H5" s="98"/>
      <c r="I5" s="42"/>
      <c r="J5" s="23"/>
      <c r="K5" s="24"/>
      <c r="L5" s="24"/>
      <c r="M5" s="24"/>
      <c r="N5" s="24"/>
      <c r="O5" s="120"/>
      <c r="P5" s="120"/>
      <c r="Q5" s="24"/>
    </row>
    <row r="6" spans="1:17" s="12" customFormat="1" ht="17.100000000000001" customHeight="1">
      <c r="A6" s="117"/>
      <c r="B6" s="23"/>
      <c r="C6" s="23"/>
      <c r="D6" s="55"/>
      <c r="E6" s="42"/>
      <c r="F6" s="23"/>
      <c r="G6" s="23"/>
      <c r="H6" s="98"/>
      <c r="I6" s="42"/>
      <c r="J6" s="23"/>
      <c r="K6" s="24"/>
      <c r="L6" s="24"/>
      <c r="M6" s="24"/>
      <c r="N6" s="24"/>
      <c r="O6" s="120"/>
      <c r="P6" s="120"/>
      <c r="Q6" s="24"/>
    </row>
    <row r="7" spans="1:17" s="12" customFormat="1" ht="17.100000000000001" customHeight="1">
      <c r="A7" s="117"/>
      <c r="B7" s="23"/>
      <c r="C7" s="23"/>
      <c r="D7" s="55"/>
      <c r="E7" s="42"/>
      <c r="F7" s="23"/>
      <c r="G7" s="23"/>
      <c r="H7" s="98"/>
      <c r="I7" s="42"/>
      <c r="J7" s="23"/>
      <c r="K7" s="24"/>
      <c r="L7" s="24"/>
      <c r="M7" s="24"/>
      <c r="N7" s="24"/>
      <c r="O7" s="120"/>
      <c r="P7" s="120"/>
      <c r="Q7" s="24"/>
    </row>
    <row r="8" spans="1:17" s="12" customFormat="1" ht="17.100000000000001" customHeight="1">
      <c r="A8" s="117"/>
      <c r="B8" s="23"/>
      <c r="C8" s="23"/>
      <c r="D8" s="55"/>
      <c r="E8" s="42"/>
      <c r="F8" s="23"/>
      <c r="G8" s="23"/>
      <c r="H8" s="98"/>
      <c r="I8" s="42"/>
      <c r="J8" s="23"/>
      <c r="K8" s="24"/>
      <c r="L8" s="24"/>
      <c r="M8" s="24"/>
      <c r="N8" s="24"/>
      <c r="O8" s="120"/>
      <c r="P8" s="120"/>
      <c r="Q8" s="24"/>
    </row>
    <row r="9" spans="1:17" s="12" customFormat="1" ht="17.100000000000001" customHeight="1">
      <c r="A9" s="117"/>
      <c r="B9" s="23"/>
      <c r="C9" s="23"/>
      <c r="D9" s="55"/>
      <c r="E9" s="42"/>
      <c r="F9" s="23"/>
      <c r="G9" s="23"/>
      <c r="H9" s="98"/>
      <c r="I9" s="42"/>
      <c r="J9" s="23"/>
      <c r="K9" s="24"/>
      <c r="L9" s="24"/>
      <c r="M9" s="24"/>
      <c r="N9" s="24"/>
      <c r="O9" s="120"/>
      <c r="P9" s="120"/>
      <c r="Q9" s="24"/>
    </row>
    <row r="10" spans="1:17" s="12" customFormat="1" ht="17.100000000000001" customHeight="1">
      <c r="A10" s="117"/>
      <c r="B10" s="23"/>
      <c r="C10" s="23"/>
      <c r="D10" s="55"/>
      <c r="E10" s="42"/>
      <c r="F10" s="23"/>
      <c r="G10" s="23"/>
      <c r="H10" s="98"/>
      <c r="I10" s="42"/>
      <c r="J10" s="23"/>
      <c r="K10" s="24"/>
      <c r="L10" s="24"/>
      <c r="M10" s="24"/>
      <c r="N10" s="24"/>
      <c r="O10" s="120"/>
      <c r="P10" s="120"/>
      <c r="Q10" s="24"/>
    </row>
    <row r="11" spans="1:17" s="12" customFormat="1" ht="17.100000000000001" customHeight="1">
      <c r="A11" s="117"/>
      <c r="B11" s="23"/>
      <c r="C11" s="23"/>
      <c r="D11" s="55"/>
      <c r="E11" s="42"/>
      <c r="F11" s="23"/>
      <c r="G11" s="23"/>
      <c r="H11" s="98"/>
      <c r="I11" s="42"/>
      <c r="J11" s="23"/>
      <c r="K11" s="24"/>
      <c r="L11" s="24"/>
      <c r="M11" s="24"/>
      <c r="N11" s="24"/>
      <c r="O11" s="120"/>
      <c r="P11" s="120"/>
      <c r="Q11" s="24"/>
    </row>
    <row r="12" spans="1:17" s="12" customFormat="1" ht="17.100000000000001" customHeight="1">
      <c r="A12" s="117"/>
      <c r="B12" s="23"/>
      <c r="C12" s="23"/>
      <c r="D12" s="55"/>
      <c r="E12" s="42"/>
      <c r="F12" s="23"/>
      <c r="G12" s="23"/>
      <c r="H12" s="98"/>
      <c r="I12" s="42"/>
      <c r="J12" s="23"/>
      <c r="K12" s="24"/>
      <c r="L12" s="24"/>
      <c r="M12" s="24"/>
      <c r="N12" s="24"/>
      <c r="O12" s="120"/>
      <c r="P12" s="120"/>
      <c r="Q12" s="24"/>
    </row>
    <row r="13" spans="1:17" s="12" customFormat="1" ht="17.100000000000001" customHeight="1">
      <c r="A13" s="117"/>
      <c r="B13" s="23"/>
      <c r="C13" s="23"/>
      <c r="D13" s="55"/>
      <c r="E13" s="42"/>
      <c r="F13" s="23"/>
      <c r="G13" s="23"/>
      <c r="H13" s="98"/>
      <c r="I13" s="42"/>
      <c r="J13" s="23"/>
      <c r="K13" s="24"/>
      <c r="L13" s="24"/>
      <c r="M13" s="24"/>
      <c r="N13" s="24"/>
      <c r="O13" s="120"/>
      <c r="P13" s="120"/>
      <c r="Q13" s="24"/>
    </row>
    <row r="14" spans="1:17" s="12" customFormat="1" ht="17.100000000000001" customHeight="1">
      <c r="A14" s="117"/>
      <c r="B14" s="23"/>
      <c r="C14" s="23"/>
      <c r="D14" s="55"/>
      <c r="E14" s="42"/>
      <c r="F14" s="23"/>
      <c r="G14" s="23"/>
      <c r="H14" s="98"/>
      <c r="I14" s="42"/>
      <c r="J14" s="23"/>
      <c r="K14" s="24"/>
      <c r="L14" s="24"/>
      <c r="M14" s="24"/>
      <c r="N14" s="24"/>
      <c r="O14" s="120"/>
      <c r="P14" s="120"/>
      <c r="Q14" s="24"/>
    </row>
    <row r="15" spans="1:17" s="12" customFormat="1" ht="17.100000000000001" customHeight="1">
      <c r="A15" s="117"/>
      <c r="B15" s="23"/>
      <c r="C15" s="23"/>
      <c r="D15" s="55"/>
      <c r="E15" s="42"/>
      <c r="F15" s="23"/>
      <c r="G15" s="23"/>
      <c r="H15" s="98"/>
      <c r="I15" s="42"/>
      <c r="J15" s="24"/>
      <c r="K15" s="24"/>
      <c r="L15" s="24"/>
      <c r="M15" s="24"/>
      <c r="N15" s="24"/>
      <c r="O15" s="120"/>
      <c r="P15" s="120"/>
      <c r="Q15" s="24"/>
    </row>
    <row r="16" spans="1:17" s="12" customFormat="1" ht="17.100000000000001" customHeight="1">
      <c r="A16" s="117"/>
      <c r="B16" s="23"/>
      <c r="C16" s="23"/>
      <c r="D16" s="55"/>
      <c r="E16" s="42"/>
      <c r="F16" s="23"/>
      <c r="G16" s="23"/>
      <c r="H16" s="98"/>
      <c r="I16" s="42"/>
      <c r="J16" s="24"/>
      <c r="K16" s="24"/>
      <c r="L16" s="24"/>
      <c r="M16" s="24"/>
      <c r="N16" s="24"/>
      <c r="O16" s="120"/>
      <c r="P16" s="120"/>
      <c r="Q16" s="24"/>
    </row>
    <row r="17" spans="1:17" s="12" customFormat="1" ht="17.100000000000001" customHeight="1">
      <c r="A17" s="117"/>
      <c r="B17" s="23"/>
      <c r="C17" s="23"/>
      <c r="D17" s="55"/>
      <c r="E17" s="42"/>
      <c r="F17" s="23"/>
      <c r="G17" s="23"/>
      <c r="H17" s="98"/>
      <c r="I17" s="42"/>
      <c r="J17" s="24"/>
      <c r="K17" s="24"/>
      <c r="L17" s="24"/>
      <c r="M17" s="24"/>
      <c r="N17" s="24"/>
      <c r="O17" s="120"/>
      <c r="P17" s="120"/>
      <c r="Q17" s="24"/>
    </row>
    <row r="18" spans="1:17" s="12" customFormat="1" ht="17.100000000000001" customHeight="1">
      <c r="A18" s="117"/>
      <c r="B18" s="23"/>
      <c r="C18" s="23"/>
      <c r="D18" s="55"/>
      <c r="E18" s="42"/>
      <c r="F18" s="23"/>
      <c r="G18" s="23"/>
      <c r="H18" s="98"/>
      <c r="I18" s="42"/>
      <c r="J18" s="24"/>
      <c r="K18" s="24"/>
      <c r="L18" s="24"/>
      <c r="M18" s="24"/>
      <c r="N18" s="24"/>
      <c r="O18" s="120"/>
      <c r="P18" s="120"/>
      <c r="Q18" s="24"/>
    </row>
    <row r="19" spans="1:17" s="12" customFormat="1" ht="17.100000000000001" customHeight="1">
      <c r="A19" s="117"/>
      <c r="B19" s="119"/>
      <c r="C19" s="119"/>
      <c r="D19" s="119"/>
      <c r="E19" s="119"/>
      <c r="F19" s="119"/>
      <c r="G19" s="119"/>
      <c r="H19" s="119"/>
      <c r="I19" s="119"/>
      <c r="J19" s="120"/>
      <c r="K19" s="120"/>
      <c r="L19" s="120"/>
      <c r="M19" s="120"/>
      <c r="N19" s="120"/>
      <c r="O19" s="120"/>
      <c r="P19" s="120"/>
      <c r="Q19" s="120"/>
    </row>
    <row r="20" spans="1:17" s="12" customFormat="1" ht="17.100000000000001" customHeight="1">
      <c r="A20" s="117"/>
      <c r="B20" s="119"/>
      <c r="C20" s="119"/>
      <c r="D20" s="119"/>
      <c r="E20" s="119"/>
      <c r="F20" s="119"/>
      <c r="G20" s="119"/>
      <c r="H20" s="119"/>
      <c r="I20" s="119"/>
      <c r="J20" s="120"/>
      <c r="K20" s="120"/>
      <c r="L20" s="120"/>
      <c r="M20" s="120"/>
      <c r="N20" s="120"/>
      <c r="O20" s="120"/>
      <c r="P20" s="120"/>
      <c r="Q20" s="120"/>
    </row>
    <row r="21" spans="1:17" s="12" customFormat="1" ht="17.100000000000001" customHeight="1">
      <c r="A21" s="117"/>
      <c r="B21" s="119"/>
      <c r="C21" s="119"/>
      <c r="D21" s="119"/>
      <c r="E21" s="119"/>
      <c r="F21" s="119"/>
      <c r="G21" s="119"/>
      <c r="H21" s="119"/>
      <c r="I21" s="119"/>
      <c r="J21" s="120"/>
      <c r="K21" s="120"/>
      <c r="L21" s="120"/>
      <c r="M21" s="120"/>
      <c r="N21" s="120"/>
      <c r="O21" s="120"/>
      <c r="P21" s="120"/>
      <c r="Q21" s="120"/>
    </row>
    <row r="22" spans="1:17" s="12" customFormat="1" ht="17.100000000000001" customHeight="1">
      <c r="A22" s="117"/>
      <c r="B22" s="119"/>
      <c r="C22" s="119"/>
      <c r="D22" s="119"/>
      <c r="E22" s="119"/>
      <c r="F22" s="119"/>
      <c r="G22" s="119"/>
      <c r="H22" s="119"/>
      <c r="I22" s="119"/>
      <c r="J22" s="120"/>
      <c r="K22" s="120"/>
      <c r="L22" s="120"/>
      <c r="M22" s="120"/>
      <c r="N22" s="120"/>
      <c r="O22" s="120"/>
      <c r="P22" s="120"/>
      <c r="Q22" s="120"/>
    </row>
    <row r="23" spans="1:17" s="12" customFormat="1" ht="17.100000000000001" customHeight="1">
      <c r="A23" s="117"/>
      <c r="B23" s="119"/>
      <c r="C23" s="119"/>
      <c r="D23" s="119"/>
      <c r="E23" s="119"/>
      <c r="F23" s="119"/>
      <c r="G23" s="119"/>
      <c r="H23" s="119"/>
      <c r="I23" s="119"/>
      <c r="J23" s="120"/>
      <c r="K23" s="120"/>
      <c r="L23" s="120"/>
      <c r="M23" s="120"/>
      <c r="N23" s="120"/>
      <c r="O23" s="120"/>
      <c r="P23" s="120"/>
      <c r="Q23" s="120"/>
    </row>
    <row r="24" spans="1:17" s="12" customFormat="1" ht="17.100000000000001" customHeight="1">
      <c r="A24" s="117"/>
      <c r="B24" s="119"/>
      <c r="C24" s="119"/>
      <c r="D24" s="119"/>
      <c r="E24" s="119"/>
      <c r="F24" s="119"/>
      <c r="G24" s="119"/>
      <c r="H24" s="119"/>
      <c r="I24" s="119"/>
      <c r="J24" s="120"/>
      <c r="K24" s="120"/>
      <c r="L24" s="120"/>
      <c r="M24" s="120"/>
      <c r="N24" s="120"/>
      <c r="O24" s="120"/>
      <c r="P24" s="120"/>
      <c r="Q24" s="120"/>
    </row>
    <row r="25" spans="1:17" s="12" customFormat="1" ht="17.100000000000001" customHeight="1">
      <c r="A25" s="117"/>
      <c r="B25" s="119"/>
      <c r="C25" s="119"/>
      <c r="D25" s="119"/>
      <c r="E25" s="119"/>
      <c r="F25" s="119"/>
      <c r="G25" s="119"/>
      <c r="H25" s="119"/>
      <c r="I25" s="119"/>
      <c r="J25" s="120"/>
      <c r="K25" s="120"/>
      <c r="L25" s="120"/>
      <c r="M25" s="120"/>
      <c r="N25" s="120"/>
      <c r="O25" s="120"/>
      <c r="P25" s="120"/>
      <c r="Q25" s="120"/>
    </row>
    <row r="26" spans="1:17" s="12" customFormat="1" ht="17.100000000000001" customHeight="1">
      <c r="A26" s="117"/>
      <c r="B26" s="119"/>
      <c r="C26" s="119"/>
      <c r="D26" s="119"/>
      <c r="E26" s="119"/>
      <c r="F26" s="119"/>
      <c r="G26" s="119"/>
      <c r="H26" s="119"/>
      <c r="I26" s="119"/>
      <c r="J26" s="120"/>
      <c r="K26" s="120"/>
      <c r="L26" s="120"/>
      <c r="M26" s="120"/>
      <c r="N26" s="120"/>
      <c r="O26" s="120"/>
      <c r="P26" s="120"/>
      <c r="Q26" s="120"/>
    </row>
    <row r="27" spans="1:17" s="12" customFormat="1" ht="17.100000000000001" customHeight="1">
      <c r="A27" s="117"/>
      <c r="B27" s="119"/>
      <c r="C27" s="119"/>
      <c r="D27" s="119"/>
      <c r="E27" s="119"/>
      <c r="F27" s="119"/>
      <c r="G27" s="119"/>
      <c r="H27" s="119"/>
      <c r="I27" s="119"/>
      <c r="J27" s="120"/>
      <c r="K27" s="120"/>
      <c r="L27" s="120"/>
      <c r="M27" s="120"/>
      <c r="N27" s="120"/>
      <c r="O27" s="120"/>
      <c r="P27" s="120"/>
      <c r="Q27" s="120"/>
    </row>
    <row r="28" spans="1:17" s="12" customFormat="1" ht="17.100000000000001" customHeight="1">
      <c r="A28" s="117"/>
      <c r="B28" s="119"/>
      <c r="C28" s="119"/>
      <c r="D28" s="119"/>
      <c r="E28" s="119"/>
      <c r="F28" s="119"/>
      <c r="G28" s="119"/>
      <c r="H28" s="119"/>
      <c r="I28" s="119"/>
      <c r="J28" s="120"/>
      <c r="K28" s="120"/>
      <c r="L28" s="120"/>
      <c r="M28" s="120"/>
      <c r="N28" s="120"/>
      <c r="O28" s="120"/>
      <c r="P28" s="120"/>
      <c r="Q28" s="120"/>
    </row>
    <row r="29" spans="1:17" s="12" customFormat="1" ht="17.100000000000001" customHeight="1">
      <c r="A29" s="117"/>
      <c r="B29" s="119"/>
      <c r="C29" s="119"/>
      <c r="D29" s="119"/>
      <c r="E29" s="119"/>
      <c r="F29" s="119"/>
      <c r="G29" s="119"/>
      <c r="H29" s="119"/>
      <c r="I29" s="119"/>
      <c r="J29" s="120"/>
      <c r="K29" s="120"/>
      <c r="L29" s="120"/>
      <c r="M29" s="120"/>
      <c r="N29" s="120"/>
      <c r="O29" s="120"/>
      <c r="P29" s="120"/>
      <c r="Q29" s="120"/>
    </row>
    <row r="30" spans="1:17" s="12" customFormat="1" ht="17.100000000000001" customHeight="1">
      <c r="A30" s="117"/>
      <c r="B30" s="119"/>
      <c r="C30" s="119"/>
      <c r="D30" s="119"/>
      <c r="E30" s="119"/>
      <c r="F30" s="119"/>
      <c r="G30" s="119"/>
      <c r="H30" s="119"/>
      <c r="I30" s="119"/>
      <c r="J30" s="120"/>
      <c r="K30" s="120"/>
      <c r="L30" s="120"/>
      <c r="M30" s="120"/>
      <c r="N30" s="120"/>
      <c r="O30" s="120"/>
      <c r="P30" s="120"/>
      <c r="Q30" s="120"/>
    </row>
    <row r="31" spans="1:17" s="12" customFormat="1" ht="17.100000000000001" customHeight="1">
      <c r="A31" s="117"/>
      <c r="B31" s="119"/>
      <c r="C31" s="119"/>
      <c r="D31" s="119"/>
      <c r="E31" s="119"/>
      <c r="F31" s="119"/>
      <c r="G31" s="119"/>
      <c r="H31" s="119"/>
      <c r="I31" s="119"/>
      <c r="J31" s="120"/>
      <c r="K31" s="120"/>
      <c r="L31" s="120"/>
      <c r="M31" s="120"/>
      <c r="N31" s="120"/>
      <c r="O31" s="120"/>
      <c r="P31" s="120"/>
      <c r="Q31" s="120"/>
    </row>
    <row r="32" spans="1:17" s="12" customFormat="1" ht="17.100000000000001" customHeight="1">
      <c r="A32" s="117"/>
      <c r="B32" s="119"/>
      <c r="C32" s="119"/>
      <c r="D32" s="119"/>
      <c r="E32" s="119"/>
      <c r="F32" s="119"/>
      <c r="G32" s="119"/>
      <c r="H32" s="119"/>
      <c r="I32" s="119"/>
      <c r="J32" s="120"/>
      <c r="K32" s="120"/>
      <c r="L32" s="120"/>
      <c r="M32" s="120"/>
      <c r="N32" s="120"/>
      <c r="O32" s="120"/>
      <c r="P32" s="120"/>
      <c r="Q32" s="120"/>
    </row>
    <row r="33" spans="1:17" s="12" customFormat="1" ht="17.100000000000001" customHeight="1">
      <c r="A33" s="117"/>
      <c r="B33" s="119"/>
      <c r="C33" s="119"/>
      <c r="D33" s="119"/>
      <c r="E33" s="119"/>
      <c r="F33" s="119"/>
      <c r="G33" s="119"/>
      <c r="H33" s="119"/>
      <c r="I33" s="119"/>
      <c r="J33" s="120"/>
      <c r="K33" s="120"/>
      <c r="L33" s="120"/>
      <c r="M33" s="120"/>
      <c r="N33" s="120"/>
      <c r="O33" s="120"/>
      <c r="P33" s="120"/>
      <c r="Q33" s="120"/>
    </row>
    <row r="34" spans="1:17" s="12" customFormat="1" ht="17.100000000000001" customHeight="1">
      <c r="A34" s="117"/>
      <c r="B34" s="119"/>
      <c r="C34" s="119"/>
      <c r="D34" s="119"/>
      <c r="E34" s="119"/>
      <c r="F34" s="119"/>
      <c r="G34" s="119"/>
      <c r="H34" s="119"/>
      <c r="I34" s="119"/>
      <c r="J34" s="120"/>
      <c r="K34" s="120"/>
      <c r="L34" s="120"/>
      <c r="M34" s="120"/>
      <c r="N34" s="120"/>
      <c r="O34" s="120"/>
      <c r="P34" s="120"/>
      <c r="Q34" s="120"/>
    </row>
    <row r="35" spans="1:17" s="12" customFormat="1" ht="17.100000000000001" customHeight="1">
      <c r="A35" s="117"/>
      <c r="B35" s="119"/>
      <c r="C35" s="119"/>
      <c r="D35" s="119"/>
      <c r="E35" s="119"/>
      <c r="F35" s="119"/>
      <c r="G35" s="119"/>
      <c r="H35" s="119"/>
      <c r="I35" s="119"/>
      <c r="J35" s="120"/>
      <c r="K35" s="120"/>
      <c r="L35" s="120"/>
      <c r="M35" s="120"/>
      <c r="N35" s="120"/>
      <c r="O35" s="120"/>
      <c r="P35" s="120"/>
      <c r="Q35" s="120"/>
    </row>
    <row r="36" spans="1:17" s="12" customFormat="1" ht="17.100000000000001" customHeight="1">
      <c r="A36" s="117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20"/>
      <c r="M36" s="120"/>
      <c r="N36" s="120"/>
      <c r="O36" s="120"/>
      <c r="P36" s="120"/>
      <c r="Q36" s="120"/>
    </row>
    <row r="37" spans="1:17" s="12" customFormat="1" ht="17.100000000000001" customHeight="1">
      <c r="A37" s="117"/>
      <c r="B37" s="119"/>
      <c r="C37" s="119"/>
      <c r="D37" s="119"/>
      <c r="E37" s="119"/>
      <c r="F37" s="119"/>
      <c r="G37" s="119"/>
      <c r="H37" s="119"/>
      <c r="I37" s="119"/>
      <c r="J37" s="120"/>
      <c r="K37" s="120"/>
      <c r="L37" s="120"/>
      <c r="M37" s="120"/>
      <c r="N37" s="120"/>
      <c r="O37" s="120"/>
      <c r="P37" s="120"/>
      <c r="Q37" s="120"/>
    </row>
    <row r="38" spans="1:17" s="12" customFormat="1" ht="17.100000000000001" customHeight="1">
      <c r="A38" s="117"/>
      <c r="B38" s="119"/>
      <c r="C38" s="119"/>
      <c r="D38" s="119"/>
      <c r="E38" s="119"/>
      <c r="F38" s="119"/>
      <c r="G38" s="119"/>
      <c r="H38" s="119"/>
      <c r="I38" s="119"/>
      <c r="J38" s="120"/>
      <c r="K38" s="120"/>
      <c r="L38" s="120"/>
      <c r="M38" s="120"/>
      <c r="N38" s="120"/>
      <c r="O38" s="120"/>
      <c r="P38" s="120"/>
      <c r="Q38" s="120"/>
    </row>
    <row r="39" spans="1:17" s="12" customFormat="1" ht="17.100000000000001" customHeight="1">
      <c r="A39" s="117"/>
      <c r="B39" s="119"/>
      <c r="C39" s="119"/>
      <c r="D39" s="119"/>
      <c r="E39" s="119"/>
      <c r="F39" s="119"/>
      <c r="G39" s="119"/>
      <c r="H39" s="119"/>
      <c r="I39" s="119"/>
      <c r="J39" s="120"/>
      <c r="K39" s="120"/>
      <c r="L39" s="120"/>
      <c r="M39" s="120"/>
      <c r="N39" s="120"/>
      <c r="O39" s="120"/>
      <c r="P39" s="120"/>
      <c r="Q39" s="120"/>
    </row>
    <row r="40" spans="1:17" s="12" customFormat="1" ht="17.100000000000001" customHeight="1">
      <c r="A40" s="117"/>
      <c r="B40" s="119"/>
      <c r="C40" s="119"/>
      <c r="D40" s="119"/>
      <c r="E40" s="119"/>
      <c r="F40" s="119"/>
      <c r="G40" s="119"/>
      <c r="H40" s="119"/>
      <c r="I40" s="119"/>
      <c r="J40" s="120"/>
      <c r="K40" s="120"/>
      <c r="L40" s="120"/>
      <c r="M40" s="120"/>
      <c r="N40" s="120"/>
      <c r="O40" s="120"/>
      <c r="P40" s="120"/>
      <c r="Q40" s="120"/>
    </row>
    <row r="41" spans="1:17" s="12" customFormat="1" ht="17.100000000000001" customHeight="1">
      <c r="A41" s="117"/>
      <c r="B41" s="119"/>
      <c r="C41" s="119"/>
      <c r="D41" s="119"/>
      <c r="E41" s="119"/>
      <c r="F41" s="119"/>
      <c r="G41" s="119"/>
      <c r="H41" s="119"/>
      <c r="I41" s="119"/>
      <c r="J41" s="120"/>
      <c r="K41" s="120"/>
      <c r="L41" s="120"/>
      <c r="M41" s="120"/>
      <c r="N41" s="120"/>
      <c r="O41" s="120"/>
      <c r="P41" s="120"/>
      <c r="Q41" s="120"/>
    </row>
    <row r="42" spans="1:17" s="12" customFormat="1" ht="17.100000000000001" customHeight="1">
      <c r="A42" s="117"/>
      <c r="B42" s="119"/>
      <c r="C42" s="119"/>
      <c r="D42" s="119"/>
      <c r="E42" s="119"/>
      <c r="F42" s="119"/>
      <c r="G42" s="119"/>
      <c r="H42" s="119"/>
      <c r="I42" s="119"/>
      <c r="J42" s="120"/>
      <c r="K42" s="120"/>
      <c r="L42" s="120"/>
      <c r="M42" s="120"/>
      <c r="N42" s="120"/>
      <c r="O42" s="120"/>
      <c r="P42" s="120"/>
      <c r="Q42" s="120"/>
    </row>
    <row r="43" spans="1:17" s="12" customFormat="1" ht="17.100000000000001" customHeight="1">
      <c r="A43" s="117"/>
      <c r="B43" s="119"/>
      <c r="C43" s="119"/>
      <c r="D43" s="119"/>
      <c r="E43" s="119"/>
      <c r="F43" s="119"/>
      <c r="G43" s="119"/>
      <c r="H43" s="119"/>
      <c r="I43" s="119"/>
      <c r="J43" s="120"/>
      <c r="K43" s="120"/>
      <c r="L43" s="120"/>
      <c r="M43" s="120"/>
      <c r="N43" s="120"/>
      <c r="O43" s="120"/>
      <c r="P43" s="120"/>
      <c r="Q43" s="120"/>
    </row>
    <row r="44" spans="1:17" s="12" customFormat="1" ht="17.100000000000001" customHeight="1">
      <c r="A44" s="117"/>
      <c r="B44" s="23"/>
      <c r="C44" s="23"/>
      <c r="D44" s="55"/>
      <c r="E44" s="42"/>
      <c r="F44" s="23"/>
      <c r="G44" s="23"/>
      <c r="H44" s="98"/>
      <c r="I44" s="42"/>
      <c r="J44" s="24"/>
      <c r="K44" s="24"/>
      <c r="L44" s="24"/>
      <c r="M44" s="24"/>
      <c r="N44" s="24"/>
      <c r="O44" s="120"/>
      <c r="P44" s="120"/>
      <c r="Q44" s="24"/>
    </row>
    <row r="45" spans="1:17" s="12" customFormat="1" ht="17.100000000000001" customHeight="1"/>
    <row r="46" spans="1:17" s="12" customFormat="1" ht="17.100000000000001" customHeight="1">
      <c r="A46" s="17" t="s">
        <v>119</v>
      </c>
    </row>
    <row r="47" spans="1:17" s="19" customFormat="1" ht="18" customHeight="1">
      <c r="A47" s="214" t="s">
        <v>386</v>
      </c>
      <c r="B47" s="214" t="s">
        <v>387</v>
      </c>
      <c r="C47" s="214" t="s">
        <v>388</v>
      </c>
      <c r="D47" s="214" t="s">
        <v>389</v>
      </c>
      <c r="E47" s="214" t="s">
        <v>388</v>
      </c>
      <c r="F47" s="214" t="s">
        <v>524</v>
      </c>
      <c r="G47" s="214" t="s">
        <v>525</v>
      </c>
      <c r="H47" s="214" t="s">
        <v>390</v>
      </c>
      <c r="I47" s="214" t="s">
        <v>391</v>
      </c>
      <c r="J47" s="214" t="s">
        <v>430</v>
      </c>
      <c r="K47" s="214" t="s">
        <v>152</v>
      </c>
      <c r="L47" s="12"/>
      <c r="M47" s="12"/>
    </row>
    <row r="48" spans="1:17" ht="17.100000000000001" customHeight="1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"/>
      <c r="M48" s="12"/>
    </row>
    <row r="49" spans="1:13" ht="17.100000000000001" customHeight="1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"/>
      <c r="M49" s="12"/>
    </row>
    <row r="50" spans="1:13" ht="17.100000000000001" customHeight="1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"/>
      <c r="M50" s="12"/>
    </row>
    <row r="51" spans="1:13" ht="17.100000000000001" customHeight="1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"/>
      <c r="M51" s="12"/>
    </row>
    <row r="52" spans="1:13" ht="17.100000000000001" customHeight="1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"/>
      <c r="M52" s="12"/>
    </row>
    <row r="53" spans="1:13" ht="17.100000000000001" customHeight="1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21"/>
      <c r="L53" s="12"/>
      <c r="M53" s="12"/>
    </row>
    <row r="54" spans="1:13" ht="17.100000000000001" customHeight="1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21"/>
      <c r="L54" s="12"/>
      <c r="M54" s="12"/>
    </row>
    <row r="55" spans="1:13" ht="17.100000000000001" customHeight="1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"/>
      <c r="M55" s="12"/>
    </row>
    <row r="56" spans="1:13" ht="17.100000000000001" customHeight="1">
      <c r="A56" s="121"/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"/>
      <c r="M56" s="12"/>
    </row>
    <row r="57" spans="1:13" ht="17.100000000000001" customHeight="1">
      <c r="A57" s="121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"/>
      <c r="M57" s="12"/>
    </row>
    <row r="58" spans="1:13" ht="17.100000000000001" customHeight="1">
      <c r="A58" s="121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12"/>
      <c r="M58" s="12"/>
    </row>
    <row r="59" spans="1:13" ht="17.100000000000001" customHeight="1">
      <c r="A59" s="121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L59" s="12"/>
      <c r="M59" s="12"/>
    </row>
    <row r="60" spans="1:13" ht="17.100000000000001" customHeight="1">
      <c r="A60" s="121"/>
      <c r="B60" s="121"/>
      <c r="C60" s="121"/>
      <c r="D60" s="121"/>
      <c r="E60" s="121"/>
      <c r="F60" s="121"/>
      <c r="G60" s="121"/>
      <c r="H60" s="121"/>
      <c r="I60" s="121"/>
      <c r="J60" s="121"/>
      <c r="K60" s="121"/>
      <c r="L60" s="12"/>
      <c r="M60" s="12"/>
    </row>
    <row r="61" spans="1:13" ht="17.100000000000001" customHeight="1">
      <c r="A61" s="121"/>
      <c r="B61" s="121"/>
      <c r="C61" s="121"/>
      <c r="D61" s="121"/>
      <c r="E61" s="121"/>
      <c r="F61" s="121"/>
      <c r="G61" s="121"/>
      <c r="H61" s="121"/>
      <c r="I61" s="121"/>
      <c r="J61" s="121"/>
      <c r="K61" s="121"/>
      <c r="L61" s="12"/>
      <c r="M61" s="12"/>
    </row>
    <row r="62" spans="1:13" ht="17.100000000000001" customHeight="1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"/>
      <c r="M62" s="12"/>
    </row>
    <row r="63" spans="1:13" ht="17.100000000000001" customHeight="1">
      <c r="A63" s="121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"/>
      <c r="M63" s="12"/>
    </row>
    <row r="64" spans="1:13" ht="17.100000000000001" customHeight="1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"/>
      <c r="M64" s="12"/>
    </row>
    <row r="65" spans="1:13" ht="17.100000000000001" customHeight="1">
      <c r="A65" s="121"/>
      <c r="B65" s="121"/>
      <c r="C65" s="121"/>
      <c r="D65" s="121"/>
      <c r="E65" s="121"/>
      <c r="F65" s="121"/>
      <c r="G65" s="121"/>
      <c r="H65" s="121"/>
      <c r="I65" s="121"/>
      <c r="J65" s="121"/>
      <c r="K65" s="121"/>
      <c r="L65" s="12"/>
      <c r="M65" s="12"/>
    </row>
    <row r="66" spans="1:13" ht="17.100000000000001" customHeight="1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"/>
      <c r="M66" s="12"/>
    </row>
    <row r="67" spans="1:13" ht="17.100000000000001" customHeight="1">
      <c r="A67" s="121"/>
      <c r="B67" s="121"/>
      <c r="C67" s="121"/>
      <c r="D67" s="121"/>
      <c r="E67" s="121"/>
      <c r="F67" s="121"/>
      <c r="G67" s="121"/>
      <c r="H67" s="121"/>
      <c r="I67" s="121"/>
      <c r="J67" s="121"/>
      <c r="K67" s="121"/>
      <c r="L67" s="12"/>
      <c r="M67" s="12"/>
    </row>
    <row r="68" spans="1:13" ht="17.100000000000001" customHeight="1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"/>
      <c r="M68" s="12"/>
    </row>
    <row r="69" spans="1:13" ht="17.100000000000001" customHeight="1">
      <c r="A69" s="121"/>
      <c r="B69" s="121"/>
      <c r="C69" s="121"/>
      <c r="D69" s="121"/>
      <c r="E69" s="121"/>
      <c r="F69" s="121"/>
      <c r="G69" s="121"/>
      <c r="H69" s="121"/>
      <c r="I69" s="121"/>
      <c r="J69" s="121"/>
      <c r="K69" s="121"/>
      <c r="L69" s="12"/>
      <c r="M69" s="12"/>
    </row>
    <row r="70" spans="1:13" ht="17.100000000000001" customHeight="1">
      <c r="A70" s="121"/>
      <c r="B70" s="121"/>
      <c r="C70" s="121"/>
      <c r="D70" s="121"/>
      <c r="E70" s="121"/>
      <c r="F70" s="121"/>
      <c r="G70" s="121"/>
      <c r="H70" s="121"/>
      <c r="I70" s="121"/>
      <c r="J70" s="121"/>
      <c r="K70" s="121"/>
      <c r="L70" s="12"/>
      <c r="M70" s="12"/>
    </row>
    <row r="71" spans="1:13" ht="17.100000000000001" customHeight="1">
      <c r="A71" s="121"/>
      <c r="B71" s="121"/>
      <c r="C71" s="121"/>
      <c r="D71" s="121"/>
      <c r="E71" s="121"/>
      <c r="F71" s="121"/>
      <c r="G71" s="121"/>
      <c r="H71" s="121"/>
      <c r="I71" s="121"/>
      <c r="J71" s="121"/>
      <c r="K71" s="121"/>
      <c r="L71" s="12"/>
      <c r="M71" s="12"/>
    </row>
    <row r="72" spans="1:13" ht="17.100000000000001" customHeight="1">
      <c r="A72" s="121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"/>
      <c r="M72" s="12"/>
    </row>
    <row r="73" spans="1:13" ht="17.100000000000001" customHeight="1">
      <c r="A73" s="121"/>
      <c r="B73" s="121"/>
      <c r="C73" s="121"/>
      <c r="D73" s="121"/>
      <c r="E73" s="121"/>
      <c r="F73" s="121"/>
      <c r="G73" s="121"/>
      <c r="H73" s="121"/>
      <c r="I73" s="121"/>
      <c r="J73" s="121"/>
      <c r="K73" s="121"/>
      <c r="L73" s="12"/>
      <c r="M73" s="12"/>
    </row>
    <row r="74" spans="1:13" ht="17.100000000000001" customHeight="1">
      <c r="A74" s="121"/>
      <c r="B74" s="121"/>
      <c r="C74" s="121"/>
      <c r="D74" s="121"/>
      <c r="E74" s="121"/>
      <c r="F74" s="121"/>
      <c r="G74" s="121"/>
      <c r="H74" s="121"/>
      <c r="I74" s="121"/>
      <c r="J74" s="121"/>
      <c r="K74" s="121"/>
      <c r="L74" s="12"/>
      <c r="M74" s="12"/>
    </row>
    <row r="75" spans="1:13" ht="17.100000000000001" customHeight="1">
      <c r="A75" s="121"/>
      <c r="B75" s="121"/>
      <c r="C75" s="121"/>
      <c r="D75" s="121"/>
      <c r="E75" s="121"/>
      <c r="F75" s="121"/>
      <c r="G75" s="121"/>
      <c r="H75" s="121"/>
      <c r="I75" s="121"/>
      <c r="J75" s="121"/>
      <c r="K75" s="121"/>
      <c r="L75" s="12"/>
      <c r="M75" s="12"/>
    </row>
    <row r="76" spans="1:13" ht="17.100000000000001" customHeight="1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"/>
      <c r="M76" s="12"/>
    </row>
    <row r="77" spans="1:13" ht="17.100000000000001" customHeight="1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"/>
      <c r="M77" s="12"/>
    </row>
    <row r="78" spans="1:13" ht="17.100000000000001" customHeight="1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"/>
      <c r="M78" s="12"/>
    </row>
    <row r="79" spans="1:13" ht="17.100000000000001" customHeight="1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"/>
      <c r="M79" s="12"/>
    </row>
    <row r="80" spans="1:13" ht="17.100000000000001" customHeight="1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"/>
      <c r="M80" s="12"/>
    </row>
    <row r="81" spans="1:36" ht="17.100000000000001" customHeight="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"/>
      <c r="M81" s="12"/>
    </row>
    <row r="82" spans="1:36" ht="17.100000000000001" customHeight="1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"/>
      <c r="M82" s="12"/>
    </row>
    <row r="83" spans="1:36" ht="17.100000000000001" customHeight="1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"/>
      <c r="M83" s="12"/>
    </row>
    <row r="84" spans="1:36" ht="17.100000000000001" customHeight="1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"/>
      <c r="M84" s="12"/>
    </row>
    <row r="85" spans="1:36" ht="17.100000000000001" customHeight="1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"/>
      <c r="M85" s="12"/>
    </row>
    <row r="86" spans="1:36" ht="17.100000000000001" customHeight="1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"/>
      <c r="M86" s="12"/>
    </row>
    <row r="87" spans="1:36" ht="17.100000000000001" customHeight="1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"/>
      <c r="M87" s="12"/>
    </row>
    <row r="88" spans="1:36" ht="17.100000000000001" customHeight="1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"/>
      <c r="M88" s="12"/>
    </row>
    <row r="89" spans="1:36" ht="17.100000000000001" customHeight="1">
      <c r="AE89" s="12"/>
      <c r="AF89" s="12"/>
      <c r="AG89" s="12"/>
      <c r="AH89" s="12"/>
      <c r="AI89" s="12"/>
      <c r="AJ8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4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47" customFormat="1" ht="33" customHeight="1">
      <c r="A1" s="345" t="s">
        <v>34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</row>
    <row r="2" spans="1:11" s="47" customFormat="1" ht="33" customHeigh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</row>
    <row r="3" spans="1:11" s="47" customFormat="1" ht="12.75" customHeight="1">
      <c r="A3" s="48" t="s">
        <v>104</v>
      </c>
      <c r="B3" s="48"/>
      <c r="C3" s="48"/>
      <c r="D3" s="48"/>
      <c r="E3" s="22"/>
      <c r="F3" s="22"/>
      <c r="G3" s="22"/>
      <c r="H3" s="22"/>
      <c r="I3" s="22"/>
      <c r="J3" s="22"/>
      <c r="K3" s="22"/>
    </row>
    <row r="4" spans="1:11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2"/>
      <c r="F4" s="92"/>
      <c r="G4" s="92"/>
      <c r="H4" s="92"/>
      <c r="I4" s="102"/>
      <c r="J4" s="93"/>
      <c r="K4" s="101"/>
    </row>
    <row r="5" spans="1:11" s="36" customFormat="1" ht="15" customHeight="1"/>
    <row r="6" spans="1:11" ht="15" customHeight="1">
      <c r="E6" s="54" t="str">
        <f>"○ 품명 : "&amp;기본정보!C$5</f>
        <v xml:space="preserve">○ 품명 : </v>
      </c>
    </row>
    <row r="7" spans="1:11" ht="15" customHeight="1">
      <c r="E7" s="54" t="str">
        <f>"○ 제작회사 : "&amp;기본정보!C$6</f>
        <v xml:space="preserve">○ 제작회사 : </v>
      </c>
    </row>
    <row r="8" spans="1:11" ht="15" customHeight="1">
      <c r="E8" s="54" t="str">
        <f>"○ 형식 : "&amp;기본정보!C$7</f>
        <v xml:space="preserve">○ 형식 : </v>
      </c>
    </row>
    <row r="9" spans="1:11" ht="15" customHeight="1">
      <c r="E9" s="54" t="str">
        <f>"○ 기기번호 : "&amp;기본정보!C$8</f>
        <v xml:space="preserve">○ 기기번호 : </v>
      </c>
    </row>
    <row r="11" spans="1:11" ht="15" customHeight="1">
      <c r="E11" s="38" t="s">
        <v>105</v>
      </c>
    </row>
    <row r="12" spans="1:11" ht="15" customHeight="1">
      <c r="E12" s="54" t="str">
        <f>"○ 교정범위 : ("&amp;Calcu!J3&amp;" ~ "&amp;Calcu!K3&amp;") mm"</f>
        <v>○ 교정범위 : (0 ~ 0) mm</v>
      </c>
    </row>
    <row r="13" spans="1:11" ht="15" customHeight="1">
      <c r="A13" s="44"/>
      <c r="B13" s="44"/>
      <c r="C13" s="44"/>
      <c r="D13" s="44"/>
      <c r="E13" s="54" t="str">
        <f ca="1">"○ 최소눈금 : "&amp;Calcu!M3&amp;" mm"</f>
        <v>○ 최소눈금 : 0 mm</v>
      </c>
    </row>
    <row r="14" spans="1:11" ht="15" customHeight="1">
      <c r="A14" s="44"/>
      <c r="B14" s="44"/>
      <c r="C14" s="44"/>
      <c r="D14" s="44"/>
    </row>
    <row r="15" spans="1:11" ht="15" customHeight="1">
      <c r="A15" s="44"/>
      <c r="B15" s="44"/>
      <c r="C15" s="44"/>
      <c r="D15" s="44"/>
      <c r="E15" s="346" t="s">
        <v>379</v>
      </c>
      <c r="F15" s="349" t="s">
        <v>162</v>
      </c>
      <c r="G15" s="350"/>
    </row>
    <row r="16" spans="1:11" ht="15" customHeight="1">
      <c r="A16" s="44"/>
      <c r="B16" s="43"/>
      <c r="C16" s="43"/>
      <c r="D16" s="43"/>
      <c r="E16" s="347"/>
      <c r="F16" s="253" t="s">
        <v>380</v>
      </c>
      <c r="G16" s="204" t="s">
        <v>381</v>
      </c>
    </row>
    <row r="17" spans="1:7" ht="15" customHeight="1">
      <c r="A17" s="44"/>
      <c r="B17" s="43"/>
      <c r="C17" s="43"/>
      <c r="D17" s="43"/>
      <c r="E17" s="348"/>
      <c r="F17" s="252" t="s">
        <v>219</v>
      </c>
      <c r="G17" s="205" t="s">
        <v>219</v>
      </c>
    </row>
    <row r="18" spans="1:7" ht="15" customHeight="1">
      <c r="A18" s="44" t="str">
        <f>IF(Calcu!AM9=TRUE,"","삭제")</f>
        <v/>
      </c>
      <c r="B18" s="43"/>
      <c r="C18" s="43"/>
      <c r="D18" s="43"/>
      <c r="E18" s="143" t="e">
        <f ca="1">Calcu!AP9</f>
        <v>#N/A</v>
      </c>
      <c r="F18" s="251" t="e">
        <f ca="1">Calcu!AQ9</f>
        <v>#N/A</v>
      </c>
      <c r="G18" s="143" t="str">
        <f ca="1">Calcu!AR9</f>
        <v>-</v>
      </c>
    </row>
    <row r="19" spans="1:7" ht="15" customHeight="1">
      <c r="A19" s="44" t="str">
        <f>IF(Calcu!AM10=TRUE,"","삭제")</f>
        <v>삭제</v>
      </c>
      <c r="B19" s="43"/>
      <c r="C19" s="43"/>
      <c r="D19" s="43"/>
      <c r="E19" s="143" t="str">
        <f ca="1">Calcu!AP10</f>
        <v/>
      </c>
      <c r="F19" s="251" t="str">
        <f ca="1">Calcu!AQ10</f>
        <v/>
      </c>
      <c r="G19" s="143" t="str">
        <f ca="1">Calcu!AR10</f>
        <v>-</v>
      </c>
    </row>
    <row r="20" spans="1:7" ht="15" customHeight="1">
      <c r="A20" s="44" t="str">
        <f>IF(Calcu!AM11=TRUE,"","삭제")</f>
        <v>삭제</v>
      </c>
      <c r="B20" s="43"/>
      <c r="C20" s="43"/>
      <c r="D20" s="43"/>
      <c r="E20" s="143" t="str">
        <f ca="1">Calcu!AP11</f>
        <v/>
      </c>
      <c r="F20" s="251" t="str">
        <f ca="1">Calcu!AQ11</f>
        <v/>
      </c>
      <c r="G20" s="143" t="str">
        <f ca="1">Calcu!AR11</f>
        <v>-</v>
      </c>
    </row>
    <row r="21" spans="1:7" ht="15" customHeight="1">
      <c r="A21" s="44" t="str">
        <f>IF(Calcu!AM12=TRUE,"","삭제")</f>
        <v>삭제</v>
      </c>
      <c r="B21" s="43"/>
      <c r="C21" s="43"/>
      <c r="D21" s="43"/>
      <c r="E21" s="143" t="str">
        <f ca="1">Calcu!AP12</f>
        <v/>
      </c>
      <c r="F21" s="251" t="str">
        <f ca="1">Calcu!AQ12</f>
        <v/>
      </c>
      <c r="G21" s="143" t="str">
        <f ca="1">Calcu!AR12</f>
        <v>-</v>
      </c>
    </row>
    <row r="22" spans="1:7" ht="15" customHeight="1">
      <c r="A22" s="44" t="str">
        <f>IF(Calcu!AM13=TRUE,"","삭제")</f>
        <v>삭제</v>
      </c>
      <c r="B22" s="43"/>
      <c r="C22" s="43"/>
      <c r="D22" s="43"/>
      <c r="E22" s="143" t="str">
        <f ca="1">Calcu!AP13</f>
        <v/>
      </c>
      <c r="F22" s="251" t="str">
        <f ca="1">Calcu!AQ13</f>
        <v/>
      </c>
      <c r="G22" s="143" t="str">
        <f ca="1">Calcu!AR13</f>
        <v>-</v>
      </c>
    </row>
    <row r="23" spans="1:7" ht="15" customHeight="1">
      <c r="A23" s="44" t="str">
        <f>IF(Calcu!AM14=TRUE,"","삭제")</f>
        <v>삭제</v>
      </c>
      <c r="B23" s="43"/>
      <c r="C23" s="43"/>
      <c r="D23" s="43"/>
      <c r="E23" s="143" t="str">
        <f ca="1">Calcu!AP14</f>
        <v/>
      </c>
      <c r="F23" s="251" t="str">
        <f ca="1">Calcu!AQ14</f>
        <v/>
      </c>
      <c r="G23" s="143" t="str">
        <f ca="1">Calcu!AR14</f>
        <v>-</v>
      </c>
    </row>
    <row r="24" spans="1:7" ht="15" customHeight="1">
      <c r="A24" s="44" t="str">
        <f>IF(Calcu!AM15=TRUE,"","삭제")</f>
        <v>삭제</v>
      </c>
      <c r="B24" s="43"/>
      <c r="C24" s="43"/>
      <c r="D24" s="43"/>
      <c r="E24" s="143" t="str">
        <f ca="1">Calcu!AP15</f>
        <v/>
      </c>
      <c r="F24" s="251" t="str">
        <f ca="1">Calcu!AQ15</f>
        <v/>
      </c>
      <c r="G24" s="143" t="str">
        <f ca="1">Calcu!AR15</f>
        <v>-</v>
      </c>
    </row>
    <row r="25" spans="1:7" ht="15" customHeight="1">
      <c r="A25" s="44" t="str">
        <f>IF(Calcu!AM16=TRUE,"","삭제")</f>
        <v>삭제</v>
      </c>
      <c r="B25" s="43"/>
      <c r="C25" s="43"/>
      <c r="D25" s="43"/>
      <c r="E25" s="143" t="str">
        <f ca="1">Calcu!AP16</f>
        <v/>
      </c>
      <c r="F25" s="251" t="str">
        <f ca="1">Calcu!AQ16</f>
        <v/>
      </c>
      <c r="G25" s="143" t="str">
        <f ca="1">Calcu!AR16</f>
        <v>-</v>
      </c>
    </row>
    <row r="26" spans="1:7" ht="15" customHeight="1">
      <c r="A26" s="44" t="str">
        <f>IF(Calcu!AM17=TRUE,"","삭제")</f>
        <v>삭제</v>
      </c>
      <c r="B26" s="43"/>
      <c r="C26" s="43"/>
      <c r="D26" s="43"/>
      <c r="E26" s="143" t="str">
        <f ca="1">Calcu!AP17</f>
        <v/>
      </c>
      <c r="F26" s="251" t="str">
        <f ca="1">Calcu!AQ17</f>
        <v/>
      </c>
      <c r="G26" s="143" t="str">
        <f ca="1">Calcu!AR17</f>
        <v>-</v>
      </c>
    </row>
    <row r="27" spans="1:7" ht="15" customHeight="1">
      <c r="A27" s="44" t="str">
        <f>IF(Calcu!AM18=TRUE,"","삭제")</f>
        <v>삭제</v>
      </c>
      <c r="B27" s="43"/>
      <c r="C27" s="43"/>
      <c r="D27" s="43"/>
      <c r="E27" s="143" t="str">
        <f ca="1">Calcu!AP18</f>
        <v/>
      </c>
      <c r="F27" s="251" t="str">
        <f ca="1">Calcu!AQ18</f>
        <v/>
      </c>
      <c r="G27" s="143" t="str">
        <f ca="1">Calcu!AR18</f>
        <v>-</v>
      </c>
    </row>
    <row r="28" spans="1:7" ht="15" customHeight="1">
      <c r="A28" s="44" t="str">
        <f>IF(Calcu!AM19=TRUE,"","삭제")</f>
        <v>삭제</v>
      </c>
      <c r="B28" s="43"/>
      <c r="C28" s="43"/>
      <c r="D28" s="43"/>
      <c r="E28" s="143" t="str">
        <f ca="1">Calcu!AP19</f>
        <v/>
      </c>
      <c r="F28" s="251" t="str">
        <f ca="1">Calcu!AQ19</f>
        <v/>
      </c>
      <c r="G28" s="143" t="str">
        <f ca="1">Calcu!AR19</f>
        <v>-</v>
      </c>
    </row>
    <row r="29" spans="1:7" ht="15" customHeight="1">
      <c r="A29" s="44" t="str">
        <f>IF(Calcu!AM20=TRUE,"","삭제")</f>
        <v>삭제</v>
      </c>
      <c r="B29" s="43"/>
      <c r="C29" s="43"/>
      <c r="D29" s="43"/>
      <c r="E29" s="143" t="str">
        <f ca="1">Calcu!AP20</f>
        <v/>
      </c>
      <c r="F29" s="251" t="str">
        <f ca="1">Calcu!AQ20</f>
        <v/>
      </c>
      <c r="G29" s="143" t="str">
        <f ca="1">Calcu!AR20</f>
        <v>-</v>
      </c>
    </row>
    <row r="30" spans="1:7" ht="15" customHeight="1">
      <c r="A30" s="44" t="str">
        <f>IF(Calcu!AM21=TRUE,"","삭제")</f>
        <v>삭제</v>
      </c>
      <c r="B30" s="43"/>
      <c r="C30" s="43"/>
      <c r="D30" s="43"/>
      <c r="E30" s="143" t="str">
        <f ca="1">Calcu!AP21</f>
        <v/>
      </c>
      <c r="F30" s="251" t="str">
        <f ca="1">Calcu!AQ21</f>
        <v/>
      </c>
      <c r="G30" s="143" t="str">
        <f ca="1">Calcu!AR21</f>
        <v>-</v>
      </c>
    </row>
    <row r="31" spans="1:7" ht="15" customHeight="1">
      <c r="A31" s="44" t="str">
        <f>IF(Calcu!AM22=TRUE,"","삭제")</f>
        <v>삭제</v>
      </c>
      <c r="B31" s="43"/>
      <c r="C31" s="43"/>
      <c r="D31" s="43"/>
      <c r="E31" s="143" t="str">
        <f ca="1">Calcu!AP22</f>
        <v/>
      </c>
      <c r="F31" s="251" t="str">
        <f ca="1">Calcu!AQ22</f>
        <v/>
      </c>
      <c r="G31" s="143" t="str">
        <f ca="1">Calcu!AR22</f>
        <v>-</v>
      </c>
    </row>
    <row r="32" spans="1:7" ht="15" customHeight="1">
      <c r="A32" s="44" t="str">
        <f>IF(Calcu!AM23=TRUE,"","삭제")</f>
        <v>삭제</v>
      </c>
      <c r="B32" s="43"/>
      <c r="C32" s="43"/>
      <c r="D32" s="43"/>
      <c r="E32" s="143" t="str">
        <f ca="1">Calcu!AP23</f>
        <v/>
      </c>
      <c r="F32" s="251" t="str">
        <f ca="1">Calcu!AQ23</f>
        <v/>
      </c>
      <c r="G32" s="143" t="str">
        <f ca="1">Calcu!AR23</f>
        <v>-</v>
      </c>
    </row>
    <row r="33" spans="1:9" ht="15" customHeight="1">
      <c r="A33" s="44" t="str">
        <f>IF(Calcu!AM24=TRUE,"","삭제")</f>
        <v>삭제</v>
      </c>
      <c r="B33" s="43"/>
      <c r="C33" s="43"/>
      <c r="D33" s="43"/>
      <c r="E33" s="143" t="str">
        <f ca="1">Calcu!AP24</f>
        <v/>
      </c>
      <c r="F33" s="251" t="str">
        <f ca="1">Calcu!AQ24</f>
        <v/>
      </c>
      <c r="G33" s="143" t="str">
        <f ca="1">Calcu!AR24</f>
        <v>-</v>
      </c>
    </row>
    <row r="34" spans="1:9" ht="15" customHeight="1">
      <c r="A34" s="44" t="str">
        <f>IF(Calcu!AM25=TRUE,"","삭제")</f>
        <v>삭제</v>
      </c>
      <c r="B34" s="43"/>
      <c r="C34" s="43"/>
      <c r="D34" s="43"/>
      <c r="E34" s="143" t="str">
        <f ca="1">Calcu!AP25</f>
        <v/>
      </c>
      <c r="F34" s="251" t="str">
        <f ca="1">Calcu!AQ25</f>
        <v/>
      </c>
      <c r="G34" s="143" t="str">
        <f ca="1">Calcu!AR25</f>
        <v>-</v>
      </c>
    </row>
    <row r="35" spans="1:9" ht="15" customHeight="1">
      <c r="A35" s="44" t="str">
        <f>IF(Calcu!AM26=TRUE,"","삭제")</f>
        <v>삭제</v>
      </c>
      <c r="B35" s="43"/>
      <c r="C35" s="43"/>
      <c r="D35" s="43"/>
      <c r="E35" s="143" t="str">
        <f ca="1">Calcu!AP26</f>
        <v/>
      </c>
      <c r="F35" s="251" t="str">
        <f ca="1">Calcu!AQ26</f>
        <v/>
      </c>
      <c r="G35" s="143" t="str">
        <f ca="1">Calcu!AR26</f>
        <v>-</v>
      </c>
    </row>
    <row r="36" spans="1:9" ht="15" customHeight="1">
      <c r="A36" s="44" t="str">
        <f>IF(Calcu!AM27=TRUE,"","삭제")</f>
        <v>삭제</v>
      </c>
      <c r="B36" s="43"/>
      <c r="C36" s="43"/>
      <c r="D36" s="43"/>
      <c r="E36" s="143" t="str">
        <f ca="1">Calcu!AP27</f>
        <v/>
      </c>
      <c r="F36" s="251" t="str">
        <f ca="1">Calcu!AQ27</f>
        <v/>
      </c>
      <c r="G36" s="143" t="str">
        <f ca="1">Calcu!AR27</f>
        <v>-</v>
      </c>
    </row>
    <row r="37" spans="1:9" ht="15" customHeight="1">
      <c r="A37" s="44" t="str">
        <f>IF(Calcu!AM28=TRUE,"","삭제")</f>
        <v>삭제</v>
      </c>
      <c r="B37" s="43"/>
      <c r="C37" s="43"/>
      <c r="D37" s="43"/>
      <c r="E37" s="143" t="str">
        <f ca="1">Calcu!AP28</f>
        <v/>
      </c>
      <c r="F37" s="251" t="str">
        <f ca="1">Calcu!AQ28</f>
        <v/>
      </c>
      <c r="G37" s="143" t="str">
        <f ca="1">Calcu!AR28</f>
        <v>-</v>
      </c>
    </row>
    <row r="38" spans="1:9" ht="15" customHeight="1">
      <c r="A38" s="44" t="str">
        <f>IF(Calcu!AM29=TRUE,"","삭제")</f>
        <v>삭제</v>
      </c>
      <c r="B38" s="43"/>
      <c r="C38" s="43"/>
      <c r="D38" s="43"/>
      <c r="E38" s="143" t="str">
        <f ca="1">Calcu!AP29</f>
        <v/>
      </c>
      <c r="F38" s="251" t="str">
        <f ca="1">Calcu!AQ29</f>
        <v/>
      </c>
      <c r="G38" s="143" t="str">
        <f ca="1">Calcu!AR29</f>
        <v>-</v>
      </c>
    </row>
    <row r="39" spans="1:9" ht="15" customHeight="1">
      <c r="A39" s="44" t="str">
        <f>IF(Calcu!AM30=TRUE,"","삭제")</f>
        <v>삭제</v>
      </c>
      <c r="B39" s="43"/>
      <c r="C39" s="43"/>
      <c r="D39" s="43"/>
      <c r="E39" s="143" t="str">
        <f ca="1">Calcu!AP30</f>
        <v/>
      </c>
      <c r="F39" s="251" t="str">
        <f ca="1">Calcu!AQ30</f>
        <v/>
      </c>
      <c r="G39" s="143" t="str">
        <f ca="1">Calcu!AR30</f>
        <v>-</v>
      </c>
    </row>
    <row r="40" spans="1:9" ht="15" customHeight="1">
      <c r="A40" s="44" t="str">
        <f>IF(Calcu!AM31=TRUE,"","삭제")</f>
        <v>삭제</v>
      </c>
      <c r="B40" s="43"/>
      <c r="C40" s="43"/>
      <c r="D40" s="43"/>
      <c r="E40" s="143" t="str">
        <f ca="1">Calcu!AP31</f>
        <v/>
      </c>
      <c r="F40" s="251" t="str">
        <f ca="1">Calcu!AQ31</f>
        <v/>
      </c>
      <c r="G40" s="143" t="str">
        <f ca="1">Calcu!AR31</f>
        <v>-</v>
      </c>
    </row>
    <row r="41" spans="1:9" ht="15" customHeight="1">
      <c r="A41" s="44"/>
      <c r="F41" s="199"/>
      <c r="G41" s="199"/>
      <c r="H41" s="51"/>
    </row>
    <row r="42" spans="1:9" ht="15" customHeight="1">
      <c r="A42" s="44"/>
      <c r="E42" s="38" t="e">
        <f ca="1">"● 측정불확도 : "&amp;Calcu!T66</f>
        <v>#N/A</v>
      </c>
    </row>
    <row r="43" spans="1:9" ht="15" customHeight="1">
      <c r="A43" s="44"/>
      <c r="E43" s="53" t="e">
        <f ca="1">IF(Calcu!E76="사다리꼴","(신뢰수준 95 %,","(신뢰수준 약 95 %,")</f>
        <v>#N/A</v>
      </c>
      <c r="F43" s="257" t="e">
        <f ca="1">Calcu!E77&amp;IF(Calcu!E76="사다리꼴",", 사다리꼴 확률분포)",")")</f>
        <v>#N/A</v>
      </c>
      <c r="I43" s="50"/>
    </row>
    <row r="44" spans="1:9" ht="15" customHeight="1">
      <c r="E44" s="75"/>
      <c r="F44" s="75"/>
      <c r="G44" s="75"/>
      <c r="H44" s="76"/>
    </row>
  </sheetData>
  <mergeCells count="3">
    <mergeCell ref="A1:K2"/>
    <mergeCell ref="E15:E17"/>
    <mergeCell ref="F15:G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5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4" width="3.77734375" style="37" customWidth="1"/>
    <col min="5" max="7" width="15.77734375" style="37" customWidth="1"/>
    <col min="8" max="11" width="3.77734375" style="37" customWidth="1"/>
    <col min="12" max="16384" width="10.77734375" style="37"/>
  </cols>
  <sheetData>
    <row r="1" spans="1:11" s="81" customFormat="1" ht="33" customHeight="1">
      <c r="A1" s="351" t="s">
        <v>58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</row>
    <row r="2" spans="1:11" s="81" customFormat="1" ht="33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</row>
    <row r="3" spans="1:11" s="47" customFormat="1" ht="12.75" customHeight="1">
      <c r="A3" s="48" t="s">
        <v>57</v>
      </c>
      <c r="B3" s="48"/>
      <c r="C3" s="48"/>
      <c r="D3" s="48"/>
      <c r="E3" s="48"/>
      <c r="F3" s="22"/>
      <c r="G3" s="22"/>
      <c r="H3" s="22"/>
      <c r="I3" s="22"/>
      <c r="J3" s="22"/>
      <c r="K3" s="22"/>
    </row>
    <row r="4" spans="1:11" s="49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91"/>
      <c r="D4" s="91"/>
      <c r="E4" s="91"/>
      <c r="F4" s="79"/>
      <c r="G4" s="79"/>
      <c r="H4" s="78"/>
      <c r="I4" s="93"/>
      <c r="J4" s="93"/>
      <c r="K4" s="77"/>
    </row>
    <row r="5" spans="1:11" s="36" customFormat="1" ht="15" customHeight="1"/>
    <row r="6" spans="1:11" ht="15" customHeight="1">
      <c r="E6" s="54" t="str">
        <f>"○ Description : "&amp;기본정보!C$5</f>
        <v xml:space="preserve">○ Description : </v>
      </c>
    </row>
    <row r="7" spans="1:11" ht="15" customHeight="1">
      <c r="E7" s="54" t="str">
        <f>"○ Manufacturer  : "&amp;기본정보!C$6</f>
        <v xml:space="preserve">○ Manufacturer  : </v>
      </c>
    </row>
    <row r="8" spans="1:11" ht="15" customHeight="1">
      <c r="E8" s="54" t="str">
        <f>"○ Model Name : "&amp;기본정보!C$7</f>
        <v xml:space="preserve">○ Model Name : </v>
      </c>
    </row>
    <row r="9" spans="1:11" ht="15" customHeight="1">
      <c r="E9" s="54" t="str">
        <f>"○ Serial Number : "&amp;기본정보!C$8</f>
        <v xml:space="preserve">○ Serial Number : </v>
      </c>
    </row>
    <row r="11" spans="1:11" ht="15" customHeight="1">
      <c r="E11" s="38" t="s">
        <v>103</v>
      </c>
    </row>
    <row r="12" spans="1:11" ht="15" customHeight="1">
      <c r="E12" s="54" t="str">
        <f>"○ Range : ("&amp;Calcu!J3&amp;" ~ "&amp;Calcu!K3&amp;") mm"</f>
        <v>○ Range : (0 ~ 0) mm</v>
      </c>
    </row>
    <row r="13" spans="1:11" ht="15" customHeight="1">
      <c r="A13" s="44"/>
      <c r="B13" s="44"/>
      <c r="C13" s="44"/>
      <c r="D13" s="44"/>
      <c r="E13" s="54" t="str">
        <f ca="1">"○ Resolution : "&amp;Calcu!M3&amp;" mm"</f>
        <v>○ Resolution : 0 mm</v>
      </c>
    </row>
    <row r="14" spans="1:11" ht="15" customHeight="1">
      <c r="A14" s="44"/>
      <c r="B14" s="44"/>
      <c r="C14" s="44"/>
      <c r="D14" s="44"/>
      <c r="E14" s="44"/>
    </row>
    <row r="15" spans="1:11" ht="15" customHeight="1">
      <c r="A15" s="44"/>
      <c r="B15" s="43"/>
      <c r="C15" s="43"/>
      <c r="D15" s="43"/>
      <c r="E15" s="346" t="s">
        <v>384</v>
      </c>
      <c r="F15" s="349" t="s">
        <v>220</v>
      </c>
      <c r="G15" s="350"/>
    </row>
    <row r="16" spans="1:11" ht="15" customHeight="1">
      <c r="A16" s="44"/>
      <c r="B16" s="43"/>
      <c r="C16" s="43"/>
      <c r="D16" s="43"/>
      <c r="E16" s="347"/>
      <c r="F16" s="253" t="s">
        <v>401</v>
      </c>
      <c r="G16" s="245" t="s">
        <v>402</v>
      </c>
    </row>
    <row r="17" spans="1:7" ht="15" customHeight="1">
      <c r="A17" s="44"/>
      <c r="B17" s="43"/>
      <c r="C17" s="43"/>
      <c r="D17" s="43"/>
      <c r="E17" s="348"/>
      <c r="F17" s="252" t="s">
        <v>219</v>
      </c>
      <c r="G17" s="244" t="s">
        <v>219</v>
      </c>
    </row>
    <row r="18" spans="1:7" ht="15" customHeight="1">
      <c r="A18" s="44" t="str">
        <f>IF(Calcu!AM9=TRUE,"","삭제")</f>
        <v/>
      </c>
      <c r="B18" s="43"/>
      <c r="C18" s="43"/>
      <c r="D18" s="43"/>
      <c r="E18" s="143" t="e">
        <f ca="1">Calcu!AP9</f>
        <v>#N/A</v>
      </c>
      <c r="F18" s="254" t="e">
        <f ca="1">Calcu!AQ9</f>
        <v>#N/A</v>
      </c>
      <c r="G18" s="246" t="str">
        <f ca="1">Calcu!AR9</f>
        <v>-</v>
      </c>
    </row>
    <row r="19" spans="1:7" ht="15" customHeight="1">
      <c r="A19" s="44" t="str">
        <f>IF(Calcu!AM10=TRUE,"","삭제")</f>
        <v>삭제</v>
      </c>
      <c r="B19" s="43"/>
      <c r="C19" s="43"/>
      <c r="D19" s="43"/>
      <c r="E19" s="143" t="str">
        <f ca="1">Calcu!AP10</f>
        <v/>
      </c>
      <c r="F19" s="254" t="str">
        <f ca="1">Calcu!AQ10</f>
        <v/>
      </c>
      <c r="G19" s="246" t="str">
        <f ca="1">Calcu!AR10</f>
        <v>-</v>
      </c>
    </row>
    <row r="20" spans="1:7" ht="15" customHeight="1">
      <c r="A20" s="44" t="str">
        <f>IF(Calcu!AM11=TRUE,"","삭제")</f>
        <v>삭제</v>
      </c>
      <c r="B20" s="43"/>
      <c r="C20" s="43"/>
      <c r="D20" s="43"/>
      <c r="E20" s="143" t="str">
        <f ca="1">Calcu!AP11</f>
        <v/>
      </c>
      <c r="F20" s="254" t="str">
        <f ca="1">Calcu!AQ11</f>
        <v/>
      </c>
      <c r="G20" s="246" t="str">
        <f ca="1">Calcu!AR11</f>
        <v>-</v>
      </c>
    </row>
    <row r="21" spans="1:7" ht="15" customHeight="1">
      <c r="A21" s="44" t="str">
        <f>IF(Calcu!AM12=TRUE,"","삭제")</f>
        <v>삭제</v>
      </c>
      <c r="B21" s="43"/>
      <c r="C21" s="43"/>
      <c r="D21" s="43"/>
      <c r="E21" s="143" t="str">
        <f ca="1">Calcu!AP12</f>
        <v/>
      </c>
      <c r="F21" s="254" t="str">
        <f ca="1">Calcu!AQ12</f>
        <v/>
      </c>
      <c r="G21" s="246" t="str">
        <f ca="1">Calcu!AR12</f>
        <v>-</v>
      </c>
    </row>
    <row r="22" spans="1:7" ht="15" customHeight="1">
      <c r="A22" s="44" t="str">
        <f>IF(Calcu!AM13=TRUE,"","삭제")</f>
        <v>삭제</v>
      </c>
      <c r="B22" s="43"/>
      <c r="C22" s="43"/>
      <c r="D22" s="43"/>
      <c r="E22" s="143" t="str">
        <f ca="1">Calcu!AP13</f>
        <v/>
      </c>
      <c r="F22" s="254" t="str">
        <f ca="1">Calcu!AQ13</f>
        <v/>
      </c>
      <c r="G22" s="246" t="str">
        <f ca="1">Calcu!AR13</f>
        <v>-</v>
      </c>
    </row>
    <row r="23" spans="1:7" ht="15" customHeight="1">
      <c r="A23" s="44" t="str">
        <f>IF(Calcu!AM14=TRUE,"","삭제")</f>
        <v>삭제</v>
      </c>
      <c r="B23" s="43"/>
      <c r="C23" s="43"/>
      <c r="D23" s="43"/>
      <c r="E23" s="143" t="str">
        <f ca="1">Calcu!AP14</f>
        <v/>
      </c>
      <c r="F23" s="254" t="str">
        <f ca="1">Calcu!AQ14</f>
        <v/>
      </c>
      <c r="G23" s="246" t="str">
        <f ca="1">Calcu!AR14</f>
        <v>-</v>
      </c>
    </row>
    <row r="24" spans="1:7" ht="15" customHeight="1">
      <c r="A24" s="44" t="str">
        <f>IF(Calcu!AM15=TRUE,"","삭제")</f>
        <v>삭제</v>
      </c>
      <c r="B24" s="43"/>
      <c r="C24" s="43"/>
      <c r="D24" s="43"/>
      <c r="E24" s="143" t="str">
        <f ca="1">Calcu!AP15</f>
        <v/>
      </c>
      <c r="F24" s="254" t="str">
        <f ca="1">Calcu!AQ15</f>
        <v/>
      </c>
      <c r="G24" s="246" t="str">
        <f ca="1">Calcu!AR15</f>
        <v>-</v>
      </c>
    </row>
    <row r="25" spans="1:7" ht="15" customHeight="1">
      <c r="A25" s="44" t="str">
        <f>IF(Calcu!AM16=TRUE,"","삭제")</f>
        <v>삭제</v>
      </c>
      <c r="B25" s="43"/>
      <c r="C25" s="43"/>
      <c r="D25" s="43"/>
      <c r="E25" s="143" t="str">
        <f ca="1">Calcu!AP16</f>
        <v/>
      </c>
      <c r="F25" s="254" t="str">
        <f ca="1">Calcu!AQ16</f>
        <v/>
      </c>
      <c r="G25" s="246" t="str">
        <f ca="1">Calcu!AR16</f>
        <v>-</v>
      </c>
    </row>
    <row r="26" spans="1:7" ht="15" customHeight="1">
      <c r="A26" s="44" t="str">
        <f>IF(Calcu!AM17=TRUE,"","삭제")</f>
        <v>삭제</v>
      </c>
      <c r="B26" s="43"/>
      <c r="C26" s="43"/>
      <c r="D26" s="43"/>
      <c r="E26" s="143" t="str">
        <f ca="1">Calcu!AP17</f>
        <v/>
      </c>
      <c r="F26" s="254" t="str">
        <f ca="1">Calcu!AQ17</f>
        <v/>
      </c>
      <c r="G26" s="246" t="str">
        <f ca="1">Calcu!AR17</f>
        <v>-</v>
      </c>
    </row>
    <row r="27" spans="1:7" ht="15" customHeight="1">
      <c r="A27" s="44" t="str">
        <f>IF(Calcu!AM18=TRUE,"","삭제")</f>
        <v>삭제</v>
      </c>
      <c r="B27" s="43"/>
      <c r="C27" s="43"/>
      <c r="D27" s="43"/>
      <c r="E27" s="143" t="str">
        <f ca="1">Calcu!AP18</f>
        <v/>
      </c>
      <c r="F27" s="254" t="str">
        <f ca="1">Calcu!AQ18</f>
        <v/>
      </c>
      <c r="G27" s="246" t="str">
        <f ca="1">Calcu!AR18</f>
        <v>-</v>
      </c>
    </row>
    <row r="28" spans="1:7" ht="15" customHeight="1">
      <c r="A28" s="44" t="str">
        <f>IF(Calcu!AM19=TRUE,"","삭제")</f>
        <v>삭제</v>
      </c>
      <c r="B28" s="43"/>
      <c r="C28" s="43"/>
      <c r="D28" s="43"/>
      <c r="E28" s="143" t="str">
        <f ca="1">Calcu!AP19</f>
        <v/>
      </c>
      <c r="F28" s="254" t="str">
        <f ca="1">Calcu!AQ19</f>
        <v/>
      </c>
      <c r="G28" s="246" t="str">
        <f ca="1">Calcu!AR19</f>
        <v>-</v>
      </c>
    </row>
    <row r="29" spans="1:7" ht="15" customHeight="1">
      <c r="A29" s="44" t="str">
        <f>IF(Calcu!AM20=TRUE,"","삭제")</f>
        <v>삭제</v>
      </c>
      <c r="B29" s="43"/>
      <c r="C29" s="43"/>
      <c r="D29" s="43"/>
      <c r="E29" s="143" t="str">
        <f ca="1">Calcu!AP20</f>
        <v/>
      </c>
      <c r="F29" s="254" t="str">
        <f ca="1">Calcu!AQ20</f>
        <v/>
      </c>
      <c r="G29" s="246" t="str">
        <f ca="1">Calcu!AR20</f>
        <v>-</v>
      </c>
    </row>
    <row r="30" spans="1:7" ht="15" customHeight="1">
      <c r="A30" s="44" t="str">
        <f>IF(Calcu!AM21=TRUE,"","삭제")</f>
        <v>삭제</v>
      </c>
      <c r="B30" s="43"/>
      <c r="C30" s="43"/>
      <c r="D30" s="43"/>
      <c r="E30" s="143" t="str">
        <f ca="1">Calcu!AP21</f>
        <v/>
      </c>
      <c r="F30" s="254" t="str">
        <f ca="1">Calcu!AQ21</f>
        <v/>
      </c>
      <c r="G30" s="246" t="str">
        <f ca="1">Calcu!AR21</f>
        <v>-</v>
      </c>
    </row>
    <row r="31" spans="1:7" ht="15" customHeight="1">
      <c r="A31" s="44" t="str">
        <f>IF(Calcu!AM22=TRUE,"","삭제")</f>
        <v>삭제</v>
      </c>
      <c r="B31" s="43"/>
      <c r="C31" s="43"/>
      <c r="D31" s="43"/>
      <c r="E31" s="143" t="str">
        <f ca="1">Calcu!AP22</f>
        <v/>
      </c>
      <c r="F31" s="254" t="str">
        <f ca="1">Calcu!AQ22</f>
        <v/>
      </c>
      <c r="G31" s="246" t="str">
        <f ca="1">Calcu!AR22</f>
        <v>-</v>
      </c>
    </row>
    <row r="32" spans="1:7" ht="15" customHeight="1">
      <c r="A32" s="44" t="str">
        <f>IF(Calcu!AM23=TRUE,"","삭제")</f>
        <v>삭제</v>
      </c>
      <c r="B32" s="43"/>
      <c r="C32" s="43"/>
      <c r="D32" s="43"/>
      <c r="E32" s="143" t="str">
        <f ca="1">Calcu!AP23</f>
        <v/>
      </c>
      <c r="F32" s="254" t="str">
        <f ca="1">Calcu!AQ23</f>
        <v/>
      </c>
      <c r="G32" s="246" t="str">
        <f ca="1">Calcu!AR23</f>
        <v>-</v>
      </c>
    </row>
    <row r="33" spans="1:10" ht="15" customHeight="1">
      <c r="A33" s="44" t="str">
        <f>IF(Calcu!AM24=TRUE,"","삭제")</f>
        <v>삭제</v>
      </c>
      <c r="B33" s="43"/>
      <c r="C33" s="43"/>
      <c r="D33" s="43"/>
      <c r="E33" s="143" t="str">
        <f ca="1">Calcu!AP24</f>
        <v/>
      </c>
      <c r="F33" s="254" t="str">
        <f ca="1">Calcu!AQ24</f>
        <v/>
      </c>
      <c r="G33" s="246" t="str">
        <f ca="1">Calcu!AR24</f>
        <v>-</v>
      </c>
    </row>
    <row r="34" spans="1:10" ht="15" customHeight="1">
      <c r="A34" s="44" t="str">
        <f>IF(Calcu!AM25=TRUE,"","삭제")</f>
        <v>삭제</v>
      </c>
      <c r="B34" s="43"/>
      <c r="C34" s="43"/>
      <c r="D34" s="43"/>
      <c r="E34" s="143" t="str">
        <f ca="1">Calcu!AP25</f>
        <v/>
      </c>
      <c r="F34" s="254" t="str">
        <f ca="1">Calcu!AQ25</f>
        <v/>
      </c>
      <c r="G34" s="246" t="str">
        <f ca="1">Calcu!AR25</f>
        <v>-</v>
      </c>
    </row>
    <row r="35" spans="1:10" ht="15" customHeight="1">
      <c r="A35" s="44" t="str">
        <f>IF(Calcu!AM26=TRUE,"","삭제")</f>
        <v>삭제</v>
      </c>
      <c r="B35" s="43"/>
      <c r="C35" s="43"/>
      <c r="D35" s="43"/>
      <c r="E35" s="143" t="str">
        <f ca="1">Calcu!AP26</f>
        <v/>
      </c>
      <c r="F35" s="254" t="str">
        <f ca="1">Calcu!AQ26</f>
        <v/>
      </c>
      <c r="G35" s="246" t="str">
        <f ca="1">Calcu!AR26</f>
        <v>-</v>
      </c>
    </row>
    <row r="36" spans="1:10" ht="15" customHeight="1">
      <c r="A36" s="44" t="str">
        <f>IF(Calcu!AM27=TRUE,"","삭제")</f>
        <v>삭제</v>
      </c>
      <c r="B36" s="43"/>
      <c r="C36" s="43"/>
      <c r="D36" s="43"/>
      <c r="E36" s="143" t="str">
        <f ca="1">Calcu!AP27</f>
        <v/>
      </c>
      <c r="F36" s="254" t="str">
        <f ca="1">Calcu!AQ27</f>
        <v/>
      </c>
      <c r="G36" s="246" t="str">
        <f ca="1">Calcu!AR27</f>
        <v>-</v>
      </c>
    </row>
    <row r="37" spans="1:10" ht="15" customHeight="1">
      <c r="A37" s="44" t="str">
        <f>IF(Calcu!AM28=TRUE,"","삭제")</f>
        <v>삭제</v>
      </c>
      <c r="B37" s="43"/>
      <c r="C37" s="43"/>
      <c r="D37" s="43"/>
      <c r="E37" s="143" t="str">
        <f ca="1">Calcu!AP28</f>
        <v/>
      </c>
      <c r="F37" s="254" t="str">
        <f ca="1">Calcu!AQ28</f>
        <v/>
      </c>
      <c r="G37" s="246" t="str">
        <f ca="1">Calcu!AR28</f>
        <v>-</v>
      </c>
    </row>
    <row r="38" spans="1:10" ht="15" customHeight="1">
      <c r="A38" s="44" t="str">
        <f>IF(Calcu!AM29=TRUE,"","삭제")</f>
        <v>삭제</v>
      </c>
      <c r="B38" s="43"/>
      <c r="C38" s="43"/>
      <c r="D38" s="43"/>
      <c r="E38" s="143" t="str">
        <f ca="1">Calcu!AP29</f>
        <v/>
      </c>
      <c r="F38" s="254" t="str">
        <f ca="1">Calcu!AQ29</f>
        <v/>
      </c>
      <c r="G38" s="246" t="str">
        <f ca="1">Calcu!AR29</f>
        <v>-</v>
      </c>
    </row>
    <row r="39" spans="1:10" ht="15" customHeight="1">
      <c r="A39" s="44" t="str">
        <f>IF(Calcu!AM30=TRUE,"","삭제")</f>
        <v>삭제</v>
      </c>
      <c r="B39" s="43"/>
      <c r="C39" s="43"/>
      <c r="D39" s="43"/>
      <c r="E39" s="143" t="str">
        <f ca="1">Calcu!AP30</f>
        <v/>
      </c>
      <c r="F39" s="254" t="str">
        <f ca="1">Calcu!AQ30</f>
        <v/>
      </c>
      <c r="G39" s="246" t="str">
        <f ca="1">Calcu!AR30</f>
        <v>-</v>
      </c>
    </row>
    <row r="40" spans="1:10" ht="15" customHeight="1">
      <c r="A40" s="44" t="str">
        <f>IF(Calcu!AM31=TRUE,"","삭제")</f>
        <v>삭제</v>
      </c>
      <c r="B40" s="43"/>
      <c r="C40" s="43"/>
      <c r="D40" s="43"/>
      <c r="E40" s="143" t="str">
        <f ca="1">Calcu!AP31</f>
        <v/>
      </c>
      <c r="F40" s="254" t="str">
        <f ca="1">Calcu!AQ31</f>
        <v/>
      </c>
      <c r="G40" s="246" t="str">
        <f ca="1">Calcu!AR31</f>
        <v>-</v>
      </c>
    </row>
    <row r="41" spans="1:10" ht="15" customHeight="1">
      <c r="A41" s="44"/>
      <c r="F41" s="103"/>
      <c r="G41" s="51"/>
    </row>
    <row r="42" spans="1:10" ht="15" customHeight="1">
      <c r="A42" s="44"/>
      <c r="E42" s="38" t="e">
        <f ca="1">"● Measurement uncertainty : "&amp;Calcu!T66</f>
        <v>#N/A</v>
      </c>
      <c r="G42" s="38"/>
      <c r="J42" s="50"/>
    </row>
    <row r="43" spans="1:10" ht="15" customHeight="1">
      <c r="A43" s="44"/>
      <c r="F43" s="53" t="e">
        <f ca="1">IF(Calcu!E76="사다리꼴","(Confidence level 95 %,","(Confidence level about 95 %,")</f>
        <v>#N/A</v>
      </c>
      <c r="G43" s="257" t="e">
        <f ca="1">Calcu!E77&amp;") "</f>
        <v>#N/A</v>
      </c>
      <c r="H43" s="53"/>
      <c r="I43" s="50"/>
      <c r="J43" s="50"/>
    </row>
    <row r="44" spans="1:10" ht="15" customHeight="1">
      <c r="A44" s="44" t="e">
        <f ca="1">IF(Calcu!E76="사다리꼴","","삭제")</f>
        <v>#N/A</v>
      </c>
      <c r="E44" s="50" t="e">
        <f ca="1">IF(Calcu!E76="사다리꼴","※ Trapezoid probability distribution.","")</f>
        <v>#N/A</v>
      </c>
      <c r="H44" s="53"/>
      <c r="I44" s="50"/>
      <c r="J44" s="50"/>
    </row>
    <row r="45" spans="1:10" ht="15" customHeight="1">
      <c r="E45" s="75"/>
      <c r="F45" s="75"/>
      <c r="G45" s="75"/>
      <c r="H45" s="76"/>
    </row>
  </sheetData>
  <mergeCells count="3">
    <mergeCell ref="A1:K2"/>
    <mergeCell ref="E15:E17"/>
    <mergeCell ref="F15:G15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7.109375" style="37" bestFit="1" customWidth="1"/>
    <col min="6" max="6" width="9.21875" style="37" customWidth="1"/>
    <col min="7" max="7" width="4.44140625" style="37" bestFit="1" customWidth="1"/>
    <col min="8" max="8" width="8.77734375" style="37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5.21875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45" t="s">
        <v>499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</row>
    <row r="2" spans="1:17" s="47" customFormat="1" ht="33" customHeight="1">
      <c r="A2" s="345"/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</row>
    <row r="3" spans="1:17" s="47" customFormat="1" ht="12.75" customHeight="1">
      <c r="A3" s="48" t="s">
        <v>500</v>
      </c>
      <c r="B3" s="48"/>
      <c r="C3" s="48"/>
      <c r="D3" s="48"/>
      <c r="E3" s="48"/>
      <c r="F3" s="22"/>
      <c r="G3" s="22"/>
      <c r="H3" s="22"/>
      <c r="I3" s="22"/>
      <c r="J3" s="22"/>
      <c r="K3" s="22"/>
      <c r="L3" s="22"/>
      <c r="M3" s="22"/>
    </row>
    <row r="4" spans="1:17" s="49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1"/>
      <c r="D4" s="91"/>
      <c r="E4" s="91"/>
      <c r="F4" s="92"/>
      <c r="G4" s="92"/>
      <c r="H4" s="92"/>
      <c r="I4" s="92"/>
      <c r="J4" s="92"/>
      <c r="K4" s="102"/>
      <c r="L4" s="93"/>
      <c r="M4" s="101"/>
      <c r="N4" s="101"/>
      <c r="O4" s="101"/>
      <c r="P4" s="101"/>
      <c r="Q4" s="101"/>
    </row>
    <row r="5" spans="1:17" s="36" customFormat="1" ht="15" customHeight="1"/>
    <row r="6" spans="1:17" ht="15" customHeight="1">
      <c r="F6" s="54" t="str">
        <f>"○ 품명 : "&amp;기본정보!C$5</f>
        <v xml:space="preserve">○ 품명 : </v>
      </c>
      <c r="G6" s="54"/>
    </row>
    <row r="7" spans="1:17" ht="15" customHeight="1">
      <c r="F7" s="54" t="str">
        <f>"○ 제작회사 : "&amp;기본정보!C$6</f>
        <v xml:space="preserve">○ 제작회사 : </v>
      </c>
      <c r="G7" s="54"/>
    </row>
    <row r="8" spans="1:17" ht="15" customHeight="1">
      <c r="F8" s="54" t="str">
        <f>"○ 형식 : "&amp;기본정보!C$7</f>
        <v xml:space="preserve">○ 형식 : </v>
      </c>
      <c r="G8" s="54"/>
    </row>
    <row r="9" spans="1:17" ht="15" customHeight="1">
      <c r="F9" s="54" t="str">
        <f>"○ 기기번호 : "&amp;기본정보!C$8</f>
        <v xml:space="preserve">○ 기기번호 : </v>
      </c>
      <c r="G9" s="54"/>
    </row>
    <row r="11" spans="1:17" ht="15" customHeight="1">
      <c r="F11" s="38" t="s">
        <v>501</v>
      </c>
      <c r="G11" s="38"/>
    </row>
    <row r="12" spans="1:17" ht="15" customHeight="1">
      <c r="F12" s="54" t="str">
        <f>"○ 교정범위 : ("&amp;Calcu!J3&amp;" ~ "&amp;Calcu!K3&amp;") mm"</f>
        <v>○ 교정범위 : (0 ~ 0) mm</v>
      </c>
      <c r="G12" s="54"/>
    </row>
    <row r="13" spans="1:17" ht="15" customHeight="1">
      <c r="A13" s="44"/>
      <c r="C13" s="44"/>
      <c r="D13" s="44"/>
      <c r="F13" s="54" t="str">
        <f ca="1">"○ 최소눈금 : "&amp;Calcu!M3&amp;" mm"</f>
        <v>○ 최소눈금 : 0 mm</v>
      </c>
      <c r="G13" s="54"/>
    </row>
    <row r="14" spans="1:17" ht="15" customHeight="1">
      <c r="A14" s="44"/>
      <c r="B14" s="44"/>
      <c r="C14" s="44"/>
      <c r="D14" s="44"/>
      <c r="E14" s="44"/>
    </row>
    <row r="15" spans="1:17" s="281" customFormat="1" ht="15" customHeight="1">
      <c r="B15" s="357"/>
      <c r="C15" s="359"/>
      <c r="D15" s="359"/>
      <c r="E15" s="361" t="s">
        <v>392</v>
      </c>
      <c r="F15" s="363" t="s">
        <v>518</v>
      </c>
      <c r="G15" s="365" t="s">
        <v>502</v>
      </c>
      <c r="H15" s="367" t="s">
        <v>503</v>
      </c>
      <c r="I15" s="369"/>
      <c r="J15" s="370" t="s">
        <v>504</v>
      </c>
      <c r="K15" s="370"/>
      <c r="L15" s="370"/>
      <c r="M15" s="352" t="s">
        <v>505</v>
      </c>
      <c r="N15" s="352"/>
      <c r="O15" s="352"/>
      <c r="P15" s="353"/>
      <c r="Q15" s="355" t="s">
        <v>506</v>
      </c>
    </row>
    <row r="16" spans="1:17" s="282" customFormat="1" ht="15" customHeight="1">
      <c r="B16" s="358"/>
      <c r="C16" s="360"/>
      <c r="D16" s="360"/>
      <c r="E16" s="362"/>
      <c r="F16" s="364"/>
      <c r="G16" s="366"/>
      <c r="H16" s="368"/>
      <c r="I16" s="360"/>
      <c r="J16" s="283" t="s">
        <v>520</v>
      </c>
      <c r="K16" s="284" t="s">
        <v>521</v>
      </c>
      <c r="L16" s="284" t="s">
        <v>522</v>
      </c>
      <c r="M16" s="283" t="s">
        <v>519</v>
      </c>
      <c r="N16" s="284" t="s">
        <v>523</v>
      </c>
      <c r="O16" s="284" t="s">
        <v>522</v>
      </c>
      <c r="P16" s="354"/>
      <c r="Q16" s="356"/>
    </row>
    <row r="17" spans="1:17" ht="15" customHeight="1">
      <c r="A17" s="44" t="str">
        <f>IF(Calcu!B9=TRUE,"","삭제")</f>
        <v>삭제</v>
      </c>
      <c r="B17" s="43"/>
      <c r="C17" s="43"/>
      <c r="D17" s="43"/>
      <c r="E17" s="37" t="str">
        <f>Calcu!AH9</f>
        <v>전진</v>
      </c>
      <c r="F17" s="51" t="e">
        <f ca="1">Calcu!AA9</f>
        <v>#N/A</v>
      </c>
      <c r="G17" s="51" t="s">
        <v>507</v>
      </c>
      <c r="H17" s="51" t="e">
        <f ca="1">Calcu!AD9</f>
        <v>#N/A</v>
      </c>
      <c r="J17" s="37" t="e">
        <f ca="1">Calcu!AB9</f>
        <v>#N/A</v>
      </c>
      <c r="K17" s="37" t="e">
        <f ca="1">Calcu!AC9</f>
        <v>#N/A</v>
      </c>
      <c r="L17" s="37" t="str">
        <f>LEFT(Calcu!AE9)</f>
        <v/>
      </c>
      <c r="M17" s="37" t="s">
        <v>508</v>
      </c>
      <c r="N17" s="37" t="s">
        <v>508</v>
      </c>
      <c r="O17" s="37" t="s">
        <v>508</v>
      </c>
      <c r="Q17" s="37" t="e">
        <f ca="1">Calcu!AF9</f>
        <v>#N/A</v>
      </c>
    </row>
    <row r="18" spans="1:17" ht="15" customHeight="1">
      <c r="A18" s="44" t="str">
        <f>IF(Calcu!B10=TRUE,"","삭제")</f>
        <v>삭제</v>
      </c>
      <c r="B18" s="43"/>
      <c r="C18" s="43"/>
      <c r="D18" s="43"/>
      <c r="E18" s="37" t="str">
        <f>Calcu!AH10</f>
        <v/>
      </c>
      <c r="F18" s="51" t="e">
        <f ca="1">Calcu!AA10</f>
        <v>#N/A</v>
      </c>
      <c r="G18" s="51" t="s">
        <v>507</v>
      </c>
      <c r="H18" s="51" t="e">
        <f ca="1">Calcu!AD10</f>
        <v>#N/A</v>
      </c>
      <c r="J18" s="37" t="e">
        <f ca="1">Calcu!AB10</f>
        <v>#N/A</v>
      </c>
      <c r="K18" s="37" t="e">
        <f ca="1">Calcu!AC10</f>
        <v>#N/A</v>
      </c>
      <c r="L18" s="37" t="str">
        <f>LEFT(Calcu!AE10)</f>
        <v/>
      </c>
      <c r="M18" s="37" t="s">
        <v>508</v>
      </c>
      <c r="N18" s="37" t="s">
        <v>509</v>
      </c>
      <c r="O18" s="37" t="s">
        <v>509</v>
      </c>
      <c r="Q18" s="37" t="e">
        <f ca="1">Calcu!AF10</f>
        <v>#N/A</v>
      </c>
    </row>
    <row r="19" spans="1:17" ht="15" customHeight="1">
      <c r="A19" s="44" t="str">
        <f>IF(Calcu!B11=TRUE,"","삭제")</f>
        <v>삭제</v>
      </c>
      <c r="B19" s="43"/>
      <c r="C19" s="43"/>
      <c r="D19" s="43"/>
      <c r="E19" s="37" t="str">
        <f>Calcu!AH11</f>
        <v/>
      </c>
      <c r="F19" s="51" t="e">
        <f ca="1">Calcu!AA11</f>
        <v>#N/A</v>
      </c>
      <c r="G19" s="51" t="s">
        <v>507</v>
      </c>
      <c r="H19" s="51" t="e">
        <f ca="1">Calcu!AD11</f>
        <v>#N/A</v>
      </c>
      <c r="J19" s="37" t="e">
        <f ca="1">Calcu!AB11</f>
        <v>#N/A</v>
      </c>
      <c r="K19" s="37" t="e">
        <f ca="1">Calcu!AC11</f>
        <v>#N/A</v>
      </c>
      <c r="L19" s="37" t="str">
        <f>LEFT(Calcu!AE11)</f>
        <v/>
      </c>
      <c r="M19" s="37" t="s">
        <v>508</v>
      </c>
      <c r="N19" s="37" t="s">
        <v>509</v>
      </c>
      <c r="O19" s="37" t="s">
        <v>509</v>
      </c>
      <c r="Q19" s="37" t="e">
        <f ca="1">Calcu!AF11</f>
        <v>#N/A</v>
      </c>
    </row>
    <row r="20" spans="1:17" ht="15" customHeight="1">
      <c r="A20" s="44" t="str">
        <f>IF(Calcu!B12=TRUE,"","삭제")</f>
        <v>삭제</v>
      </c>
      <c r="B20" s="43"/>
      <c r="C20" s="43"/>
      <c r="D20" s="43"/>
      <c r="E20" s="37" t="str">
        <f>Calcu!AH12</f>
        <v/>
      </c>
      <c r="F20" s="51" t="e">
        <f ca="1">Calcu!AA12</f>
        <v>#N/A</v>
      </c>
      <c r="G20" s="51" t="s">
        <v>507</v>
      </c>
      <c r="H20" s="51" t="e">
        <f ca="1">Calcu!AD12</f>
        <v>#N/A</v>
      </c>
      <c r="J20" s="37" t="e">
        <f ca="1">Calcu!AB12</f>
        <v>#N/A</v>
      </c>
      <c r="K20" s="37" t="e">
        <f ca="1">Calcu!AC12</f>
        <v>#N/A</v>
      </c>
      <c r="L20" s="37" t="str">
        <f>LEFT(Calcu!AE12)</f>
        <v/>
      </c>
      <c r="M20" s="37" t="s">
        <v>509</v>
      </c>
      <c r="N20" s="37" t="s">
        <v>508</v>
      </c>
      <c r="O20" s="37" t="s">
        <v>508</v>
      </c>
      <c r="Q20" s="37" t="e">
        <f ca="1">Calcu!AF12</f>
        <v>#N/A</v>
      </c>
    </row>
    <row r="21" spans="1:17" ht="15" customHeight="1">
      <c r="A21" s="44" t="str">
        <f>IF(Calcu!B13=TRUE,"","삭제")</f>
        <v>삭제</v>
      </c>
      <c r="B21" s="43"/>
      <c r="C21" s="43"/>
      <c r="D21" s="43"/>
      <c r="E21" s="37" t="str">
        <f>Calcu!AH13</f>
        <v/>
      </c>
      <c r="F21" s="51" t="e">
        <f ca="1">Calcu!AA13</f>
        <v>#N/A</v>
      </c>
      <c r="G21" s="51" t="s">
        <v>507</v>
      </c>
      <c r="H21" s="51" t="e">
        <f ca="1">Calcu!AD13</f>
        <v>#N/A</v>
      </c>
      <c r="J21" s="37" t="e">
        <f ca="1">Calcu!AB13</f>
        <v>#N/A</v>
      </c>
      <c r="K21" s="37" t="e">
        <f ca="1">Calcu!AC13</f>
        <v>#N/A</v>
      </c>
      <c r="L21" s="37" t="str">
        <f>LEFT(Calcu!AE13)</f>
        <v/>
      </c>
      <c r="M21" s="37" t="s">
        <v>510</v>
      </c>
      <c r="N21" s="37" t="s">
        <v>510</v>
      </c>
      <c r="O21" s="37" t="s">
        <v>510</v>
      </c>
      <c r="Q21" s="37" t="e">
        <f ca="1">Calcu!AF13</f>
        <v>#N/A</v>
      </c>
    </row>
    <row r="22" spans="1:17" ht="15" customHeight="1">
      <c r="A22" s="44" t="str">
        <f>IF(Calcu!B14=TRUE,"","삭제")</f>
        <v>삭제</v>
      </c>
      <c r="B22" s="43"/>
      <c r="C22" s="43"/>
      <c r="D22" s="43"/>
      <c r="E22" s="37" t="str">
        <f>Calcu!AH14</f>
        <v/>
      </c>
      <c r="F22" s="51" t="e">
        <f ca="1">Calcu!AA14</f>
        <v>#N/A</v>
      </c>
      <c r="G22" s="51" t="s">
        <v>507</v>
      </c>
      <c r="H22" s="51" t="e">
        <f ca="1">Calcu!AD14</f>
        <v>#N/A</v>
      </c>
      <c r="J22" s="37" t="e">
        <f ca="1">Calcu!AB14</f>
        <v>#N/A</v>
      </c>
      <c r="K22" s="37" t="e">
        <f ca="1">Calcu!AC14</f>
        <v>#N/A</v>
      </c>
      <c r="L22" s="37" t="str">
        <f>LEFT(Calcu!AE14)</f>
        <v/>
      </c>
      <c r="M22" s="37" t="s">
        <v>509</v>
      </c>
      <c r="N22" s="37" t="s">
        <v>509</v>
      </c>
      <c r="O22" s="37" t="s">
        <v>511</v>
      </c>
      <c r="Q22" s="37" t="e">
        <f ca="1">Calcu!AF14</f>
        <v>#N/A</v>
      </c>
    </row>
    <row r="23" spans="1:17" ht="15" customHeight="1">
      <c r="A23" s="44" t="str">
        <f>IF(Calcu!B15=TRUE,"","삭제")</f>
        <v>삭제</v>
      </c>
      <c r="B23" s="43"/>
      <c r="C23" s="43"/>
      <c r="D23" s="43"/>
      <c r="E23" s="37" t="str">
        <f>Calcu!AH15</f>
        <v/>
      </c>
      <c r="F23" s="51" t="e">
        <f ca="1">Calcu!AA15</f>
        <v>#N/A</v>
      </c>
      <c r="G23" s="51" t="s">
        <v>177</v>
      </c>
      <c r="H23" s="51" t="e">
        <f ca="1">Calcu!AD15</f>
        <v>#N/A</v>
      </c>
      <c r="J23" s="37" t="e">
        <f ca="1">Calcu!AB15</f>
        <v>#N/A</v>
      </c>
      <c r="K23" s="37" t="e">
        <f ca="1">Calcu!AC15</f>
        <v>#N/A</v>
      </c>
      <c r="L23" s="37" t="str">
        <f>LEFT(Calcu!AE15)</f>
        <v/>
      </c>
      <c r="M23" s="37" t="s">
        <v>510</v>
      </c>
      <c r="N23" s="37" t="s">
        <v>512</v>
      </c>
      <c r="O23" s="37" t="s">
        <v>509</v>
      </c>
      <c r="Q23" s="37" t="e">
        <f ca="1">Calcu!AF15</f>
        <v>#N/A</v>
      </c>
    </row>
    <row r="24" spans="1:17" ht="15" customHeight="1">
      <c r="A24" s="44" t="str">
        <f>IF(Calcu!B16=TRUE,"","삭제")</f>
        <v>삭제</v>
      </c>
      <c r="B24" s="43"/>
      <c r="C24" s="43"/>
      <c r="D24" s="43"/>
      <c r="E24" s="37" t="str">
        <f>Calcu!AH16</f>
        <v/>
      </c>
      <c r="F24" s="51" t="e">
        <f ca="1">Calcu!AA16</f>
        <v>#N/A</v>
      </c>
      <c r="G24" s="51" t="s">
        <v>177</v>
      </c>
      <c r="H24" s="51" t="e">
        <f ca="1">Calcu!AD16</f>
        <v>#N/A</v>
      </c>
      <c r="J24" s="37" t="e">
        <f ca="1">Calcu!AB16</f>
        <v>#N/A</v>
      </c>
      <c r="K24" s="37" t="e">
        <f ca="1">Calcu!AC16</f>
        <v>#N/A</v>
      </c>
      <c r="L24" s="37" t="str">
        <f>LEFT(Calcu!AE16)</f>
        <v/>
      </c>
      <c r="M24" s="37" t="s">
        <v>509</v>
      </c>
      <c r="N24" s="37" t="s">
        <v>509</v>
      </c>
      <c r="O24" s="37" t="s">
        <v>512</v>
      </c>
      <c r="Q24" s="37" t="e">
        <f ca="1">Calcu!AF16</f>
        <v>#N/A</v>
      </c>
    </row>
    <row r="25" spans="1:17" ht="15" customHeight="1">
      <c r="A25" s="44" t="str">
        <f>IF(Calcu!B17=TRUE,"","삭제")</f>
        <v>삭제</v>
      </c>
      <c r="B25" s="43"/>
      <c r="C25" s="43"/>
      <c r="D25" s="43"/>
      <c r="E25" s="37" t="str">
        <f>Calcu!AH17</f>
        <v/>
      </c>
      <c r="F25" s="51" t="e">
        <f ca="1">Calcu!AA17</f>
        <v>#N/A</v>
      </c>
      <c r="G25" s="51" t="s">
        <v>513</v>
      </c>
      <c r="H25" s="51" t="e">
        <f ca="1">Calcu!AD17</f>
        <v>#N/A</v>
      </c>
      <c r="J25" s="37" t="e">
        <f ca="1">Calcu!AB17</f>
        <v>#N/A</v>
      </c>
      <c r="K25" s="37" t="e">
        <f ca="1">Calcu!AC17</f>
        <v>#N/A</v>
      </c>
      <c r="L25" s="37" t="str">
        <f>LEFT(Calcu!AE17)</f>
        <v/>
      </c>
      <c r="M25" s="37" t="s">
        <v>514</v>
      </c>
      <c r="N25" s="37" t="s">
        <v>514</v>
      </c>
      <c r="O25" s="37" t="s">
        <v>509</v>
      </c>
      <c r="Q25" s="37" t="e">
        <f ca="1">Calcu!AF17</f>
        <v>#N/A</v>
      </c>
    </row>
    <row r="26" spans="1:17" ht="15" customHeight="1">
      <c r="A26" s="44" t="str">
        <f>IF(Calcu!B18=TRUE,"","삭제")</f>
        <v>삭제</v>
      </c>
      <c r="B26" s="43"/>
      <c r="C26" s="43"/>
      <c r="D26" s="43"/>
      <c r="E26" s="37" t="str">
        <f>Calcu!AH18</f>
        <v/>
      </c>
      <c r="F26" s="51" t="e">
        <f ca="1">Calcu!AA18</f>
        <v>#N/A</v>
      </c>
      <c r="G26" s="51" t="s">
        <v>515</v>
      </c>
      <c r="H26" s="51" t="e">
        <f ca="1">Calcu!AD18</f>
        <v>#N/A</v>
      </c>
      <c r="J26" s="37" t="e">
        <f ca="1">Calcu!AB18</f>
        <v>#N/A</v>
      </c>
      <c r="K26" s="37" t="e">
        <f ca="1">Calcu!AC18</f>
        <v>#N/A</v>
      </c>
      <c r="L26" s="37" t="str">
        <f>LEFT(Calcu!AE18)</f>
        <v/>
      </c>
      <c r="M26" s="37" t="s">
        <v>510</v>
      </c>
      <c r="N26" s="37" t="s">
        <v>508</v>
      </c>
      <c r="O26" s="37" t="s">
        <v>508</v>
      </c>
      <c r="Q26" s="37" t="e">
        <f ca="1">Calcu!AF18</f>
        <v>#N/A</v>
      </c>
    </row>
    <row r="27" spans="1:17" ht="15" customHeight="1">
      <c r="A27" s="44" t="str">
        <f>IF(Calcu!B19=TRUE,"","삭제")</f>
        <v>삭제</v>
      </c>
      <c r="B27" s="43"/>
      <c r="C27" s="43"/>
      <c r="D27" s="43"/>
      <c r="E27" s="37" t="str">
        <f>Calcu!AH19</f>
        <v/>
      </c>
      <c r="F27" s="51" t="e">
        <f ca="1">Calcu!AA19</f>
        <v>#N/A</v>
      </c>
      <c r="G27" s="51" t="s">
        <v>515</v>
      </c>
      <c r="H27" s="51" t="e">
        <f ca="1">Calcu!AD19</f>
        <v>#N/A</v>
      </c>
      <c r="J27" s="37" t="e">
        <f ca="1">Calcu!AB19</f>
        <v>#N/A</v>
      </c>
      <c r="K27" s="37" t="e">
        <f ca="1">Calcu!AC19</f>
        <v>#N/A</v>
      </c>
      <c r="L27" s="37" t="str">
        <f>LEFT(Calcu!AE19)</f>
        <v/>
      </c>
      <c r="M27" s="37" t="s">
        <v>509</v>
      </c>
      <c r="N27" s="37" t="s">
        <v>509</v>
      </c>
      <c r="O27" s="37" t="s">
        <v>511</v>
      </c>
      <c r="Q27" s="37" t="e">
        <f ca="1">Calcu!AF19</f>
        <v>#N/A</v>
      </c>
    </row>
    <row r="28" spans="1:17" ht="15" customHeight="1">
      <c r="A28" s="44" t="str">
        <f>IF(Calcu!B20=TRUE,"","삭제")</f>
        <v>삭제</v>
      </c>
      <c r="B28" s="43"/>
      <c r="C28" s="43"/>
      <c r="D28" s="43"/>
      <c r="E28" s="37" t="str">
        <f>Calcu!AH20</f>
        <v/>
      </c>
      <c r="F28" s="51" t="e">
        <f ca="1">Calcu!AA20</f>
        <v>#N/A</v>
      </c>
      <c r="G28" s="51" t="s">
        <v>507</v>
      </c>
      <c r="H28" s="51" t="e">
        <f ca="1">Calcu!AD20</f>
        <v>#N/A</v>
      </c>
      <c r="J28" s="37" t="e">
        <f ca="1">Calcu!AB20</f>
        <v>#N/A</v>
      </c>
      <c r="K28" s="37" t="e">
        <f ca="1">Calcu!AC20</f>
        <v>#N/A</v>
      </c>
      <c r="L28" s="37" t="str">
        <f>LEFT(Calcu!AE20)</f>
        <v/>
      </c>
      <c r="M28" s="37" t="s">
        <v>509</v>
      </c>
      <c r="N28" s="37" t="s">
        <v>508</v>
      </c>
      <c r="O28" s="37" t="s">
        <v>510</v>
      </c>
      <c r="Q28" s="37" t="e">
        <f ca="1">Calcu!AF20</f>
        <v>#N/A</v>
      </c>
    </row>
    <row r="29" spans="1:17" ht="15" customHeight="1">
      <c r="A29" s="44" t="str">
        <f>IF(Calcu!B21=TRUE,"","삭제")</f>
        <v>삭제</v>
      </c>
      <c r="B29" s="43"/>
      <c r="C29" s="43"/>
      <c r="D29" s="43"/>
      <c r="E29" s="37" t="str">
        <f>Calcu!AH21</f>
        <v/>
      </c>
      <c r="F29" s="51" t="e">
        <f ca="1">Calcu!AA21</f>
        <v>#N/A</v>
      </c>
      <c r="G29" s="51" t="s">
        <v>516</v>
      </c>
      <c r="H29" s="51" t="e">
        <f ca="1">Calcu!AD21</f>
        <v>#N/A</v>
      </c>
      <c r="J29" s="37" t="e">
        <f ca="1">Calcu!AB21</f>
        <v>#N/A</v>
      </c>
      <c r="K29" s="37" t="e">
        <f ca="1">Calcu!AC21</f>
        <v>#N/A</v>
      </c>
      <c r="L29" s="37" t="str">
        <f>LEFT(Calcu!AE21)</f>
        <v/>
      </c>
      <c r="M29" s="37" t="s">
        <v>509</v>
      </c>
      <c r="N29" s="37" t="s">
        <v>509</v>
      </c>
      <c r="O29" s="37" t="s">
        <v>509</v>
      </c>
      <c r="Q29" s="37" t="e">
        <f ca="1">Calcu!AF21</f>
        <v>#N/A</v>
      </c>
    </row>
    <row r="30" spans="1:17" ht="15" customHeight="1">
      <c r="A30" s="44" t="str">
        <f>IF(Calcu!B22=TRUE,"","삭제")</f>
        <v>삭제</v>
      </c>
      <c r="B30" s="43"/>
      <c r="C30" s="43"/>
      <c r="D30" s="43"/>
      <c r="E30" s="37" t="str">
        <f>Calcu!AH22</f>
        <v/>
      </c>
      <c r="F30" s="51" t="e">
        <f ca="1">Calcu!AA22</f>
        <v>#N/A</v>
      </c>
      <c r="G30" s="51" t="s">
        <v>516</v>
      </c>
      <c r="H30" s="51" t="e">
        <f ca="1">Calcu!AD22</f>
        <v>#N/A</v>
      </c>
      <c r="J30" s="37" t="e">
        <f ca="1">Calcu!AB22</f>
        <v>#N/A</v>
      </c>
      <c r="K30" s="37" t="e">
        <f ca="1">Calcu!AC22</f>
        <v>#N/A</v>
      </c>
      <c r="L30" s="37" t="str">
        <f>LEFT(Calcu!AE22)</f>
        <v/>
      </c>
      <c r="M30" s="37" t="s">
        <v>508</v>
      </c>
      <c r="N30" s="37" t="s">
        <v>517</v>
      </c>
      <c r="O30" s="37" t="s">
        <v>517</v>
      </c>
      <c r="Q30" s="37" t="e">
        <f ca="1">Calcu!AF22</f>
        <v>#N/A</v>
      </c>
    </row>
    <row r="31" spans="1:17" ht="15" customHeight="1">
      <c r="A31" s="44" t="str">
        <f>IF(Calcu!B23=TRUE,"","삭제")</f>
        <v>삭제</v>
      </c>
      <c r="B31" s="43"/>
      <c r="C31" s="43"/>
      <c r="D31" s="43"/>
      <c r="E31" s="37" t="str">
        <f>Calcu!AH23</f>
        <v/>
      </c>
      <c r="F31" s="51" t="e">
        <f ca="1">Calcu!AA23</f>
        <v>#N/A</v>
      </c>
      <c r="G31" s="51" t="s">
        <v>177</v>
      </c>
      <c r="H31" s="51" t="e">
        <f ca="1">Calcu!AD23</f>
        <v>#N/A</v>
      </c>
      <c r="J31" s="37" t="e">
        <f ca="1">Calcu!AB23</f>
        <v>#N/A</v>
      </c>
      <c r="K31" s="37" t="e">
        <f ca="1">Calcu!AC23</f>
        <v>#N/A</v>
      </c>
      <c r="L31" s="37" t="str">
        <f>LEFT(Calcu!AE23)</f>
        <v/>
      </c>
      <c r="M31" s="37" t="s">
        <v>517</v>
      </c>
      <c r="N31" s="37" t="s">
        <v>510</v>
      </c>
      <c r="O31" s="37" t="s">
        <v>510</v>
      </c>
      <c r="Q31" s="37" t="e">
        <f ca="1">Calcu!AF23</f>
        <v>#N/A</v>
      </c>
    </row>
    <row r="32" spans="1:17" ht="15" customHeight="1">
      <c r="A32" s="44" t="str">
        <f>IF(Calcu!B24=TRUE,"","삭제")</f>
        <v>삭제</v>
      </c>
      <c r="B32" s="43"/>
      <c r="C32" s="43"/>
      <c r="D32" s="43"/>
      <c r="E32" s="37" t="str">
        <f>Calcu!AH24</f>
        <v/>
      </c>
      <c r="F32" s="51" t="e">
        <f ca="1">Calcu!AA24</f>
        <v>#N/A</v>
      </c>
      <c r="G32" s="51" t="s">
        <v>177</v>
      </c>
      <c r="H32" s="51" t="e">
        <f ca="1">Calcu!AD24</f>
        <v>#N/A</v>
      </c>
      <c r="J32" s="37" t="e">
        <f ca="1">Calcu!AB24</f>
        <v>#N/A</v>
      </c>
      <c r="K32" s="37" t="e">
        <f ca="1">Calcu!AC24</f>
        <v>#N/A</v>
      </c>
      <c r="L32" s="37" t="str">
        <f>LEFT(Calcu!AE24)</f>
        <v/>
      </c>
      <c r="M32" s="37" t="s">
        <v>510</v>
      </c>
      <c r="N32" s="37" t="s">
        <v>517</v>
      </c>
      <c r="O32" s="37" t="s">
        <v>509</v>
      </c>
      <c r="Q32" s="37" t="e">
        <f ca="1">Calcu!AF24</f>
        <v>#N/A</v>
      </c>
    </row>
    <row r="33" spans="1:17" ht="15" customHeight="1">
      <c r="A33" s="44" t="str">
        <f>IF(Calcu!B25=TRUE,"","삭제")</f>
        <v>삭제</v>
      </c>
      <c r="B33" s="43"/>
      <c r="C33" s="43"/>
      <c r="D33" s="43"/>
      <c r="E33" s="37" t="str">
        <f>Calcu!AH25</f>
        <v/>
      </c>
      <c r="F33" s="51" t="e">
        <f ca="1">Calcu!AA25</f>
        <v>#N/A</v>
      </c>
      <c r="G33" s="51" t="s">
        <v>177</v>
      </c>
      <c r="H33" s="51" t="e">
        <f ca="1">Calcu!AD25</f>
        <v>#N/A</v>
      </c>
      <c r="J33" s="37" t="e">
        <f ca="1">Calcu!AB25</f>
        <v>#N/A</v>
      </c>
      <c r="K33" s="37" t="e">
        <f ca="1">Calcu!AC25</f>
        <v>#N/A</v>
      </c>
      <c r="L33" s="37" t="str">
        <f>LEFT(Calcu!AE25)</f>
        <v/>
      </c>
      <c r="M33" s="37" t="s">
        <v>509</v>
      </c>
      <c r="N33" s="37" t="s">
        <v>517</v>
      </c>
      <c r="O33" s="37" t="s">
        <v>510</v>
      </c>
      <c r="Q33" s="37" t="e">
        <f ca="1">Calcu!AF25</f>
        <v>#N/A</v>
      </c>
    </row>
    <row r="34" spans="1:17" ht="15" customHeight="1">
      <c r="A34" s="44" t="str">
        <f>IF(Calcu!B26=TRUE,"","삭제")</f>
        <v>삭제</v>
      </c>
      <c r="B34" s="43"/>
      <c r="C34" s="43"/>
      <c r="D34" s="43"/>
      <c r="E34" s="37" t="str">
        <f>Calcu!AH26</f>
        <v/>
      </c>
      <c r="F34" s="51" t="e">
        <f ca="1">Calcu!AA26</f>
        <v>#N/A</v>
      </c>
      <c r="G34" s="51" t="s">
        <v>516</v>
      </c>
      <c r="H34" s="51" t="e">
        <f ca="1">Calcu!AD26</f>
        <v>#N/A</v>
      </c>
      <c r="J34" s="37" t="e">
        <f ca="1">Calcu!AB26</f>
        <v>#N/A</v>
      </c>
      <c r="K34" s="37" t="e">
        <f ca="1">Calcu!AC26</f>
        <v>#N/A</v>
      </c>
      <c r="L34" s="37" t="str">
        <f>LEFT(Calcu!AE26)</f>
        <v/>
      </c>
      <c r="M34" s="37" t="s">
        <v>508</v>
      </c>
      <c r="N34" s="37" t="s">
        <v>510</v>
      </c>
      <c r="O34" s="37" t="s">
        <v>517</v>
      </c>
      <c r="Q34" s="37" t="e">
        <f ca="1">Calcu!AF26</f>
        <v>#N/A</v>
      </c>
    </row>
    <row r="35" spans="1:17" ht="15" customHeight="1">
      <c r="A35" s="44" t="str">
        <f>IF(Calcu!B27=TRUE,"","삭제")</f>
        <v>삭제</v>
      </c>
      <c r="B35" s="43"/>
      <c r="C35" s="43"/>
      <c r="D35" s="43"/>
      <c r="E35" s="37" t="str">
        <f>Calcu!AH27</f>
        <v/>
      </c>
      <c r="F35" s="51" t="e">
        <f ca="1">Calcu!AA27</f>
        <v>#N/A</v>
      </c>
      <c r="G35" s="51" t="s">
        <v>515</v>
      </c>
      <c r="H35" s="51" t="e">
        <f ca="1">Calcu!AD27</f>
        <v>#N/A</v>
      </c>
      <c r="J35" s="37" t="e">
        <f ca="1">Calcu!AB27</f>
        <v>#N/A</v>
      </c>
      <c r="K35" s="37" t="e">
        <f ca="1">Calcu!AC27</f>
        <v>#N/A</v>
      </c>
      <c r="L35" s="37" t="str">
        <f>LEFT(Calcu!AE27)</f>
        <v/>
      </c>
      <c r="M35" s="37" t="s">
        <v>517</v>
      </c>
      <c r="N35" s="37" t="s">
        <v>517</v>
      </c>
      <c r="O35" s="37" t="s">
        <v>517</v>
      </c>
      <c r="Q35" s="37" t="e">
        <f ca="1">Calcu!AF27</f>
        <v>#N/A</v>
      </c>
    </row>
    <row r="36" spans="1:17" ht="15" customHeight="1">
      <c r="A36" s="44" t="str">
        <f>IF(Calcu!B28=TRUE,"","삭제")</f>
        <v>삭제</v>
      </c>
      <c r="B36" s="43"/>
      <c r="C36" s="43"/>
      <c r="D36" s="43"/>
      <c r="E36" s="37" t="str">
        <f>Calcu!AH28</f>
        <v/>
      </c>
      <c r="F36" s="51" t="e">
        <f ca="1">Calcu!AA28</f>
        <v>#N/A</v>
      </c>
      <c r="G36" s="51" t="s">
        <v>516</v>
      </c>
      <c r="H36" s="51" t="e">
        <f ca="1">Calcu!AD28</f>
        <v>#N/A</v>
      </c>
      <c r="J36" s="37" t="e">
        <f ca="1">Calcu!AB28</f>
        <v>#N/A</v>
      </c>
      <c r="K36" s="37" t="e">
        <f ca="1">Calcu!AC28</f>
        <v>#N/A</v>
      </c>
      <c r="L36" s="37" t="str">
        <f>LEFT(Calcu!AE28)</f>
        <v/>
      </c>
      <c r="M36" s="37" t="s">
        <v>517</v>
      </c>
      <c r="N36" s="37" t="s">
        <v>517</v>
      </c>
      <c r="O36" s="37" t="s">
        <v>517</v>
      </c>
      <c r="Q36" s="37" t="e">
        <f ca="1">Calcu!AF28</f>
        <v>#N/A</v>
      </c>
    </row>
    <row r="37" spans="1:17" ht="15" customHeight="1">
      <c r="A37" s="44" t="str">
        <f>IF(Calcu!B29=TRUE,"","삭제")</f>
        <v>삭제</v>
      </c>
      <c r="B37" s="43"/>
      <c r="C37" s="43"/>
      <c r="D37" s="43"/>
      <c r="E37" s="37" t="str">
        <f>Calcu!AH29</f>
        <v/>
      </c>
      <c r="F37" s="51" t="e">
        <f ca="1">Calcu!AA29</f>
        <v>#N/A</v>
      </c>
      <c r="G37" s="51" t="s">
        <v>516</v>
      </c>
      <c r="H37" s="51" t="e">
        <f ca="1">Calcu!AD29</f>
        <v>#N/A</v>
      </c>
      <c r="J37" s="37" t="e">
        <f ca="1">Calcu!AB29</f>
        <v>#N/A</v>
      </c>
      <c r="K37" s="37" t="e">
        <f ca="1">Calcu!AC29</f>
        <v>#N/A</v>
      </c>
      <c r="L37" s="37" t="str">
        <f>LEFT(Calcu!AE29)</f>
        <v/>
      </c>
      <c r="M37" s="37" t="s">
        <v>517</v>
      </c>
      <c r="N37" s="37" t="s">
        <v>511</v>
      </c>
      <c r="O37" s="37" t="s">
        <v>517</v>
      </c>
      <c r="Q37" s="37" t="e">
        <f ca="1">Calcu!AF29</f>
        <v>#N/A</v>
      </c>
    </row>
    <row r="38" spans="1:17" ht="15" customHeight="1">
      <c r="A38" s="44" t="str">
        <f>IF(Calcu!B30=TRUE,"","삭제")</f>
        <v>삭제</v>
      </c>
      <c r="B38" s="43"/>
      <c r="C38" s="43"/>
      <c r="D38" s="43"/>
      <c r="E38" s="37" t="str">
        <f>Calcu!AH30</f>
        <v/>
      </c>
      <c r="F38" s="51" t="e">
        <f ca="1">Calcu!AA30</f>
        <v>#N/A</v>
      </c>
      <c r="G38" s="51" t="s">
        <v>516</v>
      </c>
      <c r="H38" s="51" t="e">
        <f ca="1">Calcu!AD30</f>
        <v>#N/A</v>
      </c>
      <c r="J38" s="37" t="e">
        <f ca="1">Calcu!AB30</f>
        <v>#N/A</v>
      </c>
      <c r="K38" s="37" t="e">
        <f ca="1">Calcu!AC30</f>
        <v>#N/A</v>
      </c>
      <c r="L38" s="37" t="str">
        <f>LEFT(Calcu!AE30)</f>
        <v/>
      </c>
      <c r="M38" s="37" t="s">
        <v>517</v>
      </c>
      <c r="N38" s="37" t="s">
        <v>511</v>
      </c>
      <c r="O38" s="37" t="s">
        <v>517</v>
      </c>
      <c r="Q38" s="37" t="e">
        <f ca="1">Calcu!AF30</f>
        <v>#N/A</v>
      </c>
    </row>
    <row r="39" spans="1:17" ht="15" customHeight="1">
      <c r="A39" s="44" t="str">
        <f>IF(Calcu!B31=TRUE,"","삭제")</f>
        <v>삭제</v>
      </c>
      <c r="B39" s="43"/>
      <c r="C39" s="43"/>
      <c r="D39" s="43"/>
      <c r="E39" s="37" t="str">
        <f>Calcu!AH31</f>
        <v/>
      </c>
      <c r="F39" s="51" t="e">
        <f ca="1">Calcu!AA31</f>
        <v>#N/A</v>
      </c>
      <c r="G39" s="51" t="s">
        <v>516</v>
      </c>
      <c r="H39" s="51" t="e">
        <f ca="1">Calcu!AD31</f>
        <v>#N/A</v>
      </c>
      <c r="J39" s="37" t="e">
        <f ca="1">Calcu!AB31</f>
        <v>#N/A</v>
      </c>
      <c r="K39" s="37" t="e">
        <f ca="1">Calcu!AC31</f>
        <v>#N/A</v>
      </c>
      <c r="L39" s="37" t="str">
        <f>LEFT(Calcu!AE31)</f>
        <v/>
      </c>
      <c r="M39" s="37" t="s">
        <v>517</v>
      </c>
      <c r="N39" s="37" t="s">
        <v>511</v>
      </c>
      <c r="O39" s="37" t="s">
        <v>517</v>
      </c>
      <c r="Q39" s="37" t="e">
        <f ca="1">Calcu!AF31</f>
        <v>#N/A</v>
      </c>
    </row>
    <row r="40" spans="1:17" ht="15" customHeight="1">
      <c r="A40" s="44" t="str">
        <f>IF(Calcu!B32=TRUE,"","삭제")</f>
        <v>삭제</v>
      </c>
      <c r="B40" s="43"/>
      <c r="C40" s="43"/>
      <c r="D40" s="43"/>
      <c r="E40" s="37" t="str">
        <f>Calcu!AH32</f>
        <v/>
      </c>
      <c r="F40" s="51" t="e">
        <f ca="1">Calcu!AA32</f>
        <v>#N/A</v>
      </c>
      <c r="G40" s="51" t="s">
        <v>516</v>
      </c>
      <c r="H40" s="51" t="e">
        <f ca="1">Calcu!AD32</f>
        <v>#N/A</v>
      </c>
      <c r="J40" s="37" t="e">
        <f ca="1">Calcu!AB32</f>
        <v>#N/A</v>
      </c>
      <c r="K40" s="37" t="e">
        <f ca="1">Calcu!AC32</f>
        <v>#N/A</v>
      </c>
      <c r="L40" s="37" t="str">
        <f>LEFT(Calcu!AE32)</f>
        <v/>
      </c>
      <c r="M40" s="37" t="s">
        <v>517</v>
      </c>
      <c r="N40" s="37" t="s">
        <v>511</v>
      </c>
      <c r="O40" s="37" t="s">
        <v>517</v>
      </c>
      <c r="Q40" s="37" t="e">
        <f ca="1">Calcu!AF32</f>
        <v>#N/A</v>
      </c>
    </row>
    <row r="41" spans="1:17" ht="15" customHeight="1">
      <c r="A41" s="44" t="str">
        <f>IF(Calcu!B33=TRUE,"","삭제")</f>
        <v>삭제</v>
      </c>
      <c r="B41" s="43"/>
      <c r="C41" s="43"/>
      <c r="D41" s="43"/>
      <c r="E41" s="37" t="str">
        <f>Calcu!AH33</f>
        <v/>
      </c>
      <c r="F41" s="51" t="e">
        <f ca="1">Calcu!AA33</f>
        <v>#N/A</v>
      </c>
      <c r="G41" s="51" t="s">
        <v>516</v>
      </c>
      <c r="H41" s="51" t="e">
        <f ca="1">Calcu!AD33</f>
        <v>#N/A</v>
      </c>
      <c r="J41" s="37" t="e">
        <f ca="1">Calcu!AB33</f>
        <v>#N/A</v>
      </c>
      <c r="K41" s="37" t="e">
        <f ca="1">Calcu!AC33</f>
        <v>#N/A</v>
      </c>
      <c r="L41" s="37" t="str">
        <f>LEFT(Calcu!AE33)</f>
        <v/>
      </c>
      <c r="M41" s="37" t="s">
        <v>517</v>
      </c>
      <c r="N41" s="37" t="s">
        <v>511</v>
      </c>
      <c r="O41" s="37" t="s">
        <v>517</v>
      </c>
      <c r="Q41" s="37" t="e">
        <f ca="1">Calcu!AF33</f>
        <v>#N/A</v>
      </c>
    </row>
    <row r="42" spans="1:17" ht="15" customHeight="1">
      <c r="A42" s="44" t="str">
        <f>IF(Calcu!B34=TRUE,"","삭제")</f>
        <v>삭제</v>
      </c>
      <c r="B42" s="43"/>
      <c r="C42" s="43"/>
      <c r="D42" s="43"/>
      <c r="E42" s="37" t="str">
        <f>Calcu!AH34</f>
        <v/>
      </c>
      <c r="F42" s="51" t="e">
        <f ca="1">Calcu!AA34</f>
        <v>#N/A</v>
      </c>
      <c r="G42" s="51" t="s">
        <v>516</v>
      </c>
      <c r="H42" s="51" t="e">
        <f ca="1">Calcu!AD34</f>
        <v>#N/A</v>
      </c>
      <c r="J42" s="37" t="e">
        <f ca="1">Calcu!AB34</f>
        <v>#N/A</v>
      </c>
      <c r="K42" s="37" t="e">
        <f ca="1">Calcu!AC34</f>
        <v>#N/A</v>
      </c>
      <c r="L42" s="37" t="str">
        <f>LEFT(Calcu!AE34)</f>
        <v/>
      </c>
      <c r="M42" s="37" t="s">
        <v>517</v>
      </c>
      <c r="N42" s="37" t="s">
        <v>511</v>
      </c>
      <c r="O42" s="37" t="s">
        <v>517</v>
      </c>
      <c r="Q42" s="37" t="e">
        <f ca="1">Calcu!AF34</f>
        <v>#N/A</v>
      </c>
    </row>
    <row r="43" spans="1:17" ht="15" customHeight="1">
      <c r="A43" s="44" t="str">
        <f>IF(Calcu!B35=TRUE,"","삭제")</f>
        <v>삭제</v>
      </c>
      <c r="B43" s="43"/>
      <c r="C43" s="43"/>
      <c r="D43" s="43"/>
      <c r="E43" s="37" t="str">
        <f>Calcu!AH35</f>
        <v/>
      </c>
      <c r="F43" s="51" t="e">
        <f ca="1">Calcu!AA35</f>
        <v>#N/A</v>
      </c>
      <c r="G43" s="51" t="s">
        <v>516</v>
      </c>
      <c r="H43" s="51" t="e">
        <f ca="1">Calcu!AD35</f>
        <v>#N/A</v>
      </c>
      <c r="J43" s="37" t="e">
        <f ca="1">Calcu!AB35</f>
        <v>#N/A</v>
      </c>
      <c r="K43" s="37" t="e">
        <f ca="1">Calcu!AC35</f>
        <v>#N/A</v>
      </c>
      <c r="L43" s="37" t="str">
        <f>LEFT(Calcu!AE35)</f>
        <v/>
      </c>
      <c r="M43" s="37" t="s">
        <v>517</v>
      </c>
      <c r="N43" s="37" t="s">
        <v>511</v>
      </c>
      <c r="O43" s="37" t="s">
        <v>517</v>
      </c>
      <c r="Q43" s="37" t="e">
        <f ca="1">Calcu!AF35</f>
        <v>#N/A</v>
      </c>
    </row>
    <row r="44" spans="1:17" ht="15" customHeight="1">
      <c r="A44" s="44" t="str">
        <f>IF(Calcu!B36=TRUE,"","삭제")</f>
        <v>삭제</v>
      </c>
      <c r="B44" s="43"/>
      <c r="C44" s="43"/>
      <c r="D44" s="43"/>
      <c r="E44" s="37" t="str">
        <f>Calcu!AH36</f>
        <v/>
      </c>
      <c r="F44" s="51" t="e">
        <f ca="1">Calcu!AA36</f>
        <v>#N/A</v>
      </c>
      <c r="G44" s="51" t="s">
        <v>516</v>
      </c>
      <c r="H44" s="51" t="e">
        <f ca="1">Calcu!AD36</f>
        <v>#N/A</v>
      </c>
      <c r="J44" s="37" t="e">
        <f ca="1">Calcu!AB36</f>
        <v>#N/A</v>
      </c>
      <c r="K44" s="37" t="e">
        <f ca="1">Calcu!AC36</f>
        <v>#N/A</v>
      </c>
      <c r="L44" s="37" t="str">
        <f>LEFT(Calcu!AE36)</f>
        <v/>
      </c>
      <c r="M44" s="37" t="s">
        <v>517</v>
      </c>
      <c r="N44" s="37" t="s">
        <v>511</v>
      </c>
      <c r="O44" s="37" t="s">
        <v>517</v>
      </c>
      <c r="Q44" s="37" t="e">
        <f ca="1">Calcu!AF36</f>
        <v>#N/A</v>
      </c>
    </row>
    <row r="45" spans="1:17" ht="15" customHeight="1">
      <c r="A45" s="44" t="str">
        <f>IF(Calcu!B37=TRUE,"","삭제")</f>
        <v>삭제</v>
      </c>
      <c r="B45" s="43"/>
      <c r="C45" s="43"/>
      <c r="D45" s="43"/>
      <c r="E45" s="37" t="str">
        <f>Calcu!AH37</f>
        <v/>
      </c>
      <c r="F45" s="51" t="e">
        <f ca="1">Calcu!AA37</f>
        <v>#N/A</v>
      </c>
      <c r="G45" s="51" t="s">
        <v>516</v>
      </c>
      <c r="H45" s="51" t="e">
        <f ca="1">Calcu!AD37</f>
        <v>#N/A</v>
      </c>
      <c r="J45" s="37" t="e">
        <f ca="1">Calcu!AB37</f>
        <v>#N/A</v>
      </c>
      <c r="K45" s="37" t="e">
        <f ca="1">Calcu!AC37</f>
        <v>#N/A</v>
      </c>
      <c r="L45" s="37" t="str">
        <f>LEFT(Calcu!AE37)</f>
        <v/>
      </c>
      <c r="M45" s="37" t="s">
        <v>517</v>
      </c>
      <c r="N45" s="37" t="s">
        <v>511</v>
      </c>
      <c r="O45" s="37" t="s">
        <v>517</v>
      </c>
      <c r="Q45" s="37" t="e">
        <f ca="1">Calcu!AF37</f>
        <v>#N/A</v>
      </c>
    </row>
    <row r="46" spans="1:17" ht="15" customHeight="1">
      <c r="A46" s="44" t="str">
        <f>IF(Calcu!B38=TRUE,"","삭제")</f>
        <v>삭제</v>
      </c>
      <c r="B46" s="43"/>
      <c r="C46" s="43"/>
      <c r="D46" s="43"/>
      <c r="E46" s="37" t="str">
        <f>Calcu!AH38</f>
        <v/>
      </c>
      <c r="F46" s="51" t="e">
        <f ca="1">Calcu!AA38</f>
        <v>#N/A</v>
      </c>
      <c r="G46" s="51" t="s">
        <v>516</v>
      </c>
      <c r="H46" s="51" t="e">
        <f ca="1">Calcu!AD38</f>
        <v>#N/A</v>
      </c>
      <c r="J46" s="37" t="e">
        <f ca="1">Calcu!AB38</f>
        <v>#N/A</v>
      </c>
      <c r="K46" s="37" t="e">
        <f ca="1">Calcu!AC38</f>
        <v>#N/A</v>
      </c>
      <c r="L46" s="37" t="str">
        <f>LEFT(Calcu!AE38)</f>
        <v/>
      </c>
      <c r="M46" s="37" t="s">
        <v>517</v>
      </c>
      <c r="N46" s="37" t="s">
        <v>511</v>
      </c>
      <c r="O46" s="37" t="s">
        <v>517</v>
      </c>
      <c r="Q46" s="37" t="e">
        <f ca="1">Calcu!AF38</f>
        <v>#N/A</v>
      </c>
    </row>
    <row r="47" spans="1:17" ht="15" customHeight="1">
      <c r="A47" s="44" t="str">
        <f>IF(Calcu!B39=TRUE,"","삭제")</f>
        <v>삭제</v>
      </c>
      <c r="B47" s="43"/>
      <c r="C47" s="43"/>
      <c r="D47" s="43"/>
      <c r="E47" s="37" t="str">
        <f>Calcu!AH39</f>
        <v/>
      </c>
      <c r="F47" s="51" t="e">
        <f ca="1">Calcu!AA39</f>
        <v>#N/A</v>
      </c>
      <c r="G47" s="51" t="s">
        <v>516</v>
      </c>
      <c r="H47" s="51" t="e">
        <f ca="1">Calcu!AD39</f>
        <v>#N/A</v>
      </c>
      <c r="J47" s="37" t="e">
        <f ca="1">Calcu!AB39</f>
        <v>#N/A</v>
      </c>
      <c r="K47" s="37" t="e">
        <f ca="1">Calcu!AC39</f>
        <v>#N/A</v>
      </c>
      <c r="L47" s="37" t="str">
        <f>LEFT(Calcu!AE39)</f>
        <v/>
      </c>
      <c r="M47" s="37" t="s">
        <v>517</v>
      </c>
      <c r="N47" s="37" t="s">
        <v>511</v>
      </c>
      <c r="O47" s="37" t="s">
        <v>517</v>
      </c>
      <c r="Q47" s="37" t="e">
        <f ca="1">Calcu!AF39</f>
        <v>#N/A</v>
      </c>
    </row>
    <row r="48" spans="1:17" ht="15" customHeight="1">
      <c r="A48" s="44" t="str">
        <f>IF(Calcu!B40=TRUE,"","삭제")</f>
        <v>삭제</v>
      </c>
      <c r="B48" s="43"/>
      <c r="C48" s="43"/>
      <c r="D48" s="43"/>
      <c r="E48" s="37" t="str">
        <f>Calcu!AH40</f>
        <v/>
      </c>
      <c r="F48" s="51" t="e">
        <f ca="1">Calcu!AA40</f>
        <v>#N/A</v>
      </c>
      <c r="G48" s="51" t="s">
        <v>516</v>
      </c>
      <c r="H48" s="51" t="e">
        <f ca="1">Calcu!AD40</f>
        <v>#N/A</v>
      </c>
      <c r="J48" s="37" t="e">
        <f ca="1">Calcu!AB40</f>
        <v>#N/A</v>
      </c>
      <c r="K48" s="37" t="e">
        <f ca="1">Calcu!AC40</f>
        <v>#N/A</v>
      </c>
      <c r="L48" s="37" t="str">
        <f>LEFT(Calcu!AE40)</f>
        <v/>
      </c>
      <c r="M48" s="37" t="s">
        <v>517</v>
      </c>
      <c r="N48" s="37" t="s">
        <v>511</v>
      </c>
      <c r="O48" s="37" t="s">
        <v>517</v>
      </c>
      <c r="Q48" s="37" t="e">
        <f ca="1">Calcu!AF40</f>
        <v>#N/A</v>
      </c>
    </row>
    <row r="49" spans="1:17" ht="15" customHeight="1">
      <c r="A49" s="44" t="str">
        <f>IF(Calcu!B41=TRUE,"","삭제")</f>
        <v>삭제</v>
      </c>
      <c r="B49" s="43"/>
      <c r="C49" s="43"/>
      <c r="D49" s="43"/>
      <c r="E49" s="37" t="str">
        <f>Calcu!AH41</f>
        <v/>
      </c>
      <c r="F49" s="51" t="e">
        <f ca="1">Calcu!AA41</f>
        <v>#N/A</v>
      </c>
      <c r="G49" s="51" t="s">
        <v>516</v>
      </c>
      <c r="H49" s="51" t="e">
        <f ca="1">Calcu!AD41</f>
        <v>#N/A</v>
      </c>
      <c r="J49" s="37" t="e">
        <f ca="1">Calcu!AB41</f>
        <v>#N/A</v>
      </c>
      <c r="K49" s="37" t="e">
        <f ca="1">Calcu!AC41</f>
        <v>#N/A</v>
      </c>
      <c r="L49" s="37" t="str">
        <f>LEFT(Calcu!AE41)</f>
        <v/>
      </c>
      <c r="M49" s="37" t="s">
        <v>517</v>
      </c>
      <c r="N49" s="37" t="s">
        <v>511</v>
      </c>
      <c r="O49" s="37" t="s">
        <v>517</v>
      </c>
      <c r="Q49" s="37" t="e">
        <f ca="1">Calcu!AF41</f>
        <v>#N/A</v>
      </c>
    </row>
    <row r="50" spans="1:17" ht="15" customHeight="1">
      <c r="A50" s="44" t="str">
        <f>IF(Calcu!B42=TRUE,"","삭제")</f>
        <v>삭제</v>
      </c>
      <c r="B50" s="43"/>
      <c r="C50" s="43"/>
      <c r="D50" s="43"/>
      <c r="E50" s="37" t="str">
        <f>Calcu!AH42</f>
        <v/>
      </c>
      <c r="F50" s="51" t="e">
        <f ca="1">Calcu!AA42</f>
        <v>#N/A</v>
      </c>
      <c r="G50" s="51" t="s">
        <v>516</v>
      </c>
      <c r="H50" s="51" t="e">
        <f ca="1">Calcu!AD42</f>
        <v>#N/A</v>
      </c>
      <c r="J50" s="37" t="e">
        <f ca="1">Calcu!AB42</f>
        <v>#N/A</v>
      </c>
      <c r="K50" s="37" t="e">
        <f ca="1">Calcu!AC42</f>
        <v>#N/A</v>
      </c>
      <c r="L50" s="37" t="str">
        <f>LEFT(Calcu!AE42)</f>
        <v/>
      </c>
      <c r="M50" s="37" t="s">
        <v>517</v>
      </c>
      <c r="N50" s="37" t="s">
        <v>511</v>
      </c>
      <c r="O50" s="37" t="s">
        <v>517</v>
      </c>
      <c r="Q50" s="37" t="e">
        <f ca="1">Calcu!AF42</f>
        <v>#N/A</v>
      </c>
    </row>
    <row r="51" spans="1:17" ht="15" customHeight="1">
      <c r="A51" s="44" t="str">
        <f>IF(Calcu!B43=TRUE,"","삭제")</f>
        <v>삭제</v>
      </c>
      <c r="B51" s="43"/>
      <c r="C51" s="43"/>
      <c r="D51" s="43"/>
      <c r="E51" s="37" t="str">
        <f>Calcu!AH43</f>
        <v/>
      </c>
      <c r="F51" s="51" t="e">
        <f ca="1">Calcu!AA43</f>
        <v>#N/A</v>
      </c>
      <c r="G51" s="51" t="s">
        <v>516</v>
      </c>
      <c r="H51" s="51" t="e">
        <f ca="1">Calcu!AD43</f>
        <v>#N/A</v>
      </c>
      <c r="J51" s="37" t="e">
        <f ca="1">Calcu!AB43</f>
        <v>#N/A</v>
      </c>
      <c r="K51" s="37" t="e">
        <f ca="1">Calcu!AC43</f>
        <v>#N/A</v>
      </c>
      <c r="L51" s="37" t="str">
        <f>LEFT(Calcu!AE43)</f>
        <v/>
      </c>
      <c r="M51" s="37" t="s">
        <v>517</v>
      </c>
      <c r="N51" s="37" t="s">
        <v>511</v>
      </c>
      <c r="O51" s="37" t="s">
        <v>517</v>
      </c>
      <c r="Q51" s="37" t="e">
        <f ca="1">Calcu!AF43</f>
        <v>#N/A</v>
      </c>
    </row>
    <row r="52" spans="1:17" ht="15" customHeight="1">
      <c r="A52" s="44" t="str">
        <f>IF(Calcu!B44=TRUE,"","삭제")</f>
        <v>삭제</v>
      </c>
      <c r="B52" s="43"/>
      <c r="C52" s="43"/>
      <c r="D52" s="43"/>
      <c r="E52" s="37" t="str">
        <f>Calcu!AH44</f>
        <v/>
      </c>
      <c r="F52" s="51" t="e">
        <f ca="1">Calcu!AA44</f>
        <v>#N/A</v>
      </c>
      <c r="G52" s="51" t="s">
        <v>516</v>
      </c>
      <c r="H52" s="51" t="e">
        <f ca="1">Calcu!AD44</f>
        <v>#N/A</v>
      </c>
      <c r="J52" s="37" t="e">
        <f ca="1">Calcu!AB44</f>
        <v>#N/A</v>
      </c>
      <c r="K52" s="37" t="e">
        <f ca="1">Calcu!AC44</f>
        <v>#N/A</v>
      </c>
      <c r="L52" s="37" t="str">
        <f>LEFT(Calcu!AE44)</f>
        <v/>
      </c>
      <c r="M52" s="37" t="s">
        <v>517</v>
      </c>
      <c r="N52" s="37" t="s">
        <v>511</v>
      </c>
      <c r="O52" s="37" t="s">
        <v>517</v>
      </c>
      <c r="Q52" s="37" t="e">
        <f ca="1">Calcu!AF44</f>
        <v>#N/A</v>
      </c>
    </row>
    <row r="53" spans="1:17" ht="15" customHeight="1">
      <c r="A53" s="44" t="str">
        <f>IF(Calcu!B45=TRUE,"","삭제")</f>
        <v>삭제</v>
      </c>
      <c r="B53" s="43"/>
      <c r="C53" s="43"/>
      <c r="D53" s="43"/>
      <c r="E53" s="37" t="str">
        <f>Calcu!AH45</f>
        <v/>
      </c>
      <c r="F53" s="51" t="e">
        <f ca="1">Calcu!AA45</f>
        <v>#N/A</v>
      </c>
      <c r="G53" s="51" t="s">
        <v>516</v>
      </c>
      <c r="H53" s="51" t="e">
        <f ca="1">Calcu!AD45</f>
        <v>#N/A</v>
      </c>
      <c r="J53" s="37" t="e">
        <f ca="1">Calcu!AB45</f>
        <v>#N/A</v>
      </c>
      <c r="K53" s="37" t="e">
        <f ca="1">Calcu!AC45</f>
        <v>#N/A</v>
      </c>
      <c r="L53" s="37" t="str">
        <f>LEFT(Calcu!AE45)</f>
        <v/>
      </c>
      <c r="M53" s="37" t="s">
        <v>517</v>
      </c>
      <c r="N53" s="37" t="s">
        <v>511</v>
      </c>
      <c r="O53" s="37" t="s">
        <v>517</v>
      </c>
      <c r="Q53" s="37" t="e">
        <f ca="1">Calcu!AF45</f>
        <v>#N/A</v>
      </c>
    </row>
    <row r="54" spans="1:17" ht="15" customHeight="1">
      <c r="A54" s="44" t="str">
        <f>IF(Calcu!B46=TRUE,"","삭제")</f>
        <v>삭제</v>
      </c>
      <c r="B54" s="43"/>
      <c r="C54" s="43"/>
      <c r="D54" s="43"/>
      <c r="E54" s="37" t="str">
        <f>Calcu!AH46</f>
        <v/>
      </c>
      <c r="F54" s="51" t="e">
        <f ca="1">Calcu!AA46</f>
        <v>#N/A</v>
      </c>
      <c r="G54" s="51" t="s">
        <v>516</v>
      </c>
      <c r="H54" s="51" t="e">
        <f ca="1">Calcu!AD46</f>
        <v>#N/A</v>
      </c>
      <c r="J54" s="37" t="e">
        <f ca="1">Calcu!AB46</f>
        <v>#N/A</v>
      </c>
      <c r="K54" s="37" t="e">
        <f ca="1">Calcu!AC46</f>
        <v>#N/A</v>
      </c>
      <c r="L54" s="37" t="str">
        <f>LEFT(Calcu!AE46)</f>
        <v/>
      </c>
      <c r="M54" s="37" t="s">
        <v>517</v>
      </c>
      <c r="N54" s="37" t="s">
        <v>511</v>
      </c>
      <c r="O54" s="37" t="s">
        <v>517</v>
      </c>
      <c r="Q54" s="37" t="e">
        <f ca="1">Calcu!AF46</f>
        <v>#N/A</v>
      </c>
    </row>
    <row r="55" spans="1:17" ht="15" customHeight="1">
      <c r="A55" s="44" t="str">
        <f>IF(Calcu!B47=TRUE,"","삭제")</f>
        <v>삭제</v>
      </c>
      <c r="B55" s="43"/>
      <c r="C55" s="43"/>
      <c r="D55" s="43"/>
      <c r="E55" s="37" t="str">
        <f>Calcu!AH47</f>
        <v/>
      </c>
      <c r="F55" s="51" t="e">
        <f ca="1">Calcu!AA47</f>
        <v>#N/A</v>
      </c>
      <c r="G55" s="51" t="s">
        <v>516</v>
      </c>
      <c r="H55" s="51" t="e">
        <f ca="1">Calcu!AD47</f>
        <v>#N/A</v>
      </c>
      <c r="J55" s="37" t="e">
        <f ca="1">Calcu!AB47</f>
        <v>#N/A</v>
      </c>
      <c r="K55" s="37" t="e">
        <f ca="1">Calcu!AC47</f>
        <v>#N/A</v>
      </c>
      <c r="L55" s="37" t="str">
        <f>LEFT(Calcu!AE47)</f>
        <v/>
      </c>
      <c r="M55" s="37" t="s">
        <v>517</v>
      </c>
      <c r="N55" s="37" t="s">
        <v>511</v>
      </c>
      <c r="O55" s="37" t="s">
        <v>517</v>
      </c>
      <c r="Q55" s="37" t="e">
        <f ca="1">Calcu!AF47</f>
        <v>#N/A</v>
      </c>
    </row>
    <row r="56" spans="1:17" ht="15" customHeight="1">
      <c r="A56" s="44" t="str">
        <f>IF(Calcu!B48=TRUE,"","삭제")</f>
        <v>삭제</v>
      </c>
      <c r="B56" s="43"/>
      <c r="C56" s="43"/>
      <c r="D56" s="43"/>
      <c r="E56" s="37" t="str">
        <f>Calcu!AH48</f>
        <v/>
      </c>
      <c r="F56" s="51" t="e">
        <f ca="1">Calcu!AA48</f>
        <v>#N/A</v>
      </c>
      <c r="G56" s="51" t="s">
        <v>516</v>
      </c>
      <c r="H56" s="51" t="e">
        <f ca="1">Calcu!AD48</f>
        <v>#N/A</v>
      </c>
      <c r="J56" s="37" t="e">
        <f ca="1">Calcu!AB48</f>
        <v>#N/A</v>
      </c>
      <c r="K56" s="37" t="e">
        <f ca="1">Calcu!AC48</f>
        <v>#N/A</v>
      </c>
      <c r="L56" s="37" t="str">
        <f>LEFT(Calcu!AE48)</f>
        <v/>
      </c>
      <c r="M56" s="37" t="s">
        <v>517</v>
      </c>
      <c r="N56" s="37" t="s">
        <v>511</v>
      </c>
      <c r="O56" s="37" t="s">
        <v>517</v>
      </c>
      <c r="Q56" s="37" t="e">
        <f ca="1">Calcu!AF48</f>
        <v>#N/A</v>
      </c>
    </row>
    <row r="57" spans="1:17" ht="15" customHeight="1">
      <c r="A57" s="44" t="str">
        <f>IF(Calcu!B49=TRUE,"","삭제")</f>
        <v>삭제</v>
      </c>
      <c r="B57" s="43"/>
      <c r="C57" s="43"/>
      <c r="D57" s="43"/>
      <c r="E57" s="37" t="str">
        <f>Calcu!AH49</f>
        <v/>
      </c>
      <c r="F57" s="51" t="e">
        <f ca="1">Calcu!AA49</f>
        <v>#N/A</v>
      </c>
      <c r="G57" s="51" t="s">
        <v>516</v>
      </c>
      <c r="H57" s="51" t="e">
        <f ca="1">Calcu!AD49</f>
        <v>#N/A</v>
      </c>
      <c r="J57" s="37" t="e">
        <f ca="1">Calcu!AB49</f>
        <v>#N/A</v>
      </c>
      <c r="K57" s="37" t="e">
        <f ca="1">Calcu!AC49</f>
        <v>#N/A</v>
      </c>
      <c r="L57" s="37" t="str">
        <f>LEFT(Calcu!AE49)</f>
        <v/>
      </c>
      <c r="M57" s="37" t="s">
        <v>517</v>
      </c>
      <c r="N57" s="37" t="s">
        <v>511</v>
      </c>
      <c r="O57" s="37" t="s">
        <v>517</v>
      </c>
      <c r="Q57" s="37" t="e">
        <f ca="1">Calcu!AF49</f>
        <v>#N/A</v>
      </c>
    </row>
    <row r="58" spans="1:17" ht="15" customHeight="1">
      <c r="A58" s="44"/>
      <c r="F58" s="51"/>
      <c r="G58" s="51"/>
      <c r="H58" s="51"/>
    </row>
    <row r="59" spans="1:17" ht="15" customHeight="1">
      <c r="A59" s="44"/>
      <c r="G59" s="53" t="e">
        <f ca="1">IF(Calcu!E76="사다리꼴","※ 신뢰수준 95 %,","※ 신뢰수준 약 95 %,")</f>
        <v>#N/A</v>
      </c>
      <c r="H59" s="257" t="e">
        <f ca="1">Calcu!E77&amp;IF(Calcu!E76="사다리꼴",", 사다리꼴 확률분포","")</f>
        <v>#N/A</v>
      </c>
      <c r="K59" s="50"/>
      <c r="Q59" s="53"/>
    </row>
    <row r="60" spans="1:17" ht="15" customHeight="1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scale="96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2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4" customWidth="1"/>
    <col min="13" max="13" width="6.77734375" style="111" customWidth="1"/>
    <col min="14" max="16384" width="10.77734375" style="94"/>
  </cols>
  <sheetData>
    <row r="1" spans="1:13" s="81" customFormat="1" ht="33" customHeight="1">
      <c r="A1" s="372" t="s">
        <v>74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  <c r="M1" s="83"/>
    </row>
    <row r="2" spans="1:13" s="81" customFormat="1" ht="33" customHeight="1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  <c r="M2" s="83"/>
    </row>
    <row r="3" spans="1:13" s="81" customFormat="1" ht="12.75" customHeight="1">
      <c r="A3" s="48"/>
      <c r="B3" s="48"/>
      <c r="C3" s="48"/>
      <c r="D3" s="22"/>
      <c r="E3" s="22"/>
      <c r="F3" s="22"/>
      <c r="G3" s="22"/>
      <c r="H3" s="22"/>
      <c r="I3" s="22"/>
      <c r="J3" s="22"/>
      <c r="K3" s="22"/>
      <c r="L3" s="82"/>
      <c r="M3" s="110"/>
    </row>
    <row r="4" spans="1:13" s="83" customFormat="1" ht="13.5" customHeight="1">
      <c r="A4" s="91"/>
      <c r="B4" s="91"/>
      <c r="C4" s="91"/>
      <c r="D4" s="92"/>
      <c r="E4" s="92"/>
      <c r="F4" s="101"/>
      <c r="G4" s="92"/>
      <c r="H4" s="92"/>
      <c r="I4" s="102"/>
      <c r="J4" s="93"/>
      <c r="K4" s="101"/>
      <c r="L4" s="91"/>
      <c r="M4" s="36"/>
    </row>
    <row r="5" spans="1:13" s="84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6" customFormat="1" ht="15" customHeight="1">
      <c r="A6" s="43"/>
      <c r="D6" s="43"/>
      <c r="E6" s="38" t="s">
        <v>221</v>
      </c>
      <c r="F6" s="37"/>
      <c r="G6" s="52"/>
      <c r="H6" s="52"/>
      <c r="I6" s="52"/>
      <c r="J6" s="51"/>
      <c r="K6" s="37"/>
      <c r="L6" s="95"/>
    </row>
    <row r="7" spans="1:13" s="86" customFormat="1" ht="15" customHeight="1">
      <c r="A7" s="43"/>
      <c r="D7" s="43"/>
      <c r="E7" s="142" t="s">
        <v>174</v>
      </c>
      <c r="F7" s="142" t="s">
        <v>112</v>
      </c>
      <c r="G7" s="196" t="s">
        <v>111</v>
      </c>
      <c r="H7" s="371" t="s">
        <v>113</v>
      </c>
      <c r="I7" s="51"/>
    </row>
    <row r="8" spans="1:13" s="86" customFormat="1" ht="15" customHeight="1">
      <c r="A8" s="43"/>
      <c r="D8" s="43"/>
      <c r="E8" s="141" t="s">
        <v>222</v>
      </c>
      <c r="F8" s="141" t="s">
        <v>222</v>
      </c>
      <c r="G8" s="141" t="s">
        <v>219</v>
      </c>
      <c r="H8" s="348"/>
      <c r="I8" s="51"/>
    </row>
    <row r="9" spans="1:13" s="86" customFormat="1" ht="15" customHeight="1">
      <c r="A9" s="43" t="str">
        <f>IF(Calcu!B9=TRUE,"","삭제")</f>
        <v>삭제</v>
      </c>
      <c r="D9" s="43"/>
      <c r="E9" s="246" t="e">
        <f ca="1">Calcu!AA9</f>
        <v>#N/A</v>
      </c>
      <c r="F9" s="246" t="e">
        <f ca="1">Calcu!AB9</f>
        <v>#N/A</v>
      </c>
      <c r="G9" s="246" t="e">
        <f ca="1">Calcu!AD9</f>
        <v>#N/A</v>
      </c>
      <c r="H9" s="246" t="str">
        <f>Calcu!AE9</f>
        <v/>
      </c>
      <c r="I9" s="51"/>
    </row>
    <row r="10" spans="1:13" s="86" customFormat="1" ht="15" customHeight="1">
      <c r="A10" s="43" t="str">
        <f>IF(Calcu!B10=TRUE,"","삭제")</f>
        <v>삭제</v>
      </c>
      <c r="D10" s="43"/>
      <c r="E10" s="246" t="e">
        <f ca="1">Calcu!AA10</f>
        <v>#N/A</v>
      </c>
      <c r="F10" s="246" t="e">
        <f ca="1">Calcu!AB10</f>
        <v>#N/A</v>
      </c>
      <c r="G10" s="246" t="e">
        <f ca="1">Calcu!AD10</f>
        <v>#N/A</v>
      </c>
      <c r="H10" s="246" t="str">
        <f>Calcu!AE10</f>
        <v/>
      </c>
      <c r="I10" s="51"/>
    </row>
    <row r="11" spans="1:13" s="86" customFormat="1" ht="15" customHeight="1">
      <c r="A11" s="43" t="str">
        <f>IF(Calcu!B11=TRUE,"","삭제")</f>
        <v>삭제</v>
      </c>
      <c r="D11" s="43"/>
      <c r="E11" s="246" t="e">
        <f ca="1">Calcu!AA11</f>
        <v>#N/A</v>
      </c>
      <c r="F11" s="246" t="e">
        <f ca="1">Calcu!AB11</f>
        <v>#N/A</v>
      </c>
      <c r="G11" s="246" t="e">
        <f ca="1">Calcu!AD11</f>
        <v>#N/A</v>
      </c>
      <c r="H11" s="246" t="str">
        <f>Calcu!AE11</f>
        <v/>
      </c>
      <c r="I11" s="51"/>
    </row>
    <row r="12" spans="1:13" s="86" customFormat="1" ht="15" customHeight="1">
      <c r="A12" s="43" t="str">
        <f>IF(Calcu!B12=TRUE,"","삭제")</f>
        <v>삭제</v>
      </c>
      <c r="D12" s="43"/>
      <c r="E12" s="246" t="e">
        <f ca="1">Calcu!AA12</f>
        <v>#N/A</v>
      </c>
      <c r="F12" s="246" t="e">
        <f ca="1">Calcu!AB12</f>
        <v>#N/A</v>
      </c>
      <c r="G12" s="246" t="e">
        <f ca="1">Calcu!AD12</f>
        <v>#N/A</v>
      </c>
      <c r="H12" s="246" t="str">
        <f>Calcu!AE12</f>
        <v/>
      </c>
      <c r="I12" s="51"/>
    </row>
    <row r="13" spans="1:13" s="86" customFormat="1" ht="15" customHeight="1">
      <c r="A13" s="43" t="str">
        <f>IF(Calcu!B13=TRUE,"","삭제")</f>
        <v>삭제</v>
      </c>
      <c r="D13" s="43"/>
      <c r="E13" s="246" t="e">
        <f ca="1">Calcu!AA13</f>
        <v>#N/A</v>
      </c>
      <c r="F13" s="246" t="e">
        <f ca="1">Calcu!AB13</f>
        <v>#N/A</v>
      </c>
      <c r="G13" s="246" t="e">
        <f ca="1">Calcu!AD13</f>
        <v>#N/A</v>
      </c>
      <c r="H13" s="246" t="str">
        <f>Calcu!AE13</f>
        <v/>
      </c>
      <c r="I13" s="51"/>
    </row>
    <row r="14" spans="1:13" s="86" customFormat="1" ht="15" customHeight="1">
      <c r="A14" s="43" t="str">
        <f>IF(Calcu!B14=TRUE,"","삭제")</f>
        <v>삭제</v>
      </c>
      <c r="D14" s="43"/>
      <c r="E14" s="246" t="e">
        <f ca="1">Calcu!AA14</f>
        <v>#N/A</v>
      </c>
      <c r="F14" s="246" t="e">
        <f ca="1">Calcu!AB14</f>
        <v>#N/A</v>
      </c>
      <c r="G14" s="246" t="e">
        <f ca="1">Calcu!AD14</f>
        <v>#N/A</v>
      </c>
      <c r="H14" s="246" t="str">
        <f>Calcu!AE14</f>
        <v/>
      </c>
      <c r="I14" s="51"/>
    </row>
    <row r="15" spans="1:13" s="86" customFormat="1" ht="15" customHeight="1">
      <c r="A15" s="43" t="str">
        <f>IF(Calcu!B15=TRUE,"","삭제")</f>
        <v>삭제</v>
      </c>
      <c r="D15" s="43"/>
      <c r="E15" s="246" t="e">
        <f ca="1">Calcu!AA15</f>
        <v>#N/A</v>
      </c>
      <c r="F15" s="246" t="e">
        <f ca="1">Calcu!AB15</f>
        <v>#N/A</v>
      </c>
      <c r="G15" s="246" t="e">
        <f ca="1">Calcu!AD15</f>
        <v>#N/A</v>
      </c>
      <c r="H15" s="246" t="str">
        <f>Calcu!AE15</f>
        <v/>
      </c>
      <c r="I15" s="51"/>
    </row>
    <row r="16" spans="1:13" s="86" customFormat="1" ht="15" customHeight="1">
      <c r="A16" s="43" t="str">
        <f>IF(Calcu!B16=TRUE,"","삭제")</f>
        <v>삭제</v>
      </c>
      <c r="D16" s="43"/>
      <c r="E16" s="246" t="e">
        <f ca="1">Calcu!AA16</f>
        <v>#N/A</v>
      </c>
      <c r="F16" s="246" t="e">
        <f ca="1">Calcu!AB16</f>
        <v>#N/A</v>
      </c>
      <c r="G16" s="246" t="e">
        <f ca="1">Calcu!AD16</f>
        <v>#N/A</v>
      </c>
      <c r="H16" s="246" t="str">
        <f>Calcu!AE16</f>
        <v/>
      </c>
      <c r="I16" s="51"/>
    </row>
    <row r="17" spans="1:9" s="86" customFormat="1" ht="15" customHeight="1">
      <c r="A17" s="43" t="str">
        <f>IF(Calcu!B17=TRUE,"","삭제")</f>
        <v>삭제</v>
      </c>
      <c r="D17" s="43"/>
      <c r="E17" s="246" t="e">
        <f ca="1">Calcu!AA17</f>
        <v>#N/A</v>
      </c>
      <c r="F17" s="246" t="e">
        <f ca="1">Calcu!AB17</f>
        <v>#N/A</v>
      </c>
      <c r="G17" s="246" t="e">
        <f ca="1">Calcu!AD17</f>
        <v>#N/A</v>
      </c>
      <c r="H17" s="246" t="str">
        <f>Calcu!AE17</f>
        <v/>
      </c>
      <c r="I17" s="51"/>
    </row>
    <row r="18" spans="1:9" s="86" customFormat="1" ht="15" customHeight="1">
      <c r="A18" s="43" t="str">
        <f>IF(Calcu!B18=TRUE,"","삭제")</f>
        <v>삭제</v>
      </c>
      <c r="D18" s="43"/>
      <c r="E18" s="246" t="e">
        <f ca="1">Calcu!AA18</f>
        <v>#N/A</v>
      </c>
      <c r="F18" s="246" t="e">
        <f ca="1">Calcu!AB18</f>
        <v>#N/A</v>
      </c>
      <c r="G18" s="246" t="e">
        <f ca="1">Calcu!AD18</f>
        <v>#N/A</v>
      </c>
      <c r="H18" s="246" t="str">
        <f>Calcu!AE18</f>
        <v/>
      </c>
      <c r="I18" s="51"/>
    </row>
    <row r="19" spans="1:9" s="86" customFormat="1" ht="15" customHeight="1">
      <c r="A19" s="43" t="str">
        <f>IF(Calcu!B19=TRUE,"","삭제")</f>
        <v>삭제</v>
      </c>
      <c r="D19" s="43"/>
      <c r="E19" s="246" t="e">
        <f ca="1">Calcu!AA19</f>
        <v>#N/A</v>
      </c>
      <c r="F19" s="246" t="e">
        <f ca="1">Calcu!AB19</f>
        <v>#N/A</v>
      </c>
      <c r="G19" s="246" t="e">
        <f ca="1">Calcu!AD19</f>
        <v>#N/A</v>
      </c>
      <c r="H19" s="246" t="str">
        <f>Calcu!AE19</f>
        <v/>
      </c>
      <c r="I19" s="51"/>
    </row>
    <row r="20" spans="1:9" s="86" customFormat="1" ht="15" customHeight="1">
      <c r="A20" s="43" t="str">
        <f>IF(Calcu!B20=TRUE,"","삭제")</f>
        <v>삭제</v>
      </c>
      <c r="D20" s="43"/>
      <c r="E20" s="246" t="e">
        <f ca="1">Calcu!AA20</f>
        <v>#N/A</v>
      </c>
      <c r="F20" s="246" t="e">
        <f ca="1">Calcu!AB20</f>
        <v>#N/A</v>
      </c>
      <c r="G20" s="246" t="e">
        <f ca="1">Calcu!AD20</f>
        <v>#N/A</v>
      </c>
      <c r="H20" s="246" t="str">
        <f>Calcu!AE20</f>
        <v/>
      </c>
      <c r="I20" s="51"/>
    </row>
    <row r="21" spans="1:9" s="86" customFormat="1" ht="15" customHeight="1">
      <c r="A21" s="43" t="str">
        <f>IF(Calcu!B21=TRUE,"","삭제")</f>
        <v>삭제</v>
      </c>
      <c r="D21" s="43"/>
      <c r="E21" s="246" t="e">
        <f ca="1">Calcu!AA21</f>
        <v>#N/A</v>
      </c>
      <c r="F21" s="246" t="e">
        <f ca="1">Calcu!AB21</f>
        <v>#N/A</v>
      </c>
      <c r="G21" s="246" t="e">
        <f ca="1">Calcu!AD21</f>
        <v>#N/A</v>
      </c>
      <c r="H21" s="246" t="str">
        <f>Calcu!AE21</f>
        <v/>
      </c>
      <c r="I21" s="51"/>
    </row>
    <row r="22" spans="1:9" s="86" customFormat="1" ht="15" customHeight="1">
      <c r="A22" s="43" t="str">
        <f>IF(Calcu!B22=TRUE,"","삭제")</f>
        <v>삭제</v>
      </c>
      <c r="D22" s="43"/>
      <c r="E22" s="246" t="e">
        <f ca="1">Calcu!AA22</f>
        <v>#N/A</v>
      </c>
      <c r="F22" s="246" t="e">
        <f ca="1">Calcu!AB22</f>
        <v>#N/A</v>
      </c>
      <c r="G22" s="246" t="e">
        <f ca="1">Calcu!AD22</f>
        <v>#N/A</v>
      </c>
      <c r="H22" s="246" t="str">
        <f>Calcu!AE22</f>
        <v/>
      </c>
      <c r="I22" s="51"/>
    </row>
    <row r="23" spans="1:9" s="86" customFormat="1" ht="15" customHeight="1">
      <c r="A23" s="43" t="str">
        <f>IF(Calcu!B23=TRUE,"","삭제")</f>
        <v>삭제</v>
      </c>
      <c r="D23" s="43"/>
      <c r="E23" s="246" t="e">
        <f ca="1">Calcu!AA23</f>
        <v>#N/A</v>
      </c>
      <c r="F23" s="246" t="e">
        <f ca="1">Calcu!AB23</f>
        <v>#N/A</v>
      </c>
      <c r="G23" s="246" t="e">
        <f ca="1">Calcu!AD23</f>
        <v>#N/A</v>
      </c>
      <c r="H23" s="246" t="str">
        <f>Calcu!AE23</f>
        <v/>
      </c>
      <c r="I23" s="51"/>
    </row>
    <row r="24" spans="1:9" s="86" customFormat="1" ht="15" customHeight="1">
      <c r="A24" s="43" t="str">
        <f>IF(Calcu!B24=TRUE,"","삭제")</f>
        <v>삭제</v>
      </c>
      <c r="D24" s="43"/>
      <c r="E24" s="246" t="e">
        <f ca="1">Calcu!AA24</f>
        <v>#N/A</v>
      </c>
      <c r="F24" s="246" t="e">
        <f ca="1">Calcu!AB24</f>
        <v>#N/A</v>
      </c>
      <c r="G24" s="246" t="e">
        <f ca="1">Calcu!AD24</f>
        <v>#N/A</v>
      </c>
      <c r="H24" s="246" t="str">
        <f>Calcu!AE24</f>
        <v/>
      </c>
      <c r="I24" s="51"/>
    </row>
    <row r="25" spans="1:9" s="86" customFormat="1" ht="15" customHeight="1">
      <c r="A25" s="43" t="str">
        <f>IF(Calcu!B25=TRUE,"","삭제")</f>
        <v>삭제</v>
      </c>
      <c r="D25" s="43"/>
      <c r="E25" s="246" t="e">
        <f ca="1">Calcu!AA25</f>
        <v>#N/A</v>
      </c>
      <c r="F25" s="246" t="e">
        <f ca="1">Calcu!AB25</f>
        <v>#N/A</v>
      </c>
      <c r="G25" s="246" t="e">
        <f ca="1">Calcu!AD25</f>
        <v>#N/A</v>
      </c>
      <c r="H25" s="246" t="str">
        <f>Calcu!AE25</f>
        <v/>
      </c>
      <c r="I25" s="51"/>
    </row>
    <row r="26" spans="1:9" s="86" customFormat="1" ht="15" customHeight="1">
      <c r="A26" s="43" t="str">
        <f>IF(Calcu!B26=TRUE,"","삭제")</f>
        <v>삭제</v>
      </c>
      <c r="D26" s="43"/>
      <c r="E26" s="246" t="e">
        <f ca="1">Calcu!AA26</f>
        <v>#N/A</v>
      </c>
      <c r="F26" s="246" t="e">
        <f ca="1">Calcu!AB26</f>
        <v>#N/A</v>
      </c>
      <c r="G26" s="246" t="e">
        <f ca="1">Calcu!AD26</f>
        <v>#N/A</v>
      </c>
      <c r="H26" s="246" t="str">
        <f>Calcu!AE26</f>
        <v/>
      </c>
      <c r="I26" s="51"/>
    </row>
    <row r="27" spans="1:9" s="86" customFormat="1" ht="15" customHeight="1">
      <c r="A27" s="43" t="str">
        <f>IF(Calcu!B27=TRUE,"","삭제")</f>
        <v>삭제</v>
      </c>
      <c r="D27" s="43"/>
      <c r="E27" s="246" t="e">
        <f ca="1">Calcu!AA27</f>
        <v>#N/A</v>
      </c>
      <c r="F27" s="246" t="e">
        <f ca="1">Calcu!AB27</f>
        <v>#N/A</v>
      </c>
      <c r="G27" s="246" t="e">
        <f ca="1">Calcu!AD27</f>
        <v>#N/A</v>
      </c>
      <c r="H27" s="246" t="str">
        <f>Calcu!AE27</f>
        <v/>
      </c>
      <c r="I27" s="51"/>
    </row>
    <row r="28" spans="1:9" s="86" customFormat="1" ht="15" customHeight="1">
      <c r="A28" s="43" t="str">
        <f>IF(Calcu!B28=TRUE,"","삭제")</f>
        <v>삭제</v>
      </c>
      <c r="D28" s="43"/>
      <c r="E28" s="246" t="e">
        <f ca="1">Calcu!AA28</f>
        <v>#N/A</v>
      </c>
      <c r="F28" s="246" t="e">
        <f ca="1">Calcu!AB28</f>
        <v>#N/A</v>
      </c>
      <c r="G28" s="246" t="e">
        <f ca="1">Calcu!AD28</f>
        <v>#N/A</v>
      </c>
      <c r="H28" s="246" t="str">
        <f>Calcu!AE28</f>
        <v/>
      </c>
    </row>
    <row r="29" spans="1:9" s="86" customFormat="1" ht="15" customHeight="1">
      <c r="A29" s="43" t="str">
        <f>IF(Calcu!B29=TRUE,"","삭제")</f>
        <v>삭제</v>
      </c>
      <c r="D29" s="43"/>
      <c r="E29" s="246" t="e">
        <f ca="1">Calcu!AA29</f>
        <v>#N/A</v>
      </c>
      <c r="F29" s="246" t="e">
        <f ca="1">Calcu!AB29</f>
        <v>#N/A</v>
      </c>
      <c r="G29" s="246" t="e">
        <f ca="1">Calcu!AD29</f>
        <v>#N/A</v>
      </c>
      <c r="H29" s="246" t="str">
        <f>Calcu!AE29</f>
        <v/>
      </c>
    </row>
    <row r="30" spans="1:9" s="86" customFormat="1" ht="15" customHeight="1">
      <c r="A30" s="43" t="str">
        <f>IF(Calcu!B30=TRUE,"","삭제")</f>
        <v>삭제</v>
      </c>
      <c r="D30" s="43"/>
      <c r="E30" s="246" t="e">
        <f ca="1">Calcu!AA30</f>
        <v>#N/A</v>
      </c>
      <c r="F30" s="246" t="e">
        <f ca="1">Calcu!AB30</f>
        <v>#N/A</v>
      </c>
      <c r="G30" s="246" t="e">
        <f ca="1">Calcu!AD30</f>
        <v>#N/A</v>
      </c>
      <c r="H30" s="246" t="str">
        <f>Calcu!AE30</f>
        <v/>
      </c>
    </row>
    <row r="31" spans="1:9" s="86" customFormat="1" ht="15" customHeight="1">
      <c r="A31" s="43" t="str">
        <f>IF(Calcu!B31=TRUE,"","삭제")</f>
        <v>삭제</v>
      </c>
      <c r="D31" s="43"/>
      <c r="E31" s="246" t="e">
        <f ca="1">Calcu!AA31</f>
        <v>#N/A</v>
      </c>
      <c r="F31" s="246" t="e">
        <f ca="1">Calcu!AB31</f>
        <v>#N/A</v>
      </c>
      <c r="G31" s="246" t="e">
        <f ca="1">Calcu!AD31</f>
        <v>#N/A</v>
      </c>
      <c r="H31" s="246" t="str">
        <f>Calcu!AE31</f>
        <v/>
      </c>
    </row>
    <row r="32" spans="1:9" s="86" customFormat="1" ht="15" customHeight="1">
      <c r="A32" s="43" t="str">
        <f>IF(Calcu!B32=TRUE,"","삭제")</f>
        <v>삭제</v>
      </c>
      <c r="D32" s="43"/>
      <c r="E32" s="246" t="e">
        <f ca="1">Calcu!AA32</f>
        <v>#N/A</v>
      </c>
      <c r="F32" s="246" t="e">
        <f ca="1">Calcu!AB32</f>
        <v>#N/A</v>
      </c>
      <c r="G32" s="246" t="e">
        <f ca="1">Calcu!AD32</f>
        <v>#N/A</v>
      </c>
      <c r="H32" s="246" t="str">
        <f>Calcu!AE32</f>
        <v/>
      </c>
      <c r="I32" s="51"/>
    </row>
    <row r="33" spans="1:9" s="86" customFormat="1" ht="15" customHeight="1">
      <c r="A33" s="43" t="str">
        <f>IF(Calcu!B33=TRUE,"","삭제")</f>
        <v>삭제</v>
      </c>
      <c r="D33" s="43"/>
      <c r="E33" s="246" t="e">
        <f ca="1">Calcu!AA33</f>
        <v>#N/A</v>
      </c>
      <c r="F33" s="246" t="e">
        <f ca="1">Calcu!AB33</f>
        <v>#N/A</v>
      </c>
      <c r="G33" s="246" t="e">
        <f ca="1">Calcu!AD33</f>
        <v>#N/A</v>
      </c>
      <c r="H33" s="246" t="str">
        <f>Calcu!AE33</f>
        <v/>
      </c>
      <c r="I33" s="51"/>
    </row>
    <row r="34" spans="1:9" s="86" customFormat="1" ht="15" customHeight="1">
      <c r="A34" s="43" t="str">
        <f>IF(Calcu!B34=TRUE,"","삭제")</f>
        <v>삭제</v>
      </c>
      <c r="D34" s="43"/>
      <c r="E34" s="246" t="e">
        <f ca="1">Calcu!AA34</f>
        <v>#N/A</v>
      </c>
      <c r="F34" s="246" t="e">
        <f ca="1">Calcu!AB34</f>
        <v>#N/A</v>
      </c>
      <c r="G34" s="246" t="e">
        <f ca="1">Calcu!AD34</f>
        <v>#N/A</v>
      </c>
      <c r="H34" s="246" t="str">
        <f>Calcu!AE34</f>
        <v/>
      </c>
      <c r="I34" s="51"/>
    </row>
    <row r="35" spans="1:9" s="86" customFormat="1" ht="15" customHeight="1">
      <c r="A35" s="43" t="str">
        <f>IF(Calcu!B35=TRUE,"","삭제")</f>
        <v>삭제</v>
      </c>
      <c r="D35" s="43"/>
      <c r="E35" s="246" t="e">
        <f ca="1">Calcu!AA35</f>
        <v>#N/A</v>
      </c>
      <c r="F35" s="246" t="e">
        <f ca="1">Calcu!AB35</f>
        <v>#N/A</v>
      </c>
      <c r="G35" s="246" t="e">
        <f ca="1">Calcu!AD35</f>
        <v>#N/A</v>
      </c>
      <c r="H35" s="246" t="str">
        <f>Calcu!AE35</f>
        <v/>
      </c>
      <c r="I35" s="51"/>
    </row>
    <row r="36" spans="1:9" s="86" customFormat="1" ht="15" customHeight="1">
      <c r="A36" s="43" t="str">
        <f>IF(Calcu!B36=TRUE,"","삭제")</f>
        <v>삭제</v>
      </c>
      <c r="D36" s="43"/>
      <c r="E36" s="246" t="e">
        <f ca="1">Calcu!AA36</f>
        <v>#N/A</v>
      </c>
      <c r="F36" s="246" t="e">
        <f ca="1">Calcu!AB36</f>
        <v>#N/A</v>
      </c>
      <c r="G36" s="246" t="e">
        <f ca="1">Calcu!AD36</f>
        <v>#N/A</v>
      </c>
      <c r="H36" s="246" t="str">
        <f>Calcu!AE36</f>
        <v/>
      </c>
      <c r="I36" s="51"/>
    </row>
    <row r="37" spans="1:9" s="86" customFormat="1" ht="15" customHeight="1">
      <c r="A37" s="43" t="str">
        <f>IF(Calcu!B37=TRUE,"","삭제")</f>
        <v>삭제</v>
      </c>
      <c r="D37" s="43"/>
      <c r="E37" s="246" t="e">
        <f ca="1">Calcu!AA37</f>
        <v>#N/A</v>
      </c>
      <c r="F37" s="246" t="e">
        <f ca="1">Calcu!AB37</f>
        <v>#N/A</v>
      </c>
      <c r="G37" s="246" t="e">
        <f ca="1">Calcu!AD37</f>
        <v>#N/A</v>
      </c>
      <c r="H37" s="246" t="str">
        <f>Calcu!AE37</f>
        <v/>
      </c>
      <c r="I37" s="51"/>
    </row>
    <row r="38" spans="1:9" s="86" customFormat="1" ht="15" customHeight="1">
      <c r="A38" s="43" t="str">
        <f>IF(Calcu!B38=TRUE,"","삭제")</f>
        <v>삭제</v>
      </c>
      <c r="D38" s="43"/>
      <c r="E38" s="246" t="e">
        <f ca="1">Calcu!AA38</f>
        <v>#N/A</v>
      </c>
      <c r="F38" s="246" t="e">
        <f ca="1">Calcu!AB38</f>
        <v>#N/A</v>
      </c>
      <c r="G38" s="246" t="e">
        <f ca="1">Calcu!AD38</f>
        <v>#N/A</v>
      </c>
      <c r="H38" s="246" t="str">
        <f>Calcu!AE38</f>
        <v/>
      </c>
      <c r="I38" s="51"/>
    </row>
    <row r="39" spans="1:9" s="86" customFormat="1" ht="15" customHeight="1">
      <c r="A39" s="43" t="str">
        <f>IF(Calcu!B39=TRUE,"","삭제")</f>
        <v>삭제</v>
      </c>
      <c r="D39" s="43"/>
      <c r="E39" s="246" t="e">
        <f ca="1">Calcu!AA39</f>
        <v>#N/A</v>
      </c>
      <c r="F39" s="246" t="e">
        <f ca="1">Calcu!AB39</f>
        <v>#N/A</v>
      </c>
      <c r="G39" s="246" t="e">
        <f ca="1">Calcu!AD39</f>
        <v>#N/A</v>
      </c>
      <c r="H39" s="246" t="str">
        <f>Calcu!AE39</f>
        <v/>
      </c>
      <c r="I39" s="51"/>
    </row>
    <row r="40" spans="1:9" s="86" customFormat="1" ht="15" customHeight="1">
      <c r="A40" s="43" t="str">
        <f>IF(Calcu!B40=TRUE,"","삭제")</f>
        <v>삭제</v>
      </c>
      <c r="D40" s="43"/>
      <c r="E40" s="246" t="e">
        <f ca="1">Calcu!AA40</f>
        <v>#N/A</v>
      </c>
      <c r="F40" s="246" t="e">
        <f ca="1">Calcu!AB40</f>
        <v>#N/A</v>
      </c>
      <c r="G40" s="246" t="e">
        <f ca="1">Calcu!AD40</f>
        <v>#N/A</v>
      </c>
      <c r="H40" s="246" t="str">
        <f>Calcu!AE40</f>
        <v/>
      </c>
      <c r="I40" s="51"/>
    </row>
    <row r="41" spans="1:9" s="86" customFormat="1" ht="15" customHeight="1">
      <c r="A41" s="43" t="str">
        <f>IF(Calcu!B41=TRUE,"","삭제")</f>
        <v>삭제</v>
      </c>
      <c r="D41" s="43"/>
      <c r="E41" s="246" t="e">
        <f ca="1">Calcu!AA41</f>
        <v>#N/A</v>
      </c>
      <c r="F41" s="246" t="e">
        <f ca="1">Calcu!AB41</f>
        <v>#N/A</v>
      </c>
      <c r="G41" s="246" t="e">
        <f ca="1">Calcu!AD41</f>
        <v>#N/A</v>
      </c>
      <c r="H41" s="246" t="str">
        <f>Calcu!AE41</f>
        <v/>
      </c>
      <c r="I41" s="51"/>
    </row>
    <row r="42" spans="1:9" s="86" customFormat="1" ht="15" customHeight="1">
      <c r="A42" s="43" t="str">
        <f>IF(Calcu!B42=TRUE,"","삭제")</f>
        <v>삭제</v>
      </c>
      <c r="D42" s="43"/>
      <c r="E42" s="246" t="e">
        <f ca="1">Calcu!AA42</f>
        <v>#N/A</v>
      </c>
      <c r="F42" s="246" t="e">
        <f ca="1">Calcu!AB42</f>
        <v>#N/A</v>
      </c>
      <c r="G42" s="246" t="e">
        <f ca="1">Calcu!AD42</f>
        <v>#N/A</v>
      </c>
      <c r="H42" s="246" t="str">
        <f>Calcu!AE42</f>
        <v/>
      </c>
      <c r="I42" s="51"/>
    </row>
    <row r="43" spans="1:9" s="86" customFormat="1" ht="15" customHeight="1">
      <c r="A43" s="43" t="str">
        <f>IF(Calcu!B43=TRUE,"","삭제")</f>
        <v>삭제</v>
      </c>
      <c r="D43" s="43"/>
      <c r="E43" s="246" t="e">
        <f ca="1">Calcu!AA43</f>
        <v>#N/A</v>
      </c>
      <c r="F43" s="246" t="e">
        <f ca="1">Calcu!AB43</f>
        <v>#N/A</v>
      </c>
      <c r="G43" s="246" t="e">
        <f ca="1">Calcu!AD43</f>
        <v>#N/A</v>
      </c>
      <c r="H43" s="246" t="str">
        <f>Calcu!AE43</f>
        <v/>
      </c>
      <c r="I43" s="51"/>
    </row>
    <row r="44" spans="1:9" s="86" customFormat="1" ht="15" customHeight="1">
      <c r="A44" s="43" t="str">
        <f>IF(Calcu!B44=TRUE,"","삭제")</f>
        <v>삭제</v>
      </c>
      <c r="D44" s="43"/>
      <c r="E44" s="246" t="e">
        <f ca="1">Calcu!AA44</f>
        <v>#N/A</v>
      </c>
      <c r="F44" s="246" t="e">
        <f ca="1">Calcu!AB44</f>
        <v>#N/A</v>
      </c>
      <c r="G44" s="246" t="e">
        <f ca="1">Calcu!AD44</f>
        <v>#N/A</v>
      </c>
      <c r="H44" s="246" t="str">
        <f>Calcu!AE44</f>
        <v/>
      </c>
      <c r="I44" s="51"/>
    </row>
    <row r="45" spans="1:9" s="86" customFormat="1" ht="15" customHeight="1">
      <c r="A45" s="43" t="str">
        <f>IF(Calcu!B45=TRUE,"","삭제")</f>
        <v>삭제</v>
      </c>
      <c r="D45" s="43"/>
      <c r="E45" s="246" t="e">
        <f ca="1">Calcu!AA45</f>
        <v>#N/A</v>
      </c>
      <c r="F45" s="246" t="e">
        <f ca="1">Calcu!AB45</f>
        <v>#N/A</v>
      </c>
      <c r="G45" s="246" t="e">
        <f ca="1">Calcu!AD45</f>
        <v>#N/A</v>
      </c>
      <c r="H45" s="246" t="str">
        <f>Calcu!AE45</f>
        <v/>
      </c>
      <c r="I45" s="51"/>
    </row>
    <row r="46" spans="1:9" s="86" customFormat="1" ht="15" customHeight="1">
      <c r="A46" s="43" t="str">
        <f>IF(Calcu!B46=TRUE,"","삭제")</f>
        <v>삭제</v>
      </c>
      <c r="D46" s="43"/>
      <c r="E46" s="246" t="e">
        <f ca="1">Calcu!AA46</f>
        <v>#N/A</v>
      </c>
      <c r="F46" s="246" t="e">
        <f ca="1">Calcu!AB46</f>
        <v>#N/A</v>
      </c>
      <c r="G46" s="246" t="e">
        <f ca="1">Calcu!AD46</f>
        <v>#N/A</v>
      </c>
      <c r="H46" s="246" t="str">
        <f>Calcu!AE46</f>
        <v/>
      </c>
      <c r="I46" s="51"/>
    </row>
    <row r="47" spans="1:9" s="86" customFormat="1" ht="15" customHeight="1">
      <c r="A47" s="43" t="str">
        <f>IF(Calcu!B47=TRUE,"","삭제")</f>
        <v>삭제</v>
      </c>
      <c r="D47" s="43"/>
      <c r="E47" s="246" t="e">
        <f ca="1">Calcu!AA47</f>
        <v>#N/A</v>
      </c>
      <c r="F47" s="246" t="e">
        <f ca="1">Calcu!AB47</f>
        <v>#N/A</v>
      </c>
      <c r="G47" s="246" t="e">
        <f ca="1">Calcu!AD47</f>
        <v>#N/A</v>
      </c>
      <c r="H47" s="246" t="str">
        <f>Calcu!AE47</f>
        <v/>
      </c>
      <c r="I47" s="51"/>
    </row>
    <row r="48" spans="1:9" s="86" customFormat="1" ht="15" customHeight="1">
      <c r="A48" s="43" t="str">
        <f>IF(Calcu!B48=TRUE,"","삭제")</f>
        <v>삭제</v>
      </c>
      <c r="D48" s="43"/>
      <c r="E48" s="246" t="e">
        <f ca="1">Calcu!AA48</f>
        <v>#N/A</v>
      </c>
      <c r="F48" s="246" t="e">
        <f ca="1">Calcu!AB48</f>
        <v>#N/A</v>
      </c>
      <c r="G48" s="246" t="e">
        <f ca="1">Calcu!AD48</f>
        <v>#N/A</v>
      </c>
      <c r="H48" s="246" t="str">
        <f>Calcu!AE48</f>
        <v/>
      </c>
      <c r="I48" s="51"/>
    </row>
    <row r="49" spans="1:13" s="86" customFormat="1" ht="15" customHeight="1">
      <c r="A49" s="43" t="str">
        <f>IF(Calcu!B49=TRUE,"","삭제")</f>
        <v>삭제</v>
      </c>
      <c r="D49" s="43"/>
      <c r="E49" s="246" t="e">
        <f ca="1">Calcu!AA49</f>
        <v>#N/A</v>
      </c>
      <c r="F49" s="246" t="e">
        <f ca="1">Calcu!AB49</f>
        <v>#N/A</v>
      </c>
      <c r="G49" s="246" t="e">
        <f ca="1">Calcu!AD49</f>
        <v>#N/A</v>
      </c>
      <c r="H49" s="246" t="str">
        <f>Calcu!AE49</f>
        <v/>
      </c>
      <c r="I49" s="51"/>
    </row>
    <row r="50" spans="1:13" ht="15" customHeight="1">
      <c r="B50" s="94"/>
      <c r="C50" s="94"/>
      <c r="D50" s="75"/>
      <c r="E50" s="112"/>
      <c r="F50" s="112"/>
      <c r="G50" s="112"/>
      <c r="H50" s="112"/>
      <c r="I50" s="75"/>
      <c r="K50" s="111"/>
      <c r="M50" s="94"/>
    </row>
    <row r="51" spans="1:13" ht="15" customHeight="1">
      <c r="J51" s="94"/>
      <c r="K51" s="111"/>
      <c r="M51" s="94"/>
    </row>
    <row r="52" spans="1:13" ht="15" customHeight="1">
      <c r="J52" s="94"/>
      <c r="K52" s="111"/>
      <c r="M52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4" customWidth="1"/>
    <col min="13" max="16384" width="10.77734375" style="86"/>
  </cols>
  <sheetData>
    <row r="1" spans="1:12" s="81" customFormat="1" ht="33" customHeight="1">
      <c r="A1" s="372" t="s">
        <v>59</v>
      </c>
      <c r="B1" s="372"/>
      <c r="C1" s="372"/>
      <c r="D1" s="372"/>
      <c r="E1" s="372"/>
      <c r="F1" s="372"/>
      <c r="G1" s="372"/>
      <c r="H1" s="372"/>
      <c r="I1" s="372"/>
      <c r="J1" s="372"/>
      <c r="K1" s="372"/>
      <c r="L1" s="372"/>
    </row>
    <row r="2" spans="1:12" s="81" customFormat="1" ht="33" customHeight="1">
      <c r="A2" s="372"/>
      <c r="B2" s="372"/>
      <c r="C2" s="372"/>
      <c r="D2" s="372"/>
      <c r="E2" s="372"/>
      <c r="F2" s="372"/>
      <c r="G2" s="372"/>
      <c r="H2" s="372"/>
      <c r="I2" s="372"/>
      <c r="J2" s="372"/>
      <c r="K2" s="372"/>
      <c r="L2" s="372"/>
    </row>
    <row r="3" spans="1:12" s="81" customFormat="1" ht="12.75" customHeight="1">
      <c r="A3" s="48"/>
      <c r="B3" s="48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1"/>
      <c r="F4" s="92"/>
      <c r="G4" s="92"/>
      <c r="H4" s="102"/>
      <c r="I4" s="93"/>
      <c r="J4" s="101"/>
      <c r="K4" s="101"/>
      <c r="L4" s="91"/>
    </row>
    <row r="5" spans="1:12" s="85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4"/>
    </row>
    <row r="6" spans="1:12" s="37" customFormat="1" ht="15" customHeight="1">
      <c r="C6" s="54" t="str">
        <f>"○ 품명 : "&amp;기본정보!C$5</f>
        <v xml:space="preserve">○ 품명 : </v>
      </c>
      <c r="L6" s="94"/>
    </row>
    <row r="7" spans="1:12" s="37" customFormat="1" ht="15" customHeight="1">
      <c r="C7" s="54" t="str">
        <f>"○ 제작회사 : "&amp;기본정보!C$6</f>
        <v xml:space="preserve">○ 제작회사 : </v>
      </c>
      <c r="L7" s="94"/>
    </row>
    <row r="8" spans="1:12" s="37" customFormat="1" ht="15" customHeight="1">
      <c r="C8" s="54" t="str">
        <f>"○ 형식 : "&amp;기본정보!C$7</f>
        <v xml:space="preserve">○ 형식 : </v>
      </c>
      <c r="L8" s="94"/>
    </row>
    <row r="9" spans="1:12" s="37" customFormat="1" ht="15" customHeight="1">
      <c r="C9" s="54" t="str">
        <f>"○ 기기번호 : "&amp;기본정보!C$8</f>
        <v xml:space="preserve">○ 기기번호 : </v>
      </c>
      <c r="L9" s="94"/>
    </row>
    <row r="10" spans="1:12" s="37" customFormat="1" ht="15" customHeight="1">
      <c r="L10" s="94"/>
    </row>
    <row r="11" spans="1:12" ht="15" customHeight="1">
      <c r="B11" s="75"/>
      <c r="C11" s="112"/>
      <c r="D11" s="112"/>
      <c r="E11" s="112"/>
      <c r="F11" s="112"/>
      <c r="G11" s="112"/>
      <c r="H11" s="113"/>
      <c r="I11" s="113"/>
      <c r="J11" s="112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5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6"/>
      <c r="B3" s="104" t="s">
        <v>2</v>
      </c>
      <c r="C3" s="105">
        <f>기본정보!C3</f>
        <v>0</v>
      </c>
      <c r="D3" s="104" t="s">
        <v>106</v>
      </c>
      <c r="E3" s="380">
        <f>기본정보!H3</f>
        <v>0</v>
      </c>
      <c r="F3" s="381"/>
      <c r="G3" s="104" t="s">
        <v>110</v>
      </c>
      <c r="H3" s="107">
        <f>기본정보!H8</f>
        <v>0</v>
      </c>
      <c r="I3" s="25"/>
    </row>
    <row r="4" spans="1:30" s="28" customFormat="1" ht="15" customHeight="1">
      <c r="A4" s="46"/>
      <c r="B4" s="104" t="s">
        <v>32</v>
      </c>
      <c r="C4" s="106">
        <f>기본정보!C8</f>
        <v>0</v>
      </c>
      <c r="D4" s="104" t="s">
        <v>107</v>
      </c>
      <c r="E4" s="378">
        <f>기본정보!H4</f>
        <v>0</v>
      </c>
      <c r="F4" s="379"/>
      <c r="G4" s="104" t="s">
        <v>14</v>
      </c>
      <c r="H4" s="107">
        <f>기본정보!H9</f>
        <v>0</v>
      </c>
      <c r="I4" s="25"/>
    </row>
    <row r="5" spans="1:30" s="28" customFormat="1" ht="15" customHeight="1">
      <c r="A5" s="46"/>
      <c r="D5" s="25"/>
      <c r="E5" s="25"/>
      <c r="F5" s="25"/>
      <c r="G5" s="25"/>
      <c r="H5" s="25"/>
      <c r="I5" s="25"/>
    </row>
    <row r="6" spans="1:30" s="28" customFormat="1" ht="15" customHeight="1">
      <c r="A6" s="46"/>
      <c r="B6" s="46" t="s">
        <v>108</v>
      </c>
      <c r="D6" s="25"/>
      <c r="E6" s="25"/>
      <c r="F6" s="25"/>
      <c r="G6" s="25"/>
      <c r="H6" s="25"/>
      <c r="I6" s="25"/>
    </row>
    <row r="7" spans="1:30" s="28" customFormat="1" ht="15" customHeight="1">
      <c r="A7" s="46"/>
      <c r="B7" s="104" t="s">
        <v>131</v>
      </c>
      <c r="C7" s="104" t="s">
        <v>62</v>
      </c>
      <c r="D7" s="104" t="s">
        <v>60</v>
      </c>
      <c r="E7" s="25"/>
      <c r="F7" s="25"/>
      <c r="G7" s="25"/>
      <c r="H7" s="25"/>
      <c r="I7" s="25"/>
    </row>
    <row r="8" spans="1:30" s="28" customFormat="1" ht="15" customHeight="1">
      <c r="A8" s="46"/>
      <c r="B8" s="105">
        <f>Calcu!E3</f>
        <v>0</v>
      </c>
      <c r="C8" s="105">
        <f>Calcu!F3</f>
        <v>0</v>
      </c>
      <c r="D8" s="105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6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6"/>
      <c r="B10" s="108" t="s">
        <v>109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9" t="s">
        <v>216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73" t="s">
        <v>368</v>
      </c>
      <c r="C12" s="375" t="s">
        <v>404</v>
      </c>
      <c r="D12" s="376"/>
      <c r="E12" s="376"/>
      <c r="F12" s="376"/>
      <c r="G12" s="377"/>
      <c r="H12" s="25"/>
      <c r="I12" s="25"/>
      <c r="J12" s="28"/>
      <c r="K12" s="28"/>
      <c r="L12" s="28"/>
      <c r="M12" s="28"/>
    </row>
    <row r="13" spans="1:30" ht="13.5" customHeight="1">
      <c r="B13" s="374"/>
      <c r="C13" s="104" t="s">
        <v>102</v>
      </c>
      <c r="D13" s="104" t="s">
        <v>77</v>
      </c>
      <c r="E13" s="104" t="s">
        <v>78</v>
      </c>
      <c r="F13" s="104" t="s">
        <v>217</v>
      </c>
      <c r="G13" s="104" t="s">
        <v>218</v>
      </c>
      <c r="H13" s="25"/>
      <c r="I13" s="25"/>
      <c r="J13" s="28"/>
      <c r="K13" s="28"/>
      <c r="L13" s="28"/>
      <c r="M13" s="28"/>
    </row>
    <row r="14" spans="1:30" ht="13.5" customHeight="1">
      <c r="B14" s="104">
        <f>D8</f>
        <v>0</v>
      </c>
      <c r="C14" s="104">
        <f t="shared" ref="C14:G14" si="0">B14</f>
        <v>0</v>
      </c>
      <c r="D14" s="104">
        <f t="shared" si="0"/>
        <v>0</v>
      </c>
      <c r="E14" s="104">
        <f t="shared" si="0"/>
        <v>0</v>
      </c>
      <c r="F14" s="104">
        <f t="shared" si="0"/>
        <v>0</v>
      </c>
      <c r="G14" s="104">
        <f t="shared" si="0"/>
        <v>0</v>
      </c>
      <c r="H14" s="25"/>
      <c r="I14" s="25"/>
      <c r="J14" s="28"/>
      <c r="K14" s="28"/>
      <c r="L14" s="28"/>
      <c r="M14" s="28"/>
    </row>
    <row r="15" spans="1:30" ht="13.5" customHeight="1">
      <c r="B15" s="105" t="str">
        <f>Calcu!C9</f>
        <v/>
      </c>
      <c r="C15" s="105" t="str">
        <f>IF(Calcu!$B9=FALSE,"",TEXT(Calcu!E9,Calcu!$Q$66))</f>
        <v/>
      </c>
      <c r="D15" s="105" t="str">
        <f>IF(Calcu!$B9=FALSE,"",TEXT(Calcu!F9,Calcu!$Q$66))</f>
        <v/>
      </c>
      <c r="E15" s="105" t="str">
        <f>IF(Calcu!$B9=FALSE,"",TEXT(Calcu!G9,Calcu!$Q$66))</f>
        <v/>
      </c>
      <c r="F15" s="105" t="str">
        <f>IF(Calcu!$B9=FALSE,"",TEXT(Calcu!H9,Calcu!$Q$66))</f>
        <v/>
      </c>
      <c r="G15" s="105" t="str">
        <f>IF(Calcu!$B9=FALSE,"",TEXT(Calcu!I9,Calcu!$Q$66))</f>
        <v/>
      </c>
      <c r="H15" s="25"/>
      <c r="I15" s="25"/>
      <c r="J15" s="28"/>
      <c r="K15" s="28"/>
      <c r="L15" s="28"/>
      <c r="M15" s="28"/>
    </row>
    <row r="16" spans="1:30" ht="13.5" customHeight="1">
      <c r="B16" s="105" t="str">
        <f>Calcu!C10</f>
        <v/>
      </c>
      <c r="C16" s="105" t="str">
        <f>IF(Calcu!$B10=FALSE,"",TEXT(Calcu!E10,Calcu!$Q$66))</f>
        <v/>
      </c>
      <c r="D16" s="105" t="str">
        <f>IF(Calcu!$B10=FALSE,"",TEXT(Calcu!F10,Calcu!$Q$66))</f>
        <v/>
      </c>
      <c r="E16" s="105" t="str">
        <f>IF(Calcu!$B10=FALSE,"",TEXT(Calcu!G10,Calcu!$Q$66))</f>
        <v/>
      </c>
      <c r="F16" s="105" t="str">
        <f>IF(Calcu!$B10=FALSE,"",TEXT(Calcu!H10,Calcu!$Q$66))</f>
        <v/>
      </c>
      <c r="G16" s="105" t="str">
        <f>IF(Calcu!$B10=FALSE,"",TEXT(Calcu!I10,Calcu!$Q$66))</f>
        <v/>
      </c>
      <c r="H16" s="25"/>
      <c r="I16" s="25"/>
      <c r="J16" s="28"/>
      <c r="K16" s="28"/>
      <c r="L16" s="28"/>
      <c r="M16" s="28"/>
    </row>
    <row r="17" spans="2:13" ht="13.5" customHeight="1">
      <c r="B17" s="105" t="str">
        <f>Calcu!C11</f>
        <v/>
      </c>
      <c r="C17" s="105" t="str">
        <f>IF(Calcu!$B11=FALSE,"",TEXT(Calcu!E11,Calcu!$Q$66))</f>
        <v/>
      </c>
      <c r="D17" s="105" t="str">
        <f>IF(Calcu!$B11=FALSE,"",TEXT(Calcu!F11,Calcu!$Q$66))</f>
        <v/>
      </c>
      <c r="E17" s="105" t="str">
        <f>IF(Calcu!$B11=FALSE,"",TEXT(Calcu!G11,Calcu!$Q$66))</f>
        <v/>
      </c>
      <c r="F17" s="105" t="str">
        <f>IF(Calcu!$B11=FALSE,"",TEXT(Calcu!H11,Calcu!$Q$66))</f>
        <v/>
      </c>
      <c r="G17" s="105" t="str">
        <f>IF(Calcu!$B11=FALSE,"",TEXT(Calcu!I11,Calcu!$Q$66))</f>
        <v/>
      </c>
      <c r="H17" s="25"/>
      <c r="I17" s="25"/>
      <c r="J17" s="28"/>
      <c r="K17" s="28"/>
      <c r="L17" s="28"/>
      <c r="M17" s="28"/>
    </row>
    <row r="18" spans="2:13" ht="13.5" customHeight="1">
      <c r="B18" s="105" t="str">
        <f>Calcu!C12</f>
        <v/>
      </c>
      <c r="C18" s="105" t="str">
        <f>IF(Calcu!$B12=FALSE,"",TEXT(Calcu!E12,Calcu!$Q$66))</f>
        <v/>
      </c>
      <c r="D18" s="105" t="str">
        <f>IF(Calcu!$B12=FALSE,"",TEXT(Calcu!F12,Calcu!$Q$66))</f>
        <v/>
      </c>
      <c r="E18" s="105" t="str">
        <f>IF(Calcu!$B12=FALSE,"",TEXT(Calcu!G12,Calcu!$Q$66))</f>
        <v/>
      </c>
      <c r="F18" s="105" t="str">
        <f>IF(Calcu!$B12=FALSE,"",TEXT(Calcu!H12,Calcu!$Q$66))</f>
        <v/>
      </c>
      <c r="G18" s="105" t="str">
        <f>IF(Calcu!$B12=FALSE,"",TEXT(Calcu!I12,Calcu!$Q$66))</f>
        <v/>
      </c>
      <c r="H18" s="25"/>
      <c r="I18" s="25"/>
      <c r="J18" s="28"/>
      <c r="K18" s="28"/>
      <c r="L18" s="28"/>
      <c r="M18" s="28"/>
    </row>
    <row r="19" spans="2:13" ht="13.5" customHeight="1">
      <c r="B19" s="105" t="str">
        <f>Calcu!C13</f>
        <v/>
      </c>
      <c r="C19" s="105" t="str">
        <f>IF(Calcu!$B13=FALSE,"",TEXT(Calcu!E13,Calcu!$Q$66))</f>
        <v/>
      </c>
      <c r="D19" s="105" t="str">
        <f>IF(Calcu!$B13=FALSE,"",TEXT(Calcu!F13,Calcu!$Q$66))</f>
        <v/>
      </c>
      <c r="E19" s="105" t="str">
        <f>IF(Calcu!$B13=FALSE,"",TEXT(Calcu!G13,Calcu!$Q$66))</f>
        <v/>
      </c>
      <c r="F19" s="105" t="str">
        <f>IF(Calcu!$B13=FALSE,"",TEXT(Calcu!H13,Calcu!$Q$66))</f>
        <v/>
      </c>
      <c r="G19" s="105" t="str">
        <f>IF(Calcu!$B13=FALSE,"",TEXT(Calcu!I13,Calcu!$Q$66))</f>
        <v/>
      </c>
      <c r="H19" s="25"/>
      <c r="I19" s="25"/>
      <c r="J19" s="28"/>
      <c r="K19" s="28"/>
      <c r="L19" s="28"/>
      <c r="M19" s="28"/>
    </row>
    <row r="20" spans="2:13" ht="13.5" customHeight="1">
      <c r="B20" s="105" t="str">
        <f>Calcu!C14</f>
        <v/>
      </c>
      <c r="C20" s="105" t="str">
        <f>IF(Calcu!$B14=FALSE,"",TEXT(Calcu!E14,Calcu!$Q$66))</f>
        <v/>
      </c>
      <c r="D20" s="105" t="str">
        <f>IF(Calcu!$B14=FALSE,"",TEXT(Calcu!F14,Calcu!$Q$66))</f>
        <v/>
      </c>
      <c r="E20" s="105" t="str">
        <f>IF(Calcu!$B14=FALSE,"",TEXT(Calcu!G14,Calcu!$Q$66))</f>
        <v/>
      </c>
      <c r="F20" s="105" t="str">
        <f>IF(Calcu!$B14=FALSE,"",TEXT(Calcu!H14,Calcu!$Q$66))</f>
        <v/>
      </c>
      <c r="G20" s="105" t="str">
        <f>IF(Calcu!$B14=FALSE,"",TEXT(Calcu!I14,Calcu!$Q$66))</f>
        <v/>
      </c>
      <c r="H20" s="25"/>
      <c r="I20" s="25"/>
      <c r="J20" s="28"/>
      <c r="K20" s="28"/>
      <c r="L20" s="28"/>
      <c r="M20" s="28"/>
    </row>
    <row r="21" spans="2:13" ht="13.5" customHeight="1">
      <c r="B21" s="105" t="str">
        <f>Calcu!C15</f>
        <v/>
      </c>
      <c r="C21" s="105" t="str">
        <f>IF(Calcu!$B15=FALSE,"",TEXT(Calcu!E15,Calcu!$Q$66))</f>
        <v/>
      </c>
      <c r="D21" s="105" t="str">
        <f>IF(Calcu!$B15=FALSE,"",TEXT(Calcu!F15,Calcu!$Q$66))</f>
        <v/>
      </c>
      <c r="E21" s="105" t="str">
        <f>IF(Calcu!$B15=FALSE,"",TEXT(Calcu!G15,Calcu!$Q$66))</f>
        <v/>
      </c>
      <c r="F21" s="105" t="str">
        <f>IF(Calcu!$B15=FALSE,"",TEXT(Calcu!H15,Calcu!$Q$66))</f>
        <v/>
      </c>
      <c r="G21" s="105" t="str">
        <f>IF(Calcu!$B15=FALSE,"",TEXT(Calcu!I15,Calcu!$Q$66))</f>
        <v/>
      </c>
    </row>
    <row r="22" spans="2:13" ht="13.5" customHeight="1">
      <c r="B22" s="105" t="str">
        <f>Calcu!C16</f>
        <v/>
      </c>
      <c r="C22" s="105" t="str">
        <f>IF(Calcu!$B16=FALSE,"",TEXT(Calcu!E16,Calcu!$Q$66))</f>
        <v/>
      </c>
      <c r="D22" s="105" t="str">
        <f>IF(Calcu!$B16=FALSE,"",TEXT(Calcu!F16,Calcu!$Q$66))</f>
        <v/>
      </c>
      <c r="E22" s="105" t="str">
        <f>IF(Calcu!$B16=FALSE,"",TEXT(Calcu!G16,Calcu!$Q$66))</f>
        <v/>
      </c>
      <c r="F22" s="105" t="str">
        <f>IF(Calcu!$B16=FALSE,"",TEXT(Calcu!H16,Calcu!$Q$66))</f>
        <v/>
      </c>
      <c r="G22" s="105" t="str">
        <f>IF(Calcu!$B16=FALSE,"",TEXT(Calcu!I16,Calcu!$Q$66))</f>
        <v/>
      </c>
    </row>
    <row r="23" spans="2:13" ht="13.5" customHeight="1">
      <c r="B23" s="105" t="str">
        <f>Calcu!C17</f>
        <v/>
      </c>
      <c r="C23" s="105" t="str">
        <f>IF(Calcu!$B17=FALSE,"",TEXT(Calcu!E17,Calcu!$Q$66))</f>
        <v/>
      </c>
      <c r="D23" s="105" t="str">
        <f>IF(Calcu!$B17=FALSE,"",TEXT(Calcu!F17,Calcu!$Q$66))</f>
        <v/>
      </c>
      <c r="E23" s="105" t="str">
        <f>IF(Calcu!$B17=FALSE,"",TEXT(Calcu!G17,Calcu!$Q$66))</f>
        <v/>
      </c>
      <c r="F23" s="105" t="str">
        <f>IF(Calcu!$B17=FALSE,"",TEXT(Calcu!H17,Calcu!$Q$66))</f>
        <v/>
      </c>
      <c r="G23" s="105" t="str">
        <f>IF(Calcu!$B17=FALSE,"",TEXT(Calcu!I17,Calcu!$Q$66))</f>
        <v/>
      </c>
    </row>
    <row r="24" spans="2:13" ht="13.5" customHeight="1">
      <c r="B24" s="105" t="str">
        <f>Calcu!C18</f>
        <v/>
      </c>
      <c r="C24" s="105" t="str">
        <f>IF(Calcu!$B18=FALSE,"",TEXT(Calcu!E18,Calcu!$Q$66))</f>
        <v/>
      </c>
      <c r="D24" s="105" t="str">
        <f>IF(Calcu!$B18=FALSE,"",TEXT(Calcu!F18,Calcu!$Q$66))</f>
        <v/>
      </c>
      <c r="E24" s="105" t="str">
        <f>IF(Calcu!$B18=FALSE,"",TEXT(Calcu!G18,Calcu!$Q$66))</f>
        <v/>
      </c>
      <c r="F24" s="105" t="str">
        <f>IF(Calcu!$B18=FALSE,"",TEXT(Calcu!H18,Calcu!$Q$66))</f>
        <v/>
      </c>
      <c r="G24" s="105" t="str">
        <f>IF(Calcu!$B18=FALSE,"",TEXT(Calcu!I18,Calcu!$Q$66))</f>
        <v/>
      </c>
    </row>
    <row r="25" spans="2:13" ht="13.5" customHeight="1">
      <c r="B25" s="105" t="str">
        <f>Calcu!C19</f>
        <v/>
      </c>
      <c r="C25" s="105" t="str">
        <f>IF(Calcu!$B19=FALSE,"",TEXT(Calcu!E19,Calcu!$Q$66))</f>
        <v/>
      </c>
      <c r="D25" s="105" t="str">
        <f>IF(Calcu!$B19=FALSE,"",TEXT(Calcu!F19,Calcu!$Q$66))</f>
        <v/>
      </c>
      <c r="E25" s="105" t="str">
        <f>IF(Calcu!$B19=FALSE,"",TEXT(Calcu!G19,Calcu!$Q$66))</f>
        <v/>
      </c>
      <c r="F25" s="105" t="str">
        <f>IF(Calcu!$B19=FALSE,"",TEXT(Calcu!H19,Calcu!$Q$66))</f>
        <v/>
      </c>
      <c r="G25" s="105" t="str">
        <f>IF(Calcu!$B19=FALSE,"",TEXT(Calcu!I19,Calcu!$Q$66))</f>
        <v/>
      </c>
    </row>
    <row r="26" spans="2:13" ht="13.5" customHeight="1">
      <c r="B26" s="105" t="str">
        <f>Calcu!C20</f>
        <v/>
      </c>
      <c r="C26" s="105" t="str">
        <f>IF(Calcu!$B20=FALSE,"",TEXT(Calcu!E20,Calcu!$Q$66))</f>
        <v/>
      </c>
      <c r="D26" s="105" t="str">
        <f>IF(Calcu!$B20=FALSE,"",TEXT(Calcu!F20,Calcu!$Q$66))</f>
        <v/>
      </c>
      <c r="E26" s="105" t="str">
        <f>IF(Calcu!$B20=FALSE,"",TEXT(Calcu!G20,Calcu!$Q$66))</f>
        <v/>
      </c>
      <c r="F26" s="105" t="str">
        <f>IF(Calcu!$B20=FALSE,"",TEXT(Calcu!H20,Calcu!$Q$66))</f>
        <v/>
      </c>
      <c r="G26" s="105" t="str">
        <f>IF(Calcu!$B20=FALSE,"",TEXT(Calcu!I20,Calcu!$Q$66))</f>
        <v/>
      </c>
    </row>
    <row r="27" spans="2:13" ht="13.5" customHeight="1">
      <c r="B27" s="105" t="str">
        <f>Calcu!C21</f>
        <v/>
      </c>
      <c r="C27" s="105" t="str">
        <f>IF(Calcu!$B21=FALSE,"",TEXT(Calcu!E21,Calcu!$Q$66))</f>
        <v/>
      </c>
      <c r="D27" s="105" t="str">
        <f>IF(Calcu!$B21=FALSE,"",TEXT(Calcu!F21,Calcu!$Q$66))</f>
        <v/>
      </c>
      <c r="E27" s="105" t="str">
        <f>IF(Calcu!$B21=FALSE,"",TEXT(Calcu!G21,Calcu!$Q$66))</f>
        <v/>
      </c>
      <c r="F27" s="105" t="str">
        <f>IF(Calcu!$B21=FALSE,"",TEXT(Calcu!H21,Calcu!$Q$66))</f>
        <v/>
      </c>
      <c r="G27" s="105" t="str">
        <f>IF(Calcu!$B21=FALSE,"",TEXT(Calcu!I21,Calcu!$Q$66))</f>
        <v/>
      </c>
    </row>
    <row r="28" spans="2:13" ht="13.5" customHeight="1">
      <c r="B28" s="105" t="str">
        <f>Calcu!C22</f>
        <v/>
      </c>
      <c r="C28" s="105" t="str">
        <f>IF(Calcu!$B22=FALSE,"",TEXT(Calcu!E22,Calcu!$Q$66))</f>
        <v/>
      </c>
      <c r="D28" s="105" t="str">
        <f>IF(Calcu!$B22=FALSE,"",TEXT(Calcu!F22,Calcu!$Q$66))</f>
        <v/>
      </c>
      <c r="E28" s="105" t="str">
        <f>IF(Calcu!$B22=FALSE,"",TEXT(Calcu!G22,Calcu!$Q$66))</f>
        <v/>
      </c>
      <c r="F28" s="105" t="str">
        <f>IF(Calcu!$B22=FALSE,"",TEXT(Calcu!H22,Calcu!$Q$66))</f>
        <v/>
      </c>
      <c r="G28" s="105" t="str">
        <f>IF(Calcu!$B22=FALSE,"",TEXT(Calcu!I22,Calcu!$Q$66))</f>
        <v/>
      </c>
    </row>
    <row r="29" spans="2:13" ht="13.5" customHeight="1">
      <c r="B29" s="105" t="str">
        <f>Calcu!C23</f>
        <v/>
      </c>
      <c r="C29" s="105" t="str">
        <f>IF(Calcu!$B23=FALSE,"",TEXT(Calcu!E23,Calcu!$Q$66))</f>
        <v/>
      </c>
      <c r="D29" s="105" t="str">
        <f>IF(Calcu!$B23=FALSE,"",TEXT(Calcu!F23,Calcu!$Q$66))</f>
        <v/>
      </c>
      <c r="E29" s="105" t="str">
        <f>IF(Calcu!$B23=FALSE,"",TEXT(Calcu!G23,Calcu!$Q$66))</f>
        <v/>
      </c>
      <c r="F29" s="105" t="str">
        <f>IF(Calcu!$B23=FALSE,"",TEXT(Calcu!H23,Calcu!$Q$66))</f>
        <v/>
      </c>
      <c r="G29" s="105" t="str">
        <f>IF(Calcu!$B23=FALSE,"",TEXT(Calcu!I23,Calcu!$Q$66))</f>
        <v/>
      </c>
    </row>
    <row r="30" spans="2:13" ht="13.5" customHeight="1">
      <c r="B30" s="105" t="str">
        <f>Calcu!C24</f>
        <v/>
      </c>
      <c r="C30" s="105" t="str">
        <f>IF(Calcu!$B24=FALSE,"",TEXT(Calcu!E24,Calcu!$Q$66))</f>
        <v/>
      </c>
      <c r="D30" s="105" t="str">
        <f>IF(Calcu!$B24=FALSE,"",TEXT(Calcu!F24,Calcu!$Q$66))</f>
        <v/>
      </c>
      <c r="E30" s="105" t="str">
        <f>IF(Calcu!$B24=FALSE,"",TEXT(Calcu!G24,Calcu!$Q$66))</f>
        <v/>
      </c>
      <c r="F30" s="105" t="str">
        <f>IF(Calcu!$B24=FALSE,"",TEXT(Calcu!H24,Calcu!$Q$66))</f>
        <v/>
      </c>
      <c r="G30" s="105" t="str">
        <f>IF(Calcu!$B24=FALSE,"",TEXT(Calcu!I24,Calcu!$Q$66))</f>
        <v/>
      </c>
    </row>
    <row r="31" spans="2:13" ht="13.5" customHeight="1">
      <c r="B31" s="105" t="str">
        <f>Calcu!C25</f>
        <v/>
      </c>
      <c r="C31" s="105" t="str">
        <f>IF(Calcu!$B25=FALSE,"",TEXT(Calcu!E25,Calcu!$Q$66))</f>
        <v/>
      </c>
      <c r="D31" s="105" t="str">
        <f>IF(Calcu!$B25=FALSE,"",TEXT(Calcu!F25,Calcu!$Q$66))</f>
        <v/>
      </c>
      <c r="E31" s="105" t="str">
        <f>IF(Calcu!$B25=FALSE,"",TEXT(Calcu!G25,Calcu!$Q$66))</f>
        <v/>
      </c>
      <c r="F31" s="105" t="str">
        <f>IF(Calcu!$B25=FALSE,"",TEXT(Calcu!H25,Calcu!$Q$66))</f>
        <v/>
      </c>
      <c r="G31" s="105" t="str">
        <f>IF(Calcu!$B25=FALSE,"",TEXT(Calcu!I25,Calcu!$Q$66))</f>
        <v/>
      </c>
    </row>
    <row r="32" spans="2:13" ht="13.5" customHeight="1">
      <c r="B32" s="105" t="str">
        <f>Calcu!C26</f>
        <v/>
      </c>
      <c r="C32" s="105" t="str">
        <f>IF(Calcu!$B26=FALSE,"",TEXT(Calcu!E26,Calcu!$Q$66))</f>
        <v/>
      </c>
      <c r="D32" s="105" t="str">
        <f>IF(Calcu!$B26=FALSE,"",TEXT(Calcu!F26,Calcu!$Q$66))</f>
        <v/>
      </c>
      <c r="E32" s="105" t="str">
        <f>IF(Calcu!$B26=FALSE,"",TEXT(Calcu!G26,Calcu!$Q$66))</f>
        <v/>
      </c>
      <c r="F32" s="105" t="str">
        <f>IF(Calcu!$B26=FALSE,"",TEXT(Calcu!H26,Calcu!$Q$66))</f>
        <v/>
      </c>
      <c r="G32" s="105" t="str">
        <f>IF(Calcu!$B26=FALSE,"",TEXT(Calcu!I26,Calcu!$Q$66))</f>
        <v/>
      </c>
    </row>
    <row r="33" spans="2:7" ht="13.5" customHeight="1">
      <c r="B33" s="105" t="str">
        <f>Calcu!C27</f>
        <v/>
      </c>
      <c r="C33" s="105" t="str">
        <f>IF(Calcu!$B27=FALSE,"",TEXT(Calcu!E27,Calcu!$Q$66))</f>
        <v/>
      </c>
      <c r="D33" s="105" t="str">
        <f>IF(Calcu!$B27=FALSE,"",TEXT(Calcu!F27,Calcu!$Q$66))</f>
        <v/>
      </c>
      <c r="E33" s="105" t="str">
        <f>IF(Calcu!$B27=FALSE,"",TEXT(Calcu!G27,Calcu!$Q$66))</f>
        <v/>
      </c>
      <c r="F33" s="105" t="str">
        <f>IF(Calcu!$B27=FALSE,"",TEXT(Calcu!H27,Calcu!$Q$66))</f>
        <v/>
      </c>
      <c r="G33" s="105" t="str">
        <f>IF(Calcu!$B27=FALSE,"",TEXT(Calcu!I27,Calcu!$Q$66))</f>
        <v/>
      </c>
    </row>
    <row r="34" spans="2:7" ht="13.5" customHeight="1">
      <c r="B34" s="105" t="str">
        <f>Calcu!C28</f>
        <v/>
      </c>
      <c r="C34" s="105" t="str">
        <f>IF(Calcu!$B28=FALSE,"",TEXT(Calcu!E28,Calcu!$Q$66))</f>
        <v/>
      </c>
      <c r="D34" s="105" t="str">
        <f>IF(Calcu!$B28=FALSE,"",TEXT(Calcu!F28,Calcu!$Q$66))</f>
        <v/>
      </c>
      <c r="E34" s="105" t="str">
        <f>IF(Calcu!$B28=FALSE,"",TEXT(Calcu!G28,Calcu!$Q$66))</f>
        <v/>
      </c>
      <c r="F34" s="105" t="str">
        <f>IF(Calcu!$B28=FALSE,"",TEXT(Calcu!H28,Calcu!$Q$66))</f>
        <v/>
      </c>
      <c r="G34" s="105" t="str">
        <f>IF(Calcu!$B28=FALSE,"",TEXT(Calcu!I28,Calcu!$Q$66))</f>
        <v/>
      </c>
    </row>
    <row r="35" spans="2:7" ht="13.5" customHeight="1">
      <c r="B35" s="105" t="str">
        <f>Calcu!C29</f>
        <v/>
      </c>
      <c r="C35" s="105" t="str">
        <f>IF(Calcu!$B29=FALSE,"",TEXT(Calcu!E29,Calcu!$Q$66))</f>
        <v/>
      </c>
      <c r="D35" s="105" t="str">
        <f>IF(Calcu!$B29=FALSE,"",TEXT(Calcu!F29,Calcu!$Q$66))</f>
        <v/>
      </c>
      <c r="E35" s="105" t="str">
        <f>IF(Calcu!$B29=FALSE,"",TEXT(Calcu!G29,Calcu!$Q$66))</f>
        <v/>
      </c>
      <c r="F35" s="105" t="str">
        <f>IF(Calcu!$B29=FALSE,"",TEXT(Calcu!H29,Calcu!$Q$66))</f>
        <v/>
      </c>
      <c r="G35" s="105" t="str">
        <f>IF(Calcu!$B29=FALSE,"",TEXT(Calcu!I29,Calcu!$Q$66))</f>
        <v/>
      </c>
    </row>
    <row r="36" spans="2:7" ht="13.5" customHeight="1">
      <c r="B36" s="105" t="str">
        <f>Calcu!C30</f>
        <v/>
      </c>
      <c r="C36" s="105" t="str">
        <f>IF(Calcu!$B30=FALSE,"",TEXT(Calcu!E30,Calcu!$Q$66))</f>
        <v/>
      </c>
      <c r="D36" s="105" t="str">
        <f>IF(Calcu!$B30=FALSE,"",TEXT(Calcu!F30,Calcu!$Q$66))</f>
        <v/>
      </c>
      <c r="E36" s="105" t="str">
        <f>IF(Calcu!$B30=FALSE,"",TEXT(Calcu!G30,Calcu!$Q$66))</f>
        <v/>
      </c>
      <c r="F36" s="105" t="str">
        <f>IF(Calcu!$B30=FALSE,"",TEXT(Calcu!H30,Calcu!$Q$66))</f>
        <v/>
      </c>
      <c r="G36" s="105" t="str">
        <f>IF(Calcu!$B30=FALSE,"",TEXT(Calcu!I30,Calcu!$Q$66))</f>
        <v/>
      </c>
    </row>
    <row r="37" spans="2:7" ht="13.5" customHeight="1">
      <c r="B37" s="105" t="str">
        <f>Calcu!C31</f>
        <v/>
      </c>
      <c r="C37" s="105" t="str">
        <f>IF(Calcu!$B31=FALSE,"",TEXT(Calcu!E31,Calcu!$Q$66))</f>
        <v/>
      </c>
      <c r="D37" s="105" t="str">
        <f>IF(Calcu!$B31=FALSE,"",TEXT(Calcu!F31,Calcu!$Q$66))</f>
        <v/>
      </c>
      <c r="E37" s="105" t="str">
        <f>IF(Calcu!$B31=FALSE,"",TEXT(Calcu!G31,Calcu!$Q$66))</f>
        <v/>
      </c>
      <c r="F37" s="105" t="str">
        <f>IF(Calcu!$B31=FALSE,"",TEXT(Calcu!H31,Calcu!$Q$66))</f>
        <v/>
      </c>
      <c r="G37" s="105" t="str">
        <f>IF(Calcu!$B31=FALSE,"",TEXT(Calcu!I31,Calcu!$Q$66))</f>
        <v/>
      </c>
    </row>
    <row r="38" spans="2:7" ht="13.5" customHeight="1">
      <c r="B38" s="105" t="str">
        <f>Calcu!C32</f>
        <v/>
      </c>
      <c r="C38" s="105" t="str">
        <f>IF(Calcu!$B32=FALSE,"",TEXT(Calcu!E32,Calcu!$Q$66))</f>
        <v/>
      </c>
      <c r="D38" s="105" t="str">
        <f>IF(Calcu!$B32=FALSE,"",TEXT(Calcu!F32,Calcu!$Q$66))</f>
        <v/>
      </c>
      <c r="E38" s="105" t="str">
        <f>IF(Calcu!$B32=FALSE,"",TEXT(Calcu!G32,Calcu!$Q$66))</f>
        <v/>
      </c>
      <c r="F38" s="105" t="str">
        <f>IF(Calcu!$B32=FALSE,"",TEXT(Calcu!H32,Calcu!$Q$66))</f>
        <v/>
      </c>
      <c r="G38" s="105" t="str">
        <f>IF(Calcu!$B32=FALSE,"",TEXT(Calcu!I32,Calcu!$Q$66))</f>
        <v/>
      </c>
    </row>
    <row r="39" spans="2:7" ht="13.5" customHeight="1">
      <c r="B39" s="105" t="str">
        <f>Calcu!C33</f>
        <v/>
      </c>
      <c r="C39" s="105" t="str">
        <f>IF(Calcu!$B33=FALSE,"",TEXT(Calcu!E33,Calcu!$Q$66))</f>
        <v/>
      </c>
      <c r="D39" s="105" t="str">
        <f>IF(Calcu!$B33=FALSE,"",TEXT(Calcu!F33,Calcu!$Q$66))</f>
        <v/>
      </c>
      <c r="E39" s="105" t="str">
        <f>IF(Calcu!$B33=FALSE,"",TEXT(Calcu!G33,Calcu!$Q$66))</f>
        <v/>
      </c>
      <c r="F39" s="105" t="str">
        <f>IF(Calcu!$B33=FALSE,"",TEXT(Calcu!H33,Calcu!$Q$66))</f>
        <v/>
      </c>
      <c r="G39" s="105" t="str">
        <f>IF(Calcu!$B33=FALSE,"",TEXT(Calcu!I33,Calcu!$Q$66))</f>
        <v/>
      </c>
    </row>
    <row r="40" spans="2:7" ht="13.5" customHeight="1">
      <c r="B40" s="105" t="str">
        <f>Calcu!C34</f>
        <v/>
      </c>
      <c r="C40" s="105" t="str">
        <f>IF(Calcu!$B34=FALSE,"",TEXT(Calcu!E34,Calcu!$Q$66))</f>
        <v/>
      </c>
      <c r="D40" s="105" t="str">
        <f>IF(Calcu!$B34=FALSE,"",TEXT(Calcu!F34,Calcu!$Q$66))</f>
        <v/>
      </c>
      <c r="E40" s="105" t="str">
        <f>IF(Calcu!$B34=FALSE,"",TEXT(Calcu!G34,Calcu!$Q$66))</f>
        <v/>
      </c>
      <c r="F40" s="105" t="str">
        <f>IF(Calcu!$B34=FALSE,"",TEXT(Calcu!H34,Calcu!$Q$66))</f>
        <v/>
      </c>
      <c r="G40" s="105" t="str">
        <f>IF(Calcu!$B34=FALSE,"",TEXT(Calcu!I34,Calcu!$Q$66))</f>
        <v/>
      </c>
    </row>
    <row r="41" spans="2:7" ht="13.5" customHeight="1">
      <c r="B41" s="105" t="str">
        <f>Calcu!C35</f>
        <v/>
      </c>
      <c r="C41" s="105" t="str">
        <f>IF(Calcu!$B35=FALSE,"",TEXT(Calcu!E35,Calcu!$Q$66))</f>
        <v/>
      </c>
      <c r="D41" s="105" t="str">
        <f>IF(Calcu!$B35=FALSE,"",TEXT(Calcu!F35,Calcu!$Q$66))</f>
        <v/>
      </c>
      <c r="E41" s="105" t="str">
        <f>IF(Calcu!$B35=FALSE,"",TEXT(Calcu!G35,Calcu!$Q$66))</f>
        <v/>
      </c>
      <c r="F41" s="105" t="str">
        <f>IF(Calcu!$B35=FALSE,"",TEXT(Calcu!H35,Calcu!$Q$66))</f>
        <v/>
      </c>
      <c r="G41" s="105" t="str">
        <f>IF(Calcu!$B35=FALSE,"",TEXT(Calcu!I35,Calcu!$Q$66))</f>
        <v/>
      </c>
    </row>
    <row r="42" spans="2:7" ht="13.5" customHeight="1">
      <c r="B42" s="105" t="str">
        <f>Calcu!C36</f>
        <v/>
      </c>
      <c r="C42" s="105" t="str">
        <f>IF(Calcu!$B36=FALSE,"",TEXT(Calcu!E36,Calcu!$Q$66))</f>
        <v/>
      </c>
      <c r="D42" s="105" t="str">
        <f>IF(Calcu!$B36=FALSE,"",TEXT(Calcu!F36,Calcu!$Q$66))</f>
        <v/>
      </c>
      <c r="E42" s="105" t="str">
        <f>IF(Calcu!$B36=FALSE,"",TEXT(Calcu!G36,Calcu!$Q$66))</f>
        <v/>
      </c>
      <c r="F42" s="105" t="str">
        <f>IF(Calcu!$B36=FALSE,"",TEXT(Calcu!H36,Calcu!$Q$66))</f>
        <v/>
      </c>
      <c r="G42" s="105" t="str">
        <f>IF(Calcu!$B36=FALSE,"",TEXT(Calcu!I36,Calcu!$Q$66))</f>
        <v/>
      </c>
    </row>
    <row r="43" spans="2:7" ht="13.5" customHeight="1">
      <c r="B43" s="105" t="str">
        <f>Calcu!C37</f>
        <v/>
      </c>
      <c r="C43" s="105" t="str">
        <f>IF(Calcu!$B37=FALSE,"",TEXT(Calcu!E37,Calcu!$Q$66))</f>
        <v/>
      </c>
      <c r="D43" s="105" t="str">
        <f>IF(Calcu!$B37=FALSE,"",TEXT(Calcu!F37,Calcu!$Q$66))</f>
        <v/>
      </c>
      <c r="E43" s="105" t="str">
        <f>IF(Calcu!$B37=FALSE,"",TEXT(Calcu!G37,Calcu!$Q$66))</f>
        <v/>
      </c>
      <c r="F43" s="105" t="str">
        <f>IF(Calcu!$B37=FALSE,"",TEXT(Calcu!H37,Calcu!$Q$66))</f>
        <v/>
      </c>
      <c r="G43" s="105" t="str">
        <f>IF(Calcu!$B37=FALSE,"",TEXT(Calcu!I37,Calcu!$Q$66))</f>
        <v/>
      </c>
    </row>
    <row r="44" spans="2:7" ht="13.5" customHeight="1">
      <c r="B44" s="105" t="str">
        <f>Calcu!C38</f>
        <v/>
      </c>
      <c r="C44" s="105" t="str">
        <f>IF(Calcu!$B38=FALSE,"",TEXT(Calcu!E38,Calcu!$Q$66))</f>
        <v/>
      </c>
      <c r="D44" s="105" t="str">
        <f>IF(Calcu!$B38=FALSE,"",TEXT(Calcu!F38,Calcu!$Q$66))</f>
        <v/>
      </c>
      <c r="E44" s="105" t="str">
        <f>IF(Calcu!$B38=FALSE,"",TEXT(Calcu!G38,Calcu!$Q$66))</f>
        <v/>
      </c>
      <c r="F44" s="105" t="str">
        <f>IF(Calcu!$B38=FALSE,"",TEXT(Calcu!H38,Calcu!$Q$66))</f>
        <v/>
      </c>
      <c r="G44" s="105" t="str">
        <f>IF(Calcu!$B38=FALSE,"",TEXT(Calcu!I38,Calcu!$Q$66))</f>
        <v/>
      </c>
    </row>
    <row r="45" spans="2:7" ht="13.5" customHeight="1">
      <c r="B45" s="105" t="str">
        <f>Calcu!C39</f>
        <v/>
      </c>
      <c r="C45" s="105" t="str">
        <f>IF(Calcu!$B39=FALSE,"",TEXT(Calcu!E39,Calcu!$Q$66))</f>
        <v/>
      </c>
      <c r="D45" s="105" t="str">
        <f>IF(Calcu!$B39=FALSE,"",TEXT(Calcu!F39,Calcu!$Q$66))</f>
        <v/>
      </c>
      <c r="E45" s="105" t="str">
        <f>IF(Calcu!$B39=FALSE,"",TEXT(Calcu!G39,Calcu!$Q$66))</f>
        <v/>
      </c>
      <c r="F45" s="105" t="str">
        <f>IF(Calcu!$B39=FALSE,"",TEXT(Calcu!H39,Calcu!$Q$66))</f>
        <v/>
      </c>
      <c r="G45" s="105" t="str">
        <f>IF(Calcu!$B39=FALSE,"",TEXT(Calcu!I39,Calcu!$Q$66))</f>
        <v/>
      </c>
    </row>
    <row r="46" spans="2:7" ht="13.5" customHeight="1">
      <c r="B46" s="105" t="str">
        <f>Calcu!C40</f>
        <v/>
      </c>
      <c r="C46" s="105" t="str">
        <f>IF(Calcu!$B40=FALSE,"",TEXT(Calcu!E40,Calcu!$Q$66))</f>
        <v/>
      </c>
      <c r="D46" s="105" t="str">
        <f>IF(Calcu!$B40=FALSE,"",TEXT(Calcu!F40,Calcu!$Q$66))</f>
        <v/>
      </c>
      <c r="E46" s="105" t="str">
        <f>IF(Calcu!$B40=FALSE,"",TEXT(Calcu!G40,Calcu!$Q$66))</f>
        <v/>
      </c>
      <c r="F46" s="105" t="str">
        <f>IF(Calcu!$B40=FALSE,"",TEXT(Calcu!H40,Calcu!$Q$66))</f>
        <v/>
      </c>
      <c r="G46" s="105" t="str">
        <f>IF(Calcu!$B40=FALSE,"",TEXT(Calcu!I40,Calcu!$Q$66))</f>
        <v/>
      </c>
    </row>
    <row r="47" spans="2:7" ht="13.5" customHeight="1">
      <c r="B47" s="105" t="str">
        <f>Calcu!C41</f>
        <v/>
      </c>
      <c r="C47" s="105" t="str">
        <f>IF(Calcu!$B41=FALSE,"",TEXT(Calcu!E41,Calcu!$Q$66))</f>
        <v/>
      </c>
      <c r="D47" s="105" t="str">
        <f>IF(Calcu!$B41=FALSE,"",TEXT(Calcu!F41,Calcu!$Q$66))</f>
        <v/>
      </c>
      <c r="E47" s="105" t="str">
        <f>IF(Calcu!$B41=FALSE,"",TEXT(Calcu!G41,Calcu!$Q$66))</f>
        <v/>
      </c>
      <c r="F47" s="105" t="str">
        <f>IF(Calcu!$B41=FALSE,"",TEXT(Calcu!H41,Calcu!$Q$66))</f>
        <v/>
      </c>
      <c r="G47" s="105" t="str">
        <f>IF(Calcu!$B41=FALSE,"",TEXT(Calcu!I41,Calcu!$Q$66))</f>
        <v/>
      </c>
    </row>
    <row r="48" spans="2:7" ht="13.5" customHeight="1">
      <c r="B48" s="105" t="str">
        <f>Calcu!C42</f>
        <v/>
      </c>
      <c r="C48" s="105" t="str">
        <f>IF(Calcu!$B42=FALSE,"",TEXT(Calcu!E42,Calcu!$Q$66))</f>
        <v/>
      </c>
      <c r="D48" s="105" t="str">
        <f>IF(Calcu!$B42=FALSE,"",TEXT(Calcu!F42,Calcu!$Q$66))</f>
        <v/>
      </c>
      <c r="E48" s="105" t="str">
        <f>IF(Calcu!$B42=FALSE,"",TEXT(Calcu!G42,Calcu!$Q$66))</f>
        <v/>
      </c>
      <c r="F48" s="105" t="str">
        <f>IF(Calcu!$B42=FALSE,"",TEXT(Calcu!H42,Calcu!$Q$66))</f>
        <v/>
      </c>
      <c r="G48" s="105" t="str">
        <f>IF(Calcu!$B42=FALSE,"",TEXT(Calcu!I42,Calcu!$Q$66))</f>
        <v/>
      </c>
    </row>
    <row r="49" spans="2:7" ht="13.5" customHeight="1">
      <c r="B49" s="105" t="str">
        <f>Calcu!C43</f>
        <v/>
      </c>
      <c r="C49" s="105" t="str">
        <f>IF(Calcu!$B43=FALSE,"",TEXT(Calcu!E43,Calcu!$Q$66))</f>
        <v/>
      </c>
      <c r="D49" s="105" t="str">
        <f>IF(Calcu!$B43=FALSE,"",TEXT(Calcu!F43,Calcu!$Q$66))</f>
        <v/>
      </c>
      <c r="E49" s="105" t="str">
        <f>IF(Calcu!$B43=FALSE,"",TEXT(Calcu!G43,Calcu!$Q$66))</f>
        <v/>
      </c>
      <c r="F49" s="105" t="str">
        <f>IF(Calcu!$B43=FALSE,"",TEXT(Calcu!H43,Calcu!$Q$66))</f>
        <v/>
      </c>
      <c r="G49" s="105" t="str">
        <f>IF(Calcu!$B43=FALSE,"",TEXT(Calcu!I43,Calcu!$Q$66))</f>
        <v/>
      </c>
    </row>
    <row r="50" spans="2:7" ht="13.5" customHeight="1">
      <c r="B50" s="105" t="str">
        <f>Calcu!C44</f>
        <v/>
      </c>
      <c r="C50" s="105" t="str">
        <f>IF(Calcu!$B44=FALSE,"",TEXT(Calcu!E44,Calcu!$Q$66))</f>
        <v/>
      </c>
      <c r="D50" s="105" t="str">
        <f>IF(Calcu!$B44=FALSE,"",TEXT(Calcu!F44,Calcu!$Q$66))</f>
        <v/>
      </c>
      <c r="E50" s="105" t="str">
        <f>IF(Calcu!$B44=FALSE,"",TEXT(Calcu!G44,Calcu!$Q$66))</f>
        <v/>
      </c>
      <c r="F50" s="105" t="str">
        <f>IF(Calcu!$B44=FALSE,"",TEXT(Calcu!H44,Calcu!$Q$66))</f>
        <v/>
      </c>
      <c r="G50" s="105" t="str">
        <f>IF(Calcu!$B44=FALSE,"",TEXT(Calcu!I44,Calcu!$Q$66))</f>
        <v/>
      </c>
    </row>
    <row r="51" spans="2:7" ht="13.5" customHeight="1">
      <c r="B51" s="105" t="str">
        <f>Calcu!C45</f>
        <v/>
      </c>
      <c r="C51" s="105" t="str">
        <f>IF(Calcu!$B45=FALSE,"",TEXT(Calcu!E45,Calcu!$Q$66))</f>
        <v/>
      </c>
      <c r="D51" s="105" t="str">
        <f>IF(Calcu!$B45=FALSE,"",TEXT(Calcu!F45,Calcu!$Q$66))</f>
        <v/>
      </c>
      <c r="E51" s="105" t="str">
        <f>IF(Calcu!$B45=FALSE,"",TEXT(Calcu!G45,Calcu!$Q$66))</f>
        <v/>
      </c>
      <c r="F51" s="105" t="str">
        <f>IF(Calcu!$B45=FALSE,"",TEXT(Calcu!H45,Calcu!$Q$66))</f>
        <v/>
      </c>
      <c r="G51" s="105" t="str">
        <f>IF(Calcu!$B45=FALSE,"",TEXT(Calcu!I45,Calcu!$Q$66))</f>
        <v/>
      </c>
    </row>
    <row r="52" spans="2:7" ht="13.5" customHeight="1">
      <c r="B52" s="105" t="str">
        <f>Calcu!C46</f>
        <v/>
      </c>
      <c r="C52" s="105" t="str">
        <f>IF(Calcu!$B46=FALSE,"",TEXT(Calcu!E46,Calcu!$Q$66))</f>
        <v/>
      </c>
      <c r="D52" s="105" t="str">
        <f>IF(Calcu!$B46=FALSE,"",TEXT(Calcu!F46,Calcu!$Q$66))</f>
        <v/>
      </c>
      <c r="E52" s="105" t="str">
        <f>IF(Calcu!$B46=FALSE,"",TEXT(Calcu!G46,Calcu!$Q$66))</f>
        <v/>
      </c>
      <c r="F52" s="105" t="str">
        <f>IF(Calcu!$B46=FALSE,"",TEXT(Calcu!H46,Calcu!$Q$66))</f>
        <v/>
      </c>
      <c r="G52" s="105" t="str">
        <f>IF(Calcu!$B46=FALSE,"",TEXT(Calcu!I46,Calcu!$Q$66))</f>
        <v/>
      </c>
    </row>
    <row r="53" spans="2:7" ht="13.5" customHeight="1">
      <c r="B53" s="105" t="str">
        <f>Calcu!C47</f>
        <v/>
      </c>
      <c r="C53" s="105" t="str">
        <f>IF(Calcu!$B47=FALSE,"",TEXT(Calcu!E47,Calcu!$Q$66))</f>
        <v/>
      </c>
      <c r="D53" s="105" t="str">
        <f>IF(Calcu!$B47=FALSE,"",TEXT(Calcu!F47,Calcu!$Q$66))</f>
        <v/>
      </c>
      <c r="E53" s="105" t="str">
        <f>IF(Calcu!$B47=FALSE,"",TEXT(Calcu!G47,Calcu!$Q$66))</f>
        <v/>
      </c>
      <c r="F53" s="105" t="str">
        <f>IF(Calcu!$B47=FALSE,"",TEXT(Calcu!H47,Calcu!$Q$66))</f>
        <v/>
      </c>
      <c r="G53" s="105" t="str">
        <f>IF(Calcu!$B47=FALSE,"",TEXT(Calcu!I47,Calcu!$Q$66))</f>
        <v/>
      </c>
    </row>
    <row r="54" spans="2:7" ht="13.5" customHeight="1">
      <c r="B54" s="105" t="str">
        <f>Calcu!C48</f>
        <v/>
      </c>
      <c r="C54" s="105" t="str">
        <f>IF(Calcu!$B48=FALSE,"",TEXT(Calcu!E48,Calcu!$Q$66))</f>
        <v/>
      </c>
      <c r="D54" s="105" t="str">
        <f>IF(Calcu!$B48=FALSE,"",TEXT(Calcu!F48,Calcu!$Q$66))</f>
        <v/>
      </c>
      <c r="E54" s="105" t="str">
        <f>IF(Calcu!$B48=FALSE,"",TEXT(Calcu!G48,Calcu!$Q$66))</f>
        <v/>
      </c>
      <c r="F54" s="105" t="str">
        <f>IF(Calcu!$B48=FALSE,"",TEXT(Calcu!H48,Calcu!$Q$66))</f>
        <v/>
      </c>
      <c r="G54" s="105" t="str">
        <f>IF(Calcu!$B48=FALSE,"",TEXT(Calcu!I48,Calcu!$Q$66))</f>
        <v/>
      </c>
    </row>
    <row r="55" spans="2:7" ht="13.5" customHeight="1">
      <c r="B55" s="105" t="str">
        <f>Calcu!C49</f>
        <v/>
      </c>
      <c r="C55" s="105" t="str">
        <f>IF(Calcu!$B49=FALSE,"",TEXT(Calcu!E49,Calcu!$Q$66))</f>
        <v/>
      </c>
      <c r="D55" s="105" t="str">
        <f>IF(Calcu!$B49=FALSE,"",TEXT(Calcu!F49,Calcu!$Q$66))</f>
        <v/>
      </c>
      <c r="E55" s="105" t="str">
        <f>IF(Calcu!$B49=FALSE,"",TEXT(Calcu!G49,Calcu!$Q$66))</f>
        <v/>
      </c>
      <c r="F55" s="105" t="str">
        <f>IF(Calcu!$B49=FALSE,"",TEXT(Calcu!H49,Calcu!$Q$66))</f>
        <v/>
      </c>
      <c r="G55" s="105" t="str">
        <f>IF(Calcu!$B49=FALSE,"",TEXT(Calcu!I49,Calcu!$Q$66))</f>
        <v/>
      </c>
    </row>
  </sheetData>
  <sortState ref="T5:U14">
    <sortCondition descending="1" ref="T5"/>
  </sortState>
  <mergeCells count="4">
    <mergeCell ref="B12:B13"/>
    <mergeCell ref="C12:G12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E23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6"/>
    <col min="12" max="12" width="1.77734375" style="56" customWidth="1"/>
    <col min="13" max="26" width="1.77734375" style="56"/>
    <col min="27" max="27" width="1.77734375" style="56" customWidth="1"/>
    <col min="28" max="28" width="1.77734375" style="56"/>
    <col min="29" max="29" width="1.77734375" style="56" customWidth="1"/>
    <col min="30" max="16384" width="1.77734375" style="56"/>
  </cols>
  <sheetData>
    <row r="1" spans="1:44" s="70" customFormat="1" ht="31.5">
      <c r="A1" s="69" t="s">
        <v>79</v>
      </c>
    </row>
    <row r="2" spans="1:44" s="70" customFormat="1" ht="18.75" customHeight="1"/>
    <row r="3" spans="1:44" s="70" customFormat="1" ht="18.75" customHeight="1">
      <c r="A3" s="71" t="s">
        <v>223</v>
      </c>
    </row>
    <row r="4" spans="1:44" s="70" customFormat="1" ht="18.75" customHeight="1">
      <c r="B4" s="468" t="s">
        <v>224</v>
      </c>
      <c r="C4" s="468"/>
      <c r="D4" s="468"/>
      <c r="E4" s="468"/>
      <c r="F4" s="468"/>
      <c r="G4" s="468"/>
      <c r="H4" s="469" t="s">
        <v>80</v>
      </c>
      <c r="I4" s="469"/>
      <c r="J4" s="469"/>
      <c r="K4" s="469"/>
      <c r="L4" s="469"/>
      <c r="M4" s="469"/>
    </row>
    <row r="5" spans="1:44" s="70" customFormat="1" ht="18.75" customHeight="1">
      <c r="B5" s="470">
        <f>Calcu!H3</f>
        <v>0</v>
      </c>
      <c r="C5" s="470"/>
      <c r="D5" s="470"/>
      <c r="E5" s="470"/>
      <c r="F5" s="470"/>
      <c r="G5" s="470"/>
      <c r="H5" s="471">
        <f>Calcu!I3</f>
        <v>1</v>
      </c>
      <c r="I5" s="471"/>
      <c r="J5" s="471"/>
      <c r="K5" s="471"/>
      <c r="L5" s="471"/>
      <c r="M5" s="471"/>
    </row>
    <row r="6" spans="1:44" s="70" customFormat="1" ht="18.75" customHeight="1"/>
    <row r="7" spans="1:44" ht="18.75" customHeight="1">
      <c r="A7" s="58" t="s">
        <v>225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</row>
    <row r="8" spans="1:44" ht="18.75" customHeight="1">
      <c r="A8" s="58"/>
      <c r="B8" s="456" t="s">
        <v>369</v>
      </c>
      <c r="C8" s="457"/>
      <c r="D8" s="457"/>
      <c r="E8" s="457"/>
      <c r="F8" s="458"/>
      <c r="G8" s="462" t="s">
        <v>404</v>
      </c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3"/>
      <c r="S8" s="463"/>
      <c r="T8" s="463"/>
      <c r="U8" s="463"/>
      <c r="V8" s="463"/>
      <c r="W8" s="463"/>
      <c r="X8" s="463"/>
      <c r="Y8" s="463"/>
      <c r="Z8" s="463"/>
      <c r="AA8" s="463"/>
      <c r="AB8" s="463"/>
      <c r="AC8" s="463"/>
      <c r="AD8" s="463"/>
      <c r="AE8" s="464"/>
      <c r="AF8" s="456" t="s">
        <v>226</v>
      </c>
      <c r="AG8" s="457"/>
      <c r="AH8" s="457"/>
      <c r="AI8" s="457"/>
      <c r="AJ8" s="458"/>
      <c r="AK8" s="456" t="s">
        <v>81</v>
      </c>
      <c r="AL8" s="457"/>
      <c r="AM8" s="457"/>
      <c r="AN8" s="457"/>
      <c r="AO8" s="458"/>
    </row>
    <row r="9" spans="1:44" ht="18.75" customHeight="1">
      <c r="A9" s="58"/>
      <c r="B9" s="459"/>
      <c r="C9" s="460"/>
      <c r="D9" s="460"/>
      <c r="E9" s="460"/>
      <c r="F9" s="461"/>
      <c r="G9" s="462" t="s">
        <v>227</v>
      </c>
      <c r="H9" s="463"/>
      <c r="I9" s="463"/>
      <c r="J9" s="463"/>
      <c r="K9" s="464"/>
      <c r="L9" s="462" t="s">
        <v>228</v>
      </c>
      <c r="M9" s="463"/>
      <c r="N9" s="463"/>
      <c r="O9" s="463"/>
      <c r="P9" s="464"/>
      <c r="Q9" s="462" t="s">
        <v>229</v>
      </c>
      <c r="R9" s="463"/>
      <c r="S9" s="463"/>
      <c r="T9" s="463"/>
      <c r="U9" s="464"/>
      <c r="V9" s="462" t="s">
        <v>230</v>
      </c>
      <c r="W9" s="463"/>
      <c r="X9" s="463"/>
      <c r="Y9" s="463"/>
      <c r="Z9" s="464"/>
      <c r="AA9" s="462" t="s">
        <v>231</v>
      </c>
      <c r="AB9" s="463"/>
      <c r="AC9" s="463"/>
      <c r="AD9" s="463"/>
      <c r="AE9" s="464"/>
      <c r="AF9" s="459"/>
      <c r="AG9" s="460"/>
      <c r="AH9" s="460"/>
      <c r="AI9" s="460"/>
      <c r="AJ9" s="461"/>
      <c r="AK9" s="459"/>
      <c r="AL9" s="460"/>
      <c r="AM9" s="460"/>
      <c r="AN9" s="460"/>
      <c r="AO9" s="461"/>
    </row>
    <row r="10" spans="1:44" ht="18.75" customHeight="1">
      <c r="A10" s="58"/>
      <c r="B10" s="462" t="s">
        <v>232</v>
      </c>
      <c r="C10" s="463"/>
      <c r="D10" s="463"/>
      <c r="E10" s="463"/>
      <c r="F10" s="464"/>
      <c r="G10" s="462" t="str">
        <f>B10</f>
        <v>mm</v>
      </c>
      <c r="H10" s="463"/>
      <c r="I10" s="463"/>
      <c r="J10" s="463"/>
      <c r="K10" s="464"/>
      <c r="L10" s="462" t="str">
        <f>G10</f>
        <v>mm</v>
      </c>
      <c r="M10" s="463"/>
      <c r="N10" s="463"/>
      <c r="O10" s="463"/>
      <c r="P10" s="464"/>
      <c r="Q10" s="462" t="str">
        <f>L10</f>
        <v>mm</v>
      </c>
      <c r="R10" s="463"/>
      <c r="S10" s="463"/>
      <c r="T10" s="463"/>
      <c r="U10" s="464"/>
      <c r="V10" s="462" t="str">
        <f>Q10</f>
        <v>mm</v>
      </c>
      <c r="W10" s="463"/>
      <c r="X10" s="463"/>
      <c r="Y10" s="463"/>
      <c r="Z10" s="464"/>
      <c r="AA10" s="462" t="str">
        <f>V10</f>
        <v>mm</v>
      </c>
      <c r="AB10" s="463"/>
      <c r="AC10" s="463"/>
      <c r="AD10" s="463"/>
      <c r="AE10" s="464"/>
      <c r="AF10" s="462" t="s">
        <v>233</v>
      </c>
      <c r="AG10" s="463"/>
      <c r="AH10" s="463"/>
      <c r="AI10" s="463"/>
      <c r="AJ10" s="464"/>
      <c r="AK10" s="462" t="s">
        <v>189</v>
      </c>
      <c r="AL10" s="463"/>
      <c r="AM10" s="463"/>
      <c r="AN10" s="463"/>
      <c r="AO10" s="464"/>
    </row>
    <row r="11" spans="1:44" ht="18.75" customHeight="1">
      <c r="A11" s="58"/>
      <c r="B11" s="405" t="str">
        <f>Calcu!T9</f>
        <v/>
      </c>
      <c r="C11" s="406"/>
      <c r="D11" s="406"/>
      <c r="E11" s="406"/>
      <c r="F11" s="407"/>
      <c r="G11" s="405" t="str">
        <f>IF(Calcu!B9=TRUE,Calcu!E9*$H$5,"")</f>
        <v/>
      </c>
      <c r="H11" s="406"/>
      <c r="I11" s="406"/>
      <c r="J11" s="406"/>
      <c r="K11" s="407"/>
      <c r="L11" s="405" t="str">
        <f>IF(Calcu!B9=TRUE,Calcu!F9*H$5,"")</f>
        <v/>
      </c>
      <c r="M11" s="406"/>
      <c r="N11" s="406"/>
      <c r="O11" s="406"/>
      <c r="P11" s="407"/>
      <c r="Q11" s="405" t="str">
        <f>IF(Calcu!B9=TRUE,Calcu!G9*H$5,"")</f>
        <v/>
      </c>
      <c r="R11" s="406"/>
      <c r="S11" s="406"/>
      <c r="T11" s="406"/>
      <c r="U11" s="407"/>
      <c r="V11" s="405" t="str">
        <f>IF(Calcu!B9=TRUE,Calcu!H9*H$5,"")</f>
        <v/>
      </c>
      <c r="W11" s="406"/>
      <c r="X11" s="406"/>
      <c r="Y11" s="406"/>
      <c r="Z11" s="407"/>
      <c r="AA11" s="405" t="str">
        <f>IF(Calcu!B9=TRUE,Calcu!I9*H$5,"")</f>
        <v/>
      </c>
      <c r="AB11" s="406"/>
      <c r="AC11" s="406"/>
      <c r="AD11" s="406"/>
      <c r="AE11" s="407"/>
      <c r="AF11" s="405" t="str">
        <f>Calcu!M9</f>
        <v/>
      </c>
      <c r="AG11" s="406"/>
      <c r="AH11" s="406"/>
      <c r="AI11" s="406"/>
      <c r="AJ11" s="407"/>
      <c r="AK11" s="405" t="str">
        <f>Calcu!K9</f>
        <v/>
      </c>
      <c r="AL11" s="406"/>
      <c r="AM11" s="406"/>
      <c r="AN11" s="406"/>
      <c r="AO11" s="407"/>
    </row>
    <row r="12" spans="1:44" ht="18.75" customHeight="1">
      <c r="A12" s="58"/>
      <c r="B12" s="405" t="str">
        <f>Calcu!T10</f>
        <v/>
      </c>
      <c r="C12" s="406"/>
      <c r="D12" s="406"/>
      <c r="E12" s="406"/>
      <c r="F12" s="407"/>
      <c r="G12" s="405" t="str">
        <f>IF(Calcu!B10=TRUE,Calcu!E10*$H$5,"")</f>
        <v/>
      </c>
      <c r="H12" s="406"/>
      <c r="I12" s="406"/>
      <c r="J12" s="406"/>
      <c r="K12" s="407"/>
      <c r="L12" s="405" t="str">
        <f>IF(Calcu!B10=TRUE,Calcu!F10*H$5,"")</f>
        <v/>
      </c>
      <c r="M12" s="406"/>
      <c r="N12" s="406"/>
      <c r="O12" s="406"/>
      <c r="P12" s="407"/>
      <c r="Q12" s="405" t="str">
        <f>IF(Calcu!B10=TRUE,Calcu!G10*H$5,"")</f>
        <v/>
      </c>
      <c r="R12" s="406"/>
      <c r="S12" s="406"/>
      <c r="T12" s="406"/>
      <c r="U12" s="407"/>
      <c r="V12" s="405" t="str">
        <f>IF(Calcu!B10=TRUE,Calcu!H10*H$5,"")</f>
        <v/>
      </c>
      <c r="W12" s="406"/>
      <c r="X12" s="406"/>
      <c r="Y12" s="406"/>
      <c r="Z12" s="407"/>
      <c r="AA12" s="405" t="str">
        <f>IF(Calcu!B10=TRUE,Calcu!I10*H$5,"")</f>
        <v/>
      </c>
      <c r="AB12" s="406"/>
      <c r="AC12" s="406"/>
      <c r="AD12" s="406"/>
      <c r="AE12" s="407"/>
      <c r="AF12" s="405" t="str">
        <f>Calcu!M10</f>
        <v/>
      </c>
      <c r="AG12" s="406"/>
      <c r="AH12" s="406"/>
      <c r="AI12" s="406"/>
      <c r="AJ12" s="407"/>
      <c r="AK12" s="405" t="str">
        <f>Calcu!K10</f>
        <v/>
      </c>
      <c r="AL12" s="406"/>
      <c r="AM12" s="406"/>
      <c r="AN12" s="406"/>
      <c r="AO12" s="407"/>
    </row>
    <row r="13" spans="1:44" ht="18.75" customHeight="1">
      <c r="A13" s="58"/>
      <c r="B13" s="405" t="str">
        <f>Calcu!T11</f>
        <v/>
      </c>
      <c r="C13" s="406"/>
      <c r="D13" s="406"/>
      <c r="E13" s="406"/>
      <c r="F13" s="407"/>
      <c r="G13" s="405" t="str">
        <f>IF(Calcu!B11=TRUE,Calcu!E11*$H$5,"")</f>
        <v/>
      </c>
      <c r="H13" s="406"/>
      <c r="I13" s="406"/>
      <c r="J13" s="406"/>
      <c r="K13" s="407"/>
      <c r="L13" s="405" t="str">
        <f>IF(Calcu!B11=TRUE,Calcu!F11*H$5,"")</f>
        <v/>
      </c>
      <c r="M13" s="406"/>
      <c r="N13" s="406"/>
      <c r="O13" s="406"/>
      <c r="P13" s="407"/>
      <c r="Q13" s="405" t="str">
        <f>IF(Calcu!B11=TRUE,Calcu!G11*H$5,"")</f>
        <v/>
      </c>
      <c r="R13" s="406"/>
      <c r="S13" s="406"/>
      <c r="T13" s="406"/>
      <c r="U13" s="407"/>
      <c r="V13" s="405" t="str">
        <f>IF(Calcu!B11=TRUE,Calcu!H11*H$5,"")</f>
        <v/>
      </c>
      <c r="W13" s="406"/>
      <c r="X13" s="406"/>
      <c r="Y13" s="406"/>
      <c r="Z13" s="407"/>
      <c r="AA13" s="405" t="str">
        <f>IF(Calcu!B11=TRUE,Calcu!I11*H$5,"")</f>
        <v/>
      </c>
      <c r="AB13" s="406"/>
      <c r="AC13" s="406"/>
      <c r="AD13" s="406"/>
      <c r="AE13" s="407"/>
      <c r="AF13" s="405" t="str">
        <f>Calcu!M11</f>
        <v/>
      </c>
      <c r="AG13" s="406"/>
      <c r="AH13" s="406"/>
      <c r="AI13" s="406"/>
      <c r="AJ13" s="407"/>
      <c r="AK13" s="405" t="str">
        <f>Calcu!K11</f>
        <v/>
      </c>
      <c r="AL13" s="406"/>
      <c r="AM13" s="406"/>
      <c r="AN13" s="406"/>
      <c r="AO13" s="407"/>
    </row>
    <row r="14" spans="1:44" ht="18.75" customHeight="1">
      <c r="A14" s="58"/>
      <c r="B14" s="405" t="str">
        <f>Calcu!T12</f>
        <v/>
      </c>
      <c r="C14" s="406"/>
      <c r="D14" s="406"/>
      <c r="E14" s="406"/>
      <c r="F14" s="407"/>
      <c r="G14" s="405" t="str">
        <f>IF(Calcu!B12=TRUE,Calcu!E12*$H$5,"")</f>
        <v/>
      </c>
      <c r="H14" s="406"/>
      <c r="I14" s="406"/>
      <c r="J14" s="406"/>
      <c r="K14" s="407"/>
      <c r="L14" s="405" t="str">
        <f>IF(Calcu!B12=TRUE,Calcu!F12*H$5,"")</f>
        <v/>
      </c>
      <c r="M14" s="406"/>
      <c r="N14" s="406"/>
      <c r="O14" s="406"/>
      <c r="P14" s="407"/>
      <c r="Q14" s="405" t="str">
        <f>IF(Calcu!B12=TRUE,Calcu!G12*H$5,"")</f>
        <v/>
      </c>
      <c r="R14" s="406"/>
      <c r="S14" s="406"/>
      <c r="T14" s="406"/>
      <c r="U14" s="407"/>
      <c r="V14" s="405" t="str">
        <f>IF(Calcu!B12=TRUE,Calcu!H12*H$5,"")</f>
        <v/>
      </c>
      <c r="W14" s="406"/>
      <c r="X14" s="406"/>
      <c r="Y14" s="406"/>
      <c r="Z14" s="407"/>
      <c r="AA14" s="405" t="str">
        <f>IF(Calcu!B12=TRUE,Calcu!I12*H$5,"")</f>
        <v/>
      </c>
      <c r="AB14" s="406"/>
      <c r="AC14" s="406"/>
      <c r="AD14" s="406"/>
      <c r="AE14" s="407"/>
      <c r="AF14" s="405" t="str">
        <f>Calcu!M12</f>
        <v/>
      </c>
      <c r="AG14" s="406"/>
      <c r="AH14" s="406"/>
      <c r="AI14" s="406"/>
      <c r="AJ14" s="407"/>
      <c r="AK14" s="405" t="str">
        <f>Calcu!K12</f>
        <v/>
      </c>
      <c r="AL14" s="406"/>
      <c r="AM14" s="406"/>
      <c r="AN14" s="406"/>
      <c r="AO14" s="407"/>
    </row>
    <row r="15" spans="1:44" ht="18.75" customHeight="1">
      <c r="A15" s="58"/>
      <c r="B15" s="405" t="str">
        <f>Calcu!T13</f>
        <v/>
      </c>
      <c r="C15" s="406"/>
      <c r="D15" s="406"/>
      <c r="E15" s="406"/>
      <c r="F15" s="407"/>
      <c r="G15" s="405" t="str">
        <f>IF(Calcu!B13=TRUE,Calcu!E13*$H$5,"")</f>
        <v/>
      </c>
      <c r="H15" s="406"/>
      <c r="I15" s="406"/>
      <c r="J15" s="406"/>
      <c r="K15" s="407"/>
      <c r="L15" s="405" t="str">
        <f>IF(Calcu!B13=TRUE,Calcu!F13*H$5,"")</f>
        <v/>
      </c>
      <c r="M15" s="406"/>
      <c r="N15" s="406"/>
      <c r="O15" s="406"/>
      <c r="P15" s="407"/>
      <c r="Q15" s="405" t="str">
        <f>IF(Calcu!B13=TRUE,Calcu!G13*H$5,"")</f>
        <v/>
      </c>
      <c r="R15" s="406"/>
      <c r="S15" s="406"/>
      <c r="T15" s="406"/>
      <c r="U15" s="407"/>
      <c r="V15" s="405" t="str">
        <f>IF(Calcu!B13=TRUE,Calcu!H13*H$5,"")</f>
        <v/>
      </c>
      <c r="W15" s="406"/>
      <c r="X15" s="406"/>
      <c r="Y15" s="406"/>
      <c r="Z15" s="407"/>
      <c r="AA15" s="405" t="str">
        <f>IF(Calcu!B13=TRUE,Calcu!I13*H$5,"")</f>
        <v/>
      </c>
      <c r="AB15" s="406"/>
      <c r="AC15" s="406"/>
      <c r="AD15" s="406"/>
      <c r="AE15" s="407"/>
      <c r="AF15" s="405" t="str">
        <f>Calcu!M13</f>
        <v/>
      </c>
      <c r="AG15" s="406"/>
      <c r="AH15" s="406"/>
      <c r="AI15" s="406"/>
      <c r="AJ15" s="407"/>
      <c r="AK15" s="405" t="str">
        <f>Calcu!K13</f>
        <v/>
      </c>
      <c r="AL15" s="406"/>
      <c r="AM15" s="406"/>
      <c r="AN15" s="406"/>
      <c r="AO15" s="407"/>
    </row>
    <row r="16" spans="1:44" ht="18.75" customHeight="1">
      <c r="A16" s="58"/>
      <c r="B16" s="405" t="str">
        <f>Calcu!T14</f>
        <v/>
      </c>
      <c r="C16" s="406"/>
      <c r="D16" s="406"/>
      <c r="E16" s="406"/>
      <c r="F16" s="407"/>
      <c r="G16" s="405" t="str">
        <f>IF(Calcu!B14=TRUE,Calcu!E14*$H$5,"")</f>
        <v/>
      </c>
      <c r="H16" s="406"/>
      <c r="I16" s="406"/>
      <c r="J16" s="406"/>
      <c r="K16" s="407"/>
      <c r="L16" s="405" t="str">
        <f>IF(Calcu!B14=TRUE,Calcu!F14*H$5,"")</f>
        <v/>
      </c>
      <c r="M16" s="406"/>
      <c r="N16" s="406"/>
      <c r="O16" s="406"/>
      <c r="P16" s="407"/>
      <c r="Q16" s="405" t="str">
        <f>IF(Calcu!B14=TRUE,Calcu!G14*H$5,"")</f>
        <v/>
      </c>
      <c r="R16" s="406"/>
      <c r="S16" s="406"/>
      <c r="T16" s="406"/>
      <c r="U16" s="407"/>
      <c r="V16" s="405" t="str">
        <f>IF(Calcu!B14=TRUE,Calcu!H14*H$5,"")</f>
        <v/>
      </c>
      <c r="W16" s="406"/>
      <c r="X16" s="406"/>
      <c r="Y16" s="406"/>
      <c r="Z16" s="407"/>
      <c r="AA16" s="405" t="str">
        <f>IF(Calcu!B14=TRUE,Calcu!I14*H$5,"")</f>
        <v/>
      </c>
      <c r="AB16" s="406"/>
      <c r="AC16" s="406"/>
      <c r="AD16" s="406"/>
      <c r="AE16" s="407"/>
      <c r="AF16" s="405" t="str">
        <f>Calcu!M14</f>
        <v/>
      </c>
      <c r="AG16" s="406"/>
      <c r="AH16" s="406"/>
      <c r="AI16" s="406"/>
      <c r="AJ16" s="407"/>
      <c r="AK16" s="405" t="str">
        <f>Calcu!K14</f>
        <v/>
      </c>
      <c r="AL16" s="406"/>
      <c r="AM16" s="406"/>
      <c r="AN16" s="406"/>
      <c r="AO16" s="407"/>
    </row>
    <row r="17" spans="1:41" ht="18.75" customHeight="1">
      <c r="A17" s="58"/>
      <c r="B17" s="405" t="str">
        <f>Calcu!T15</f>
        <v/>
      </c>
      <c r="C17" s="406"/>
      <c r="D17" s="406"/>
      <c r="E17" s="406"/>
      <c r="F17" s="407"/>
      <c r="G17" s="405" t="str">
        <f>IF(Calcu!B15=TRUE,Calcu!E15*$H$5,"")</f>
        <v/>
      </c>
      <c r="H17" s="406"/>
      <c r="I17" s="406"/>
      <c r="J17" s="406"/>
      <c r="K17" s="407"/>
      <c r="L17" s="405" t="str">
        <f>IF(Calcu!B15=TRUE,Calcu!F15*H$5,"")</f>
        <v/>
      </c>
      <c r="M17" s="406"/>
      <c r="N17" s="406"/>
      <c r="O17" s="406"/>
      <c r="P17" s="407"/>
      <c r="Q17" s="405" t="str">
        <f>IF(Calcu!B15=TRUE,Calcu!G15*H$5,"")</f>
        <v/>
      </c>
      <c r="R17" s="406"/>
      <c r="S17" s="406"/>
      <c r="T17" s="406"/>
      <c r="U17" s="407"/>
      <c r="V17" s="405" t="str">
        <f>IF(Calcu!B15=TRUE,Calcu!H15*H$5,"")</f>
        <v/>
      </c>
      <c r="W17" s="406"/>
      <c r="X17" s="406"/>
      <c r="Y17" s="406"/>
      <c r="Z17" s="407"/>
      <c r="AA17" s="405" t="str">
        <f>IF(Calcu!B15=TRUE,Calcu!I15*H$5,"")</f>
        <v/>
      </c>
      <c r="AB17" s="406"/>
      <c r="AC17" s="406"/>
      <c r="AD17" s="406"/>
      <c r="AE17" s="407"/>
      <c r="AF17" s="405" t="str">
        <f>Calcu!M15</f>
        <v/>
      </c>
      <c r="AG17" s="406"/>
      <c r="AH17" s="406"/>
      <c r="AI17" s="406"/>
      <c r="AJ17" s="407"/>
      <c r="AK17" s="405" t="str">
        <f>Calcu!K15</f>
        <v/>
      </c>
      <c r="AL17" s="406"/>
      <c r="AM17" s="406"/>
      <c r="AN17" s="406"/>
      <c r="AO17" s="407"/>
    </row>
    <row r="18" spans="1:41" ht="18.75" customHeight="1">
      <c r="A18" s="58"/>
      <c r="B18" s="405" t="str">
        <f>Calcu!T16</f>
        <v/>
      </c>
      <c r="C18" s="406"/>
      <c r="D18" s="406"/>
      <c r="E18" s="406"/>
      <c r="F18" s="407"/>
      <c r="G18" s="405" t="str">
        <f>IF(Calcu!B16=TRUE,Calcu!E16*$H$5,"")</f>
        <v/>
      </c>
      <c r="H18" s="406"/>
      <c r="I18" s="406"/>
      <c r="J18" s="406"/>
      <c r="K18" s="407"/>
      <c r="L18" s="405" t="str">
        <f>IF(Calcu!B16=TRUE,Calcu!F16*H$5,"")</f>
        <v/>
      </c>
      <c r="M18" s="406"/>
      <c r="N18" s="406"/>
      <c r="O18" s="406"/>
      <c r="P18" s="407"/>
      <c r="Q18" s="405" t="str">
        <f>IF(Calcu!B16=TRUE,Calcu!G16*H$5,"")</f>
        <v/>
      </c>
      <c r="R18" s="406"/>
      <c r="S18" s="406"/>
      <c r="T18" s="406"/>
      <c r="U18" s="407"/>
      <c r="V18" s="405" t="str">
        <f>IF(Calcu!B16=TRUE,Calcu!H16*H$5,"")</f>
        <v/>
      </c>
      <c r="W18" s="406"/>
      <c r="X18" s="406"/>
      <c r="Y18" s="406"/>
      <c r="Z18" s="407"/>
      <c r="AA18" s="405" t="str">
        <f>IF(Calcu!B16=TRUE,Calcu!I16*H$5,"")</f>
        <v/>
      </c>
      <c r="AB18" s="406"/>
      <c r="AC18" s="406"/>
      <c r="AD18" s="406"/>
      <c r="AE18" s="407"/>
      <c r="AF18" s="405" t="str">
        <f>Calcu!M16</f>
        <v/>
      </c>
      <c r="AG18" s="406"/>
      <c r="AH18" s="406"/>
      <c r="AI18" s="406"/>
      <c r="AJ18" s="407"/>
      <c r="AK18" s="405" t="str">
        <f>Calcu!K16</f>
        <v/>
      </c>
      <c r="AL18" s="406"/>
      <c r="AM18" s="406"/>
      <c r="AN18" s="406"/>
      <c r="AO18" s="407"/>
    </row>
    <row r="19" spans="1:41" ht="18.75" customHeight="1">
      <c r="A19" s="58"/>
      <c r="B19" s="405" t="str">
        <f>Calcu!T17</f>
        <v/>
      </c>
      <c r="C19" s="406"/>
      <c r="D19" s="406"/>
      <c r="E19" s="406"/>
      <c r="F19" s="407"/>
      <c r="G19" s="405" t="str">
        <f>IF(Calcu!B17=TRUE,Calcu!E17*$H$5,"")</f>
        <v/>
      </c>
      <c r="H19" s="406"/>
      <c r="I19" s="406"/>
      <c r="J19" s="406"/>
      <c r="K19" s="407"/>
      <c r="L19" s="405" t="str">
        <f>IF(Calcu!B17=TRUE,Calcu!F17*H$5,"")</f>
        <v/>
      </c>
      <c r="M19" s="406"/>
      <c r="N19" s="406"/>
      <c r="O19" s="406"/>
      <c r="P19" s="407"/>
      <c r="Q19" s="405" t="str">
        <f>IF(Calcu!B17=TRUE,Calcu!G17*H$5,"")</f>
        <v/>
      </c>
      <c r="R19" s="406"/>
      <c r="S19" s="406"/>
      <c r="T19" s="406"/>
      <c r="U19" s="407"/>
      <c r="V19" s="405" t="str">
        <f>IF(Calcu!B17=TRUE,Calcu!H17*H$5,"")</f>
        <v/>
      </c>
      <c r="W19" s="406"/>
      <c r="X19" s="406"/>
      <c r="Y19" s="406"/>
      <c r="Z19" s="407"/>
      <c r="AA19" s="405" t="str">
        <f>IF(Calcu!B17=TRUE,Calcu!I17*H$5,"")</f>
        <v/>
      </c>
      <c r="AB19" s="406"/>
      <c r="AC19" s="406"/>
      <c r="AD19" s="406"/>
      <c r="AE19" s="407"/>
      <c r="AF19" s="405" t="str">
        <f>Calcu!M17</f>
        <v/>
      </c>
      <c r="AG19" s="406"/>
      <c r="AH19" s="406"/>
      <c r="AI19" s="406"/>
      <c r="AJ19" s="407"/>
      <c r="AK19" s="405" t="str">
        <f>Calcu!K17</f>
        <v/>
      </c>
      <c r="AL19" s="406"/>
      <c r="AM19" s="406"/>
      <c r="AN19" s="406"/>
      <c r="AO19" s="407"/>
    </row>
    <row r="20" spans="1:41" ht="18.75" customHeight="1">
      <c r="A20" s="58"/>
      <c r="B20" s="405" t="str">
        <f>Calcu!T18</f>
        <v/>
      </c>
      <c r="C20" s="406"/>
      <c r="D20" s="406"/>
      <c r="E20" s="406"/>
      <c r="F20" s="407"/>
      <c r="G20" s="405" t="str">
        <f>IF(Calcu!B18=TRUE,Calcu!E18*$H$5,"")</f>
        <v/>
      </c>
      <c r="H20" s="406"/>
      <c r="I20" s="406"/>
      <c r="J20" s="406"/>
      <c r="K20" s="407"/>
      <c r="L20" s="405" t="str">
        <f>IF(Calcu!B18=TRUE,Calcu!F18*H$5,"")</f>
        <v/>
      </c>
      <c r="M20" s="406"/>
      <c r="N20" s="406"/>
      <c r="O20" s="406"/>
      <c r="P20" s="407"/>
      <c r="Q20" s="405" t="str">
        <f>IF(Calcu!B18=TRUE,Calcu!G18*H$5,"")</f>
        <v/>
      </c>
      <c r="R20" s="406"/>
      <c r="S20" s="406"/>
      <c r="T20" s="406"/>
      <c r="U20" s="407"/>
      <c r="V20" s="405" t="str">
        <f>IF(Calcu!B18=TRUE,Calcu!H18*H$5,"")</f>
        <v/>
      </c>
      <c r="W20" s="406"/>
      <c r="X20" s="406"/>
      <c r="Y20" s="406"/>
      <c r="Z20" s="407"/>
      <c r="AA20" s="405" t="str">
        <f>IF(Calcu!B18=TRUE,Calcu!I18*H$5,"")</f>
        <v/>
      </c>
      <c r="AB20" s="406"/>
      <c r="AC20" s="406"/>
      <c r="AD20" s="406"/>
      <c r="AE20" s="407"/>
      <c r="AF20" s="405" t="str">
        <f>Calcu!M18</f>
        <v/>
      </c>
      <c r="AG20" s="406"/>
      <c r="AH20" s="406"/>
      <c r="AI20" s="406"/>
      <c r="AJ20" s="407"/>
      <c r="AK20" s="405" t="str">
        <f>Calcu!K18</f>
        <v/>
      </c>
      <c r="AL20" s="406"/>
      <c r="AM20" s="406"/>
      <c r="AN20" s="406"/>
      <c r="AO20" s="407"/>
    </row>
    <row r="21" spans="1:41" ht="18.75" customHeight="1">
      <c r="A21" s="58"/>
      <c r="B21" s="405" t="str">
        <f>Calcu!T19</f>
        <v/>
      </c>
      <c r="C21" s="406"/>
      <c r="D21" s="406"/>
      <c r="E21" s="406"/>
      <c r="F21" s="407"/>
      <c r="G21" s="405" t="str">
        <f>IF(Calcu!B19=TRUE,Calcu!E19*$H$5,"")</f>
        <v/>
      </c>
      <c r="H21" s="406"/>
      <c r="I21" s="406"/>
      <c r="J21" s="406"/>
      <c r="K21" s="407"/>
      <c r="L21" s="405" t="str">
        <f>IF(Calcu!B19=TRUE,Calcu!F19*H$5,"")</f>
        <v/>
      </c>
      <c r="M21" s="406"/>
      <c r="N21" s="406"/>
      <c r="O21" s="406"/>
      <c r="P21" s="407"/>
      <c r="Q21" s="405" t="str">
        <f>IF(Calcu!B19=TRUE,Calcu!G19*H$5,"")</f>
        <v/>
      </c>
      <c r="R21" s="406"/>
      <c r="S21" s="406"/>
      <c r="T21" s="406"/>
      <c r="U21" s="407"/>
      <c r="V21" s="405" t="str">
        <f>IF(Calcu!B19=TRUE,Calcu!H19*H$5,"")</f>
        <v/>
      </c>
      <c r="W21" s="406"/>
      <c r="X21" s="406"/>
      <c r="Y21" s="406"/>
      <c r="Z21" s="407"/>
      <c r="AA21" s="405" t="str">
        <f>IF(Calcu!B19=TRUE,Calcu!I19*H$5,"")</f>
        <v/>
      </c>
      <c r="AB21" s="406"/>
      <c r="AC21" s="406"/>
      <c r="AD21" s="406"/>
      <c r="AE21" s="407"/>
      <c r="AF21" s="405" t="str">
        <f>Calcu!M19</f>
        <v/>
      </c>
      <c r="AG21" s="406"/>
      <c r="AH21" s="406"/>
      <c r="AI21" s="406"/>
      <c r="AJ21" s="407"/>
      <c r="AK21" s="405" t="str">
        <f>Calcu!K19</f>
        <v/>
      </c>
      <c r="AL21" s="406"/>
      <c r="AM21" s="406"/>
      <c r="AN21" s="406"/>
      <c r="AO21" s="407"/>
    </row>
    <row r="22" spans="1:41" ht="18.75" customHeight="1">
      <c r="A22" s="58"/>
      <c r="B22" s="405" t="str">
        <f>Calcu!T20</f>
        <v/>
      </c>
      <c r="C22" s="406"/>
      <c r="D22" s="406"/>
      <c r="E22" s="406"/>
      <c r="F22" s="407"/>
      <c r="G22" s="405" t="str">
        <f>IF(Calcu!B20=TRUE,Calcu!E20*$H$5,"")</f>
        <v/>
      </c>
      <c r="H22" s="406"/>
      <c r="I22" s="406"/>
      <c r="J22" s="406"/>
      <c r="K22" s="407"/>
      <c r="L22" s="405" t="str">
        <f>IF(Calcu!B20=TRUE,Calcu!F20*H$5,"")</f>
        <v/>
      </c>
      <c r="M22" s="406"/>
      <c r="N22" s="406"/>
      <c r="O22" s="406"/>
      <c r="P22" s="407"/>
      <c r="Q22" s="405" t="str">
        <f>IF(Calcu!B20=TRUE,Calcu!G20*H$5,"")</f>
        <v/>
      </c>
      <c r="R22" s="406"/>
      <c r="S22" s="406"/>
      <c r="T22" s="406"/>
      <c r="U22" s="407"/>
      <c r="V22" s="405" t="str">
        <f>IF(Calcu!B20=TRUE,Calcu!H20*H$5,"")</f>
        <v/>
      </c>
      <c r="W22" s="406"/>
      <c r="X22" s="406"/>
      <c r="Y22" s="406"/>
      <c r="Z22" s="407"/>
      <c r="AA22" s="405" t="str">
        <f>IF(Calcu!B20=TRUE,Calcu!I20*H$5,"")</f>
        <v/>
      </c>
      <c r="AB22" s="406"/>
      <c r="AC22" s="406"/>
      <c r="AD22" s="406"/>
      <c r="AE22" s="407"/>
      <c r="AF22" s="405" t="str">
        <f>Calcu!M20</f>
        <v/>
      </c>
      <c r="AG22" s="406"/>
      <c r="AH22" s="406"/>
      <c r="AI22" s="406"/>
      <c r="AJ22" s="407"/>
      <c r="AK22" s="405" t="str">
        <f>Calcu!K20</f>
        <v/>
      </c>
      <c r="AL22" s="406"/>
      <c r="AM22" s="406"/>
      <c r="AN22" s="406"/>
      <c r="AO22" s="407"/>
    </row>
    <row r="23" spans="1:41" ht="18.75" customHeight="1">
      <c r="A23" s="58"/>
      <c r="B23" s="405" t="str">
        <f>Calcu!T21</f>
        <v/>
      </c>
      <c r="C23" s="406"/>
      <c r="D23" s="406"/>
      <c r="E23" s="406"/>
      <c r="F23" s="407"/>
      <c r="G23" s="405" t="str">
        <f>IF(Calcu!B21=TRUE,Calcu!E21*$H$5,"")</f>
        <v/>
      </c>
      <c r="H23" s="406"/>
      <c r="I23" s="406"/>
      <c r="J23" s="406"/>
      <c r="K23" s="407"/>
      <c r="L23" s="405" t="str">
        <f>IF(Calcu!B21=TRUE,Calcu!F21*H$5,"")</f>
        <v/>
      </c>
      <c r="M23" s="406"/>
      <c r="N23" s="406"/>
      <c r="O23" s="406"/>
      <c r="P23" s="407"/>
      <c r="Q23" s="405" t="str">
        <f>IF(Calcu!B21=TRUE,Calcu!G21*H$5,"")</f>
        <v/>
      </c>
      <c r="R23" s="406"/>
      <c r="S23" s="406"/>
      <c r="T23" s="406"/>
      <c r="U23" s="407"/>
      <c r="V23" s="405" t="str">
        <f>IF(Calcu!B21=TRUE,Calcu!H21*H$5,"")</f>
        <v/>
      </c>
      <c r="W23" s="406"/>
      <c r="X23" s="406"/>
      <c r="Y23" s="406"/>
      <c r="Z23" s="407"/>
      <c r="AA23" s="405" t="str">
        <f>IF(Calcu!B21=TRUE,Calcu!I21*H$5,"")</f>
        <v/>
      </c>
      <c r="AB23" s="406"/>
      <c r="AC23" s="406"/>
      <c r="AD23" s="406"/>
      <c r="AE23" s="407"/>
      <c r="AF23" s="405" t="str">
        <f>Calcu!M21</f>
        <v/>
      </c>
      <c r="AG23" s="406"/>
      <c r="AH23" s="406"/>
      <c r="AI23" s="406"/>
      <c r="AJ23" s="407"/>
      <c r="AK23" s="405" t="str">
        <f>Calcu!K21</f>
        <v/>
      </c>
      <c r="AL23" s="406"/>
      <c r="AM23" s="406"/>
      <c r="AN23" s="406"/>
      <c r="AO23" s="407"/>
    </row>
    <row r="24" spans="1:41" ht="18.75" customHeight="1">
      <c r="A24" s="58"/>
      <c r="B24" s="405" t="str">
        <f>Calcu!T22</f>
        <v/>
      </c>
      <c r="C24" s="406"/>
      <c r="D24" s="406"/>
      <c r="E24" s="406"/>
      <c r="F24" s="407"/>
      <c r="G24" s="405" t="str">
        <f>IF(Calcu!B22=TRUE,Calcu!E22*$H$5,"")</f>
        <v/>
      </c>
      <c r="H24" s="406"/>
      <c r="I24" s="406"/>
      <c r="J24" s="406"/>
      <c r="K24" s="407"/>
      <c r="L24" s="405" t="str">
        <f>IF(Calcu!B22=TRUE,Calcu!F22*H$5,"")</f>
        <v/>
      </c>
      <c r="M24" s="406"/>
      <c r="N24" s="406"/>
      <c r="O24" s="406"/>
      <c r="P24" s="407"/>
      <c r="Q24" s="405" t="str">
        <f>IF(Calcu!B22=TRUE,Calcu!G22*H$5,"")</f>
        <v/>
      </c>
      <c r="R24" s="406"/>
      <c r="S24" s="406"/>
      <c r="T24" s="406"/>
      <c r="U24" s="407"/>
      <c r="V24" s="405" t="str">
        <f>IF(Calcu!B22=TRUE,Calcu!H22*H$5,"")</f>
        <v/>
      </c>
      <c r="W24" s="406"/>
      <c r="X24" s="406"/>
      <c r="Y24" s="406"/>
      <c r="Z24" s="407"/>
      <c r="AA24" s="405" t="str">
        <f>IF(Calcu!B22=TRUE,Calcu!I22*H$5,"")</f>
        <v/>
      </c>
      <c r="AB24" s="406"/>
      <c r="AC24" s="406"/>
      <c r="AD24" s="406"/>
      <c r="AE24" s="407"/>
      <c r="AF24" s="405" t="str">
        <f>Calcu!M22</f>
        <v/>
      </c>
      <c r="AG24" s="406"/>
      <c r="AH24" s="406"/>
      <c r="AI24" s="406"/>
      <c r="AJ24" s="407"/>
      <c r="AK24" s="405" t="str">
        <f>Calcu!K22</f>
        <v/>
      </c>
      <c r="AL24" s="406"/>
      <c r="AM24" s="406"/>
      <c r="AN24" s="406"/>
      <c r="AO24" s="407"/>
    </row>
    <row r="25" spans="1:41" ht="18.75" customHeight="1">
      <c r="A25" s="58"/>
      <c r="B25" s="405" t="str">
        <f>Calcu!T23</f>
        <v/>
      </c>
      <c r="C25" s="406"/>
      <c r="D25" s="406"/>
      <c r="E25" s="406"/>
      <c r="F25" s="407"/>
      <c r="G25" s="405" t="str">
        <f>IF(Calcu!B23=TRUE,Calcu!E23*$H$5,"")</f>
        <v/>
      </c>
      <c r="H25" s="406"/>
      <c r="I25" s="406"/>
      <c r="J25" s="406"/>
      <c r="K25" s="407"/>
      <c r="L25" s="405" t="str">
        <f>IF(Calcu!B23=TRUE,Calcu!F23*H$5,"")</f>
        <v/>
      </c>
      <c r="M25" s="406"/>
      <c r="N25" s="406"/>
      <c r="O25" s="406"/>
      <c r="P25" s="407"/>
      <c r="Q25" s="405" t="str">
        <f>IF(Calcu!B23=TRUE,Calcu!G23*H$5,"")</f>
        <v/>
      </c>
      <c r="R25" s="406"/>
      <c r="S25" s="406"/>
      <c r="T25" s="406"/>
      <c r="U25" s="407"/>
      <c r="V25" s="405" t="str">
        <f>IF(Calcu!B23=TRUE,Calcu!H23*H$5,"")</f>
        <v/>
      </c>
      <c r="W25" s="406"/>
      <c r="X25" s="406"/>
      <c r="Y25" s="406"/>
      <c r="Z25" s="407"/>
      <c r="AA25" s="405" t="str">
        <f>IF(Calcu!B23=TRUE,Calcu!I23*H$5,"")</f>
        <v/>
      </c>
      <c r="AB25" s="406"/>
      <c r="AC25" s="406"/>
      <c r="AD25" s="406"/>
      <c r="AE25" s="407"/>
      <c r="AF25" s="405" t="str">
        <f>Calcu!M23</f>
        <v/>
      </c>
      <c r="AG25" s="406"/>
      <c r="AH25" s="406"/>
      <c r="AI25" s="406"/>
      <c r="AJ25" s="407"/>
      <c r="AK25" s="405" t="str">
        <f>Calcu!K23</f>
        <v/>
      </c>
      <c r="AL25" s="406"/>
      <c r="AM25" s="406"/>
      <c r="AN25" s="406"/>
      <c r="AO25" s="407"/>
    </row>
    <row r="26" spans="1:41" ht="18.75" customHeight="1">
      <c r="A26" s="58"/>
      <c r="B26" s="405" t="str">
        <f>Calcu!T24</f>
        <v/>
      </c>
      <c r="C26" s="406"/>
      <c r="D26" s="406"/>
      <c r="E26" s="406"/>
      <c r="F26" s="407"/>
      <c r="G26" s="405" t="str">
        <f>IF(Calcu!B24=TRUE,Calcu!E24*$H$5,"")</f>
        <v/>
      </c>
      <c r="H26" s="406"/>
      <c r="I26" s="406"/>
      <c r="J26" s="406"/>
      <c r="K26" s="407"/>
      <c r="L26" s="405" t="str">
        <f>IF(Calcu!B24=TRUE,Calcu!F24*H$5,"")</f>
        <v/>
      </c>
      <c r="M26" s="406"/>
      <c r="N26" s="406"/>
      <c r="O26" s="406"/>
      <c r="P26" s="407"/>
      <c r="Q26" s="405" t="str">
        <f>IF(Calcu!B24=TRUE,Calcu!G24*H$5,"")</f>
        <v/>
      </c>
      <c r="R26" s="406"/>
      <c r="S26" s="406"/>
      <c r="T26" s="406"/>
      <c r="U26" s="407"/>
      <c r="V26" s="405" t="str">
        <f>IF(Calcu!B24=TRUE,Calcu!H24*H$5,"")</f>
        <v/>
      </c>
      <c r="W26" s="406"/>
      <c r="X26" s="406"/>
      <c r="Y26" s="406"/>
      <c r="Z26" s="407"/>
      <c r="AA26" s="405" t="str">
        <f>IF(Calcu!B24=TRUE,Calcu!I24*H$5,"")</f>
        <v/>
      </c>
      <c r="AB26" s="406"/>
      <c r="AC26" s="406"/>
      <c r="AD26" s="406"/>
      <c r="AE26" s="407"/>
      <c r="AF26" s="405" t="str">
        <f>Calcu!M24</f>
        <v/>
      </c>
      <c r="AG26" s="406"/>
      <c r="AH26" s="406"/>
      <c r="AI26" s="406"/>
      <c r="AJ26" s="407"/>
      <c r="AK26" s="405" t="str">
        <f>Calcu!K24</f>
        <v/>
      </c>
      <c r="AL26" s="406"/>
      <c r="AM26" s="406"/>
      <c r="AN26" s="406"/>
      <c r="AO26" s="407"/>
    </row>
    <row r="27" spans="1:41" ht="18.75" customHeight="1">
      <c r="A27" s="58"/>
      <c r="B27" s="405" t="str">
        <f>Calcu!T25</f>
        <v/>
      </c>
      <c r="C27" s="406"/>
      <c r="D27" s="406"/>
      <c r="E27" s="406"/>
      <c r="F27" s="407"/>
      <c r="G27" s="405" t="str">
        <f>IF(Calcu!B25=TRUE,Calcu!E25*$H$5,"")</f>
        <v/>
      </c>
      <c r="H27" s="406"/>
      <c r="I27" s="406"/>
      <c r="J27" s="406"/>
      <c r="K27" s="407"/>
      <c r="L27" s="405" t="str">
        <f>IF(Calcu!B25=TRUE,Calcu!F25*H$5,"")</f>
        <v/>
      </c>
      <c r="M27" s="406"/>
      <c r="N27" s="406"/>
      <c r="O27" s="406"/>
      <c r="P27" s="407"/>
      <c r="Q27" s="405" t="str">
        <f>IF(Calcu!B25=TRUE,Calcu!G25*H$5,"")</f>
        <v/>
      </c>
      <c r="R27" s="406"/>
      <c r="S27" s="406"/>
      <c r="T27" s="406"/>
      <c r="U27" s="407"/>
      <c r="V27" s="405" t="str">
        <f>IF(Calcu!B25=TRUE,Calcu!H25*H$5,"")</f>
        <v/>
      </c>
      <c r="W27" s="406"/>
      <c r="X27" s="406"/>
      <c r="Y27" s="406"/>
      <c r="Z27" s="407"/>
      <c r="AA27" s="405" t="str">
        <f>IF(Calcu!B25=TRUE,Calcu!I25*H$5,"")</f>
        <v/>
      </c>
      <c r="AB27" s="406"/>
      <c r="AC27" s="406"/>
      <c r="AD27" s="406"/>
      <c r="AE27" s="407"/>
      <c r="AF27" s="405" t="str">
        <f>Calcu!M25</f>
        <v/>
      </c>
      <c r="AG27" s="406"/>
      <c r="AH27" s="406"/>
      <c r="AI27" s="406"/>
      <c r="AJ27" s="407"/>
      <c r="AK27" s="405" t="str">
        <f>Calcu!K25</f>
        <v/>
      </c>
      <c r="AL27" s="406"/>
      <c r="AM27" s="406"/>
      <c r="AN27" s="406"/>
      <c r="AO27" s="407"/>
    </row>
    <row r="28" spans="1:41" ht="18.75" customHeight="1">
      <c r="A28" s="58"/>
      <c r="B28" s="405" t="str">
        <f>Calcu!T26</f>
        <v/>
      </c>
      <c r="C28" s="406"/>
      <c r="D28" s="406"/>
      <c r="E28" s="406"/>
      <c r="F28" s="407"/>
      <c r="G28" s="405" t="str">
        <f>IF(Calcu!B26=TRUE,Calcu!E26*$H$5,"")</f>
        <v/>
      </c>
      <c r="H28" s="406"/>
      <c r="I28" s="406"/>
      <c r="J28" s="406"/>
      <c r="K28" s="407"/>
      <c r="L28" s="405" t="str">
        <f>IF(Calcu!B26=TRUE,Calcu!F26*H$5,"")</f>
        <v/>
      </c>
      <c r="M28" s="406"/>
      <c r="N28" s="406"/>
      <c r="O28" s="406"/>
      <c r="P28" s="407"/>
      <c r="Q28" s="405" t="str">
        <f>IF(Calcu!B26=TRUE,Calcu!G26*H$5,"")</f>
        <v/>
      </c>
      <c r="R28" s="406"/>
      <c r="S28" s="406"/>
      <c r="T28" s="406"/>
      <c r="U28" s="407"/>
      <c r="V28" s="405" t="str">
        <f>IF(Calcu!B26=TRUE,Calcu!H26*H$5,"")</f>
        <v/>
      </c>
      <c r="W28" s="406"/>
      <c r="X28" s="406"/>
      <c r="Y28" s="406"/>
      <c r="Z28" s="407"/>
      <c r="AA28" s="405" t="str">
        <f>IF(Calcu!B26=TRUE,Calcu!I26*H$5,"")</f>
        <v/>
      </c>
      <c r="AB28" s="406"/>
      <c r="AC28" s="406"/>
      <c r="AD28" s="406"/>
      <c r="AE28" s="407"/>
      <c r="AF28" s="405" t="str">
        <f>Calcu!M26</f>
        <v/>
      </c>
      <c r="AG28" s="406"/>
      <c r="AH28" s="406"/>
      <c r="AI28" s="406"/>
      <c r="AJ28" s="407"/>
      <c r="AK28" s="405" t="str">
        <f>Calcu!K26</f>
        <v/>
      </c>
      <c r="AL28" s="406"/>
      <c r="AM28" s="406"/>
      <c r="AN28" s="406"/>
      <c r="AO28" s="407"/>
    </row>
    <row r="29" spans="1:41" ht="18.75" customHeight="1">
      <c r="A29" s="58"/>
      <c r="B29" s="405" t="str">
        <f>Calcu!T27</f>
        <v/>
      </c>
      <c r="C29" s="406"/>
      <c r="D29" s="406"/>
      <c r="E29" s="406"/>
      <c r="F29" s="407"/>
      <c r="G29" s="405" t="str">
        <f>IF(Calcu!B27=TRUE,Calcu!E27*$H$5,"")</f>
        <v/>
      </c>
      <c r="H29" s="406"/>
      <c r="I29" s="406"/>
      <c r="J29" s="406"/>
      <c r="K29" s="407"/>
      <c r="L29" s="405" t="str">
        <f>IF(Calcu!B27=TRUE,Calcu!F27*H$5,"")</f>
        <v/>
      </c>
      <c r="M29" s="406"/>
      <c r="N29" s="406"/>
      <c r="O29" s="406"/>
      <c r="P29" s="407"/>
      <c r="Q29" s="405" t="str">
        <f>IF(Calcu!B27=TRUE,Calcu!G27*H$5,"")</f>
        <v/>
      </c>
      <c r="R29" s="406"/>
      <c r="S29" s="406"/>
      <c r="T29" s="406"/>
      <c r="U29" s="407"/>
      <c r="V29" s="405" t="str">
        <f>IF(Calcu!B27=TRUE,Calcu!H27*H$5,"")</f>
        <v/>
      </c>
      <c r="W29" s="406"/>
      <c r="X29" s="406"/>
      <c r="Y29" s="406"/>
      <c r="Z29" s="407"/>
      <c r="AA29" s="405" t="str">
        <f>IF(Calcu!B27=TRUE,Calcu!I27*H$5,"")</f>
        <v/>
      </c>
      <c r="AB29" s="406"/>
      <c r="AC29" s="406"/>
      <c r="AD29" s="406"/>
      <c r="AE29" s="407"/>
      <c r="AF29" s="405" t="str">
        <f>Calcu!M27</f>
        <v/>
      </c>
      <c r="AG29" s="406"/>
      <c r="AH29" s="406"/>
      <c r="AI29" s="406"/>
      <c r="AJ29" s="407"/>
      <c r="AK29" s="405" t="str">
        <f>Calcu!K27</f>
        <v/>
      </c>
      <c r="AL29" s="406"/>
      <c r="AM29" s="406"/>
      <c r="AN29" s="406"/>
      <c r="AO29" s="407"/>
    </row>
    <row r="30" spans="1:41" ht="18.75" customHeight="1">
      <c r="A30" s="58"/>
      <c r="B30" s="405" t="str">
        <f>Calcu!T28</f>
        <v/>
      </c>
      <c r="C30" s="406"/>
      <c r="D30" s="406"/>
      <c r="E30" s="406"/>
      <c r="F30" s="407"/>
      <c r="G30" s="405" t="str">
        <f>IF(Calcu!B28=TRUE,Calcu!E28*$H$5,"")</f>
        <v/>
      </c>
      <c r="H30" s="406"/>
      <c r="I30" s="406"/>
      <c r="J30" s="406"/>
      <c r="K30" s="407"/>
      <c r="L30" s="405" t="str">
        <f>IF(Calcu!B28=TRUE,Calcu!F28*H$5,"")</f>
        <v/>
      </c>
      <c r="M30" s="406"/>
      <c r="N30" s="406"/>
      <c r="O30" s="406"/>
      <c r="P30" s="407"/>
      <c r="Q30" s="405" t="str">
        <f>IF(Calcu!B28=TRUE,Calcu!G28*H$5,"")</f>
        <v/>
      </c>
      <c r="R30" s="406"/>
      <c r="S30" s="406"/>
      <c r="T30" s="406"/>
      <c r="U30" s="407"/>
      <c r="V30" s="405" t="str">
        <f>IF(Calcu!B28=TRUE,Calcu!H28*H$5,"")</f>
        <v/>
      </c>
      <c r="W30" s="406"/>
      <c r="X30" s="406"/>
      <c r="Y30" s="406"/>
      <c r="Z30" s="407"/>
      <c r="AA30" s="405" t="str">
        <f>IF(Calcu!B28=TRUE,Calcu!I28*H$5,"")</f>
        <v/>
      </c>
      <c r="AB30" s="406"/>
      <c r="AC30" s="406"/>
      <c r="AD30" s="406"/>
      <c r="AE30" s="407"/>
      <c r="AF30" s="405" t="str">
        <f>Calcu!M28</f>
        <v/>
      </c>
      <c r="AG30" s="406"/>
      <c r="AH30" s="406"/>
      <c r="AI30" s="406"/>
      <c r="AJ30" s="407"/>
      <c r="AK30" s="405" t="str">
        <f>Calcu!K28</f>
        <v/>
      </c>
      <c r="AL30" s="406"/>
      <c r="AM30" s="406"/>
      <c r="AN30" s="406"/>
      <c r="AO30" s="407"/>
    </row>
    <row r="31" spans="1:41" ht="18.75" customHeight="1">
      <c r="A31" s="58"/>
      <c r="B31" s="405" t="str">
        <f>Calcu!T29</f>
        <v/>
      </c>
      <c r="C31" s="406"/>
      <c r="D31" s="406"/>
      <c r="E31" s="406"/>
      <c r="F31" s="407"/>
      <c r="G31" s="405" t="str">
        <f>IF(Calcu!B29=TRUE,Calcu!E29*$H$5,"")</f>
        <v/>
      </c>
      <c r="H31" s="406"/>
      <c r="I31" s="406"/>
      <c r="J31" s="406"/>
      <c r="K31" s="407"/>
      <c r="L31" s="405" t="str">
        <f>IF(Calcu!B29=TRUE,Calcu!F29*H$5,"")</f>
        <v/>
      </c>
      <c r="M31" s="406"/>
      <c r="N31" s="406"/>
      <c r="O31" s="406"/>
      <c r="P31" s="407"/>
      <c r="Q31" s="405" t="str">
        <f>IF(Calcu!B29=TRUE,Calcu!G29*H$5,"")</f>
        <v/>
      </c>
      <c r="R31" s="406"/>
      <c r="S31" s="406"/>
      <c r="T31" s="406"/>
      <c r="U31" s="407"/>
      <c r="V31" s="405" t="str">
        <f>IF(Calcu!B29=TRUE,Calcu!H29*H$5,"")</f>
        <v/>
      </c>
      <c r="W31" s="406"/>
      <c r="X31" s="406"/>
      <c r="Y31" s="406"/>
      <c r="Z31" s="407"/>
      <c r="AA31" s="405" t="str">
        <f>IF(Calcu!B29=TRUE,Calcu!I29*H$5,"")</f>
        <v/>
      </c>
      <c r="AB31" s="406"/>
      <c r="AC31" s="406"/>
      <c r="AD31" s="406"/>
      <c r="AE31" s="407"/>
      <c r="AF31" s="405" t="str">
        <f>Calcu!M29</f>
        <v/>
      </c>
      <c r="AG31" s="406"/>
      <c r="AH31" s="406"/>
      <c r="AI31" s="406"/>
      <c r="AJ31" s="407"/>
      <c r="AK31" s="405" t="str">
        <f>Calcu!K29</f>
        <v/>
      </c>
      <c r="AL31" s="406"/>
      <c r="AM31" s="406"/>
      <c r="AN31" s="406"/>
      <c r="AO31" s="407"/>
    </row>
    <row r="32" spans="1:41" ht="18.75" customHeight="1">
      <c r="A32" s="58"/>
      <c r="B32" s="405" t="str">
        <f>Calcu!T30</f>
        <v/>
      </c>
      <c r="C32" s="406"/>
      <c r="D32" s="406"/>
      <c r="E32" s="406"/>
      <c r="F32" s="407"/>
      <c r="G32" s="405" t="str">
        <f>IF(Calcu!B30=TRUE,Calcu!E30*$H$5,"")</f>
        <v/>
      </c>
      <c r="H32" s="406"/>
      <c r="I32" s="406"/>
      <c r="J32" s="406"/>
      <c r="K32" s="407"/>
      <c r="L32" s="405" t="str">
        <f>IF(Calcu!B30=TRUE,Calcu!F30*H$5,"")</f>
        <v/>
      </c>
      <c r="M32" s="406"/>
      <c r="N32" s="406"/>
      <c r="O32" s="406"/>
      <c r="P32" s="407"/>
      <c r="Q32" s="405" t="str">
        <f>IF(Calcu!B30=TRUE,Calcu!G30*H$5,"")</f>
        <v/>
      </c>
      <c r="R32" s="406"/>
      <c r="S32" s="406"/>
      <c r="T32" s="406"/>
      <c r="U32" s="407"/>
      <c r="V32" s="405" t="str">
        <f>IF(Calcu!B30=TRUE,Calcu!H30*H$5,"")</f>
        <v/>
      </c>
      <c r="W32" s="406"/>
      <c r="X32" s="406"/>
      <c r="Y32" s="406"/>
      <c r="Z32" s="407"/>
      <c r="AA32" s="405" t="str">
        <f>IF(Calcu!B30=TRUE,Calcu!I30*H$5,"")</f>
        <v/>
      </c>
      <c r="AB32" s="406"/>
      <c r="AC32" s="406"/>
      <c r="AD32" s="406"/>
      <c r="AE32" s="407"/>
      <c r="AF32" s="405" t="str">
        <f>Calcu!M30</f>
        <v/>
      </c>
      <c r="AG32" s="406"/>
      <c r="AH32" s="406"/>
      <c r="AI32" s="406"/>
      <c r="AJ32" s="407"/>
      <c r="AK32" s="405" t="str">
        <f>Calcu!K30</f>
        <v/>
      </c>
      <c r="AL32" s="406"/>
      <c r="AM32" s="406"/>
      <c r="AN32" s="406"/>
      <c r="AO32" s="407"/>
    </row>
    <row r="33" spans="1:41" ht="18.75" customHeight="1">
      <c r="A33" s="58"/>
      <c r="B33" s="405" t="str">
        <f>Calcu!T31</f>
        <v/>
      </c>
      <c r="C33" s="406"/>
      <c r="D33" s="406"/>
      <c r="E33" s="406"/>
      <c r="F33" s="407"/>
      <c r="G33" s="405" t="str">
        <f>IF(Calcu!B31=TRUE,Calcu!E31*$H$5,"")</f>
        <v/>
      </c>
      <c r="H33" s="406"/>
      <c r="I33" s="406"/>
      <c r="J33" s="406"/>
      <c r="K33" s="407"/>
      <c r="L33" s="405" t="str">
        <f>IF(Calcu!B31=TRUE,Calcu!F31*H$5,"")</f>
        <v/>
      </c>
      <c r="M33" s="406"/>
      <c r="N33" s="406"/>
      <c r="O33" s="406"/>
      <c r="P33" s="407"/>
      <c r="Q33" s="405" t="str">
        <f>IF(Calcu!B31=TRUE,Calcu!G31*H$5,"")</f>
        <v/>
      </c>
      <c r="R33" s="406"/>
      <c r="S33" s="406"/>
      <c r="T33" s="406"/>
      <c r="U33" s="407"/>
      <c r="V33" s="405" t="str">
        <f>IF(Calcu!B31=TRUE,Calcu!H31*H$5,"")</f>
        <v/>
      </c>
      <c r="W33" s="406"/>
      <c r="X33" s="406"/>
      <c r="Y33" s="406"/>
      <c r="Z33" s="407"/>
      <c r="AA33" s="405" t="str">
        <f>IF(Calcu!B31=TRUE,Calcu!I31*H$5,"")</f>
        <v/>
      </c>
      <c r="AB33" s="406"/>
      <c r="AC33" s="406"/>
      <c r="AD33" s="406"/>
      <c r="AE33" s="407"/>
      <c r="AF33" s="405" t="str">
        <f>Calcu!M31</f>
        <v/>
      </c>
      <c r="AG33" s="406"/>
      <c r="AH33" s="406"/>
      <c r="AI33" s="406"/>
      <c r="AJ33" s="407"/>
      <c r="AK33" s="405" t="str">
        <f>Calcu!K31</f>
        <v/>
      </c>
      <c r="AL33" s="406"/>
      <c r="AM33" s="406"/>
      <c r="AN33" s="406"/>
      <c r="AO33" s="407"/>
    </row>
    <row r="34" spans="1:41" ht="18.75" customHeight="1">
      <c r="A34" s="58"/>
      <c r="B34" s="405" t="str">
        <f>Calcu!T32</f>
        <v/>
      </c>
      <c r="C34" s="406"/>
      <c r="D34" s="406"/>
      <c r="E34" s="406"/>
      <c r="F34" s="407"/>
      <c r="G34" s="405" t="str">
        <f>IF(Calcu!B32=TRUE,Calcu!E32*$H$5,"")</f>
        <v/>
      </c>
      <c r="H34" s="406"/>
      <c r="I34" s="406"/>
      <c r="J34" s="406"/>
      <c r="K34" s="407"/>
      <c r="L34" s="405" t="str">
        <f>IF(Calcu!B32=TRUE,Calcu!F32*H$5,"")</f>
        <v/>
      </c>
      <c r="M34" s="406"/>
      <c r="N34" s="406"/>
      <c r="O34" s="406"/>
      <c r="P34" s="407"/>
      <c r="Q34" s="405" t="str">
        <f>IF(Calcu!B32=TRUE,Calcu!G32*H$5,"")</f>
        <v/>
      </c>
      <c r="R34" s="406"/>
      <c r="S34" s="406"/>
      <c r="T34" s="406"/>
      <c r="U34" s="407"/>
      <c r="V34" s="405" t="str">
        <f>IF(Calcu!B32=TRUE,Calcu!H32*H$5,"")</f>
        <v/>
      </c>
      <c r="W34" s="406"/>
      <c r="X34" s="406"/>
      <c r="Y34" s="406"/>
      <c r="Z34" s="407"/>
      <c r="AA34" s="405" t="str">
        <f>IF(Calcu!B32=TRUE,Calcu!I32*H$5,"")</f>
        <v/>
      </c>
      <c r="AB34" s="406"/>
      <c r="AC34" s="406"/>
      <c r="AD34" s="406"/>
      <c r="AE34" s="407"/>
      <c r="AF34" s="405" t="str">
        <f>Calcu!M32</f>
        <v/>
      </c>
      <c r="AG34" s="406"/>
      <c r="AH34" s="406"/>
      <c r="AI34" s="406"/>
      <c r="AJ34" s="407"/>
      <c r="AK34" s="405" t="str">
        <f>Calcu!K32</f>
        <v/>
      </c>
      <c r="AL34" s="406"/>
      <c r="AM34" s="406"/>
      <c r="AN34" s="406"/>
      <c r="AO34" s="407"/>
    </row>
    <row r="35" spans="1:41" ht="18.75" customHeight="1">
      <c r="A35" s="58"/>
      <c r="B35" s="405" t="str">
        <f>Calcu!T33</f>
        <v/>
      </c>
      <c r="C35" s="406"/>
      <c r="D35" s="406"/>
      <c r="E35" s="406"/>
      <c r="F35" s="407"/>
      <c r="G35" s="405" t="str">
        <f>IF(Calcu!B33=TRUE,Calcu!E33*$H$5,"")</f>
        <v/>
      </c>
      <c r="H35" s="406"/>
      <c r="I35" s="406"/>
      <c r="J35" s="406"/>
      <c r="K35" s="407"/>
      <c r="L35" s="405" t="str">
        <f>IF(Calcu!B33=TRUE,Calcu!F33*H$5,"")</f>
        <v/>
      </c>
      <c r="M35" s="406"/>
      <c r="N35" s="406"/>
      <c r="O35" s="406"/>
      <c r="P35" s="407"/>
      <c r="Q35" s="405" t="str">
        <f>IF(Calcu!B33=TRUE,Calcu!G33*H$5,"")</f>
        <v/>
      </c>
      <c r="R35" s="406"/>
      <c r="S35" s="406"/>
      <c r="T35" s="406"/>
      <c r="U35" s="407"/>
      <c r="V35" s="405" t="str">
        <f>IF(Calcu!B33=TRUE,Calcu!H33*H$5,"")</f>
        <v/>
      </c>
      <c r="W35" s="406"/>
      <c r="X35" s="406"/>
      <c r="Y35" s="406"/>
      <c r="Z35" s="407"/>
      <c r="AA35" s="405" t="str">
        <f>IF(Calcu!B33=TRUE,Calcu!I33*H$5,"")</f>
        <v/>
      </c>
      <c r="AB35" s="406"/>
      <c r="AC35" s="406"/>
      <c r="AD35" s="406"/>
      <c r="AE35" s="407"/>
      <c r="AF35" s="405" t="str">
        <f>Calcu!M33</f>
        <v/>
      </c>
      <c r="AG35" s="406"/>
      <c r="AH35" s="406"/>
      <c r="AI35" s="406"/>
      <c r="AJ35" s="407"/>
      <c r="AK35" s="405" t="str">
        <f>Calcu!K33</f>
        <v/>
      </c>
      <c r="AL35" s="406"/>
      <c r="AM35" s="406"/>
      <c r="AN35" s="406"/>
      <c r="AO35" s="407"/>
    </row>
    <row r="36" spans="1:41" ht="18.75" customHeight="1">
      <c r="A36" s="58"/>
      <c r="B36" s="405" t="str">
        <f>Calcu!T34</f>
        <v/>
      </c>
      <c r="C36" s="406"/>
      <c r="D36" s="406"/>
      <c r="E36" s="406"/>
      <c r="F36" s="407"/>
      <c r="G36" s="405" t="str">
        <f>IF(Calcu!B34=TRUE,Calcu!E34*$H$5,"")</f>
        <v/>
      </c>
      <c r="H36" s="406"/>
      <c r="I36" s="406"/>
      <c r="J36" s="406"/>
      <c r="K36" s="407"/>
      <c r="L36" s="405" t="str">
        <f>IF(Calcu!B34=TRUE,Calcu!F34*H$5,"")</f>
        <v/>
      </c>
      <c r="M36" s="406"/>
      <c r="N36" s="406"/>
      <c r="O36" s="406"/>
      <c r="P36" s="407"/>
      <c r="Q36" s="405" t="str">
        <f>IF(Calcu!B34=TRUE,Calcu!G34*H$5,"")</f>
        <v/>
      </c>
      <c r="R36" s="406"/>
      <c r="S36" s="406"/>
      <c r="T36" s="406"/>
      <c r="U36" s="407"/>
      <c r="V36" s="405" t="str">
        <f>IF(Calcu!B34=TRUE,Calcu!H34*H$5,"")</f>
        <v/>
      </c>
      <c r="W36" s="406"/>
      <c r="X36" s="406"/>
      <c r="Y36" s="406"/>
      <c r="Z36" s="407"/>
      <c r="AA36" s="405" t="str">
        <f>IF(Calcu!B34=TRUE,Calcu!I34*H$5,"")</f>
        <v/>
      </c>
      <c r="AB36" s="406"/>
      <c r="AC36" s="406"/>
      <c r="AD36" s="406"/>
      <c r="AE36" s="407"/>
      <c r="AF36" s="405" t="str">
        <f>Calcu!M34</f>
        <v/>
      </c>
      <c r="AG36" s="406"/>
      <c r="AH36" s="406"/>
      <c r="AI36" s="406"/>
      <c r="AJ36" s="407"/>
      <c r="AK36" s="405" t="str">
        <f>Calcu!K34</f>
        <v/>
      </c>
      <c r="AL36" s="406"/>
      <c r="AM36" s="406"/>
      <c r="AN36" s="406"/>
      <c r="AO36" s="407"/>
    </row>
    <row r="37" spans="1:41" ht="18.75" customHeight="1">
      <c r="A37" s="58"/>
      <c r="B37" s="405" t="str">
        <f>Calcu!T35</f>
        <v/>
      </c>
      <c r="C37" s="406"/>
      <c r="D37" s="406"/>
      <c r="E37" s="406"/>
      <c r="F37" s="407"/>
      <c r="G37" s="405" t="str">
        <f>IF(Calcu!B35=TRUE,Calcu!E35*$H$5,"")</f>
        <v/>
      </c>
      <c r="H37" s="406"/>
      <c r="I37" s="406"/>
      <c r="J37" s="406"/>
      <c r="K37" s="407"/>
      <c r="L37" s="405" t="str">
        <f>IF(Calcu!B35=TRUE,Calcu!F35*H$5,"")</f>
        <v/>
      </c>
      <c r="M37" s="406"/>
      <c r="N37" s="406"/>
      <c r="O37" s="406"/>
      <c r="P37" s="407"/>
      <c r="Q37" s="405" t="str">
        <f>IF(Calcu!B35=TRUE,Calcu!G35*H$5,"")</f>
        <v/>
      </c>
      <c r="R37" s="406"/>
      <c r="S37" s="406"/>
      <c r="T37" s="406"/>
      <c r="U37" s="407"/>
      <c r="V37" s="405" t="str">
        <f>IF(Calcu!B35=TRUE,Calcu!H35*H$5,"")</f>
        <v/>
      </c>
      <c r="W37" s="406"/>
      <c r="X37" s="406"/>
      <c r="Y37" s="406"/>
      <c r="Z37" s="407"/>
      <c r="AA37" s="405" t="str">
        <f>IF(Calcu!B35=TRUE,Calcu!I35*H$5,"")</f>
        <v/>
      </c>
      <c r="AB37" s="406"/>
      <c r="AC37" s="406"/>
      <c r="AD37" s="406"/>
      <c r="AE37" s="407"/>
      <c r="AF37" s="405" t="str">
        <f>Calcu!M35</f>
        <v/>
      </c>
      <c r="AG37" s="406"/>
      <c r="AH37" s="406"/>
      <c r="AI37" s="406"/>
      <c r="AJ37" s="407"/>
      <c r="AK37" s="405" t="str">
        <f>Calcu!K35</f>
        <v/>
      </c>
      <c r="AL37" s="406"/>
      <c r="AM37" s="406"/>
      <c r="AN37" s="406"/>
      <c r="AO37" s="407"/>
    </row>
    <row r="38" spans="1:41" ht="18.75" customHeight="1">
      <c r="A38" s="58"/>
      <c r="B38" s="405" t="str">
        <f>Calcu!T36</f>
        <v/>
      </c>
      <c r="C38" s="406"/>
      <c r="D38" s="406"/>
      <c r="E38" s="406"/>
      <c r="F38" s="407"/>
      <c r="G38" s="405" t="str">
        <f>IF(Calcu!B36=TRUE,Calcu!E36*$H$5,"")</f>
        <v/>
      </c>
      <c r="H38" s="406"/>
      <c r="I38" s="406"/>
      <c r="J38" s="406"/>
      <c r="K38" s="407"/>
      <c r="L38" s="405" t="str">
        <f>IF(Calcu!B36=TRUE,Calcu!F36*H$5,"")</f>
        <v/>
      </c>
      <c r="M38" s="406"/>
      <c r="N38" s="406"/>
      <c r="O38" s="406"/>
      <c r="P38" s="407"/>
      <c r="Q38" s="405" t="str">
        <f>IF(Calcu!B36=TRUE,Calcu!G36*H$5,"")</f>
        <v/>
      </c>
      <c r="R38" s="406"/>
      <c r="S38" s="406"/>
      <c r="T38" s="406"/>
      <c r="U38" s="407"/>
      <c r="V38" s="405" t="str">
        <f>IF(Calcu!B36=TRUE,Calcu!H36*H$5,"")</f>
        <v/>
      </c>
      <c r="W38" s="406"/>
      <c r="X38" s="406"/>
      <c r="Y38" s="406"/>
      <c r="Z38" s="407"/>
      <c r="AA38" s="405" t="str">
        <f>IF(Calcu!B36=TRUE,Calcu!I36*H$5,"")</f>
        <v/>
      </c>
      <c r="AB38" s="406"/>
      <c r="AC38" s="406"/>
      <c r="AD38" s="406"/>
      <c r="AE38" s="407"/>
      <c r="AF38" s="405" t="str">
        <f>Calcu!M36</f>
        <v/>
      </c>
      <c r="AG38" s="406"/>
      <c r="AH38" s="406"/>
      <c r="AI38" s="406"/>
      <c r="AJ38" s="407"/>
      <c r="AK38" s="405" t="str">
        <f>Calcu!K36</f>
        <v/>
      </c>
      <c r="AL38" s="406"/>
      <c r="AM38" s="406"/>
      <c r="AN38" s="406"/>
      <c r="AO38" s="407"/>
    </row>
    <row r="39" spans="1:41" ht="18.75" customHeight="1">
      <c r="A39" s="58"/>
      <c r="B39" s="405" t="str">
        <f>Calcu!T37</f>
        <v/>
      </c>
      <c r="C39" s="406"/>
      <c r="D39" s="406"/>
      <c r="E39" s="406"/>
      <c r="F39" s="407"/>
      <c r="G39" s="405" t="str">
        <f>IF(Calcu!B37=TRUE,Calcu!E37*$H$5,"")</f>
        <v/>
      </c>
      <c r="H39" s="406"/>
      <c r="I39" s="406"/>
      <c r="J39" s="406"/>
      <c r="K39" s="407"/>
      <c r="L39" s="405" t="str">
        <f>IF(Calcu!B37=TRUE,Calcu!F37*H$5,"")</f>
        <v/>
      </c>
      <c r="M39" s="406"/>
      <c r="N39" s="406"/>
      <c r="O39" s="406"/>
      <c r="P39" s="407"/>
      <c r="Q39" s="405" t="str">
        <f>IF(Calcu!B37=TRUE,Calcu!G37*H$5,"")</f>
        <v/>
      </c>
      <c r="R39" s="406"/>
      <c r="S39" s="406"/>
      <c r="T39" s="406"/>
      <c r="U39" s="407"/>
      <c r="V39" s="405" t="str">
        <f>IF(Calcu!B37=TRUE,Calcu!H37*H$5,"")</f>
        <v/>
      </c>
      <c r="W39" s="406"/>
      <c r="X39" s="406"/>
      <c r="Y39" s="406"/>
      <c r="Z39" s="407"/>
      <c r="AA39" s="405" t="str">
        <f>IF(Calcu!B37=TRUE,Calcu!I37*H$5,"")</f>
        <v/>
      </c>
      <c r="AB39" s="406"/>
      <c r="AC39" s="406"/>
      <c r="AD39" s="406"/>
      <c r="AE39" s="407"/>
      <c r="AF39" s="405" t="str">
        <f>Calcu!M37</f>
        <v/>
      </c>
      <c r="AG39" s="406"/>
      <c r="AH39" s="406"/>
      <c r="AI39" s="406"/>
      <c r="AJ39" s="407"/>
      <c r="AK39" s="405" t="str">
        <f>Calcu!K37</f>
        <v/>
      </c>
      <c r="AL39" s="406"/>
      <c r="AM39" s="406"/>
      <c r="AN39" s="406"/>
      <c r="AO39" s="407"/>
    </row>
    <row r="40" spans="1:41" ht="18.75" customHeight="1">
      <c r="A40" s="58"/>
      <c r="B40" s="405" t="str">
        <f>Calcu!T38</f>
        <v/>
      </c>
      <c r="C40" s="406"/>
      <c r="D40" s="406"/>
      <c r="E40" s="406"/>
      <c r="F40" s="407"/>
      <c r="G40" s="405" t="str">
        <f>IF(Calcu!B38=TRUE,Calcu!E38*$H$5,"")</f>
        <v/>
      </c>
      <c r="H40" s="406"/>
      <c r="I40" s="406"/>
      <c r="J40" s="406"/>
      <c r="K40" s="407"/>
      <c r="L40" s="405" t="str">
        <f>IF(Calcu!B38=TRUE,Calcu!F38*H$5,"")</f>
        <v/>
      </c>
      <c r="M40" s="406"/>
      <c r="N40" s="406"/>
      <c r="O40" s="406"/>
      <c r="P40" s="407"/>
      <c r="Q40" s="405" t="str">
        <f>IF(Calcu!B38=TRUE,Calcu!G38*H$5,"")</f>
        <v/>
      </c>
      <c r="R40" s="406"/>
      <c r="S40" s="406"/>
      <c r="T40" s="406"/>
      <c r="U40" s="407"/>
      <c r="V40" s="405" t="str">
        <f>IF(Calcu!B38=TRUE,Calcu!H38*H$5,"")</f>
        <v/>
      </c>
      <c r="W40" s="406"/>
      <c r="X40" s="406"/>
      <c r="Y40" s="406"/>
      <c r="Z40" s="407"/>
      <c r="AA40" s="405" t="str">
        <f>IF(Calcu!B38=TRUE,Calcu!I38*H$5,"")</f>
        <v/>
      </c>
      <c r="AB40" s="406"/>
      <c r="AC40" s="406"/>
      <c r="AD40" s="406"/>
      <c r="AE40" s="407"/>
      <c r="AF40" s="405" t="str">
        <f>Calcu!M38</f>
        <v/>
      </c>
      <c r="AG40" s="406"/>
      <c r="AH40" s="406"/>
      <c r="AI40" s="406"/>
      <c r="AJ40" s="407"/>
      <c r="AK40" s="405" t="str">
        <f>Calcu!K38</f>
        <v/>
      </c>
      <c r="AL40" s="406"/>
      <c r="AM40" s="406"/>
      <c r="AN40" s="406"/>
      <c r="AO40" s="407"/>
    </row>
    <row r="41" spans="1:41" ht="18.75" customHeight="1">
      <c r="A41" s="58"/>
      <c r="B41" s="405" t="str">
        <f>Calcu!T39</f>
        <v/>
      </c>
      <c r="C41" s="406"/>
      <c r="D41" s="406"/>
      <c r="E41" s="406"/>
      <c r="F41" s="407"/>
      <c r="G41" s="405" t="str">
        <f>IF(Calcu!B39=TRUE,Calcu!E39*$H$5,"")</f>
        <v/>
      </c>
      <c r="H41" s="406"/>
      <c r="I41" s="406"/>
      <c r="J41" s="406"/>
      <c r="K41" s="407"/>
      <c r="L41" s="405" t="str">
        <f>IF(Calcu!B39=TRUE,Calcu!F39*H$5,"")</f>
        <v/>
      </c>
      <c r="M41" s="406"/>
      <c r="N41" s="406"/>
      <c r="O41" s="406"/>
      <c r="P41" s="407"/>
      <c r="Q41" s="405" t="str">
        <f>IF(Calcu!B39=TRUE,Calcu!G39*H$5,"")</f>
        <v/>
      </c>
      <c r="R41" s="406"/>
      <c r="S41" s="406"/>
      <c r="T41" s="406"/>
      <c r="U41" s="407"/>
      <c r="V41" s="405" t="str">
        <f>IF(Calcu!B39=TRUE,Calcu!H39*H$5,"")</f>
        <v/>
      </c>
      <c r="W41" s="406"/>
      <c r="X41" s="406"/>
      <c r="Y41" s="406"/>
      <c r="Z41" s="407"/>
      <c r="AA41" s="405" t="str">
        <f>IF(Calcu!B39=TRUE,Calcu!I39*H$5,"")</f>
        <v/>
      </c>
      <c r="AB41" s="406"/>
      <c r="AC41" s="406"/>
      <c r="AD41" s="406"/>
      <c r="AE41" s="407"/>
      <c r="AF41" s="405" t="str">
        <f>Calcu!M39</f>
        <v/>
      </c>
      <c r="AG41" s="406"/>
      <c r="AH41" s="406"/>
      <c r="AI41" s="406"/>
      <c r="AJ41" s="407"/>
      <c r="AK41" s="405" t="str">
        <f>Calcu!K39</f>
        <v/>
      </c>
      <c r="AL41" s="406"/>
      <c r="AM41" s="406"/>
      <c r="AN41" s="406"/>
      <c r="AO41" s="407"/>
    </row>
    <row r="42" spans="1:41" ht="18.75" customHeight="1">
      <c r="A42" s="58"/>
      <c r="B42" s="405" t="str">
        <f>Calcu!T40</f>
        <v/>
      </c>
      <c r="C42" s="406"/>
      <c r="D42" s="406"/>
      <c r="E42" s="406"/>
      <c r="F42" s="407"/>
      <c r="G42" s="405" t="str">
        <f>IF(Calcu!B40=TRUE,Calcu!E40*$H$5,"")</f>
        <v/>
      </c>
      <c r="H42" s="406"/>
      <c r="I42" s="406"/>
      <c r="J42" s="406"/>
      <c r="K42" s="407"/>
      <c r="L42" s="405" t="str">
        <f>IF(Calcu!B40=TRUE,Calcu!F40*H$5,"")</f>
        <v/>
      </c>
      <c r="M42" s="406"/>
      <c r="N42" s="406"/>
      <c r="O42" s="406"/>
      <c r="P42" s="407"/>
      <c r="Q42" s="405" t="str">
        <f>IF(Calcu!B40=TRUE,Calcu!G40*H$5,"")</f>
        <v/>
      </c>
      <c r="R42" s="406"/>
      <c r="S42" s="406"/>
      <c r="T42" s="406"/>
      <c r="U42" s="407"/>
      <c r="V42" s="405" t="str">
        <f>IF(Calcu!B40=TRUE,Calcu!H40*H$5,"")</f>
        <v/>
      </c>
      <c r="W42" s="406"/>
      <c r="X42" s="406"/>
      <c r="Y42" s="406"/>
      <c r="Z42" s="407"/>
      <c r="AA42" s="405" t="str">
        <f>IF(Calcu!B40=TRUE,Calcu!I40*H$5,"")</f>
        <v/>
      </c>
      <c r="AB42" s="406"/>
      <c r="AC42" s="406"/>
      <c r="AD42" s="406"/>
      <c r="AE42" s="407"/>
      <c r="AF42" s="405" t="str">
        <f>Calcu!M40</f>
        <v/>
      </c>
      <c r="AG42" s="406"/>
      <c r="AH42" s="406"/>
      <c r="AI42" s="406"/>
      <c r="AJ42" s="407"/>
      <c r="AK42" s="405" t="str">
        <f>Calcu!K40</f>
        <v/>
      </c>
      <c r="AL42" s="406"/>
      <c r="AM42" s="406"/>
      <c r="AN42" s="406"/>
      <c r="AO42" s="407"/>
    </row>
    <row r="43" spans="1:41" ht="18.75" customHeight="1">
      <c r="A43" s="58"/>
      <c r="B43" s="405" t="str">
        <f>Calcu!T41</f>
        <v/>
      </c>
      <c r="C43" s="406"/>
      <c r="D43" s="406"/>
      <c r="E43" s="406"/>
      <c r="F43" s="407"/>
      <c r="G43" s="405" t="str">
        <f>IF(Calcu!B41=TRUE,Calcu!E41*$H$5,"")</f>
        <v/>
      </c>
      <c r="H43" s="406"/>
      <c r="I43" s="406"/>
      <c r="J43" s="406"/>
      <c r="K43" s="407"/>
      <c r="L43" s="405" t="str">
        <f>IF(Calcu!B41=TRUE,Calcu!F41*H$5,"")</f>
        <v/>
      </c>
      <c r="M43" s="406"/>
      <c r="N43" s="406"/>
      <c r="O43" s="406"/>
      <c r="P43" s="407"/>
      <c r="Q43" s="405" t="str">
        <f>IF(Calcu!B41=TRUE,Calcu!G41*H$5,"")</f>
        <v/>
      </c>
      <c r="R43" s="406"/>
      <c r="S43" s="406"/>
      <c r="T43" s="406"/>
      <c r="U43" s="407"/>
      <c r="V43" s="405" t="str">
        <f>IF(Calcu!B41=TRUE,Calcu!H41*H$5,"")</f>
        <v/>
      </c>
      <c r="W43" s="406"/>
      <c r="X43" s="406"/>
      <c r="Y43" s="406"/>
      <c r="Z43" s="407"/>
      <c r="AA43" s="405" t="str">
        <f>IF(Calcu!B41=TRUE,Calcu!I41*H$5,"")</f>
        <v/>
      </c>
      <c r="AB43" s="406"/>
      <c r="AC43" s="406"/>
      <c r="AD43" s="406"/>
      <c r="AE43" s="407"/>
      <c r="AF43" s="405" t="str">
        <f>Calcu!M41</f>
        <v/>
      </c>
      <c r="AG43" s="406"/>
      <c r="AH43" s="406"/>
      <c r="AI43" s="406"/>
      <c r="AJ43" s="407"/>
      <c r="AK43" s="405" t="str">
        <f>Calcu!K41</f>
        <v/>
      </c>
      <c r="AL43" s="406"/>
      <c r="AM43" s="406"/>
      <c r="AN43" s="406"/>
      <c r="AO43" s="407"/>
    </row>
    <row r="44" spans="1:41" ht="18.75" customHeight="1">
      <c r="A44" s="58"/>
      <c r="B44" s="405" t="str">
        <f>Calcu!T42</f>
        <v/>
      </c>
      <c r="C44" s="406"/>
      <c r="D44" s="406"/>
      <c r="E44" s="406"/>
      <c r="F44" s="407"/>
      <c r="G44" s="405" t="str">
        <f>IF(Calcu!B42=TRUE,Calcu!E42*$H$5,"")</f>
        <v/>
      </c>
      <c r="H44" s="406"/>
      <c r="I44" s="406"/>
      <c r="J44" s="406"/>
      <c r="K44" s="407"/>
      <c r="L44" s="405" t="str">
        <f>IF(Calcu!B42=TRUE,Calcu!F42*H$5,"")</f>
        <v/>
      </c>
      <c r="M44" s="406"/>
      <c r="N44" s="406"/>
      <c r="O44" s="406"/>
      <c r="P44" s="407"/>
      <c r="Q44" s="405" t="str">
        <f>IF(Calcu!B42=TRUE,Calcu!G42*H$5,"")</f>
        <v/>
      </c>
      <c r="R44" s="406"/>
      <c r="S44" s="406"/>
      <c r="T44" s="406"/>
      <c r="U44" s="407"/>
      <c r="V44" s="405" t="str">
        <f>IF(Calcu!B42=TRUE,Calcu!H42*H$5,"")</f>
        <v/>
      </c>
      <c r="W44" s="406"/>
      <c r="X44" s="406"/>
      <c r="Y44" s="406"/>
      <c r="Z44" s="407"/>
      <c r="AA44" s="405" t="str">
        <f>IF(Calcu!B42=TRUE,Calcu!I42*H$5,"")</f>
        <v/>
      </c>
      <c r="AB44" s="406"/>
      <c r="AC44" s="406"/>
      <c r="AD44" s="406"/>
      <c r="AE44" s="407"/>
      <c r="AF44" s="405" t="str">
        <f>Calcu!M42</f>
        <v/>
      </c>
      <c r="AG44" s="406"/>
      <c r="AH44" s="406"/>
      <c r="AI44" s="406"/>
      <c r="AJ44" s="407"/>
      <c r="AK44" s="405" t="str">
        <f>Calcu!K42</f>
        <v/>
      </c>
      <c r="AL44" s="406"/>
      <c r="AM44" s="406"/>
      <c r="AN44" s="406"/>
      <c r="AO44" s="407"/>
    </row>
    <row r="45" spans="1:41" ht="18.75" customHeight="1">
      <c r="A45" s="58"/>
      <c r="B45" s="405" t="str">
        <f>Calcu!T43</f>
        <v/>
      </c>
      <c r="C45" s="406"/>
      <c r="D45" s="406"/>
      <c r="E45" s="406"/>
      <c r="F45" s="407"/>
      <c r="G45" s="405" t="str">
        <f>IF(Calcu!B43=TRUE,Calcu!E43*$H$5,"")</f>
        <v/>
      </c>
      <c r="H45" s="406"/>
      <c r="I45" s="406"/>
      <c r="J45" s="406"/>
      <c r="K45" s="407"/>
      <c r="L45" s="405" t="str">
        <f>IF(Calcu!B43=TRUE,Calcu!F43*H$5,"")</f>
        <v/>
      </c>
      <c r="M45" s="406"/>
      <c r="N45" s="406"/>
      <c r="O45" s="406"/>
      <c r="P45" s="407"/>
      <c r="Q45" s="405" t="str">
        <f>IF(Calcu!B43=TRUE,Calcu!G43*H$5,"")</f>
        <v/>
      </c>
      <c r="R45" s="406"/>
      <c r="S45" s="406"/>
      <c r="T45" s="406"/>
      <c r="U45" s="407"/>
      <c r="V45" s="405" t="str">
        <f>IF(Calcu!B43=TRUE,Calcu!H43*H$5,"")</f>
        <v/>
      </c>
      <c r="W45" s="406"/>
      <c r="X45" s="406"/>
      <c r="Y45" s="406"/>
      <c r="Z45" s="407"/>
      <c r="AA45" s="405" t="str">
        <f>IF(Calcu!B43=TRUE,Calcu!I43*H$5,"")</f>
        <v/>
      </c>
      <c r="AB45" s="406"/>
      <c r="AC45" s="406"/>
      <c r="AD45" s="406"/>
      <c r="AE45" s="407"/>
      <c r="AF45" s="405" t="str">
        <f>Calcu!M43</f>
        <v/>
      </c>
      <c r="AG45" s="406"/>
      <c r="AH45" s="406"/>
      <c r="AI45" s="406"/>
      <c r="AJ45" s="407"/>
      <c r="AK45" s="405" t="str">
        <f>Calcu!K43</f>
        <v/>
      </c>
      <c r="AL45" s="406"/>
      <c r="AM45" s="406"/>
      <c r="AN45" s="406"/>
      <c r="AO45" s="407"/>
    </row>
    <row r="46" spans="1:41" ht="18.75" customHeight="1">
      <c r="A46" s="58"/>
      <c r="B46" s="405" t="str">
        <f>Calcu!T44</f>
        <v/>
      </c>
      <c r="C46" s="406"/>
      <c r="D46" s="406"/>
      <c r="E46" s="406"/>
      <c r="F46" s="407"/>
      <c r="G46" s="405" t="str">
        <f>IF(Calcu!B44=TRUE,Calcu!E44*$H$5,"")</f>
        <v/>
      </c>
      <c r="H46" s="406"/>
      <c r="I46" s="406"/>
      <c r="J46" s="406"/>
      <c r="K46" s="407"/>
      <c r="L46" s="405" t="str">
        <f>IF(Calcu!B44=TRUE,Calcu!F44*H$5,"")</f>
        <v/>
      </c>
      <c r="M46" s="406"/>
      <c r="N46" s="406"/>
      <c r="O46" s="406"/>
      <c r="P46" s="407"/>
      <c r="Q46" s="405" t="str">
        <f>IF(Calcu!B44=TRUE,Calcu!G44*H$5,"")</f>
        <v/>
      </c>
      <c r="R46" s="406"/>
      <c r="S46" s="406"/>
      <c r="T46" s="406"/>
      <c r="U46" s="407"/>
      <c r="V46" s="405" t="str">
        <f>IF(Calcu!B44=TRUE,Calcu!H44*H$5,"")</f>
        <v/>
      </c>
      <c r="W46" s="406"/>
      <c r="X46" s="406"/>
      <c r="Y46" s="406"/>
      <c r="Z46" s="407"/>
      <c r="AA46" s="405" t="str">
        <f>IF(Calcu!B44=TRUE,Calcu!I44*H$5,"")</f>
        <v/>
      </c>
      <c r="AB46" s="406"/>
      <c r="AC46" s="406"/>
      <c r="AD46" s="406"/>
      <c r="AE46" s="407"/>
      <c r="AF46" s="405" t="str">
        <f>Calcu!M44</f>
        <v/>
      </c>
      <c r="AG46" s="406"/>
      <c r="AH46" s="406"/>
      <c r="AI46" s="406"/>
      <c r="AJ46" s="407"/>
      <c r="AK46" s="405" t="str">
        <f>Calcu!K44</f>
        <v/>
      </c>
      <c r="AL46" s="406"/>
      <c r="AM46" s="406"/>
      <c r="AN46" s="406"/>
      <c r="AO46" s="407"/>
    </row>
    <row r="47" spans="1:41" ht="18.75" customHeight="1">
      <c r="A47" s="58"/>
      <c r="B47" s="405" t="str">
        <f>Calcu!T45</f>
        <v/>
      </c>
      <c r="C47" s="406"/>
      <c r="D47" s="406"/>
      <c r="E47" s="406"/>
      <c r="F47" s="407"/>
      <c r="G47" s="405" t="str">
        <f>IF(Calcu!B45=TRUE,Calcu!E45*$H$5,"")</f>
        <v/>
      </c>
      <c r="H47" s="406"/>
      <c r="I47" s="406"/>
      <c r="J47" s="406"/>
      <c r="K47" s="407"/>
      <c r="L47" s="405" t="str">
        <f>IF(Calcu!B45=TRUE,Calcu!F45*H$5,"")</f>
        <v/>
      </c>
      <c r="M47" s="406"/>
      <c r="N47" s="406"/>
      <c r="O47" s="406"/>
      <c r="P47" s="407"/>
      <c r="Q47" s="405" t="str">
        <f>IF(Calcu!B45=TRUE,Calcu!G45*H$5,"")</f>
        <v/>
      </c>
      <c r="R47" s="406"/>
      <c r="S47" s="406"/>
      <c r="T47" s="406"/>
      <c r="U47" s="407"/>
      <c r="V47" s="405" t="str">
        <f>IF(Calcu!B45=TRUE,Calcu!H45*H$5,"")</f>
        <v/>
      </c>
      <c r="W47" s="406"/>
      <c r="X47" s="406"/>
      <c r="Y47" s="406"/>
      <c r="Z47" s="407"/>
      <c r="AA47" s="405" t="str">
        <f>IF(Calcu!B45=TRUE,Calcu!I45*H$5,"")</f>
        <v/>
      </c>
      <c r="AB47" s="406"/>
      <c r="AC47" s="406"/>
      <c r="AD47" s="406"/>
      <c r="AE47" s="407"/>
      <c r="AF47" s="405" t="str">
        <f>Calcu!M45</f>
        <v/>
      </c>
      <c r="AG47" s="406"/>
      <c r="AH47" s="406"/>
      <c r="AI47" s="406"/>
      <c r="AJ47" s="407"/>
      <c r="AK47" s="405" t="str">
        <f>Calcu!K45</f>
        <v/>
      </c>
      <c r="AL47" s="406"/>
      <c r="AM47" s="406"/>
      <c r="AN47" s="406"/>
      <c r="AO47" s="407"/>
    </row>
    <row r="48" spans="1:41" ht="18.75" customHeight="1">
      <c r="A48" s="58"/>
      <c r="B48" s="405" t="str">
        <f>Calcu!T46</f>
        <v/>
      </c>
      <c r="C48" s="406"/>
      <c r="D48" s="406"/>
      <c r="E48" s="406"/>
      <c r="F48" s="407"/>
      <c r="G48" s="405" t="str">
        <f>IF(Calcu!B46=TRUE,Calcu!E46*$H$5,"")</f>
        <v/>
      </c>
      <c r="H48" s="406"/>
      <c r="I48" s="406"/>
      <c r="J48" s="406"/>
      <c r="K48" s="407"/>
      <c r="L48" s="405" t="str">
        <f>IF(Calcu!B46=TRUE,Calcu!F46*H$5,"")</f>
        <v/>
      </c>
      <c r="M48" s="406"/>
      <c r="N48" s="406"/>
      <c r="O48" s="406"/>
      <c r="P48" s="407"/>
      <c r="Q48" s="405" t="str">
        <f>IF(Calcu!B46=TRUE,Calcu!G46*H$5,"")</f>
        <v/>
      </c>
      <c r="R48" s="406"/>
      <c r="S48" s="406"/>
      <c r="T48" s="406"/>
      <c r="U48" s="407"/>
      <c r="V48" s="405" t="str">
        <f>IF(Calcu!B46=TRUE,Calcu!H46*H$5,"")</f>
        <v/>
      </c>
      <c r="W48" s="406"/>
      <c r="X48" s="406"/>
      <c r="Y48" s="406"/>
      <c r="Z48" s="407"/>
      <c r="AA48" s="405" t="str">
        <f>IF(Calcu!B46=TRUE,Calcu!I46*H$5,"")</f>
        <v/>
      </c>
      <c r="AB48" s="406"/>
      <c r="AC48" s="406"/>
      <c r="AD48" s="406"/>
      <c r="AE48" s="407"/>
      <c r="AF48" s="405" t="str">
        <f>Calcu!M46</f>
        <v/>
      </c>
      <c r="AG48" s="406"/>
      <c r="AH48" s="406"/>
      <c r="AI48" s="406"/>
      <c r="AJ48" s="407"/>
      <c r="AK48" s="405" t="str">
        <f>Calcu!K46</f>
        <v/>
      </c>
      <c r="AL48" s="406"/>
      <c r="AM48" s="406"/>
      <c r="AN48" s="406"/>
      <c r="AO48" s="407"/>
    </row>
    <row r="49" spans="1:54" ht="18.75" customHeight="1">
      <c r="A49" s="58"/>
      <c r="B49" s="405" t="str">
        <f>Calcu!T47</f>
        <v/>
      </c>
      <c r="C49" s="406"/>
      <c r="D49" s="406"/>
      <c r="E49" s="406"/>
      <c r="F49" s="407"/>
      <c r="G49" s="405" t="str">
        <f>IF(Calcu!B47=TRUE,Calcu!E47*$H$5,"")</f>
        <v/>
      </c>
      <c r="H49" s="406"/>
      <c r="I49" s="406"/>
      <c r="J49" s="406"/>
      <c r="K49" s="407"/>
      <c r="L49" s="405" t="str">
        <f>IF(Calcu!B47=TRUE,Calcu!F47*H$5,"")</f>
        <v/>
      </c>
      <c r="M49" s="406"/>
      <c r="N49" s="406"/>
      <c r="O49" s="406"/>
      <c r="P49" s="407"/>
      <c r="Q49" s="405" t="str">
        <f>IF(Calcu!B47=TRUE,Calcu!G47*H$5,"")</f>
        <v/>
      </c>
      <c r="R49" s="406"/>
      <c r="S49" s="406"/>
      <c r="T49" s="406"/>
      <c r="U49" s="407"/>
      <c r="V49" s="405" t="str">
        <f>IF(Calcu!B47=TRUE,Calcu!H47*H$5,"")</f>
        <v/>
      </c>
      <c r="W49" s="406"/>
      <c r="X49" s="406"/>
      <c r="Y49" s="406"/>
      <c r="Z49" s="407"/>
      <c r="AA49" s="405" t="str">
        <f>IF(Calcu!B47=TRUE,Calcu!I47*H$5,"")</f>
        <v/>
      </c>
      <c r="AB49" s="406"/>
      <c r="AC49" s="406"/>
      <c r="AD49" s="406"/>
      <c r="AE49" s="407"/>
      <c r="AF49" s="405" t="str">
        <f>Calcu!M47</f>
        <v/>
      </c>
      <c r="AG49" s="406"/>
      <c r="AH49" s="406"/>
      <c r="AI49" s="406"/>
      <c r="AJ49" s="407"/>
      <c r="AK49" s="405" t="str">
        <f>Calcu!K47</f>
        <v/>
      </c>
      <c r="AL49" s="406"/>
      <c r="AM49" s="406"/>
      <c r="AN49" s="406"/>
      <c r="AO49" s="407"/>
    </row>
    <row r="50" spans="1:54" ht="18.75" customHeight="1">
      <c r="A50" s="58"/>
      <c r="B50" s="405" t="str">
        <f>Calcu!T48</f>
        <v/>
      </c>
      <c r="C50" s="406"/>
      <c r="D50" s="406"/>
      <c r="E50" s="406"/>
      <c r="F50" s="407"/>
      <c r="G50" s="405" t="str">
        <f>IF(Calcu!B48=TRUE,Calcu!E48*$H$5,"")</f>
        <v/>
      </c>
      <c r="H50" s="406"/>
      <c r="I50" s="406"/>
      <c r="J50" s="406"/>
      <c r="K50" s="407"/>
      <c r="L50" s="405" t="str">
        <f>IF(Calcu!B48=TRUE,Calcu!F48*H$5,"")</f>
        <v/>
      </c>
      <c r="M50" s="406"/>
      <c r="N50" s="406"/>
      <c r="O50" s="406"/>
      <c r="P50" s="407"/>
      <c r="Q50" s="405" t="str">
        <f>IF(Calcu!B48=TRUE,Calcu!G48*H$5,"")</f>
        <v/>
      </c>
      <c r="R50" s="406"/>
      <c r="S50" s="406"/>
      <c r="T50" s="406"/>
      <c r="U50" s="407"/>
      <c r="V50" s="405" t="str">
        <f>IF(Calcu!B48=TRUE,Calcu!H48*H$5,"")</f>
        <v/>
      </c>
      <c r="W50" s="406"/>
      <c r="X50" s="406"/>
      <c r="Y50" s="406"/>
      <c r="Z50" s="407"/>
      <c r="AA50" s="405" t="str">
        <f>IF(Calcu!B48=TRUE,Calcu!I48*H$5,"")</f>
        <v/>
      </c>
      <c r="AB50" s="406"/>
      <c r="AC50" s="406"/>
      <c r="AD50" s="406"/>
      <c r="AE50" s="407"/>
      <c r="AF50" s="405" t="str">
        <f>Calcu!M48</f>
        <v/>
      </c>
      <c r="AG50" s="406"/>
      <c r="AH50" s="406"/>
      <c r="AI50" s="406"/>
      <c r="AJ50" s="407"/>
      <c r="AK50" s="405" t="str">
        <f>Calcu!K48</f>
        <v/>
      </c>
      <c r="AL50" s="406"/>
      <c r="AM50" s="406"/>
      <c r="AN50" s="406"/>
      <c r="AO50" s="407"/>
    </row>
    <row r="51" spans="1:54" ht="18.75" customHeight="1">
      <c r="A51" s="58"/>
      <c r="B51" s="405" t="str">
        <f>Calcu!T49</f>
        <v/>
      </c>
      <c r="C51" s="406"/>
      <c r="D51" s="406"/>
      <c r="E51" s="406"/>
      <c r="F51" s="407"/>
      <c r="G51" s="405" t="str">
        <f>IF(Calcu!B49=TRUE,Calcu!E49*$H$5,"")</f>
        <v/>
      </c>
      <c r="H51" s="406"/>
      <c r="I51" s="406"/>
      <c r="J51" s="406"/>
      <c r="K51" s="407"/>
      <c r="L51" s="405" t="str">
        <f>IF(Calcu!B49=TRUE,Calcu!F49*H$5,"")</f>
        <v/>
      </c>
      <c r="M51" s="406"/>
      <c r="N51" s="406"/>
      <c r="O51" s="406"/>
      <c r="P51" s="407"/>
      <c r="Q51" s="405" t="str">
        <f>IF(Calcu!B49=TRUE,Calcu!G49*H$5,"")</f>
        <v/>
      </c>
      <c r="R51" s="406"/>
      <c r="S51" s="406"/>
      <c r="T51" s="406"/>
      <c r="U51" s="407"/>
      <c r="V51" s="405" t="str">
        <f>IF(Calcu!B49=TRUE,Calcu!H49*H$5,"")</f>
        <v/>
      </c>
      <c r="W51" s="406"/>
      <c r="X51" s="406"/>
      <c r="Y51" s="406"/>
      <c r="Z51" s="407"/>
      <c r="AA51" s="405" t="str">
        <f>IF(Calcu!B49=TRUE,Calcu!I49*H$5,"")</f>
        <v/>
      </c>
      <c r="AB51" s="406"/>
      <c r="AC51" s="406"/>
      <c r="AD51" s="406"/>
      <c r="AE51" s="407"/>
      <c r="AF51" s="405" t="str">
        <f>Calcu!M49</f>
        <v/>
      </c>
      <c r="AG51" s="406"/>
      <c r="AH51" s="406"/>
      <c r="AI51" s="406"/>
      <c r="AJ51" s="407"/>
      <c r="AK51" s="405" t="str">
        <f>Calcu!K49</f>
        <v/>
      </c>
      <c r="AL51" s="406"/>
      <c r="AM51" s="406"/>
      <c r="AN51" s="406"/>
      <c r="AO51" s="407"/>
    </row>
    <row r="52" spans="1:54" ht="18.75" customHeight="1">
      <c r="A52" s="58"/>
      <c r="B52" s="144"/>
      <c r="C52" s="144"/>
      <c r="D52" s="144"/>
      <c r="E52" s="144"/>
      <c r="F52" s="144"/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</row>
    <row r="53" spans="1:54" ht="18.75" customHeight="1">
      <c r="A53" s="58" t="s">
        <v>234</v>
      </c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</row>
    <row r="54" spans="1:54" ht="18.75" customHeight="1">
      <c r="A54" s="72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</row>
    <row r="55" spans="1:54" ht="18.75" customHeight="1">
      <c r="A55" s="72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</row>
    <row r="56" spans="1:54" ht="18.75" customHeight="1">
      <c r="A56" s="72"/>
      <c r="B56" s="57"/>
      <c r="C56" s="399" t="s">
        <v>350</v>
      </c>
      <c r="D56" s="399"/>
      <c r="E56" s="399"/>
      <c r="F56" s="144" t="s">
        <v>235</v>
      </c>
      <c r="G56" s="57" t="s">
        <v>405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W56" s="60"/>
      <c r="X56" s="60"/>
      <c r="Y56" s="60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</row>
    <row r="57" spans="1:54" ht="18.75" customHeight="1">
      <c r="A57" s="72"/>
      <c r="B57" s="57"/>
      <c r="C57" s="399" t="s">
        <v>237</v>
      </c>
      <c r="D57" s="399"/>
      <c r="E57" s="399"/>
      <c r="F57" s="144" t="s">
        <v>235</v>
      </c>
      <c r="G57" s="57" t="s">
        <v>422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</row>
    <row r="58" spans="1:54" ht="18.75" customHeight="1">
      <c r="A58" s="72"/>
      <c r="B58" s="57"/>
      <c r="C58" s="399" t="s">
        <v>236</v>
      </c>
      <c r="D58" s="399"/>
      <c r="E58" s="399"/>
      <c r="F58" s="144" t="s">
        <v>235</v>
      </c>
      <c r="G58" s="57" t="s">
        <v>406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</row>
    <row r="59" spans="1:54" ht="18.75" customHeight="1">
      <c r="A59" s="72"/>
      <c r="B59" s="57"/>
      <c r="C59" s="399" t="s">
        <v>238</v>
      </c>
      <c r="D59" s="399"/>
      <c r="E59" s="399"/>
      <c r="F59" s="144" t="s">
        <v>235</v>
      </c>
      <c r="G59" s="57" t="s">
        <v>398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</row>
    <row r="60" spans="1:54" ht="18.75" customHeight="1">
      <c r="A60" s="72"/>
      <c r="B60" s="57"/>
      <c r="C60" s="399"/>
      <c r="D60" s="399"/>
      <c r="E60" s="399"/>
      <c r="F60" s="144" t="s">
        <v>235</v>
      </c>
      <c r="G60" s="57" t="s">
        <v>423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</row>
    <row r="61" spans="1:54" ht="18.75" customHeight="1">
      <c r="A61" s="72"/>
      <c r="B61" s="57"/>
      <c r="C61" s="399" t="s">
        <v>239</v>
      </c>
      <c r="D61" s="399"/>
      <c r="E61" s="399"/>
      <c r="F61" s="144" t="s">
        <v>235</v>
      </c>
      <c r="G61" s="57" t="s">
        <v>407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</row>
    <row r="62" spans="1:54" ht="18.75" customHeight="1">
      <c r="A62" s="72"/>
      <c r="B62" s="57"/>
      <c r="C62" s="399" t="s">
        <v>240</v>
      </c>
      <c r="D62" s="399"/>
      <c r="E62" s="399"/>
      <c r="F62" s="144" t="s">
        <v>235</v>
      </c>
      <c r="G62" s="57" t="s">
        <v>408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</row>
    <row r="63" spans="1:54" ht="18.75" customHeight="1">
      <c r="A63" s="72"/>
      <c r="B63" s="57"/>
      <c r="C63" s="399" t="s">
        <v>241</v>
      </c>
      <c r="D63" s="399"/>
      <c r="E63" s="399"/>
      <c r="F63" s="144" t="s">
        <v>235</v>
      </c>
      <c r="G63" s="57" t="s">
        <v>409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</row>
    <row r="64" spans="1:54" ht="18.75" customHeight="1">
      <c r="A64" s="72"/>
      <c r="B64" s="57"/>
      <c r="C64" s="399" t="s">
        <v>547</v>
      </c>
      <c r="D64" s="399"/>
      <c r="E64" s="399"/>
      <c r="F64" s="144" t="s">
        <v>235</v>
      </c>
      <c r="G64" s="57" t="s">
        <v>410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</row>
    <row r="65" spans="1:69" ht="18.75" customHeight="1">
      <c r="A65" s="72"/>
      <c r="B65" s="57"/>
      <c r="C65" s="399" t="s">
        <v>432</v>
      </c>
      <c r="D65" s="399"/>
      <c r="E65" s="399"/>
      <c r="F65" s="188" t="s">
        <v>235</v>
      </c>
      <c r="G65" s="57" t="s">
        <v>411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</row>
    <row r="66" spans="1:69" ht="18.75" customHeight="1">
      <c r="A66" s="72"/>
      <c r="B66" s="57"/>
      <c r="C66" s="399"/>
      <c r="D66" s="399"/>
      <c r="E66" s="399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</row>
    <row r="67" spans="1:69" ht="18.75" customHeight="1">
      <c r="A67" s="58" t="s">
        <v>242</v>
      </c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</row>
    <row r="68" spans="1:69" ht="18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</row>
    <row r="69" spans="1:69" ht="18.75" customHeight="1">
      <c r="A69" s="57"/>
      <c r="B69" s="57"/>
      <c r="C69" s="57" t="s">
        <v>243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</row>
    <row r="70" spans="1:69" ht="18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</row>
    <row r="71" spans="1:69" ht="18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</row>
    <row r="72" spans="1:69" ht="18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</row>
    <row r="73" spans="1:69" ht="18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</row>
    <row r="74" spans="1:69" ht="18.75" customHeight="1">
      <c r="A74" s="295"/>
      <c r="B74" s="295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</row>
    <row r="75" spans="1:69" ht="18.75" customHeight="1">
      <c r="A75" s="61" t="s">
        <v>244</v>
      </c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</row>
    <row r="76" spans="1:69" ht="18.75" customHeight="1">
      <c r="A76" s="57"/>
      <c r="B76" s="446"/>
      <c r="C76" s="447"/>
      <c r="D76" s="437"/>
      <c r="E76" s="438"/>
      <c r="F76" s="438"/>
      <c r="G76" s="439"/>
      <c r="H76" s="426">
        <v>1</v>
      </c>
      <c r="I76" s="426"/>
      <c r="J76" s="426"/>
      <c r="K76" s="426"/>
      <c r="L76" s="426"/>
      <c r="M76" s="426"/>
      <c r="N76" s="426"/>
      <c r="O76" s="426">
        <v>2</v>
      </c>
      <c r="P76" s="426"/>
      <c r="Q76" s="426"/>
      <c r="R76" s="426"/>
      <c r="S76" s="426"/>
      <c r="T76" s="426"/>
      <c r="U76" s="426"/>
      <c r="V76" s="426">
        <v>3</v>
      </c>
      <c r="W76" s="426"/>
      <c r="X76" s="426"/>
      <c r="Y76" s="426"/>
      <c r="Z76" s="426"/>
      <c r="AA76" s="437">
        <v>4</v>
      </c>
      <c r="AB76" s="438"/>
      <c r="AC76" s="438"/>
      <c r="AD76" s="438"/>
      <c r="AE76" s="438"/>
      <c r="AF76" s="438"/>
      <c r="AG76" s="439"/>
      <c r="AH76" s="426">
        <v>5</v>
      </c>
      <c r="AI76" s="426"/>
      <c r="AJ76" s="426"/>
      <c r="AK76" s="426"/>
      <c r="AL76" s="426"/>
      <c r="AM76" s="426"/>
      <c r="AN76" s="426"/>
      <c r="AO76" s="426"/>
      <c r="AP76" s="426">
        <v>6</v>
      </c>
      <c r="AQ76" s="426"/>
      <c r="AR76" s="426"/>
      <c r="AS76" s="426"/>
      <c r="AT76" s="57"/>
    </row>
    <row r="77" spans="1:69" ht="18.75" customHeight="1">
      <c r="A77" s="57"/>
      <c r="B77" s="448"/>
      <c r="C77" s="449"/>
      <c r="D77" s="446" t="s">
        <v>245</v>
      </c>
      <c r="E77" s="412"/>
      <c r="F77" s="412"/>
      <c r="G77" s="447"/>
      <c r="H77" s="452" t="s">
        <v>246</v>
      </c>
      <c r="I77" s="452"/>
      <c r="J77" s="452"/>
      <c r="K77" s="452"/>
      <c r="L77" s="452"/>
      <c r="M77" s="452"/>
      <c r="N77" s="452"/>
      <c r="O77" s="452" t="s">
        <v>247</v>
      </c>
      <c r="P77" s="452"/>
      <c r="Q77" s="452"/>
      <c r="R77" s="452"/>
      <c r="S77" s="452"/>
      <c r="T77" s="452"/>
      <c r="U77" s="452"/>
      <c r="V77" s="452" t="s">
        <v>248</v>
      </c>
      <c r="W77" s="452"/>
      <c r="X77" s="452"/>
      <c r="Y77" s="452"/>
      <c r="Z77" s="452"/>
      <c r="AA77" s="446" t="s">
        <v>249</v>
      </c>
      <c r="AB77" s="412"/>
      <c r="AC77" s="412"/>
      <c r="AD77" s="412"/>
      <c r="AE77" s="412"/>
      <c r="AF77" s="412"/>
      <c r="AG77" s="447"/>
      <c r="AH77" s="452" t="s">
        <v>250</v>
      </c>
      <c r="AI77" s="452"/>
      <c r="AJ77" s="452"/>
      <c r="AK77" s="452"/>
      <c r="AL77" s="452"/>
      <c r="AM77" s="452"/>
      <c r="AN77" s="452"/>
      <c r="AO77" s="452"/>
      <c r="AP77" s="452" t="s">
        <v>251</v>
      </c>
      <c r="AQ77" s="452"/>
      <c r="AR77" s="452"/>
      <c r="AS77" s="452"/>
      <c r="AT77" s="57"/>
    </row>
    <row r="78" spans="1:69" ht="18.75" customHeight="1">
      <c r="A78" s="57"/>
      <c r="B78" s="450"/>
      <c r="C78" s="451"/>
      <c r="D78" s="453" t="s">
        <v>252</v>
      </c>
      <c r="E78" s="420"/>
      <c r="F78" s="420"/>
      <c r="G78" s="454"/>
      <c r="H78" s="455" t="s">
        <v>373</v>
      </c>
      <c r="I78" s="455"/>
      <c r="J78" s="455"/>
      <c r="K78" s="455"/>
      <c r="L78" s="455"/>
      <c r="M78" s="455"/>
      <c r="N78" s="455"/>
      <c r="O78" s="455" t="s">
        <v>374</v>
      </c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  <c r="AA78" s="465" t="s">
        <v>372</v>
      </c>
      <c r="AB78" s="466"/>
      <c r="AC78" s="466"/>
      <c r="AD78" s="466"/>
      <c r="AE78" s="466"/>
      <c r="AF78" s="466"/>
      <c r="AG78" s="467"/>
      <c r="AH78" s="455" t="s">
        <v>375</v>
      </c>
      <c r="AI78" s="455"/>
      <c r="AJ78" s="455"/>
      <c r="AK78" s="455"/>
      <c r="AL78" s="455"/>
      <c r="AM78" s="455"/>
      <c r="AN78" s="455"/>
      <c r="AO78" s="455"/>
      <c r="AP78" s="455"/>
      <c r="AQ78" s="455"/>
      <c r="AR78" s="455"/>
      <c r="AS78" s="455"/>
      <c r="AT78" s="57"/>
    </row>
    <row r="79" spans="1:69" ht="18.75" customHeight="1">
      <c r="A79" s="57"/>
      <c r="B79" s="426" t="s">
        <v>175</v>
      </c>
      <c r="C79" s="426"/>
      <c r="D79" s="427" t="s">
        <v>253</v>
      </c>
      <c r="E79" s="428"/>
      <c r="F79" s="428"/>
      <c r="G79" s="429"/>
      <c r="H79" s="430" t="e">
        <f ca="1">Calcu!E54</f>
        <v>#N/A</v>
      </c>
      <c r="I79" s="431"/>
      <c r="J79" s="431"/>
      <c r="K79" s="431"/>
      <c r="L79" s="431"/>
      <c r="M79" s="435" t="str">
        <f>Calcu!F54</f>
        <v>mm</v>
      </c>
      <c r="N79" s="436"/>
      <c r="O79" s="432" t="e">
        <f ca="1">Calcu!J54</f>
        <v>#N/A</v>
      </c>
      <c r="P79" s="433"/>
      <c r="Q79" s="433"/>
      <c r="R79" s="433"/>
      <c r="S79" s="434" t="str">
        <f>Calcu!K54</f>
        <v>μm</v>
      </c>
      <c r="T79" s="435"/>
      <c r="U79" s="436"/>
      <c r="V79" s="426" t="str">
        <f>Calcu!L54</f>
        <v>정규</v>
      </c>
      <c r="W79" s="426"/>
      <c r="X79" s="426"/>
      <c r="Y79" s="426"/>
      <c r="Z79" s="426"/>
      <c r="AA79" s="437">
        <f>Calcu!O54</f>
        <v>1</v>
      </c>
      <c r="AB79" s="438"/>
      <c r="AC79" s="438"/>
      <c r="AD79" s="438"/>
      <c r="AE79" s="438"/>
      <c r="AF79" s="438"/>
      <c r="AG79" s="439"/>
      <c r="AH79" s="432" t="e">
        <f ca="1">Calcu!Q54</f>
        <v>#N/A</v>
      </c>
      <c r="AI79" s="433"/>
      <c r="AJ79" s="433"/>
      <c r="AK79" s="433"/>
      <c r="AL79" s="433"/>
      <c r="AM79" s="434" t="str">
        <f>Calcu!R54</f>
        <v>μm</v>
      </c>
      <c r="AN79" s="434"/>
      <c r="AO79" s="440"/>
      <c r="AP79" s="426" t="str">
        <f>Calcu!S54</f>
        <v>∞</v>
      </c>
      <c r="AQ79" s="426"/>
      <c r="AR79" s="426"/>
      <c r="AS79" s="426"/>
      <c r="AT79" s="57"/>
    </row>
    <row r="80" spans="1:69" ht="18.75" customHeight="1">
      <c r="A80" s="57"/>
      <c r="B80" s="426" t="s">
        <v>351</v>
      </c>
      <c r="C80" s="426"/>
      <c r="D80" s="427" t="s">
        <v>236</v>
      </c>
      <c r="E80" s="428"/>
      <c r="F80" s="428"/>
      <c r="G80" s="429"/>
      <c r="H80" s="430" t="e">
        <f ca="1">Calcu!E55</f>
        <v>#N/A</v>
      </c>
      <c r="I80" s="431"/>
      <c r="J80" s="431"/>
      <c r="K80" s="431"/>
      <c r="L80" s="431"/>
      <c r="M80" s="435" t="str">
        <f>Calcu!F55</f>
        <v>mm</v>
      </c>
      <c r="N80" s="436"/>
      <c r="O80" s="432">
        <f>Calcu!J55</f>
        <v>0</v>
      </c>
      <c r="P80" s="433"/>
      <c r="Q80" s="433"/>
      <c r="R80" s="433"/>
      <c r="S80" s="434" t="str">
        <f>Calcu!K55</f>
        <v>μm</v>
      </c>
      <c r="T80" s="435"/>
      <c r="U80" s="436"/>
      <c r="V80" s="426" t="str">
        <f>Calcu!L55</f>
        <v>직사각형</v>
      </c>
      <c r="W80" s="426"/>
      <c r="X80" s="426"/>
      <c r="Y80" s="426"/>
      <c r="Z80" s="426"/>
      <c r="AA80" s="437">
        <f>Calcu!O55</f>
        <v>-1</v>
      </c>
      <c r="AB80" s="438"/>
      <c r="AC80" s="438"/>
      <c r="AD80" s="438"/>
      <c r="AE80" s="438"/>
      <c r="AF80" s="438"/>
      <c r="AG80" s="439"/>
      <c r="AH80" s="432">
        <f>Calcu!Q55</f>
        <v>0</v>
      </c>
      <c r="AI80" s="433"/>
      <c r="AJ80" s="433"/>
      <c r="AK80" s="433"/>
      <c r="AL80" s="433"/>
      <c r="AM80" s="434" t="str">
        <f>Calcu!R55</f>
        <v>μm</v>
      </c>
      <c r="AN80" s="434"/>
      <c r="AO80" s="440"/>
      <c r="AP80" s="426" t="str">
        <f>Calcu!S55</f>
        <v>∞</v>
      </c>
      <c r="AQ80" s="426"/>
      <c r="AR80" s="426"/>
      <c r="AS80" s="426"/>
      <c r="AT80" s="57"/>
    </row>
    <row r="81" spans="1:46" ht="18.75" customHeight="1">
      <c r="A81" s="57"/>
      <c r="B81" s="426" t="s">
        <v>254</v>
      </c>
      <c r="C81" s="426"/>
      <c r="D81" s="427"/>
      <c r="E81" s="428"/>
      <c r="F81" s="428"/>
      <c r="G81" s="429"/>
      <c r="H81" s="430" t="e">
        <f ca="1">Calcu!E56</f>
        <v>#N/A</v>
      </c>
      <c r="I81" s="431"/>
      <c r="J81" s="431"/>
      <c r="K81" s="431"/>
      <c r="L81" s="431"/>
      <c r="M81" s="435" t="str">
        <f>Calcu!F56</f>
        <v>/℃</v>
      </c>
      <c r="N81" s="436"/>
      <c r="O81" s="445">
        <f>Calcu!J56</f>
        <v>4.0824829046386305E-7</v>
      </c>
      <c r="P81" s="435"/>
      <c r="Q81" s="435"/>
      <c r="R81" s="435"/>
      <c r="S81" s="434" t="str">
        <f>Calcu!K56</f>
        <v>/℃</v>
      </c>
      <c r="T81" s="435"/>
      <c r="U81" s="436"/>
      <c r="V81" s="426" t="str">
        <f>Calcu!L56</f>
        <v>삼각형</v>
      </c>
      <c r="W81" s="426"/>
      <c r="X81" s="426"/>
      <c r="Y81" s="426"/>
      <c r="Z81" s="426"/>
      <c r="AA81" s="441">
        <f>Calcu!O56</f>
        <v>0</v>
      </c>
      <c r="AB81" s="442"/>
      <c r="AC81" s="442"/>
      <c r="AD81" s="442"/>
      <c r="AE81" s="443" t="str">
        <f>Calcu!P56</f>
        <v>℃·μm</v>
      </c>
      <c r="AF81" s="443"/>
      <c r="AG81" s="444"/>
      <c r="AH81" s="432">
        <f>Calcu!Q56</f>
        <v>0</v>
      </c>
      <c r="AI81" s="433"/>
      <c r="AJ81" s="433"/>
      <c r="AK81" s="433"/>
      <c r="AL81" s="433"/>
      <c r="AM81" s="434" t="str">
        <f>Calcu!R56</f>
        <v>μm</v>
      </c>
      <c r="AN81" s="434"/>
      <c r="AO81" s="440"/>
      <c r="AP81" s="426">
        <f>Calcu!S56</f>
        <v>100</v>
      </c>
      <c r="AQ81" s="426"/>
      <c r="AR81" s="426"/>
      <c r="AS81" s="426"/>
      <c r="AT81" s="57"/>
    </row>
    <row r="82" spans="1:46" ht="18.75" customHeight="1">
      <c r="A82" s="57"/>
      <c r="B82" s="426" t="s">
        <v>83</v>
      </c>
      <c r="C82" s="426"/>
      <c r="D82" s="427" t="s">
        <v>256</v>
      </c>
      <c r="E82" s="428"/>
      <c r="F82" s="428"/>
      <c r="G82" s="429"/>
      <c r="H82" s="430" t="str">
        <f>Calcu!E57</f>
        <v/>
      </c>
      <c r="I82" s="431"/>
      <c r="J82" s="431"/>
      <c r="K82" s="431"/>
      <c r="L82" s="431"/>
      <c r="M82" s="435" t="str">
        <f>Calcu!F57</f>
        <v>℃</v>
      </c>
      <c r="N82" s="436"/>
      <c r="O82" s="432">
        <f>Calcu!J57</f>
        <v>0.28867513459481292</v>
      </c>
      <c r="P82" s="433"/>
      <c r="Q82" s="433"/>
      <c r="R82" s="433"/>
      <c r="S82" s="434" t="str">
        <f>Calcu!K57</f>
        <v>℃</v>
      </c>
      <c r="T82" s="435"/>
      <c r="U82" s="436"/>
      <c r="V82" s="426" t="str">
        <f>Calcu!L57</f>
        <v>직사각형</v>
      </c>
      <c r="W82" s="426"/>
      <c r="X82" s="426"/>
      <c r="Y82" s="426"/>
      <c r="Z82" s="426"/>
      <c r="AA82" s="441" t="e">
        <f ca="1">Calcu!O57</f>
        <v>#N/A</v>
      </c>
      <c r="AB82" s="442"/>
      <c r="AC82" s="442"/>
      <c r="AD82" s="442"/>
      <c r="AE82" s="443" t="str">
        <f>Calcu!P57</f>
        <v>/℃·μm</v>
      </c>
      <c r="AF82" s="443"/>
      <c r="AG82" s="444"/>
      <c r="AH82" s="432" t="e">
        <f ca="1">Calcu!Q57</f>
        <v>#N/A</v>
      </c>
      <c r="AI82" s="433"/>
      <c r="AJ82" s="433"/>
      <c r="AK82" s="433"/>
      <c r="AL82" s="433"/>
      <c r="AM82" s="434" t="str">
        <f>Calcu!R57</f>
        <v>μm</v>
      </c>
      <c r="AN82" s="434"/>
      <c r="AO82" s="440"/>
      <c r="AP82" s="426">
        <f>Calcu!S57</f>
        <v>12</v>
      </c>
      <c r="AQ82" s="426"/>
      <c r="AR82" s="426"/>
      <c r="AS82" s="426"/>
      <c r="AT82" s="57"/>
    </row>
    <row r="83" spans="1:46" ht="18.75" customHeight="1">
      <c r="A83" s="57"/>
      <c r="B83" s="426" t="s">
        <v>183</v>
      </c>
      <c r="C83" s="426"/>
      <c r="D83" s="427" t="s">
        <v>255</v>
      </c>
      <c r="E83" s="428"/>
      <c r="F83" s="428"/>
      <c r="G83" s="429"/>
      <c r="H83" s="430" t="e">
        <f ca="1">Calcu!E58</f>
        <v>#N/A</v>
      </c>
      <c r="I83" s="431"/>
      <c r="J83" s="431"/>
      <c r="K83" s="431"/>
      <c r="L83" s="431"/>
      <c r="M83" s="435" t="str">
        <f>Calcu!F58</f>
        <v>/℃</v>
      </c>
      <c r="N83" s="436"/>
      <c r="O83" s="445">
        <f>Calcu!J58</f>
        <v>8.1649658092772609E-7</v>
      </c>
      <c r="P83" s="435"/>
      <c r="Q83" s="435"/>
      <c r="R83" s="435"/>
      <c r="S83" s="434" t="str">
        <f>Calcu!K58</f>
        <v>/℃</v>
      </c>
      <c r="T83" s="435"/>
      <c r="U83" s="436"/>
      <c r="V83" s="426" t="str">
        <f>Calcu!L58</f>
        <v>삼각형</v>
      </c>
      <c r="W83" s="426"/>
      <c r="X83" s="426"/>
      <c r="Y83" s="426"/>
      <c r="Z83" s="426"/>
      <c r="AA83" s="441">
        <f>Calcu!O58</f>
        <v>0</v>
      </c>
      <c r="AB83" s="442"/>
      <c r="AC83" s="442"/>
      <c r="AD83" s="442"/>
      <c r="AE83" s="443" t="str">
        <f>Calcu!P58</f>
        <v>℃·μm</v>
      </c>
      <c r="AF83" s="443"/>
      <c r="AG83" s="444"/>
      <c r="AH83" s="432">
        <f>Calcu!Q58</f>
        <v>0</v>
      </c>
      <c r="AI83" s="433"/>
      <c r="AJ83" s="433"/>
      <c r="AK83" s="433"/>
      <c r="AL83" s="433"/>
      <c r="AM83" s="434" t="str">
        <f>Calcu!R58</f>
        <v>μm</v>
      </c>
      <c r="AN83" s="434"/>
      <c r="AO83" s="440"/>
      <c r="AP83" s="426">
        <f>Calcu!S58</f>
        <v>100</v>
      </c>
      <c r="AQ83" s="426"/>
      <c r="AR83" s="426"/>
      <c r="AS83" s="426"/>
      <c r="AT83" s="57"/>
    </row>
    <row r="84" spans="1:46" ht="18.75" customHeight="1">
      <c r="A84" s="57"/>
      <c r="B84" s="426" t="s">
        <v>257</v>
      </c>
      <c r="C84" s="426"/>
      <c r="D84" s="427" t="s">
        <v>258</v>
      </c>
      <c r="E84" s="428"/>
      <c r="F84" s="428"/>
      <c r="G84" s="429"/>
      <c r="H84" s="430">
        <f>Calcu!E59</f>
        <v>0.1</v>
      </c>
      <c r="I84" s="431"/>
      <c r="J84" s="431"/>
      <c r="K84" s="431"/>
      <c r="L84" s="431"/>
      <c r="M84" s="435" t="str">
        <f>Calcu!F59</f>
        <v>℃</v>
      </c>
      <c r="N84" s="436"/>
      <c r="O84" s="432">
        <f>Calcu!J59</f>
        <v>0.57735026918962584</v>
      </c>
      <c r="P84" s="433"/>
      <c r="Q84" s="433"/>
      <c r="R84" s="433"/>
      <c r="S84" s="434" t="str">
        <f>Calcu!K59</f>
        <v>℃</v>
      </c>
      <c r="T84" s="435"/>
      <c r="U84" s="436"/>
      <c r="V84" s="426" t="str">
        <f>Calcu!L59</f>
        <v>직사각형</v>
      </c>
      <c r="W84" s="426"/>
      <c r="X84" s="426"/>
      <c r="Y84" s="426"/>
      <c r="Z84" s="426"/>
      <c r="AA84" s="441" t="e">
        <f ca="1">Calcu!O59</f>
        <v>#N/A</v>
      </c>
      <c r="AB84" s="442"/>
      <c r="AC84" s="442"/>
      <c r="AD84" s="442"/>
      <c r="AE84" s="443" t="str">
        <f>Calcu!P59</f>
        <v>/℃·μm</v>
      </c>
      <c r="AF84" s="443"/>
      <c r="AG84" s="444"/>
      <c r="AH84" s="432" t="e">
        <f ca="1">Calcu!Q59</f>
        <v>#N/A</v>
      </c>
      <c r="AI84" s="433"/>
      <c r="AJ84" s="433"/>
      <c r="AK84" s="433"/>
      <c r="AL84" s="433"/>
      <c r="AM84" s="434" t="str">
        <f>Calcu!R59</f>
        <v>μm</v>
      </c>
      <c r="AN84" s="434"/>
      <c r="AO84" s="440"/>
      <c r="AP84" s="426">
        <f>Calcu!S59</f>
        <v>12</v>
      </c>
      <c r="AQ84" s="426"/>
      <c r="AR84" s="426"/>
      <c r="AS84" s="426"/>
      <c r="AT84" s="57"/>
    </row>
    <row r="85" spans="1:46" ht="18.75" customHeight="1">
      <c r="A85" s="57"/>
      <c r="B85" s="426" t="s">
        <v>259</v>
      </c>
      <c r="C85" s="426"/>
      <c r="D85" s="427" t="s">
        <v>548</v>
      </c>
      <c r="E85" s="428"/>
      <c r="F85" s="428"/>
      <c r="G85" s="429"/>
      <c r="H85" s="430">
        <f>Calcu!E60</f>
        <v>0</v>
      </c>
      <c r="I85" s="431"/>
      <c r="J85" s="431"/>
      <c r="K85" s="431"/>
      <c r="L85" s="431"/>
      <c r="M85" s="435" t="str">
        <f>Calcu!F60</f>
        <v>mm</v>
      </c>
      <c r="N85" s="436"/>
      <c r="O85" s="432">
        <f>Calcu!J60</f>
        <v>0</v>
      </c>
      <c r="P85" s="433"/>
      <c r="Q85" s="433"/>
      <c r="R85" s="433"/>
      <c r="S85" s="434" t="str">
        <f>Calcu!K60</f>
        <v>μm</v>
      </c>
      <c r="T85" s="435"/>
      <c r="U85" s="436"/>
      <c r="V85" s="426" t="str">
        <f>Calcu!L60</f>
        <v>직사각형</v>
      </c>
      <c r="W85" s="426"/>
      <c r="X85" s="426"/>
      <c r="Y85" s="426"/>
      <c r="Z85" s="426"/>
      <c r="AA85" s="437">
        <f>Calcu!O60</f>
        <v>1</v>
      </c>
      <c r="AB85" s="438"/>
      <c r="AC85" s="438"/>
      <c r="AD85" s="438"/>
      <c r="AE85" s="438"/>
      <c r="AF85" s="438"/>
      <c r="AG85" s="439"/>
      <c r="AH85" s="432">
        <f>Calcu!Q60</f>
        <v>0</v>
      </c>
      <c r="AI85" s="433"/>
      <c r="AJ85" s="433"/>
      <c r="AK85" s="433"/>
      <c r="AL85" s="433"/>
      <c r="AM85" s="434" t="str">
        <f>Calcu!R60</f>
        <v>μm</v>
      </c>
      <c r="AN85" s="434"/>
      <c r="AO85" s="440"/>
      <c r="AP85" s="426" t="str">
        <f>Calcu!S60</f>
        <v>∞</v>
      </c>
      <c r="AQ85" s="426"/>
      <c r="AR85" s="426"/>
      <c r="AS85" s="426"/>
      <c r="AT85" s="57"/>
    </row>
    <row r="86" spans="1:46" ht="18.75" customHeight="1">
      <c r="A86" s="57"/>
      <c r="B86" s="426" t="s">
        <v>188</v>
      </c>
      <c r="C86" s="426"/>
      <c r="D86" s="427" t="s">
        <v>432</v>
      </c>
      <c r="E86" s="428"/>
      <c r="F86" s="428"/>
      <c r="G86" s="429"/>
      <c r="H86" s="430">
        <f>Calcu!E61</f>
        <v>0</v>
      </c>
      <c r="I86" s="431"/>
      <c r="J86" s="431"/>
      <c r="K86" s="431"/>
      <c r="L86" s="431"/>
      <c r="M86" s="435" t="str">
        <f>Calcu!F61</f>
        <v>mm</v>
      </c>
      <c r="N86" s="436"/>
      <c r="O86" s="432">
        <f>Calcu!J61</f>
        <v>0</v>
      </c>
      <c r="P86" s="433"/>
      <c r="Q86" s="433"/>
      <c r="R86" s="433"/>
      <c r="S86" s="434" t="str">
        <f>Calcu!K61</f>
        <v>μm</v>
      </c>
      <c r="T86" s="435"/>
      <c r="U86" s="436"/>
      <c r="V86" s="426" t="str">
        <f>Calcu!L61</f>
        <v>직사각형</v>
      </c>
      <c r="W86" s="426"/>
      <c r="X86" s="426"/>
      <c r="Y86" s="426"/>
      <c r="Z86" s="426"/>
      <c r="AA86" s="437">
        <f>Calcu!O61</f>
        <v>1</v>
      </c>
      <c r="AB86" s="438"/>
      <c r="AC86" s="438"/>
      <c r="AD86" s="438"/>
      <c r="AE86" s="438"/>
      <c r="AF86" s="438"/>
      <c r="AG86" s="439"/>
      <c r="AH86" s="432">
        <f>Calcu!Q61</f>
        <v>0</v>
      </c>
      <c r="AI86" s="433"/>
      <c r="AJ86" s="433"/>
      <c r="AK86" s="433"/>
      <c r="AL86" s="433"/>
      <c r="AM86" s="434" t="str">
        <f>Calcu!R61</f>
        <v>μm</v>
      </c>
      <c r="AN86" s="434"/>
      <c r="AO86" s="440"/>
      <c r="AP86" s="426" t="str">
        <f>Calcu!S61</f>
        <v>∞</v>
      </c>
      <c r="AQ86" s="426"/>
      <c r="AR86" s="426"/>
      <c r="AS86" s="426"/>
      <c r="AT86" s="57"/>
    </row>
    <row r="87" spans="1:46" ht="18.75" customHeight="1">
      <c r="A87" s="57"/>
      <c r="B87" s="426" t="s">
        <v>260</v>
      </c>
      <c r="C87" s="426"/>
      <c r="D87" s="427" t="s">
        <v>366</v>
      </c>
      <c r="E87" s="428"/>
      <c r="F87" s="428"/>
      <c r="G87" s="429"/>
      <c r="H87" s="430" t="e">
        <f ca="1">Calcu!E62</f>
        <v>#N/A</v>
      </c>
      <c r="I87" s="431"/>
      <c r="J87" s="431"/>
      <c r="K87" s="431"/>
      <c r="L87" s="431"/>
      <c r="M87" s="435" t="str">
        <f>Calcu!F62</f>
        <v>mm</v>
      </c>
      <c r="N87" s="436"/>
      <c r="O87" s="437"/>
      <c r="P87" s="438"/>
      <c r="Q87" s="438"/>
      <c r="R87" s="438"/>
      <c r="S87" s="438"/>
      <c r="T87" s="438"/>
      <c r="U87" s="439"/>
      <c r="V87" s="426"/>
      <c r="W87" s="426"/>
      <c r="X87" s="426"/>
      <c r="Y87" s="426"/>
      <c r="Z87" s="426"/>
      <c r="AA87" s="437"/>
      <c r="AB87" s="438"/>
      <c r="AC87" s="438"/>
      <c r="AD87" s="438"/>
      <c r="AE87" s="438"/>
      <c r="AF87" s="438"/>
      <c r="AG87" s="439"/>
      <c r="AH87" s="432" t="e">
        <f ca="1">Calcu!Q62</f>
        <v>#N/A</v>
      </c>
      <c r="AI87" s="433"/>
      <c r="AJ87" s="433"/>
      <c r="AK87" s="433"/>
      <c r="AL87" s="433"/>
      <c r="AM87" s="434" t="str">
        <f>Calcu!R62</f>
        <v>μm</v>
      </c>
      <c r="AN87" s="434"/>
      <c r="AO87" s="440"/>
      <c r="AP87" s="426" t="e">
        <f ca="1">Calcu!S62</f>
        <v>#N/A</v>
      </c>
      <c r="AQ87" s="426"/>
      <c r="AR87" s="426"/>
      <c r="AS87" s="426"/>
      <c r="AT87" s="57"/>
    </row>
    <row r="88" spans="1:46" ht="18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</row>
    <row r="89" spans="1:46" ht="18.75" customHeight="1">
      <c r="A89" s="58" t="s">
        <v>261</v>
      </c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</row>
    <row r="90" spans="1:46" ht="18.75" customHeight="1">
      <c r="A90" s="57"/>
      <c r="B90" s="61" t="s">
        <v>399</v>
      </c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</row>
    <row r="91" spans="1:46" ht="18.75" customHeight="1">
      <c r="A91" s="57"/>
      <c r="B91" s="61"/>
      <c r="C91" s="57" t="s">
        <v>400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</row>
    <row r="92" spans="1:46" ht="18.75" customHeight="1">
      <c r="A92" s="57"/>
      <c r="B92" s="57"/>
      <c r="C92" s="57" t="s">
        <v>352</v>
      </c>
      <c r="D92" s="57"/>
      <c r="E92" s="57"/>
      <c r="F92" s="57"/>
      <c r="G92" s="57"/>
      <c r="H92" s="57"/>
      <c r="I92" s="419" t="e">
        <f ca="1">H79</f>
        <v>#N/A</v>
      </c>
      <c r="J92" s="419"/>
      <c r="K92" s="419"/>
      <c r="L92" s="419"/>
      <c r="M92" s="419"/>
      <c r="N92" s="384" t="str">
        <f>M79</f>
        <v>mm</v>
      </c>
      <c r="O92" s="384"/>
      <c r="P92" s="14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</row>
    <row r="93" spans="1:46" ht="18.75" customHeight="1">
      <c r="A93" s="57"/>
      <c r="B93" s="57"/>
      <c r="C93" s="425" t="s">
        <v>264</v>
      </c>
      <c r="D93" s="425"/>
      <c r="E93" s="425"/>
      <c r="F93" s="425"/>
      <c r="G93" s="425"/>
      <c r="H93" s="425"/>
      <c r="I93" s="425"/>
      <c r="J93" s="399" t="s">
        <v>434</v>
      </c>
      <c r="K93" s="399"/>
      <c r="L93" s="399"/>
      <c r="M93" s="399" t="s">
        <v>268</v>
      </c>
      <c r="N93" s="420" t="s">
        <v>88</v>
      </c>
      <c r="O93" s="420"/>
      <c r="P93" s="399" t="s">
        <v>268</v>
      </c>
      <c r="Q93" s="389" t="e">
        <f ca="1">Calcu!G54</f>
        <v>#N/A</v>
      </c>
      <c r="R93" s="389"/>
      <c r="S93" s="389"/>
      <c r="T93" s="100" t="s">
        <v>144</v>
      </c>
      <c r="U93" s="100"/>
      <c r="V93" s="100"/>
      <c r="W93" s="399" t="s">
        <v>268</v>
      </c>
      <c r="X93" s="383" t="e">
        <f ca="1">Q93/2</f>
        <v>#N/A</v>
      </c>
      <c r="Y93" s="383"/>
      <c r="Z93" s="383"/>
      <c r="AA93" s="385" t="str">
        <f>T93</f>
        <v>μm</v>
      </c>
      <c r="AB93" s="385"/>
      <c r="AC93" s="14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</row>
    <row r="94" spans="1:46" ht="18.75" customHeight="1">
      <c r="A94" s="57"/>
      <c r="B94" s="57"/>
      <c r="C94" s="425"/>
      <c r="D94" s="425"/>
      <c r="E94" s="425"/>
      <c r="F94" s="425"/>
      <c r="G94" s="425"/>
      <c r="H94" s="425"/>
      <c r="I94" s="425"/>
      <c r="J94" s="399"/>
      <c r="K94" s="399"/>
      <c r="L94" s="399"/>
      <c r="M94" s="399"/>
      <c r="N94" s="422" t="s">
        <v>89</v>
      </c>
      <c r="O94" s="422"/>
      <c r="P94" s="399"/>
      <c r="Q94" s="412">
        <v>2</v>
      </c>
      <c r="R94" s="412"/>
      <c r="S94" s="412"/>
      <c r="T94" s="412"/>
      <c r="U94" s="412"/>
      <c r="V94" s="412"/>
      <c r="W94" s="399"/>
      <c r="X94" s="383"/>
      <c r="Y94" s="383"/>
      <c r="Z94" s="383"/>
      <c r="AA94" s="385"/>
      <c r="AB94" s="385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</row>
    <row r="95" spans="1:46" ht="18.75" customHeight="1">
      <c r="A95" s="57"/>
      <c r="B95" s="57"/>
      <c r="C95" s="57" t="s">
        <v>353</v>
      </c>
      <c r="D95" s="57"/>
      <c r="E95" s="57"/>
      <c r="F95" s="57"/>
      <c r="G95" s="57"/>
      <c r="H95" s="57"/>
      <c r="I95" s="392" t="str">
        <f>V79</f>
        <v>정규</v>
      </c>
      <c r="J95" s="392"/>
      <c r="K95" s="392"/>
      <c r="L95" s="392"/>
      <c r="M95" s="392"/>
      <c r="N95" s="392"/>
      <c r="O95" s="392"/>
      <c r="P95" s="392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</row>
    <row r="96" spans="1:46" ht="18.75" customHeight="1">
      <c r="A96" s="57"/>
      <c r="B96" s="57"/>
      <c r="C96" s="391" t="s">
        <v>270</v>
      </c>
      <c r="D96" s="391"/>
      <c r="E96" s="391"/>
      <c r="F96" s="391"/>
      <c r="G96" s="391"/>
      <c r="H96" s="391"/>
      <c r="I96" s="146"/>
      <c r="J96" s="146"/>
      <c r="K96" s="57"/>
      <c r="L96" s="57"/>
      <c r="N96" s="392">
        <f>AA79</f>
        <v>1</v>
      </c>
      <c r="O96" s="392"/>
      <c r="P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</row>
    <row r="97" spans="1:49" ht="18.75" customHeight="1">
      <c r="A97" s="57"/>
      <c r="B97" s="57"/>
      <c r="C97" s="391"/>
      <c r="D97" s="391"/>
      <c r="E97" s="391"/>
      <c r="F97" s="391"/>
      <c r="G97" s="391"/>
      <c r="H97" s="391"/>
      <c r="I97" s="149"/>
      <c r="J97" s="149"/>
      <c r="K97" s="57"/>
      <c r="L97" s="57"/>
      <c r="N97" s="392"/>
      <c r="O97" s="392"/>
      <c r="P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</row>
    <row r="98" spans="1:49" s="57" customFormat="1" ht="18.75" customHeight="1">
      <c r="C98" s="57" t="s">
        <v>84</v>
      </c>
      <c r="K98" s="151" t="s">
        <v>85</v>
      </c>
      <c r="L98" s="424">
        <f>N96</f>
        <v>1</v>
      </c>
      <c r="M98" s="424"/>
      <c r="N98" s="146" t="s">
        <v>86</v>
      </c>
      <c r="O98" s="383" t="e">
        <f ca="1">Calcu!J54</f>
        <v>#N/A</v>
      </c>
      <c r="P98" s="383"/>
      <c r="Q98" s="383"/>
      <c r="R98" s="385" t="str">
        <f>AA93</f>
        <v>μm</v>
      </c>
      <c r="S98" s="384"/>
      <c r="T98" s="151" t="s">
        <v>85</v>
      </c>
      <c r="U98" s="74" t="s">
        <v>268</v>
      </c>
      <c r="V98" s="383" t="e">
        <f ca="1">O98</f>
        <v>#N/A</v>
      </c>
      <c r="W98" s="383"/>
      <c r="X98" s="383"/>
      <c r="Y98" s="385" t="str">
        <f>R98</f>
        <v>μm</v>
      </c>
      <c r="Z98" s="384"/>
      <c r="AA98" s="147"/>
      <c r="AB98" s="146"/>
      <c r="AC98" s="146"/>
    </row>
    <row r="99" spans="1:49" ht="18.75" customHeight="1">
      <c r="A99" s="57"/>
      <c r="B99" s="57"/>
      <c r="C99" s="255" t="s">
        <v>87</v>
      </c>
      <c r="D99" s="255"/>
      <c r="E99" s="255"/>
      <c r="F99" s="255"/>
      <c r="G99" s="255"/>
      <c r="I99" s="114" t="s">
        <v>419</v>
      </c>
      <c r="J99" s="57"/>
      <c r="K99" s="57"/>
      <c r="L99" s="57"/>
      <c r="M99" s="57"/>
      <c r="N99" s="57"/>
      <c r="O99" s="57"/>
      <c r="P99" s="57"/>
      <c r="Q99" s="57"/>
      <c r="R99" s="57"/>
      <c r="S99" s="212"/>
      <c r="T99" s="212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</row>
    <row r="100" spans="1:49" s="57" customFormat="1" ht="18.75" customHeight="1"/>
    <row r="101" spans="1:49" ht="18.75" customHeight="1">
      <c r="A101" s="57"/>
      <c r="B101" s="61" t="s">
        <v>412</v>
      </c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</row>
    <row r="102" spans="1:49" ht="18.75" customHeight="1">
      <c r="A102" s="57"/>
      <c r="C102" s="57" t="s">
        <v>262</v>
      </c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</row>
    <row r="103" spans="1:49" ht="18.75" customHeight="1">
      <c r="A103" s="57"/>
      <c r="C103" s="61"/>
      <c r="D103" s="57" t="s">
        <v>263</v>
      </c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</row>
    <row r="104" spans="1:49" ht="18.75" customHeight="1">
      <c r="B104" s="57"/>
      <c r="C104" s="57" t="s">
        <v>273</v>
      </c>
      <c r="D104" s="57"/>
      <c r="E104" s="57"/>
      <c r="F104" s="57"/>
      <c r="G104" s="57"/>
      <c r="H104" s="57"/>
      <c r="I104" s="384" t="e">
        <f ca="1">H80</f>
        <v>#N/A</v>
      </c>
      <c r="J104" s="384"/>
      <c r="K104" s="384"/>
      <c r="L104" s="384"/>
      <c r="M104" s="384"/>
      <c r="N104" s="384" t="str">
        <f>M80</f>
        <v>mm</v>
      </c>
      <c r="O104" s="384"/>
      <c r="P104" s="14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</row>
    <row r="105" spans="1:49" ht="18.75" customHeight="1">
      <c r="B105" s="57"/>
      <c r="C105" s="57" t="s">
        <v>90</v>
      </c>
      <c r="D105" s="57"/>
      <c r="E105" s="57"/>
      <c r="F105" s="57"/>
      <c r="G105" s="57"/>
      <c r="H105" s="57"/>
      <c r="I105" s="57"/>
      <c r="J105" s="62" t="s">
        <v>265</v>
      </c>
      <c r="K105" s="57"/>
      <c r="L105" s="57"/>
      <c r="M105" s="57"/>
      <c r="N105" s="57"/>
      <c r="O105" s="57"/>
      <c r="P105" s="57"/>
      <c r="Q105" s="384">
        <f>MAX(AK11:AO51)*1000</f>
        <v>0</v>
      </c>
      <c r="R105" s="384"/>
      <c r="S105" s="384"/>
      <c r="T105" s="423" t="s">
        <v>266</v>
      </c>
      <c r="U105" s="423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</row>
    <row r="106" spans="1:49" ht="18.75" customHeight="1">
      <c r="B106" s="57"/>
      <c r="C106" s="57"/>
      <c r="D106" s="57"/>
      <c r="E106" s="57"/>
      <c r="F106" s="57"/>
      <c r="G106" s="57"/>
      <c r="H106" s="57"/>
      <c r="I106" s="57"/>
      <c r="J106" s="57"/>
      <c r="K106" s="399" t="s">
        <v>435</v>
      </c>
      <c r="L106" s="399"/>
      <c r="M106" s="399"/>
      <c r="N106" s="399" t="s">
        <v>269</v>
      </c>
      <c r="O106" s="420" t="s">
        <v>267</v>
      </c>
      <c r="P106" s="420"/>
      <c r="Q106" s="399" t="s">
        <v>269</v>
      </c>
      <c r="R106" s="389">
        <f>Q105</f>
        <v>0</v>
      </c>
      <c r="S106" s="389"/>
      <c r="T106" s="389"/>
      <c r="U106" s="421" t="str">
        <f>T105</f>
        <v>μm</v>
      </c>
      <c r="V106" s="421"/>
      <c r="W106" s="399" t="s">
        <v>268</v>
      </c>
      <c r="X106" s="383">
        <f>R106/SQRT(5)</f>
        <v>0</v>
      </c>
      <c r="Y106" s="383"/>
      <c r="Z106" s="383"/>
      <c r="AA106" s="385" t="str">
        <f>T105</f>
        <v>μm</v>
      </c>
      <c r="AB106" s="385"/>
      <c r="AC106" s="145"/>
      <c r="AD106" s="145"/>
      <c r="AE106" s="145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</row>
    <row r="107" spans="1:49" ht="18.75" customHeight="1">
      <c r="B107" s="57"/>
      <c r="C107" s="57"/>
      <c r="D107" s="57"/>
      <c r="E107" s="57"/>
      <c r="F107" s="57"/>
      <c r="G107" s="57"/>
      <c r="H107" s="57"/>
      <c r="I107" s="57"/>
      <c r="J107" s="57"/>
      <c r="K107" s="399"/>
      <c r="L107" s="399"/>
      <c r="M107" s="399"/>
      <c r="N107" s="399"/>
      <c r="O107" s="422"/>
      <c r="P107" s="422"/>
      <c r="Q107" s="399"/>
      <c r="R107" s="412"/>
      <c r="S107" s="412"/>
      <c r="T107" s="412"/>
      <c r="U107" s="412"/>
      <c r="V107" s="412"/>
      <c r="W107" s="399"/>
      <c r="X107" s="383"/>
      <c r="Y107" s="383"/>
      <c r="Z107" s="383"/>
      <c r="AA107" s="385"/>
      <c r="AB107" s="385"/>
      <c r="AC107" s="145"/>
      <c r="AD107" s="145"/>
      <c r="AE107" s="145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</row>
    <row r="108" spans="1:49" ht="18.75" customHeight="1">
      <c r="B108" s="57"/>
      <c r="C108" s="185" t="s">
        <v>348</v>
      </c>
      <c r="D108" s="57"/>
      <c r="F108" s="57"/>
      <c r="G108" s="57"/>
      <c r="H108" s="57"/>
      <c r="I108" s="57"/>
      <c r="J108" s="57"/>
      <c r="K108" s="175"/>
      <c r="L108" s="175"/>
      <c r="M108" s="175"/>
      <c r="N108" s="175"/>
      <c r="O108" s="176"/>
      <c r="P108" s="176"/>
      <c r="Q108" s="176"/>
      <c r="R108" s="172"/>
      <c r="S108" s="172"/>
      <c r="T108" s="172"/>
      <c r="U108" s="172"/>
      <c r="V108" s="172"/>
      <c r="W108" s="176"/>
      <c r="X108" s="173"/>
      <c r="Y108" s="173"/>
      <c r="Z108" s="173"/>
      <c r="AA108" s="174"/>
      <c r="AB108" s="174"/>
      <c r="AC108" s="174"/>
      <c r="AD108" s="174"/>
      <c r="AE108" s="174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</row>
    <row r="109" spans="1:49" ht="18.75" customHeight="1">
      <c r="B109" s="57"/>
      <c r="C109" s="57"/>
      <c r="D109" s="57"/>
      <c r="E109" s="185"/>
      <c r="F109" s="57"/>
      <c r="G109" s="57"/>
      <c r="H109" s="57"/>
      <c r="I109" s="57"/>
      <c r="J109" s="57"/>
      <c r="K109" s="399" t="s">
        <v>435</v>
      </c>
      <c r="L109" s="399"/>
      <c r="M109" s="399"/>
      <c r="N109" s="399" t="s">
        <v>269</v>
      </c>
      <c r="O109" s="420" t="s">
        <v>349</v>
      </c>
      <c r="P109" s="420"/>
      <c r="Q109" s="399" t="s">
        <v>268</v>
      </c>
      <c r="R109" s="394">
        <f>Calcu!N3*1000</f>
        <v>0</v>
      </c>
      <c r="S109" s="394"/>
      <c r="T109" s="394"/>
      <c r="U109" s="421" t="str">
        <f>T105</f>
        <v>μm</v>
      </c>
      <c r="V109" s="421"/>
      <c r="W109" s="399" t="s">
        <v>268</v>
      </c>
      <c r="X109" s="383">
        <f>R109/(2*SQRT(3))</f>
        <v>0</v>
      </c>
      <c r="Y109" s="383"/>
      <c r="Z109" s="383"/>
      <c r="AA109" s="385" t="str">
        <f>T105</f>
        <v>μm</v>
      </c>
      <c r="AB109" s="385"/>
      <c r="AC109" s="174"/>
      <c r="AD109" s="174"/>
      <c r="AE109" s="174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</row>
    <row r="110" spans="1:49" ht="18.75" customHeight="1">
      <c r="B110" s="57"/>
      <c r="C110" s="57"/>
      <c r="D110" s="57"/>
      <c r="E110" s="185"/>
      <c r="F110" s="57"/>
      <c r="G110" s="57"/>
      <c r="H110" s="57"/>
      <c r="I110" s="57"/>
      <c r="J110" s="57"/>
      <c r="K110" s="399"/>
      <c r="L110" s="399"/>
      <c r="M110" s="399"/>
      <c r="N110" s="399"/>
      <c r="O110" s="422"/>
      <c r="P110" s="422"/>
      <c r="Q110" s="399"/>
      <c r="R110" s="412"/>
      <c r="S110" s="412"/>
      <c r="T110" s="412"/>
      <c r="U110" s="412"/>
      <c r="V110" s="412"/>
      <c r="W110" s="399"/>
      <c r="X110" s="383"/>
      <c r="Y110" s="383"/>
      <c r="Z110" s="383"/>
      <c r="AA110" s="385"/>
      <c r="AB110" s="385"/>
      <c r="AC110" s="174"/>
      <c r="AD110" s="174"/>
      <c r="AE110" s="174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</row>
    <row r="111" spans="1:49" ht="18.75" customHeight="1">
      <c r="B111" s="57"/>
      <c r="C111" s="57" t="s">
        <v>91</v>
      </c>
      <c r="D111" s="57"/>
      <c r="E111" s="57"/>
      <c r="F111" s="57"/>
      <c r="G111" s="57"/>
      <c r="H111" s="57"/>
      <c r="I111" s="392" t="str">
        <f>V80</f>
        <v>직사각형</v>
      </c>
      <c r="J111" s="392"/>
      <c r="K111" s="392"/>
      <c r="L111" s="392"/>
      <c r="M111" s="392"/>
      <c r="N111" s="392"/>
      <c r="O111" s="392"/>
      <c r="P111" s="392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</row>
    <row r="112" spans="1:49" ht="18.75" customHeight="1">
      <c r="B112" s="57"/>
      <c r="C112" s="391" t="s">
        <v>92</v>
      </c>
      <c r="D112" s="391"/>
      <c r="E112" s="391"/>
      <c r="F112" s="391"/>
      <c r="G112" s="391"/>
      <c r="H112" s="391"/>
      <c r="I112" s="146"/>
      <c r="J112" s="146"/>
      <c r="K112" s="57"/>
      <c r="L112" s="57"/>
      <c r="N112" s="392">
        <f>AA80</f>
        <v>-1</v>
      </c>
      <c r="O112" s="392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</row>
    <row r="113" spans="1:83" ht="18.75" customHeight="1">
      <c r="B113" s="57"/>
      <c r="C113" s="391"/>
      <c r="D113" s="391"/>
      <c r="E113" s="391"/>
      <c r="F113" s="391"/>
      <c r="G113" s="391"/>
      <c r="H113" s="391"/>
      <c r="I113" s="149"/>
      <c r="J113" s="149"/>
      <c r="K113" s="57"/>
      <c r="L113" s="57"/>
      <c r="N113" s="392"/>
      <c r="O113" s="392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</row>
    <row r="114" spans="1:83" ht="18.75" customHeight="1">
      <c r="B114" s="57"/>
      <c r="C114" s="57" t="s">
        <v>274</v>
      </c>
      <c r="D114" s="57"/>
      <c r="E114" s="57"/>
      <c r="F114" s="57"/>
      <c r="G114" s="57"/>
      <c r="H114" s="57"/>
      <c r="I114" s="57"/>
      <c r="J114" s="57"/>
      <c r="K114" s="151" t="s">
        <v>85</v>
      </c>
      <c r="L114" s="424">
        <f>N112</f>
        <v>-1</v>
      </c>
      <c r="M114" s="424"/>
      <c r="N114" s="146" t="s">
        <v>271</v>
      </c>
      <c r="O114" s="383">
        <f>AH80</f>
        <v>0</v>
      </c>
      <c r="P114" s="383"/>
      <c r="Q114" s="383"/>
      <c r="R114" s="385" t="str">
        <f>AA106</f>
        <v>μm</v>
      </c>
      <c r="S114" s="384"/>
      <c r="T114" s="151" t="s">
        <v>85</v>
      </c>
      <c r="U114" s="74" t="s">
        <v>269</v>
      </c>
      <c r="V114" s="383">
        <f>O114</f>
        <v>0</v>
      </c>
      <c r="W114" s="383"/>
      <c r="X114" s="383"/>
      <c r="Y114" s="385" t="str">
        <f>R114</f>
        <v>μm</v>
      </c>
      <c r="Z114" s="384"/>
      <c r="AA114" s="147"/>
      <c r="AB114" s="57"/>
      <c r="AC114" s="57"/>
      <c r="AD114" s="57"/>
      <c r="AE114" s="57"/>
      <c r="AF114" s="57"/>
      <c r="AP114" s="57"/>
      <c r="AQ114" s="57"/>
      <c r="AR114" s="57"/>
      <c r="AS114" s="57"/>
      <c r="AT114" s="57"/>
      <c r="AU114" s="57"/>
      <c r="AV114" s="57"/>
    </row>
    <row r="115" spans="1:83" ht="18.75" customHeight="1">
      <c r="B115" s="57"/>
      <c r="C115" s="57" t="s">
        <v>93</v>
      </c>
      <c r="D115" s="57"/>
      <c r="E115" s="57"/>
      <c r="F115" s="57"/>
      <c r="G115" s="57"/>
      <c r="H115" s="57"/>
      <c r="I115" s="114" t="s">
        <v>272</v>
      </c>
      <c r="J115" s="114"/>
      <c r="K115" s="114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57"/>
      <c r="AB115" s="57"/>
      <c r="AC115" s="57"/>
      <c r="AD115" s="57"/>
      <c r="AE115" s="57"/>
      <c r="AF115" s="57"/>
    </row>
    <row r="116" spans="1:83" ht="18.75" customHeight="1">
      <c r="B116" s="57"/>
      <c r="C116" s="57"/>
      <c r="D116" s="57"/>
      <c r="E116" s="57"/>
      <c r="F116" s="57"/>
      <c r="G116" s="57"/>
      <c r="H116" s="57"/>
      <c r="I116" s="114"/>
      <c r="J116" s="99"/>
      <c r="K116" s="114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57"/>
      <c r="AB116" s="57"/>
      <c r="AC116" s="57"/>
      <c r="AD116" s="57"/>
      <c r="AE116" s="57"/>
      <c r="AF116" s="57"/>
    </row>
    <row r="117" spans="1:83" s="152" customFormat="1" ht="18.75" customHeight="1">
      <c r="A117" s="144"/>
      <c r="B117" s="58" t="s">
        <v>426</v>
      </c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  <c r="AV117" s="144"/>
      <c r="AW117" s="144"/>
      <c r="AX117" s="144"/>
      <c r="AY117" s="146"/>
      <c r="AZ117" s="146"/>
      <c r="BA117" s="146"/>
      <c r="BB117" s="146"/>
      <c r="BC117" s="146"/>
      <c r="BD117" s="146"/>
      <c r="BE117" s="146"/>
      <c r="BF117" s="146"/>
      <c r="BG117" s="59"/>
      <c r="BH117" s="59"/>
      <c r="BI117" s="59"/>
      <c r="BJ117" s="59"/>
      <c r="BK117" s="59"/>
      <c r="BL117" s="59"/>
      <c r="BM117" s="59"/>
    </row>
    <row r="118" spans="1:83" s="152" customFormat="1" ht="18.75" customHeight="1">
      <c r="A118" s="260"/>
      <c r="B118" s="58"/>
      <c r="C118" s="250" t="s">
        <v>413</v>
      </c>
      <c r="D118" s="250"/>
      <c r="E118" s="250"/>
      <c r="F118" s="250"/>
      <c r="G118" s="250"/>
      <c r="H118" s="250"/>
      <c r="I118" s="250"/>
      <c r="J118" s="250"/>
      <c r="K118" s="250"/>
      <c r="L118" s="250"/>
      <c r="M118" s="250"/>
      <c r="N118" s="250"/>
      <c r="O118" s="250"/>
      <c r="P118" s="250"/>
      <c r="Q118" s="250"/>
      <c r="R118" s="250"/>
      <c r="S118" s="250"/>
      <c r="T118" s="250"/>
      <c r="U118" s="250"/>
      <c r="V118" s="153"/>
      <c r="W118" s="60"/>
      <c r="X118" s="146"/>
      <c r="Y118" s="60"/>
      <c r="Z118" s="144"/>
      <c r="AA118" s="146"/>
      <c r="AB118" s="144"/>
      <c r="AC118" s="144"/>
      <c r="AD118" s="154"/>
      <c r="AE118" s="144"/>
      <c r="AF118" s="144"/>
      <c r="AG118" s="146"/>
      <c r="AH118" s="146"/>
      <c r="AI118" s="146"/>
      <c r="AJ118" s="146"/>
      <c r="AK118" s="146"/>
      <c r="AL118" s="146"/>
      <c r="AM118" s="146"/>
      <c r="AN118" s="146"/>
      <c r="AO118" s="260"/>
      <c r="AP118" s="260"/>
      <c r="AQ118" s="260"/>
      <c r="AR118" s="260"/>
      <c r="AS118" s="260"/>
      <c r="AT118" s="260"/>
      <c r="AU118" s="260"/>
      <c r="AV118" s="260"/>
      <c r="AW118" s="260"/>
      <c r="AX118" s="260"/>
      <c r="AY118" s="258"/>
      <c r="AZ118" s="258"/>
      <c r="BA118" s="258"/>
      <c r="BB118" s="258"/>
      <c r="BC118" s="258"/>
      <c r="BD118" s="258"/>
      <c r="BE118" s="258"/>
      <c r="BF118" s="258"/>
      <c r="BG118" s="59"/>
      <c r="BH118" s="59"/>
      <c r="BI118" s="59"/>
      <c r="BJ118" s="59"/>
      <c r="BK118" s="59"/>
      <c r="BL118" s="59"/>
      <c r="BM118" s="59"/>
    </row>
    <row r="119" spans="1:83" s="152" customFormat="1" ht="18.75" customHeight="1">
      <c r="B119" s="144"/>
      <c r="C119" s="149" t="s">
        <v>275</v>
      </c>
      <c r="D119" s="144"/>
      <c r="E119" s="144"/>
      <c r="F119" s="144"/>
      <c r="G119" s="144"/>
      <c r="H119" s="397" t="e">
        <f ca="1">H81*10^6</f>
        <v>#N/A</v>
      </c>
      <c r="I119" s="397"/>
      <c r="J119" s="397"/>
      <c r="K119" s="147" t="s">
        <v>276</v>
      </c>
      <c r="L119" s="144"/>
      <c r="M119" s="144"/>
      <c r="N119" s="147"/>
      <c r="O119" s="147"/>
      <c r="P119" s="147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60"/>
      <c r="AG119" s="146"/>
      <c r="AH119" s="146"/>
      <c r="AI119" s="146"/>
      <c r="AJ119" s="146"/>
      <c r="AK119" s="146"/>
      <c r="AL119" s="146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6"/>
      <c r="BA119" s="146"/>
      <c r="BB119" s="146"/>
      <c r="BC119" s="146"/>
      <c r="BD119" s="146"/>
      <c r="BE119" s="146"/>
      <c r="BF119" s="146"/>
      <c r="BG119" s="146"/>
      <c r="BH119" s="59"/>
      <c r="BI119" s="59"/>
      <c r="BJ119" s="59"/>
      <c r="BK119" s="59"/>
      <c r="BL119" s="59"/>
      <c r="BM119" s="59"/>
    </row>
    <row r="120" spans="1:83" s="152" customFormat="1" ht="18.75" customHeight="1">
      <c r="B120" s="144"/>
      <c r="C120" s="391" t="s">
        <v>277</v>
      </c>
      <c r="D120" s="391"/>
      <c r="E120" s="391"/>
      <c r="F120" s="391"/>
      <c r="G120" s="391"/>
      <c r="H120" s="391"/>
      <c r="I120" s="391"/>
      <c r="J120" s="392" t="s">
        <v>278</v>
      </c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4"/>
      <c r="AL120" s="144"/>
      <c r="AM120" s="144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  <c r="BH120" s="59"/>
      <c r="BI120" s="59"/>
      <c r="BJ120" s="59"/>
      <c r="BK120" s="59"/>
      <c r="BL120" s="59"/>
      <c r="BM120" s="59"/>
      <c r="BN120" s="59"/>
    </row>
    <row r="121" spans="1:83" s="152" customFormat="1" ht="18.75" customHeight="1">
      <c r="B121" s="144"/>
      <c r="C121" s="391"/>
      <c r="D121" s="391"/>
      <c r="E121" s="391"/>
      <c r="F121" s="391"/>
      <c r="G121" s="391"/>
      <c r="H121" s="391"/>
      <c r="I121" s="391"/>
      <c r="J121" s="392"/>
      <c r="K121" s="392"/>
      <c r="L121" s="392"/>
      <c r="M121" s="392"/>
      <c r="N121" s="392"/>
      <c r="O121" s="392"/>
      <c r="P121" s="392"/>
      <c r="Q121" s="392"/>
      <c r="R121" s="392"/>
      <c r="S121" s="392"/>
      <c r="T121" s="392"/>
      <c r="U121" s="392"/>
      <c r="V121" s="392"/>
      <c r="W121" s="392"/>
      <c r="X121" s="146"/>
      <c r="Y121" s="146"/>
      <c r="Z121" s="146"/>
      <c r="AA121" s="146"/>
      <c r="AB121" s="146"/>
      <c r="AC121" s="146"/>
      <c r="AD121" s="146"/>
      <c r="AE121" s="146"/>
      <c r="AF121" s="144"/>
      <c r="AG121" s="146"/>
      <c r="AH121" s="146"/>
      <c r="AI121" s="146"/>
      <c r="AJ121" s="146"/>
      <c r="AK121" s="144"/>
      <c r="AL121" s="144"/>
      <c r="AM121" s="144"/>
      <c r="AN121" s="146"/>
      <c r="AO121" s="146"/>
      <c r="AP121" s="146"/>
      <c r="AQ121" s="146"/>
      <c r="AR121" s="146"/>
      <c r="AS121" s="144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  <c r="BH121" s="59"/>
      <c r="BI121" s="59"/>
      <c r="BJ121" s="59"/>
      <c r="BK121" s="59"/>
      <c r="BL121" s="59"/>
      <c r="BM121" s="59"/>
      <c r="BN121" s="59"/>
    </row>
    <row r="122" spans="1:83" s="152" customFormat="1" ht="18.75" customHeight="1">
      <c r="B122" s="144"/>
      <c r="C122" s="146"/>
      <c r="D122" s="146"/>
      <c r="E122" s="146"/>
      <c r="F122" s="146"/>
      <c r="G122" s="146"/>
      <c r="H122" s="146"/>
      <c r="I122" s="144"/>
      <c r="J122" s="392" t="s">
        <v>279</v>
      </c>
      <c r="K122" s="392"/>
      <c r="L122" s="392"/>
      <c r="M122" s="392"/>
      <c r="N122" s="392"/>
      <c r="O122" s="392"/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92"/>
      <c r="AA122" s="401" t="s">
        <v>280</v>
      </c>
      <c r="AB122" s="401"/>
      <c r="AC122" s="401"/>
      <c r="AD122" s="401"/>
      <c r="AE122" s="401"/>
      <c r="AF122" s="382" t="s">
        <v>268</v>
      </c>
      <c r="AG122" s="392" t="s">
        <v>281</v>
      </c>
      <c r="AH122" s="392"/>
      <c r="AI122" s="392"/>
      <c r="AJ122" s="392"/>
      <c r="AK122" s="392"/>
      <c r="AL122" s="392"/>
      <c r="AM122" s="144"/>
      <c r="AN122" s="146"/>
      <c r="AO122" s="146"/>
      <c r="AP122" s="146"/>
      <c r="AQ122" s="146"/>
      <c r="AR122" s="146"/>
      <c r="AS122" s="144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  <c r="BH122" s="59"/>
      <c r="BI122" s="59"/>
      <c r="BJ122" s="59"/>
      <c r="BK122" s="59"/>
      <c r="BL122" s="59"/>
      <c r="BM122" s="59"/>
      <c r="BN122" s="59"/>
    </row>
    <row r="123" spans="1:83" s="152" customFormat="1" ht="18.75" customHeight="1">
      <c r="B123" s="144"/>
      <c r="C123" s="146"/>
      <c r="D123" s="146"/>
      <c r="E123" s="146"/>
      <c r="F123" s="146"/>
      <c r="G123" s="146"/>
      <c r="H123" s="146"/>
      <c r="I123" s="144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146"/>
      <c r="AB123" s="144"/>
      <c r="AC123" s="144"/>
      <c r="AD123" s="144"/>
      <c r="AE123" s="144"/>
      <c r="AF123" s="382"/>
      <c r="AG123" s="392"/>
      <c r="AH123" s="392"/>
      <c r="AI123" s="392"/>
      <c r="AJ123" s="392"/>
      <c r="AK123" s="392"/>
      <c r="AL123" s="392"/>
      <c r="AM123" s="144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  <c r="BH123" s="59"/>
      <c r="BI123" s="59"/>
      <c r="BJ123" s="59"/>
      <c r="BK123" s="59"/>
      <c r="BL123" s="59"/>
      <c r="BM123" s="59"/>
      <c r="BN123" s="59"/>
    </row>
    <row r="124" spans="1:83" s="152" customFormat="1" ht="18.75" customHeight="1">
      <c r="B124" s="144"/>
      <c r="C124" s="146"/>
      <c r="D124" s="146"/>
      <c r="E124" s="146"/>
      <c r="F124" s="146"/>
      <c r="G124" s="146"/>
      <c r="H124" s="258"/>
      <c r="I124" s="146"/>
      <c r="J124" s="144"/>
      <c r="K124" s="149" t="s">
        <v>282</v>
      </c>
      <c r="L124" s="149"/>
      <c r="M124" s="149"/>
      <c r="N124" s="149"/>
      <c r="O124" s="149"/>
      <c r="P124" s="149"/>
      <c r="Q124" s="149"/>
      <c r="R124" s="149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4"/>
      <c r="AH124" s="146"/>
      <c r="AI124" s="146"/>
      <c r="AJ124" s="146"/>
      <c r="AK124" s="144"/>
      <c r="AL124" s="144"/>
      <c r="AM124" s="144"/>
      <c r="AN124" s="144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  <c r="BH124" s="144"/>
      <c r="BN124" s="59"/>
      <c r="BO124" s="59"/>
      <c r="BP124" s="59"/>
      <c r="BQ124" s="59"/>
      <c r="BR124" s="59"/>
      <c r="BS124" s="59"/>
      <c r="BX124" s="59"/>
      <c r="CE124" s="59"/>
    </row>
    <row r="125" spans="1:83" s="152" customFormat="1" ht="18.75" customHeight="1">
      <c r="B125" s="144"/>
      <c r="C125" s="146"/>
      <c r="D125" s="146"/>
      <c r="E125" s="146"/>
      <c r="F125" s="146"/>
      <c r="G125" s="146"/>
      <c r="H125" s="258"/>
      <c r="I125" s="146"/>
      <c r="J125" s="114"/>
      <c r="K125" s="114"/>
      <c r="L125" s="114"/>
      <c r="M125" s="144"/>
      <c r="N125" s="114"/>
      <c r="O125" s="114"/>
      <c r="P125" s="114"/>
      <c r="Q125" s="114"/>
      <c r="R125" s="114"/>
      <c r="S125" s="114"/>
      <c r="T125" s="114"/>
      <c r="U125" s="114"/>
      <c r="V125" s="144"/>
      <c r="W125" s="155"/>
      <c r="X125" s="155"/>
      <c r="Y125" s="155"/>
      <c r="Z125" s="144"/>
      <c r="AF125" s="144"/>
      <c r="AG125" s="392" t="s">
        <v>283</v>
      </c>
      <c r="AH125" s="392"/>
      <c r="AI125" s="392"/>
      <c r="AJ125" s="392"/>
      <c r="AK125" s="392"/>
      <c r="AL125" s="156"/>
      <c r="AM125" s="156"/>
      <c r="AN125" s="144"/>
      <c r="AO125" s="144"/>
      <c r="AP125" s="144"/>
      <c r="AQ125" s="144"/>
      <c r="AR125" s="144"/>
      <c r="AS125" s="146"/>
      <c r="AT125" s="146"/>
      <c r="AU125" s="144"/>
      <c r="AV125" s="144"/>
      <c r="AW125" s="144"/>
      <c r="AX125" s="144"/>
      <c r="AY125" s="144"/>
      <c r="AZ125" s="146"/>
      <c r="BA125" s="146"/>
      <c r="BB125" s="146"/>
      <c r="BC125" s="146"/>
      <c r="BD125" s="146"/>
      <c r="BE125" s="146"/>
      <c r="BF125" s="146"/>
      <c r="BG125" s="146"/>
      <c r="BH125" s="144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CE125" s="59"/>
    </row>
    <row r="126" spans="1:83" s="152" customFormat="1" ht="18.75" customHeight="1">
      <c r="B126" s="144"/>
      <c r="C126" s="146"/>
      <c r="D126" s="146"/>
      <c r="E126" s="146"/>
      <c r="F126" s="146"/>
      <c r="G126" s="146"/>
      <c r="H126" s="258"/>
      <c r="I126" s="146"/>
      <c r="J126" s="114"/>
      <c r="K126" s="114"/>
      <c r="L126" s="114"/>
      <c r="M126" s="144"/>
      <c r="N126" s="114"/>
      <c r="O126" s="114"/>
      <c r="P126" s="114"/>
      <c r="Q126" s="114"/>
      <c r="R126" s="114"/>
      <c r="S126" s="114"/>
      <c r="T126" s="114"/>
      <c r="U126" s="114"/>
      <c r="V126" s="144"/>
      <c r="W126" s="155"/>
      <c r="X126" s="155"/>
      <c r="Y126" s="155"/>
      <c r="Z126" s="144"/>
      <c r="AF126" s="144"/>
      <c r="AG126" s="392"/>
      <c r="AH126" s="392"/>
      <c r="AI126" s="392"/>
      <c r="AJ126" s="392"/>
      <c r="AK126" s="392"/>
      <c r="AL126" s="156"/>
      <c r="AM126" s="156"/>
      <c r="AN126" s="144"/>
      <c r="AO126" s="144"/>
      <c r="AP126" s="144"/>
      <c r="AQ126" s="144"/>
      <c r="AR126" s="144"/>
      <c r="AS126" s="146"/>
      <c r="AT126" s="146"/>
      <c r="AU126" s="144"/>
      <c r="AV126" s="144"/>
      <c r="AW126" s="144"/>
      <c r="AX126" s="144"/>
      <c r="AY126" s="144"/>
      <c r="AZ126" s="146"/>
      <c r="BA126" s="146"/>
      <c r="BB126" s="146"/>
      <c r="BC126" s="146"/>
      <c r="BD126" s="146"/>
      <c r="BE126" s="146"/>
      <c r="BF126" s="146"/>
      <c r="BG126" s="146"/>
      <c r="BH126" s="146"/>
      <c r="BI126" s="59"/>
      <c r="BJ126" s="59"/>
      <c r="BK126" s="59"/>
      <c r="BL126" s="59"/>
      <c r="BM126" s="59"/>
    </row>
    <row r="127" spans="1:83" s="152" customFormat="1" ht="18.75" customHeight="1">
      <c r="B127" s="144"/>
      <c r="C127" s="146" t="s">
        <v>95</v>
      </c>
      <c r="D127" s="146"/>
      <c r="E127" s="146"/>
      <c r="F127" s="146"/>
      <c r="G127" s="146"/>
      <c r="H127" s="146"/>
      <c r="I127" s="392" t="str">
        <f>V81</f>
        <v>삼각형</v>
      </c>
      <c r="J127" s="392"/>
      <c r="K127" s="392"/>
      <c r="L127" s="392"/>
      <c r="M127" s="392"/>
      <c r="N127" s="392"/>
      <c r="O127" s="392"/>
      <c r="P127" s="392"/>
      <c r="Q127" s="146"/>
      <c r="R127" s="146"/>
      <c r="S127" s="146"/>
      <c r="T127" s="146"/>
      <c r="U127" s="146"/>
      <c r="V127" s="146"/>
      <c r="W127" s="146"/>
      <c r="X127" s="146"/>
      <c r="Y127" s="146"/>
      <c r="Z127" s="144"/>
      <c r="AA127" s="144"/>
      <c r="AB127" s="144"/>
      <c r="AC127" s="144"/>
      <c r="AD127" s="144"/>
      <c r="AE127" s="144"/>
      <c r="AF127" s="144"/>
      <c r="AG127" s="144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  <c r="BH127" s="59"/>
      <c r="BI127" s="59"/>
      <c r="BJ127" s="59"/>
      <c r="BK127" s="59"/>
      <c r="BL127" s="59"/>
      <c r="BM127" s="59"/>
      <c r="BN127" s="59"/>
    </row>
    <row r="128" spans="1:83" s="152" customFormat="1" ht="18.75" customHeight="1">
      <c r="B128" s="144"/>
      <c r="C128" s="391" t="s">
        <v>96</v>
      </c>
      <c r="D128" s="391"/>
      <c r="E128" s="391"/>
      <c r="F128" s="391"/>
      <c r="G128" s="391"/>
      <c r="H128" s="391"/>
      <c r="I128" s="146"/>
      <c r="J128" s="146"/>
      <c r="K128" s="146"/>
      <c r="L128" s="146"/>
      <c r="M128" s="146"/>
      <c r="N128" s="146"/>
      <c r="O128" s="146"/>
      <c r="R128" s="398" t="e">
        <f>-H82</f>
        <v>#VALUE!</v>
      </c>
      <c r="S128" s="398"/>
      <c r="T128" s="391" t="s">
        <v>284</v>
      </c>
      <c r="U128" s="391"/>
      <c r="V128" s="395">
        <f>Calcu!N56</f>
        <v>0</v>
      </c>
      <c r="W128" s="395"/>
      <c r="X128" s="395"/>
      <c r="Y128" s="391" t="s">
        <v>286</v>
      </c>
      <c r="Z128" s="391"/>
      <c r="AA128" s="382" t="s">
        <v>268</v>
      </c>
      <c r="AB128" s="384" t="e">
        <f>R128*V128</f>
        <v>#VALUE!</v>
      </c>
      <c r="AC128" s="384"/>
      <c r="AD128" s="384"/>
      <c r="AE128" s="384"/>
      <c r="AF128" s="391" t="s">
        <v>287</v>
      </c>
      <c r="AG128" s="391"/>
      <c r="AH128" s="391"/>
      <c r="AI128" s="391"/>
      <c r="AJ128" s="391"/>
      <c r="AK128" s="391"/>
      <c r="AL128" s="391"/>
      <c r="AM128" s="146"/>
      <c r="AN128" s="146"/>
      <c r="AO128" s="146"/>
      <c r="AP128" s="146"/>
      <c r="AQ128" s="146"/>
      <c r="AR128" s="144"/>
      <c r="AS128" s="144"/>
      <c r="AT128" s="144"/>
      <c r="AU128" s="144"/>
      <c r="AV128" s="144"/>
      <c r="AW128" s="144"/>
      <c r="AX128" s="144"/>
      <c r="AY128" s="144"/>
      <c r="AZ128" s="144"/>
      <c r="BA128" s="144"/>
    </row>
    <row r="129" spans="2:69" s="152" customFormat="1" ht="18.75" customHeight="1">
      <c r="B129" s="144"/>
      <c r="C129" s="391"/>
      <c r="D129" s="391"/>
      <c r="E129" s="391"/>
      <c r="F129" s="391"/>
      <c r="G129" s="391"/>
      <c r="H129" s="391"/>
      <c r="I129" s="146"/>
      <c r="J129" s="146"/>
      <c r="K129" s="146"/>
      <c r="L129" s="146"/>
      <c r="M129" s="146"/>
      <c r="N129" s="146"/>
      <c r="O129" s="146"/>
      <c r="R129" s="398"/>
      <c r="S129" s="398"/>
      <c r="T129" s="391"/>
      <c r="U129" s="391"/>
      <c r="V129" s="395"/>
      <c r="W129" s="395"/>
      <c r="X129" s="395"/>
      <c r="Y129" s="391"/>
      <c r="Z129" s="391"/>
      <c r="AA129" s="382"/>
      <c r="AB129" s="384"/>
      <c r="AC129" s="384"/>
      <c r="AD129" s="384"/>
      <c r="AE129" s="384"/>
      <c r="AF129" s="391"/>
      <c r="AG129" s="391"/>
      <c r="AH129" s="391"/>
      <c r="AI129" s="391"/>
      <c r="AJ129" s="391"/>
      <c r="AK129" s="391"/>
      <c r="AL129" s="391"/>
      <c r="AM129" s="146"/>
      <c r="AN129" s="146"/>
      <c r="AO129" s="146"/>
      <c r="AP129" s="146"/>
      <c r="AQ129" s="146"/>
      <c r="AR129" s="144"/>
      <c r="AS129" s="144"/>
      <c r="AT129" s="144"/>
      <c r="AU129" s="144"/>
      <c r="AV129" s="144"/>
      <c r="AW129" s="144"/>
      <c r="AX129" s="144"/>
      <c r="AY129" s="144"/>
      <c r="AZ129" s="144"/>
      <c r="BA129" s="144"/>
    </row>
    <row r="130" spans="2:69" s="152" customFormat="1" ht="18.75" customHeight="1">
      <c r="B130" s="144"/>
      <c r="C130" s="146" t="s">
        <v>288</v>
      </c>
      <c r="D130" s="146"/>
      <c r="E130" s="146"/>
      <c r="F130" s="146"/>
      <c r="G130" s="146"/>
      <c r="H130" s="146"/>
      <c r="I130" s="146"/>
      <c r="J130" s="144"/>
      <c r="K130" s="57" t="s">
        <v>289</v>
      </c>
      <c r="L130" s="398" t="e">
        <f>AB128</f>
        <v>#VALUE!</v>
      </c>
      <c r="M130" s="398"/>
      <c r="N130" s="398"/>
      <c r="O130" s="398"/>
      <c r="P130" s="156" t="s">
        <v>290</v>
      </c>
      <c r="Q130" s="144"/>
      <c r="R130" s="144"/>
      <c r="S130" s="144"/>
      <c r="T130" s="144"/>
      <c r="U130" s="144"/>
      <c r="V130" s="144"/>
      <c r="W130" s="144"/>
      <c r="X130" s="144"/>
      <c r="Y130" s="57" t="s">
        <v>291</v>
      </c>
      <c r="Z130" s="144" t="s">
        <v>268</v>
      </c>
      <c r="AA130" s="383" t="e">
        <f>ABS(L130*O81)</f>
        <v>#VALUE!</v>
      </c>
      <c r="AB130" s="383"/>
      <c r="AC130" s="383"/>
      <c r="AD130" s="149" t="s">
        <v>292</v>
      </c>
      <c r="AE130" s="149"/>
      <c r="AF130" s="144"/>
      <c r="AG130" s="144"/>
      <c r="AH130" s="144"/>
      <c r="AI130" s="144"/>
      <c r="AJ130" s="144"/>
      <c r="AK130" s="144"/>
      <c r="AL130" s="144"/>
      <c r="AM130" s="144"/>
      <c r="AN130" s="144"/>
      <c r="AO130" s="144"/>
      <c r="AP130" s="144"/>
      <c r="AQ130" s="144"/>
      <c r="AR130" s="144"/>
      <c r="AS130" s="144"/>
      <c r="AT130" s="144"/>
      <c r="AU130" s="157"/>
      <c r="AV130" s="156"/>
      <c r="AW130" s="146"/>
      <c r="AX130" s="144"/>
      <c r="AY130" s="144"/>
      <c r="AZ130" s="144"/>
      <c r="BA130" s="144"/>
      <c r="BB130" s="144"/>
      <c r="BC130" s="144"/>
      <c r="BD130" s="144"/>
      <c r="BE130" s="144"/>
      <c r="BF130" s="144"/>
      <c r="BG130" s="144"/>
      <c r="BH130" s="59"/>
      <c r="BI130" s="59"/>
      <c r="BP130" s="149"/>
      <c r="BQ130" s="158"/>
    </row>
    <row r="131" spans="2:69" s="152" customFormat="1" ht="18.75" customHeight="1">
      <c r="B131" s="144"/>
      <c r="C131" s="391" t="s">
        <v>97</v>
      </c>
      <c r="D131" s="391"/>
      <c r="E131" s="391"/>
      <c r="F131" s="391"/>
      <c r="G131" s="391"/>
      <c r="H131" s="146"/>
      <c r="J131" s="146"/>
      <c r="K131" s="146"/>
      <c r="L131" s="146"/>
      <c r="M131" s="146"/>
      <c r="N131" s="146"/>
      <c r="O131" s="146"/>
      <c r="P131" s="146"/>
      <c r="Q131" s="146"/>
      <c r="R131" s="156"/>
      <c r="S131" s="146"/>
      <c r="T131" s="146"/>
      <c r="U131" s="146"/>
      <c r="W131" s="146"/>
      <c r="X131" s="146"/>
      <c r="Y131" s="146"/>
      <c r="Z131" s="146"/>
      <c r="AA131" s="57" t="s">
        <v>385</v>
      </c>
      <c r="AB131" s="146"/>
      <c r="AC131" s="146"/>
      <c r="AD131" s="146"/>
      <c r="AE131" s="144"/>
      <c r="AF131" s="144"/>
      <c r="AH131" s="144"/>
      <c r="AI131" s="144"/>
      <c r="AJ131" s="144"/>
      <c r="AK131" s="144"/>
      <c r="AL131" s="144"/>
      <c r="AM131" s="144"/>
      <c r="AN131" s="144"/>
      <c r="AO131" s="144"/>
      <c r="AP131" s="144"/>
      <c r="AQ131" s="144"/>
      <c r="AR131" s="144"/>
      <c r="AS131" s="144"/>
      <c r="AT131" s="144"/>
      <c r="AU131" s="144"/>
      <c r="AV131" s="144"/>
      <c r="AW131" s="144"/>
      <c r="AX131" s="144"/>
      <c r="AY131" s="144"/>
      <c r="AZ131" s="144"/>
      <c r="BA131" s="144"/>
      <c r="BB131" s="144"/>
      <c r="BC131" s="144"/>
      <c r="BD131" s="144"/>
      <c r="BE131" s="144"/>
      <c r="BF131" s="144"/>
      <c r="BG131" s="144"/>
      <c r="BH131" s="59"/>
      <c r="BI131" s="59"/>
      <c r="BJ131" s="59"/>
      <c r="BK131" s="59"/>
      <c r="BL131" s="59"/>
    </row>
    <row r="132" spans="2:69" s="152" customFormat="1" ht="18.75" customHeight="1">
      <c r="B132" s="144"/>
      <c r="C132" s="391"/>
      <c r="D132" s="391"/>
      <c r="E132" s="391"/>
      <c r="F132" s="391"/>
      <c r="G132" s="391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5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4"/>
      <c r="AF132" s="144"/>
      <c r="AG132" s="144"/>
      <c r="AH132" s="144"/>
      <c r="AI132" s="144"/>
      <c r="AJ132" s="144"/>
      <c r="AK132" s="144"/>
      <c r="AL132" s="144"/>
      <c r="AM132" s="144"/>
      <c r="AN132" s="144"/>
      <c r="AO132" s="144"/>
      <c r="AP132" s="144"/>
      <c r="AQ132" s="144"/>
      <c r="AR132" s="144"/>
      <c r="AS132" s="144"/>
      <c r="AT132" s="144"/>
      <c r="AU132" s="144"/>
      <c r="AV132" s="144"/>
      <c r="AW132" s="144"/>
      <c r="AX132" s="144"/>
      <c r="AY132" s="144"/>
      <c r="AZ132" s="144"/>
      <c r="BA132" s="144"/>
      <c r="BB132" s="144"/>
      <c r="BC132" s="144"/>
      <c r="BD132" s="144"/>
      <c r="BE132" s="144"/>
      <c r="BF132" s="144"/>
      <c r="BG132" s="144"/>
      <c r="BH132" s="59"/>
      <c r="BI132" s="59"/>
      <c r="BJ132" s="59"/>
      <c r="BK132" s="59"/>
      <c r="BL132" s="59"/>
    </row>
    <row r="133" spans="2:69" s="152" customFormat="1" ht="18.75" customHeight="1">
      <c r="B133" s="210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156"/>
      <c r="S133" s="211"/>
      <c r="T133" s="211"/>
      <c r="U133" s="211"/>
      <c r="V133" s="211"/>
      <c r="W133" s="211"/>
      <c r="X133" s="211"/>
      <c r="Y133" s="211"/>
      <c r="Z133" s="211"/>
      <c r="AA133" s="211"/>
      <c r="AB133" s="392">
        <v>100</v>
      </c>
      <c r="AC133" s="392"/>
      <c r="AD133" s="211"/>
      <c r="AE133" s="210"/>
      <c r="AF133" s="210"/>
      <c r="AG133" s="210"/>
      <c r="AH133" s="210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59"/>
      <c r="BI133" s="59"/>
      <c r="BJ133" s="59"/>
      <c r="BK133" s="59"/>
      <c r="BL133" s="59"/>
    </row>
    <row r="134" spans="2:69" s="152" customFormat="1" ht="18.75" customHeight="1">
      <c r="B134" s="210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156"/>
      <c r="S134" s="211"/>
      <c r="T134" s="211"/>
      <c r="U134" s="211"/>
      <c r="V134" s="211"/>
      <c r="W134" s="211"/>
      <c r="X134" s="211"/>
      <c r="Y134" s="211"/>
      <c r="Z134" s="211"/>
      <c r="AA134" s="211"/>
      <c r="AB134" s="392"/>
      <c r="AC134" s="392"/>
      <c r="AD134" s="211"/>
      <c r="AE134" s="210"/>
      <c r="AF134" s="210"/>
      <c r="AG134" s="210"/>
      <c r="AH134" s="210"/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59"/>
      <c r="BI134" s="59"/>
      <c r="BJ134" s="59"/>
      <c r="BK134" s="59"/>
      <c r="BL134" s="59"/>
    </row>
    <row r="135" spans="2:69" s="152" customFormat="1" ht="18.75" customHeight="1">
      <c r="B135" s="210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156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59"/>
      <c r="BI135" s="59"/>
      <c r="BJ135" s="59"/>
      <c r="BK135" s="59"/>
      <c r="BL135" s="59"/>
    </row>
    <row r="136" spans="2:69" s="152" customFormat="1" ht="18.75" customHeight="1">
      <c r="B136" s="144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5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4"/>
      <c r="BG136" s="144"/>
      <c r="BH136" s="146"/>
      <c r="BI136" s="146"/>
      <c r="BJ136" s="146"/>
      <c r="BK136" s="146"/>
    </row>
    <row r="137" spans="2:69" s="152" customFormat="1" ht="18.75" customHeight="1">
      <c r="B137" s="58" t="s">
        <v>427</v>
      </c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4"/>
      <c r="AI137" s="144"/>
      <c r="AJ137" s="144"/>
      <c r="AK137" s="144"/>
      <c r="AL137" s="144"/>
      <c r="AM137" s="144"/>
      <c r="AN137" s="144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  <c r="BH137" s="59"/>
      <c r="BI137" s="59"/>
      <c r="BJ137" s="59"/>
      <c r="BK137" s="59"/>
      <c r="BL137" s="59"/>
      <c r="BM137" s="59"/>
      <c r="BN137" s="59"/>
    </row>
    <row r="138" spans="2:69" s="152" customFormat="1" ht="18.75" customHeight="1">
      <c r="B138" s="58"/>
      <c r="C138" s="258" t="str">
        <f>"※ 열평형 상태에서 테스트 인디케이터와 다이얼 게이지 시험기의 온도차가 ±"&amp;N141&amp;" ℃ 이내에서 일치한다고"</f>
        <v>※ 열평형 상태에서 테스트 인디케이터와 다이얼 게이지 시험기의 온도차가 ±0.5 ℃ 이내에서 일치한다고</v>
      </c>
      <c r="D138" s="258"/>
      <c r="E138" s="258"/>
      <c r="F138" s="258"/>
      <c r="G138" s="258"/>
      <c r="H138" s="258"/>
      <c r="I138" s="258"/>
      <c r="J138" s="258"/>
      <c r="K138" s="258"/>
      <c r="L138" s="258"/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60"/>
      <c r="AN138" s="260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59"/>
      <c r="BI138" s="59"/>
      <c r="BJ138" s="59"/>
      <c r="BK138" s="59"/>
      <c r="BL138" s="59"/>
      <c r="BM138" s="59"/>
      <c r="BN138" s="59"/>
    </row>
    <row r="139" spans="2:69" s="152" customFormat="1" ht="18.75" customHeight="1">
      <c r="B139" s="58"/>
      <c r="C139" s="258"/>
      <c r="D139" s="258" t="s">
        <v>436</v>
      </c>
      <c r="E139" s="258"/>
      <c r="F139" s="258"/>
      <c r="G139" s="258"/>
      <c r="H139" s="258"/>
      <c r="I139" s="258"/>
      <c r="J139" s="258"/>
      <c r="K139" s="258"/>
      <c r="L139" s="258"/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60"/>
      <c r="AN139" s="260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59"/>
      <c r="BI139" s="59"/>
      <c r="BJ139" s="59"/>
      <c r="BK139" s="59"/>
      <c r="BL139" s="59"/>
      <c r="BM139" s="59"/>
      <c r="BN139" s="59"/>
    </row>
    <row r="140" spans="2:69" s="152" customFormat="1" ht="18.75" customHeight="1">
      <c r="B140" s="144"/>
      <c r="C140" s="149" t="s">
        <v>98</v>
      </c>
      <c r="D140" s="144"/>
      <c r="E140" s="144"/>
      <c r="F140" s="144"/>
      <c r="G140" s="144"/>
      <c r="H140" s="396" t="str">
        <f>H82</f>
        <v/>
      </c>
      <c r="I140" s="396"/>
      <c r="J140" s="396"/>
      <c r="K140" s="396"/>
      <c r="L140" s="396"/>
      <c r="M140" s="396"/>
      <c r="N140" s="396"/>
      <c r="O140" s="396"/>
      <c r="P140" s="147"/>
      <c r="Q140" s="146"/>
      <c r="R140" s="146"/>
      <c r="S140" s="146"/>
      <c r="T140" s="146"/>
      <c r="U140" s="146"/>
      <c r="V140" s="146"/>
      <c r="W140" s="144"/>
      <c r="X140" s="144"/>
      <c r="Y140" s="144"/>
      <c r="Z140" s="146"/>
      <c r="AA140" s="146"/>
      <c r="AB140" s="146"/>
      <c r="AC140" s="146"/>
      <c r="AD140" s="146"/>
      <c r="AE140" s="146"/>
      <c r="AF140" s="146"/>
      <c r="AG140" s="146"/>
      <c r="AH140" s="144"/>
      <c r="AI140" s="144"/>
      <c r="AJ140" s="144"/>
      <c r="AK140" s="144"/>
      <c r="AL140" s="144"/>
      <c r="AM140" s="144"/>
      <c r="AN140" s="144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  <c r="BH140" s="59"/>
      <c r="BI140" s="59"/>
      <c r="BJ140" s="59"/>
      <c r="BK140" s="59"/>
      <c r="BL140" s="59"/>
      <c r="BM140" s="59"/>
    </row>
    <row r="141" spans="2:69" s="152" customFormat="1" ht="18.75" customHeight="1">
      <c r="B141" s="144"/>
      <c r="C141" s="391" t="s">
        <v>294</v>
      </c>
      <c r="D141" s="391"/>
      <c r="E141" s="391"/>
      <c r="F141" s="391"/>
      <c r="G141" s="391"/>
      <c r="H141" s="391"/>
      <c r="I141" s="391"/>
      <c r="J141" s="400" t="s">
        <v>437</v>
      </c>
      <c r="K141" s="400"/>
      <c r="L141" s="400"/>
      <c r="M141" s="382" t="s">
        <v>268</v>
      </c>
      <c r="N141" s="394">
        <f>Calcu!G57</f>
        <v>0.5</v>
      </c>
      <c r="O141" s="394"/>
      <c r="P141" s="264" t="s">
        <v>438</v>
      </c>
      <c r="Q141" s="266"/>
      <c r="R141" s="382" t="s">
        <v>268</v>
      </c>
      <c r="S141" s="383">
        <f>N141/SQRT(3)</f>
        <v>0.28867513459481292</v>
      </c>
      <c r="T141" s="383"/>
      <c r="U141" s="383"/>
      <c r="V141" s="384" t="str">
        <f>P141</f>
        <v>℃</v>
      </c>
      <c r="W141" s="384"/>
      <c r="X141" s="261"/>
      <c r="Y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  <c r="BH141" s="146"/>
      <c r="BI141" s="146"/>
      <c r="BJ141" s="59"/>
      <c r="BK141" s="59"/>
      <c r="BL141" s="59"/>
      <c r="BM141" s="59"/>
      <c r="BN141" s="59"/>
      <c r="BO141" s="59"/>
      <c r="BP141" s="59"/>
    </row>
    <row r="142" spans="2:69" s="152" customFormat="1" ht="18.75" customHeight="1">
      <c r="B142" s="144"/>
      <c r="C142" s="391"/>
      <c r="D142" s="391"/>
      <c r="E142" s="391"/>
      <c r="F142" s="391"/>
      <c r="G142" s="391"/>
      <c r="H142" s="391"/>
      <c r="I142" s="391"/>
      <c r="J142" s="400"/>
      <c r="K142" s="400"/>
      <c r="L142" s="400"/>
      <c r="M142" s="382"/>
      <c r="N142" s="260"/>
      <c r="O142" s="260"/>
      <c r="P142" s="260"/>
      <c r="Q142" s="260"/>
      <c r="R142" s="382"/>
      <c r="S142" s="383"/>
      <c r="T142" s="383"/>
      <c r="U142" s="383"/>
      <c r="V142" s="384"/>
      <c r="W142" s="384"/>
      <c r="X142" s="261"/>
      <c r="Y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  <c r="BH142" s="146"/>
      <c r="BI142" s="146"/>
      <c r="BJ142" s="59"/>
      <c r="BK142" s="59"/>
      <c r="BL142" s="59"/>
      <c r="BM142" s="59"/>
      <c r="BN142" s="59"/>
      <c r="BO142" s="59"/>
      <c r="BP142" s="59"/>
    </row>
    <row r="143" spans="2:69" s="152" customFormat="1" ht="18.75" customHeight="1">
      <c r="B143" s="144"/>
      <c r="C143" s="146" t="s">
        <v>298</v>
      </c>
      <c r="D143" s="146"/>
      <c r="E143" s="146"/>
      <c r="F143" s="146"/>
      <c r="G143" s="146"/>
      <c r="H143" s="146"/>
      <c r="I143" s="392" t="str">
        <f>V82</f>
        <v>직사각형</v>
      </c>
      <c r="J143" s="392"/>
      <c r="K143" s="392"/>
      <c r="L143" s="392"/>
      <c r="M143" s="392"/>
      <c r="N143" s="392"/>
      <c r="O143" s="392"/>
      <c r="P143" s="392"/>
      <c r="Q143" s="146"/>
      <c r="R143" s="146"/>
      <c r="S143" s="146"/>
      <c r="T143" s="146"/>
      <c r="U143" s="146"/>
      <c r="V143" s="146"/>
      <c r="W143" s="146"/>
      <c r="X143" s="146"/>
      <c r="Y143" s="146"/>
      <c r="Z143" s="144"/>
      <c r="AA143" s="144"/>
      <c r="AB143" s="144"/>
      <c r="AC143" s="144"/>
      <c r="AD143" s="144"/>
      <c r="AE143" s="144"/>
      <c r="AF143" s="144"/>
      <c r="AG143" s="144"/>
      <c r="AH143" s="144"/>
      <c r="AI143" s="144"/>
      <c r="AJ143" s="144"/>
      <c r="AK143" s="144"/>
      <c r="AL143" s="144"/>
      <c r="AM143" s="144"/>
      <c r="AN143" s="144"/>
      <c r="AO143" s="144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  <c r="BH143" s="59"/>
      <c r="BI143" s="59"/>
      <c r="BJ143" s="59"/>
      <c r="BK143" s="59"/>
      <c r="BL143" s="59"/>
    </row>
    <row r="144" spans="2:69" s="152" customFormat="1" ht="18.75" customHeight="1">
      <c r="B144" s="144"/>
      <c r="C144" s="391" t="s">
        <v>99</v>
      </c>
      <c r="D144" s="391"/>
      <c r="E144" s="391"/>
      <c r="F144" s="391"/>
      <c r="G144" s="391"/>
      <c r="H144" s="391"/>
      <c r="I144" s="146"/>
      <c r="J144" s="146"/>
      <c r="K144" s="146"/>
      <c r="L144" s="146"/>
      <c r="M144" s="146"/>
      <c r="N144" s="146"/>
      <c r="O144" s="144"/>
      <c r="R144" s="391" t="e">
        <f ca="1">-H81*10^6</f>
        <v>#N/A</v>
      </c>
      <c r="S144" s="391"/>
      <c r="T144" s="391"/>
      <c r="U144" s="391" t="s">
        <v>276</v>
      </c>
      <c r="V144" s="391"/>
      <c r="W144" s="391"/>
      <c r="X144" s="391"/>
      <c r="Y144" s="382" t="s">
        <v>307</v>
      </c>
      <c r="Z144" s="395">
        <f>Calcu!N57</f>
        <v>0</v>
      </c>
      <c r="AA144" s="395"/>
      <c r="AB144" s="395"/>
      <c r="AC144" s="391" t="s">
        <v>286</v>
      </c>
      <c r="AD144" s="391"/>
      <c r="AE144" s="382" t="s">
        <v>308</v>
      </c>
      <c r="AF144" s="398" t="e">
        <f ca="1">R144*10^-6*Z144</f>
        <v>#N/A</v>
      </c>
      <c r="AG144" s="398"/>
      <c r="AH144" s="398"/>
      <c r="AI144" s="391" t="s">
        <v>185</v>
      </c>
      <c r="AJ144" s="391"/>
      <c r="AK144" s="391"/>
      <c r="AL144" s="391"/>
      <c r="AM144" s="391"/>
      <c r="AN144" s="391"/>
      <c r="AO144" s="391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4"/>
      <c r="BD144" s="144"/>
      <c r="BE144" s="144"/>
      <c r="BF144" s="144"/>
      <c r="BG144" s="144"/>
      <c r="BH144" s="144"/>
    </row>
    <row r="145" spans="2:67" s="152" customFormat="1" ht="18.75" customHeight="1">
      <c r="B145" s="144"/>
      <c r="C145" s="391"/>
      <c r="D145" s="391"/>
      <c r="E145" s="391"/>
      <c r="F145" s="391"/>
      <c r="G145" s="391"/>
      <c r="H145" s="391"/>
      <c r="I145" s="146"/>
      <c r="J145" s="146"/>
      <c r="K145" s="146"/>
      <c r="L145" s="146"/>
      <c r="M145" s="146"/>
      <c r="N145" s="146"/>
      <c r="O145" s="144"/>
      <c r="R145" s="391"/>
      <c r="S145" s="391"/>
      <c r="T145" s="391"/>
      <c r="U145" s="391"/>
      <c r="V145" s="391"/>
      <c r="W145" s="391"/>
      <c r="X145" s="391"/>
      <c r="Y145" s="382"/>
      <c r="Z145" s="395"/>
      <c r="AA145" s="395"/>
      <c r="AB145" s="395"/>
      <c r="AC145" s="391"/>
      <c r="AD145" s="391"/>
      <c r="AE145" s="382"/>
      <c r="AF145" s="398"/>
      <c r="AG145" s="398"/>
      <c r="AH145" s="398"/>
      <c r="AI145" s="391"/>
      <c r="AJ145" s="391"/>
      <c r="AK145" s="391"/>
      <c r="AL145" s="391"/>
      <c r="AM145" s="391"/>
      <c r="AN145" s="391"/>
      <c r="AO145" s="391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4"/>
      <c r="BD145" s="144"/>
      <c r="BE145" s="144"/>
      <c r="BF145" s="144"/>
      <c r="BG145" s="144"/>
      <c r="BH145" s="144"/>
    </row>
    <row r="146" spans="2:67" s="152" customFormat="1" ht="18.75" customHeight="1">
      <c r="B146" s="144"/>
      <c r="C146" s="146" t="s">
        <v>301</v>
      </c>
      <c r="D146" s="146"/>
      <c r="E146" s="146"/>
      <c r="F146" s="146"/>
      <c r="G146" s="146"/>
      <c r="H146" s="146"/>
      <c r="I146" s="146"/>
      <c r="J146" s="144"/>
      <c r="K146" s="57" t="s">
        <v>310</v>
      </c>
      <c r="L146" s="398" t="e">
        <f ca="1">AF144</f>
        <v>#N/A</v>
      </c>
      <c r="M146" s="398"/>
      <c r="N146" s="398"/>
      <c r="O146" s="156" t="s">
        <v>185</v>
      </c>
      <c r="P146" s="144"/>
      <c r="Q146" s="144"/>
      <c r="R146" s="144" t="s">
        <v>311</v>
      </c>
      <c r="S146" s="404">
        <f>S141</f>
        <v>0.28867513459481292</v>
      </c>
      <c r="T146" s="404"/>
      <c r="U146" s="404"/>
      <c r="V146" s="404"/>
      <c r="W146" s="57" t="s">
        <v>289</v>
      </c>
      <c r="X146" s="144" t="s">
        <v>268</v>
      </c>
      <c r="Y146" s="403" t="e">
        <f ca="1">ABS(L146*S146)</f>
        <v>#N/A</v>
      </c>
      <c r="Z146" s="403"/>
      <c r="AA146" s="403"/>
      <c r="AB146" s="149" t="s">
        <v>144</v>
      </c>
      <c r="AC146" s="149"/>
      <c r="AD146" s="144"/>
      <c r="AE146" s="144"/>
      <c r="AF146" s="160"/>
      <c r="AG146" s="144"/>
      <c r="AH146" s="144"/>
      <c r="AI146" s="144"/>
      <c r="AJ146" s="144"/>
      <c r="AK146" s="144"/>
      <c r="AL146" s="144"/>
      <c r="AM146" s="144"/>
      <c r="AN146" s="144"/>
      <c r="AO146" s="144"/>
      <c r="AP146" s="161"/>
      <c r="AQ146" s="161"/>
      <c r="AR146" s="161"/>
      <c r="AS146" s="146"/>
      <c r="AT146" s="146"/>
      <c r="AU146" s="146"/>
      <c r="AV146" s="162"/>
      <c r="AW146" s="162"/>
      <c r="AX146" s="162"/>
      <c r="AY146" s="162"/>
      <c r="AZ146" s="162"/>
      <c r="BA146" s="162"/>
      <c r="BB146" s="144"/>
      <c r="BC146" s="144"/>
      <c r="BD146" s="144"/>
      <c r="BE146" s="144"/>
      <c r="BF146" s="144"/>
      <c r="BG146" s="144"/>
    </row>
    <row r="147" spans="2:67" s="152" customFormat="1" ht="18.75" customHeight="1">
      <c r="B147" s="144"/>
      <c r="C147" s="391" t="s">
        <v>100</v>
      </c>
      <c r="D147" s="391"/>
      <c r="E147" s="391"/>
      <c r="F147" s="391"/>
      <c r="G147" s="391"/>
      <c r="H147" s="255"/>
      <c r="J147" s="255"/>
      <c r="K147" s="255"/>
      <c r="L147" s="255"/>
      <c r="M147" s="255"/>
      <c r="N147" s="255"/>
      <c r="O147" s="255"/>
      <c r="P147" s="255"/>
      <c r="Q147" s="255"/>
      <c r="R147" s="156"/>
      <c r="S147" s="255"/>
      <c r="T147" s="255"/>
      <c r="U147" s="255"/>
      <c r="W147" s="57" t="s">
        <v>420</v>
      </c>
      <c r="X147" s="255"/>
      <c r="Y147" s="255"/>
      <c r="Z147" s="255"/>
      <c r="AA147" s="255"/>
      <c r="AB147" s="255"/>
      <c r="AC147" s="255"/>
      <c r="AD147" s="255"/>
      <c r="AE147" s="256"/>
      <c r="AF147" s="256"/>
      <c r="AG147" s="256"/>
      <c r="AH147" s="144"/>
      <c r="AI147" s="144"/>
      <c r="AJ147" s="144"/>
      <c r="AK147" s="144"/>
      <c r="AL147" s="144"/>
      <c r="AM147" s="144"/>
      <c r="AN147" s="144"/>
      <c r="AO147" s="144"/>
      <c r="AP147" s="144"/>
      <c r="AQ147" s="144"/>
      <c r="AR147" s="144"/>
      <c r="AS147" s="144"/>
      <c r="AT147" s="144"/>
      <c r="AU147" s="146"/>
      <c r="AV147" s="144"/>
      <c r="AW147" s="144"/>
      <c r="AX147" s="144"/>
      <c r="AY147" s="144"/>
      <c r="AZ147" s="144"/>
      <c r="BA147" s="144"/>
      <c r="BB147" s="144"/>
      <c r="BC147" s="144"/>
      <c r="BD147" s="144"/>
      <c r="BE147" s="144"/>
      <c r="BF147" s="144"/>
      <c r="BG147" s="144"/>
    </row>
    <row r="148" spans="2:67" s="152" customFormat="1" ht="18.75" customHeight="1">
      <c r="B148" s="144"/>
      <c r="C148" s="391"/>
      <c r="D148" s="391"/>
      <c r="E148" s="391"/>
      <c r="F148" s="391"/>
      <c r="G148" s="391"/>
      <c r="H148" s="255"/>
      <c r="I148" s="255"/>
      <c r="J148" s="255"/>
      <c r="K148" s="255"/>
      <c r="L148" s="255"/>
      <c r="M148" s="255"/>
      <c r="N148" s="255"/>
      <c r="O148" s="255"/>
      <c r="P148" s="255"/>
      <c r="Q148" s="255"/>
      <c r="R148" s="156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6"/>
      <c r="AD148" s="256"/>
      <c r="AE148" s="256"/>
      <c r="AF148" s="256"/>
      <c r="AG148" s="256"/>
      <c r="AH148" s="144"/>
      <c r="AI148" s="144"/>
      <c r="AJ148" s="144"/>
      <c r="AK148" s="144"/>
      <c r="AL148" s="144"/>
      <c r="AM148" s="144"/>
      <c r="AN148" s="144"/>
      <c r="AO148" s="144"/>
      <c r="AP148" s="144"/>
      <c r="AQ148" s="144"/>
      <c r="AR148" s="144"/>
      <c r="AS148" s="144"/>
      <c r="AT148" s="144"/>
      <c r="AU148" s="144"/>
      <c r="AV148" s="144"/>
      <c r="AW148" s="144"/>
      <c r="AX148" s="144"/>
      <c r="AY148" s="144"/>
      <c r="AZ148" s="144"/>
      <c r="BA148" s="144"/>
      <c r="BB148" s="144"/>
      <c r="BC148" s="144"/>
      <c r="BD148" s="144"/>
      <c r="BE148" s="144"/>
      <c r="BF148" s="144"/>
      <c r="BG148" s="144"/>
    </row>
    <row r="149" spans="2:67" s="152" customFormat="1" ht="18.75" customHeight="1">
      <c r="B149" s="144"/>
      <c r="C149" s="146"/>
      <c r="D149" s="146"/>
      <c r="E149" s="146"/>
      <c r="F149" s="146"/>
      <c r="G149" s="144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4"/>
      <c r="AB149" s="144"/>
      <c r="AC149" s="144"/>
      <c r="AD149" s="144"/>
      <c r="AE149" s="144"/>
      <c r="AF149" s="144"/>
      <c r="AG149" s="144"/>
      <c r="AH149" s="144"/>
      <c r="AI149" s="144"/>
      <c r="AJ149" s="144"/>
      <c r="AK149" s="144"/>
      <c r="AL149" s="144"/>
      <c r="AM149" s="144"/>
      <c r="AN149" s="144"/>
      <c r="AO149" s="144"/>
      <c r="AP149" s="144"/>
      <c r="AQ149" s="144"/>
      <c r="AR149" s="144"/>
      <c r="AS149" s="144"/>
      <c r="AT149" s="144"/>
      <c r="AU149" s="144"/>
      <c r="AV149" s="144"/>
      <c r="AW149" s="144"/>
      <c r="AX149" s="144"/>
      <c r="AY149" s="144"/>
      <c r="AZ149" s="144"/>
      <c r="BA149" s="144"/>
      <c r="BB149" s="144"/>
      <c r="BC149" s="144"/>
      <c r="BD149" s="144"/>
      <c r="BE149" s="144"/>
      <c r="BF149" s="144"/>
      <c r="BG149" s="144"/>
    </row>
    <row r="150" spans="2:67" s="152" customFormat="1" ht="18.75" customHeight="1">
      <c r="B150" s="58" t="s">
        <v>428</v>
      </c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4"/>
      <c r="BC150" s="144"/>
      <c r="BD150" s="144"/>
      <c r="BE150" s="144"/>
      <c r="BF150" s="144"/>
      <c r="BG150" s="144"/>
    </row>
    <row r="151" spans="2:67" s="152" customFormat="1" ht="18.75" customHeight="1">
      <c r="B151" s="58"/>
      <c r="C151" s="146" t="s">
        <v>414</v>
      </c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4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4"/>
      <c r="AE151" s="144"/>
      <c r="AF151" s="144"/>
      <c r="AG151" s="144"/>
      <c r="AH151" s="146"/>
      <c r="AI151" s="146"/>
      <c r="AJ151" s="146"/>
      <c r="AK151" s="146"/>
      <c r="AL151" s="146"/>
      <c r="AM151" s="146"/>
      <c r="AN151" s="146"/>
      <c r="AO151" s="258"/>
      <c r="AP151" s="258"/>
      <c r="AQ151" s="258"/>
      <c r="AR151" s="258"/>
      <c r="AS151" s="258"/>
      <c r="AT151" s="258"/>
      <c r="AU151" s="258"/>
      <c r="AV151" s="258"/>
      <c r="AW151" s="258"/>
      <c r="AX151" s="258"/>
      <c r="AY151" s="258"/>
      <c r="AZ151" s="258"/>
      <c r="BA151" s="258"/>
      <c r="BB151" s="260"/>
      <c r="BC151" s="260"/>
      <c r="BD151" s="260"/>
      <c r="BE151" s="260"/>
      <c r="BF151" s="260"/>
      <c r="BG151" s="260"/>
    </row>
    <row r="152" spans="2:67" s="152" customFormat="1" ht="18.75" customHeight="1">
      <c r="B152" s="144"/>
      <c r="C152" s="149" t="s">
        <v>303</v>
      </c>
      <c r="D152" s="144"/>
      <c r="E152" s="144"/>
      <c r="F152" s="144"/>
      <c r="G152" s="144"/>
      <c r="H152" s="397" t="e">
        <f ca="1">H83*10^6</f>
        <v>#N/A</v>
      </c>
      <c r="I152" s="397"/>
      <c r="J152" s="397"/>
      <c r="K152" s="147" t="s">
        <v>293</v>
      </c>
      <c r="L152" s="147"/>
      <c r="M152" s="147"/>
      <c r="N152" s="147"/>
      <c r="O152" s="147"/>
      <c r="P152" s="147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4"/>
      <c r="AU152" s="144"/>
      <c r="AV152" s="144"/>
      <c r="AW152" s="144"/>
      <c r="AX152" s="144"/>
      <c r="AY152" s="144"/>
      <c r="AZ152" s="144"/>
      <c r="BA152" s="144"/>
      <c r="BB152" s="144"/>
      <c r="BC152" s="144"/>
      <c r="BD152" s="144"/>
      <c r="BE152" s="144"/>
      <c r="BF152" s="144"/>
      <c r="BG152" s="144"/>
    </row>
    <row r="153" spans="2:67" s="152" customFormat="1" ht="18.75" customHeight="1">
      <c r="B153" s="144"/>
      <c r="C153" s="146" t="s">
        <v>304</v>
      </c>
      <c r="D153" s="146"/>
      <c r="E153" s="146"/>
      <c r="F153" s="146"/>
      <c r="G153" s="146"/>
      <c r="H153" s="146"/>
      <c r="I153" s="144"/>
      <c r="J153" s="146" t="s">
        <v>295</v>
      </c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4"/>
      <c r="V153" s="144"/>
      <c r="W153" s="60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4"/>
      <c r="AM153" s="144"/>
      <c r="AN153" s="144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  <c r="BH153" s="59"/>
      <c r="BI153" s="59"/>
      <c r="BJ153" s="59"/>
      <c r="BK153" s="59"/>
      <c r="BL153" s="59"/>
      <c r="BM153" s="59"/>
    </row>
    <row r="154" spans="2:67" s="152" customFormat="1" ht="18.75" customHeight="1">
      <c r="B154" s="144"/>
      <c r="C154" s="146"/>
      <c r="D154" s="146"/>
      <c r="E154" s="146"/>
      <c r="F154" s="146"/>
      <c r="G154" s="146"/>
      <c r="H154" s="146"/>
      <c r="I154" s="144"/>
      <c r="J154" s="146" t="s">
        <v>296</v>
      </c>
      <c r="K154" s="146"/>
      <c r="L154" s="146"/>
      <c r="M154" s="146"/>
      <c r="N154" s="146"/>
      <c r="O154" s="146"/>
      <c r="P154" s="146"/>
      <c r="Q154" s="146"/>
      <c r="R154" s="146"/>
      <c r="S154" s="146"/>
      <c r="T154" s="144"/>
      <c r="U154" s="146"/>
      <c r="V154" s="60"/>
      <c r="W154" s="146"/>
      <c r="X154" s="146"/>
      <c r="Y154" s="146"/>
      <c r="Z154" s="146"/>
      <c r="AA154" s="146"/>
      <c r="AB154" s="146"/>
      <c r="AC154" s="146"/>
      <c r="AD154" s="144"/>
      <c r="AE154" s="146"/>
      <c r="AF154" s="146"/>
      <c r="AG154" s="146"/>
      <c r="AH154" s="146"/>
      <c r="AI154" s="146"/>
      <c r="AJ154" s="146"/>
      <c r="AK154" s="144"/>
      <c r="AL154" s="144"/>
      <c r="AM154" s="144"/>
      <c r="AN154" s="144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  <c r="BH154" s="59"/>
      <c r="BI154" s="59"/>
      <c r="BJ154" s="59"/>
      <c r="BK154" s="59"/>
      <c r="BL154" s="59"/>
      <c r="BM154" s="59"/>
      <c r="BN154" s="59"/>
    </row>
    <row r="155" spans="2:67" s="152" customFormat="1" ht="18.75" customHeight="1">
      <c r="B155" s="144"/>
      <c r="C155" s="146"/>
      <c r="D155" s="146"/>
      <c r="E155" s="146"/>
      <c r="F155" s="146"/>
      <c r="G155" s="146"/>
      <c r="H155" s="258"/>
      <c r="I155" s="146"/>
      <c r="J155" s="144"/>
      <c r="K155" s="149" t="s">
        <v>297</v>
      </c>
      <c r="L155" s="149"/>
      <c r="M155" s="149"/>
      <c r="N155" s="149"/>
      <c r="O155" s="149"/>
      <c r="P155" s="149"/>
      <c r="Q155" s="149"/>
      <c r="R155" s="149"/>
      <c r="S155" s="149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55"/>
      <c r="AH155" s="146"/>
      <c r="AI155" s="146"/>
      <c r="AJ155" s="146"/>
      <c r="AK155" s="146"/>
      <c r="AL155" s="144"/>
      <c r="AM155" s="144"/>
      <c r="AN155" s="144"/>
      <c r="AO155" s="144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  <c r="BH155" s="146"/>
      <c r="BI155" s="59"/>
      <c r="BJ155" s="59"/>
      <c r="BK155" s="59"/>
      <c r="BL155" s="59"/>
      <c r="BM155" s="59"/>
      <c r="BN155" s="59"/>
      <c r="BO155" s="59"/>
    </row>
    <row r="156" spans="2:67" s="152" customFormat="1" ht="18.75" customHeight="1">
      <c r="B156" s="144"/>
      <c r="C156" s="146"/>
      <c r="D156" s="146"/>
      <c r="E156" s="146"/>
      <c r="F156" s="146"/>
      <c r="G156" s="146"/>
      <c r="H156" s="258"/>
      <c r="I156" s="146"/>
      <c r="J156" s="144"/>
      <c r="K156" s="144"/>
      <c r="L156" s="114"/>
      <c r="M156" s="114"/>
      <c r="N156" s="144"/>
      <c r="O156" s="144"/>
      <c r="P156" s="144"/>
      <c r="Q156" s="144"/>
      <c r="R156" s="144"/>
      <c r="S156" s="144"/>
      <c r="T156" s="211"/>
      <c r="U156" s="211"/>
      <c r="V156" s="211"/>
      <c r="W156" s="211"/>
      <c r="X156" s="211"/>
      <c r="Y156" s="211"/>
      <c r="Z156" s="144"/>
      <c r="AA156" s="146"/>
      <c r="AB156" s="155"/>
      <c r="AC156" s="155"/>
      <c r="AD156" s="155"/>
      <c r="AE156" s="155"/>
      <c r="AF156" s="155"/>
      <c r="AG156" s="144"/>
      <c r="AH156" s="155"/>
      <c r="AI156" s="155"/>
      <c r="AJ156" s="155"/>
      <c r="AK156" s="155"/>
      <c r="AL156" s="144"/>
      <c r="AM156" s="156"/>
      <c r="AN156" s="156"/>
      <c r="AO156" s="156"/>
      <c r="AP156" s="15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  <c r="BH156" s="146"/>
      <c r="BI156" s="59"/>
      <c r="BJ156" s="59"/>
      <c r="BK156" s="59"/>
      <c r="BL156" s="59"/>
      <c r="BM156" s="59"/>
    </row>
    <row r="157" spans="2:67" s="152" customFormat="1" ht="18.75" customHeight="1">
      <c r="B157" s="144"/>
      <c r="C157" s="146" t="s">
        <v>305</v>
      </c>
      <c r="D157" s="146"/>
      <c r="E157" s="146"/>
      <c r="F157" s="146"/>
      <c r="G157" s="146"/>
      <c r="H157" s="146"/>
      <c r="I157" s="392" t="str">
        <f>V83</f>
        <v>삼각형</v>
      </c>
      <c r="J157" s="392"/>
      <c r="K157" s="392"/>
      <c r="L157" s="392"/>
      <c r="M157" s="392"/>
      <c r="N157" s="392"/>
      <c r="O157" s="392"/>
      <c r="P157" s="392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4"/>
      <c r="AB157" s="144"/>
      <c r="AC157" s="144"/>
      <c r="AD157" s="144"/>
      <c r="AE157" s="144"/>
      <c r="AF157" s="115"/>
      <c r="AG157" s="144"/>
      <c r="AH157" s="144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  <c r="BH157" s="59"/>
      <c r="BI157" s="59"/>
      <c r="BJ157" s="59"/>
      <c r="BK157" s="59"/>
      <c r="BL157" s="59"/>
      <c r="BM157" s="59"/>
      <c r="BN157" s="59"/>
    </row>
    <row r="158" spans="2:67" s="152" customFormat="1" ht="18.75" customHeight="1">
      <c r="B158" s="144"/>
      <c r="C158" s="391" t="s">
        <v>306</v>
      </c>
      <c r="D158" s="391"/>
      <c r="E158" s="391"/>
      <c r="F158" s="391"/>
      <c r="G158" s="391"/>
      <c r="H158" s="391"/>
      <c r="I158" s="146"/>
      <c r="J158" s="144"/>
      <c r="K158" s="146"/>
      <c r="L158" s="146"/>
      <c r="M158" s="146"/>
      <c r="N158" s="146"/>
      <c r="O158" s="146"/>
      <c r="P158" s="146"/>
      <c r="S158" s="384">
        <f>-H84</f>
        <v>-0.1</v>
      </c>
      <c r="T158" s="384"/>
      <c r="U158" s="391" t="s">
        <v>299</v>
      </c>
      <c r="V158" s="391"/>
      <c r="W158" s="395">
        <f>Calcu!N58</f>
        <v>0</v>
      </c>
      <c r="X158" s="395"/>
      <c r="Y158" s="395"/>
      <c r="Z158" s="391" t="s">
        <v>285</v>
      </c>
      <c r="AA158" s="391"/>
      <c r="AB158" s="382" t="s">
        <v>300</v>
      </c>
      <c r="AC158" s="398">
        <f>S158*W158</f>
        <v>0</v>
      </c>
      <c r="AD158" s="398"/>
      <c r="AE158" s="398"/>
      <c r="AF158" s="398"/>
      <c r="AG158" s="391" t="s">
        <v>147</v>
      </c>
      <c r="AH158" s="391"/>
      <c r="AI158" s="391"/>
      <c r="AJ158" s="391"/>
      <c r="AK158" s="391"/>
      <c r="AL158" s="391"/>
      <c r="AM158" s="391"/>
      <c r="AN158" s="144"/>
      <c r="AO158" s="144"/>
      <c r="AP158" s="144"/>
      <c r="AQ158" s="144"/>
      <c r="AR158" s="144"/>
      <c r="AS158" s="144"/>
      <c r="AT158" s="144"/>
      <c r="AU158" s="144"/>
      <c r="AV158" s="144"/>
      <c r="AW158" s="144"/>
      <c r="AX158" s="144"/>
      <c r="AY158" s="144"/>
      <c r="AZ158" s="144"/>
      <c r="BA158" s="146"/>
      <c r="BB158" s="146"/>
      <c r="BC158" s="146"/>
    </row>
    <row r="159" spans="2:67" s="152" customFormat="1" ht="18.75" customHeight="1">
      <c r="B159" s="144"/>
      <c r="C159" s="391"/>
      <c r="D159" s="391"/>
      <c r="E159" s="391"/>
      <c r="F159" s="391"/>
      <c r="G159" s="391"/>
      <c r="H159" s="391"/>
      <c r="I159" s="146"/>
      <c r="J159" s="146"/>
      <c r="K159" s="146"/>
      <c r="L159" s="146"/>
      <c r="M159" s="146"/>
      <c r="N159" s="146"/>
      <c r="O159" s="146"/>
      <c r="P159" s="144"/>
      <c r="S159" s="384"/>
      <c r="T159" s="384"/>
      <c r="U159" s="391"/>
      <c r="V159" s="391"/>
      <c r="W159" s="395"/>
      <c r="X159" s="395"/>
      <c r="Y159" s="395"/>
      <c r="Z159" s="391"/>
      <c r="AA159" s="391"/>
      <c r="AB159" s="382"/>
      <c r="AC159" s="398"/>
      <c r="AD159" s="398"/>
      <c r="AE159" s="398"/>
      <c r="AF159" s="398"/>
      <c r="AG159" s="391"/>
      <c r="AH159" s="391"/>
      <c r="AI159" s="391"/>
      <c r="AJ159" s="391"/>
      <c r="AK159" s="391"/>
      <c r="AL159" s="391"/>
      <c r="AM159" s="391"/>
      <c r="AN159" s="144"/>
      <c r="AO159" s="144"/>
      <c r="AP159" s="144"/>
      <c r="AQ159" s="144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6"/>
      <c r="BB159" s="146"/>
      <c r="BC159" s="146"/>
    </row>
    <row r="160" spans="2:67" s="152" customFormat="1" ht="18.75" customHeight="1">
      <c r="B160" s="144"/>
      <c r="C160" s="146" t="s">
        <v>309</v>
      </c>
      <c r="D160" s="146"/>
      <c r="E160" s="146"/>
      <c r="F160" s="146"/>
      <c r="G160" s="146"/>
      <c r="H160" s="146"/>
      <c r="I160" s="146"/>
      <c r="J160" s="144"/>
      <c r="K160" s="57" t="s">
        <v>291</v>
      </c>
      <c r="L160" s="398">
        <f>AC158</f>
        <v>0</v>
      </c>
      <c r="M160" s="398"/>
      <c r="N160" s="398"/>
      <c r="O160" s="398"/>
      <c r="P160" s="156" t="s">
        <v>302</v>
      </c>
      <c r="Q160" s="144"/>
      <c r="R160" s="144"/>
      <c r="S160" s="144"/>
      <c r="T160" s="144"/>
      <c r="U160" s="144"/>
      <c r="V160" s="144"/>
      <c r="W160" s="144"/>
      <c r="X160" s="144"/>
      <c r="Y160" s="57" t="s">
        <v>289</v>
      </c>
      <c r="Z160" s="144" t="s">
        <v>300</v>
      </c>
      <c r="AA160" s="383">
        <f>ABS(L160*O83)</f>
        <v>0</v>
      </c>
      <c r="AB160" s="383"/>
      <c r="AC160" s="383"/>
      <c r="AD160" s="149" t="s">
        <v>144</v>
      </c>
      <c r="AE160" s="149"/>
      <c r="AF160" s="144"/>
      <c r="AG160" s="144"/>
      <c r="AH160" s="144"/>
      <c r="AI160" s="144"/>
      <c r="AJ160" s="144"/>
      <c r="AK160" s="144"/>
      <c r="AL160" s="144"/>
      <c r="AM160" s="144"/>
      <c r="AN160" s="144"/>
      <c r="AO160" s="144"/>
      <c r="AP160" s="144"/>
      <c r="AQ160" s="144"/>
      <c r="AR160" s="144"/>
      <c r="AS160" s="156"/>
      <c r="AT160" s="146"/>
      <c r="AU160" s="146"/>
      <c r="AV160" s="146"/>
      <c r="AW160" s="157"/>
      <c r="AX160" s="156"/>
      <c r="AY160" s="146"/>
      <c r="AZ160" s="146"/>
      <c r="BA160" s="146"/>
      <c r="BB160" s="146"/>
      <c r="BC160" s="146"/>
      <c r="BD160" s="146"/>
      <c r="BE160" s="144"/>
      <c r="BF160" s="146"/>
      <c r="BG160" s="146"/>
      <c r="BH160" s="59"/>
      <c r="BI160" s="59"/>
      <c r="BJ160" s="59"/>
    </row>
    <row r="161" spans="2:74" s="152" customFormat="1" ht="18.75" customHeight="1">
      <c r="B161" s="210"/>
      <c r="C161" s="391" t="s">
        <v>312</v>
      </c>
      <c r="D161" s="391"/>
      <c r="E161" s="391"/>
      <c r="F161" s="391"/>
      <c r="G161" s="391"/>
      <c r="H161" s="211"/>
      <c r="J161" s="211"/>
      <c r="K161" s="211"/>
      <c r="L161" s="211"/>
      <c r="M161" s="211"/>
      <c r="N161" s="211"/>
      <c r="O161" s="211"/>
      <c r="P161" s="211"/>
      <c r="Q161" s="211"/>
      <c r="R161" s="156"/>
      <c r="S161" s="211"/>
      <c r="T161" s="211"/>
      <c r="U161" s="211"/>
      <c r="W161" s="211"/>
      <c r="X161" s="211"/>
      <c r="Y161" s="211"/>
      <c r="Z161" s="211"/>
      <c r="AA161" s="57" t="s">
        <v>385</v>
      </c>
      <c r="AB161" s="211"/>
      <c r="AC161" s="211"/>
      <c r="AD161" s="211"/>
      <c r="AE161" s="210"/>
      <c r="AF161" s="210"/>
      <c r="AH161" s="210"/>
      <c r="AI161" s="210"/>
      <c r="AJ161" s="210"/>
      <c r="AK161" s="210"/>
      <c r="AL161" s="210"/>
      <c r="AM161" s="210"/>
      <c r="AN161" s="210"/>
      <c r="AO161" s="210"/>
      <c r="AP161" s="210"/>
      <c r="AQ161" s="210"/>
      <c r="AR161" s="210"/>
      <c r="AS161" s="210"/>
      <c r="AT161" s="210"/>
      <c r="AU161" s="210"/>
      <c r="AV161" s="210"/>
      <c r="AW161" s="210"/>
      <c r="AX161" s="210"/>
      <c r="AY161" s="210"/>
      <c r="AZ161" s="210"/>
      <c r="BA161" s="210"/>
      <c r="BB161" s="210"/>
      <c r="BC161" s="210"/>
      <c r="BD161" s="210"/>
      <c r="BE161" s="210"/>
      <c r="BF161" s="210"/>
      <c r="BG161" s="210"/>
      <c r="BH161" s="59"/>
      <c r="BI161" s="59"/>
      <c r="BJ161" s="59"/>
      <c r="BK161" s="59"/>
      <c r="BL161" s="59"/>
    </row>
    <row r="162" spans="2:74" s="152" customFormat="1" ht="18.75" customHeight="1">
      <c r="B162" s="210"/>
      <c r="C162" s="391"/>
      <c r="D162" s="391"/>
      <c r="E162" s="391"/>
      <c r="F162" s="391"/>
      <c r="G162" s="39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156"/>
      <c r="S162" s="211"/>
      <c r="T162" s="211"/>
      <c r="U162" s="211"/>
      <c r="V162" s="211"/>
      <c r="W162" s="211"/>
      <c r="X162" s="211"/>
      <c r="Y162" s="211"/>
      <c r="Z162" s="211"/>
      <c r="AA162" s="211"/>
      <c r="AB162" s="211"/>
      <c r="AC162" s="211"/>
      <c r="AD162" s="211"/>
      <c r="AE162" s="210"/>
      <c r="AF162" s="210"/>
      <c r="AG162" s="210"/>
      <c r="AH162" s="210"/>
      <c r="AI162" s="210"/>
      <c r="AJ162" s="210"/>
      <c r="AK162" s="210"/>
      <c r="AL162" s="210"/>
      <c r="AM162" s="210"/>
      <c r="AN162" s="210"/>
      <c r="AO162" s="210"/>
      <c r="AP162" s="210"/>
      <c r="AQ162" s="210"/>
      <c r="AR162" s="210"/>
      <c r="AS162" s="210"/>
      <c r="AT162" s="210"/>
      <c r="AU162" s="210"/>
      <c r="AV162" s="210"/>
      <c r="AW162" s="210"/>
      <c r="AX162" s="210"/>
      <c r="AY162" s="210"/>
      <c r="AZ162" s="210"/>
      <c r="BA162" s="210"/>
      <c r="BB162" s="210"/>
      <c r="BC162" s="210"/>
      <c r="BD162" s="210"/>
      <c r="BE162" s="210"/>
      <c r="BF162" s="210"/>
      <c r="BG162" s="210"/>
      <c r="BH162" s="59"/>
      <c r="BI162" s="59"/>
      <c r="BJ162" s="59"/>
      <c r="BK162" s="59"/>
      <c r="BL162" s="59"/>
    </row>
    <row r="163" spans="2:74" s="152" customFormat="1" ht="18.75" customHeight="1">
      <c r="B163" s="210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156"/>
      <c r="S163" s="211"/>
      <c r="T163" s="211"/>
      <c r="U163" s="211"/>
      <c r="V163" s="211"/>
      <c r="W163" s="211"/>
      <c r="X163" s="211"/>
      <c r="Y163" s="211"/>
      <c r="Z163" s="392">
        <v>100</v>
      </c>
      <c r="AA163" s="392"/>
      <c r="AD163" s="211"/>
      <c r="AE163" s="210"/>
      <c r="AF163" s="210"/>
      <c r="AG163" s="210"/>
      <c r="AH163" s="210"/>
      <c r="AI163" s="210"/>
      <c r="AJ163" s="210"/>
      <c r="AK163" s="210"/>
      <c r="AL163" s="210"/>
      <c r="AM163" s="210"/>
      <c r="AN163" s="210"/>
      <c r="AO163" s="210"/>
      <c r="AP163" s="210"/>
      <c r="AQ163" s="210"/>
      <c r="AR163" s="210"/>
      <c r="AS163" s="210"/>
      <c r="AT163" s="210"/>
      <c r="AU163" s="210"/>
      <c r="AV163" s="210"/>
      <c r="AW163" s="210"/>
      <c r="AX163" s="210"/>
      <c r="AY163" s="210"/>
      <c r="AZ163" s="210"/>
      <c r="BA163" s="210"/>
      <c r="BB163" s="210"/>
      <c r="BC163" s="210"/>
      <c r="BD163" s="210"/>
      <c r="BE163" s="210"/>
      <c r="BF163" s="210"/>
      <c r="BG163" s="210"/>
      <c r="BH163" s="59"/>
      <c r="BI163" s="59"/>
      <c r="BJ163" s="59"/>
      <c r="BK163" s="59"/>
      <c r="BL163" s="59"/>
    </row>
    <row r="164" spans="2:74" s="152" customFormat="1" ht="18.75" customHeight="1">
      <c r="B164" s="210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156"/>
      <c r="S164" s="211"/>
      <c r="T164" s="211"/>
      <c r="U164" s="211"/>
      <c r="V164" s="211"/>
      <c r="W164" s="211"/>
      <c r="X164" s="211"/>
      <c r="Y164" s="211"/>
      <c r="Z164" s="392"/>
      <c r="AA164" s="392"/>
      <c r="AD164" s="211"/>
      <c r="AE164" s="210"/>
      <c r="AF164" s="210"/>
      <c r="AG164" s="210"/>
      <c r="AH164" s="210"/>
      <c r="AI164" s="210"/>
      <c r="AJ164" s="210"/>
      <c r="AK164" s="210"/>
      <c r="AL164" s="210"/>
      <c r="AM164" s="210"/>
      <c r="AN164" s="210"/>
      <c r="AO164" s="210"/>
      <c r="AP164" s="210"/>
      <c r="AQ164" s="210"/>
      <c r="AR164" s="210"/>
      <c r="AS164" s="210"/>
      <c r="AT164" s="210"/>
      <c r="AU164" s="210"/>
      <c r="AV164" s="210"/>
      <c r="AW164" s="210"/>
      <c r="AX164" s="210"/>
      <c r="AY164" s="210"/>
      <c r="AZ164" s="210"/>
      <c r="BA164" s="210"/>
      <c r="BB164" s="210"/>
      <c r="BC164" s="210"/>
      <c r="BD164" s="210"/>
      <c r="BE164" s="210"/>
      <c r="BF164" s="210"/>
      <c r="BG164" s="210"/>
      <c r="BH164" s="59"/>
      <c r="BI164" s="59"/>
      <c r="BJ164" s="59"/>
      <c r="BK164" s="59"/>
      <c r="BL164" s="59"/>
    </row>
    <row r="165" spans="2:74" s="152" customFormat="1" ht="18.75" customHeight="1">
      <c r="B165" s="210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156"/>
      <c r="S165" s="211"/>
      <c r="T165" s="211"/>
      <c r="U165" s="211"/>
      <c r="V165" s="211"/>
      <c r="W165" s="211"/>
      <c r="X165" s="211"/>
      <c r="Y165" s="211"/>
      <c r="Z165" s="211"/>
      <c r="AA165" s="211"/>
      <c r="AB165" s="211"/>
      <c r="AC165" s="211"/>
      <c r="AD165" s="211"/>
      <c r="AE165" s="210"/>
      <c r="AF165" s="210"/>
      <c r="AG165" s="210"/>
      <c r="AH165" s="210"/>
      <c r="AI165" s="210"/>
      <c r="AJ165" s="210"/>
      <c r="AK165" s="210"/>
      <c r="AL165" s="210"/>
      <c r="AM165" s="210"/>
      <c r="AN165" s="210"/>
      <c r="AO165" s="210"/>
      <c r="AP165" s="210"/>
      <c r="AQ165" s="210"/>
      <c r="AR165" s="210"/>
      <c r="AS165" s="210"/>
      <c r="AT165" s="210"/>
      <c r="AU165" s="210"/>
      <c r="AV165" s="210"/>
      <c r="AW165" s="210"/>
      <c r="AX165" s="210"/>
      <c r="AY165" s="210"/>
      <c r="AZ165" s="210"/>
      <c r="BA165" s="210"/>
      <c r="BB165" s="210"/>
      <c r="BC165" s="210"/>
      <c r="BD165" s="210"/>
      <c r="BE165" s="210"/>
      <c r="BF165" s="210"/>
      <c r="BG165" s="210"/>
      <c r="BH165" s="59"/>
      <c r="BI165" s="59"/>
      <c r="BJ165" s="59"/>
      <c r="BK165" s="59"/>
      <c r="BL165" s="59"/>
    </row>
    <row r="166" spans="2:74" s="152" customFormat="1" ht="18.75" customHeight="1">
      <c r="B166" s="210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156"/>
      <c r="S166" s="211"/>
      <c r="T166" s="211"/>
      <c r="U166" s="211"/>
      <c r="V166" s="211"/>
      <c r="W166" s="211"/>
      <c r="X166" s="211"/>
      <c r="Y166" s="211"/>
      <c r="Z166" s="211"/>
      <c r="AA166" s="211"/>
      <c r="AB166" s="211"/>
      <c r="AC166" s="211"/>
      <c r="AD166" s="211"/>
      <c r="AE166" s="210"/>
      <c r="AF166" s="210"/>
      <c r="AG166" s="210"/>
      <c r="AH166" s="210"/>
      <c r="AI166" s="210"/>
      <c r="AJ166" s="210"/>
      <c r="AK166" s="210"/>
      <c r="AL166" s="210"/>
      <c r="AM166" s="210"/>
      <c r="AN166" s="210"/>
      <c r="AO166" s="210"/>
      <c r="AP166" s="210"/>
      <c r="AQ166" s="210"/>
      <c r="AR166" s="210"/>
      <c r="AS166" s="210"/>
      <c r="AT166" s="210"/>
      <c r="AU166" s="210"/>
      <c r="AV166" s="210"/>
      <c r="AW166" s="210"/>
      <c r="AX166" s="210"/>
      <c r="AY166" s="210"/>
      <c r="AZ166" s="210"/>
      <c r="BA166" s="210"/>
      <c r="BB166" s="210"/>
      <c r="BC166" s="210"/>
      <c r="BD166" s="210"/>
      <c r="BE166" s="210"/>
      <c r="BF166" s="210"/>
      <c r="BG166" s="210"/>
      <c r="BH166" s="211"/>
      <c r="BI166" s="211"/>
      <c r="BJ166" s="211"/>
      <c r="BK166" s="211"/>
    </row>
    <row r="167" spans="2:74" s="152" customFormat="1" ht="18.75" customHeight="1">
      <c r="B167" s="58" t="s">
        <v>429</v>
      </c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146"/>
      <c r="BF167" s="146"/>
      <c r="BG167" s="146"/>
      <c r="BH167" s="59"/>
      <c r="BI167" s="59"/>
      <c r="BJ167" s="59"/>
      <c r="BK167" s="59"/>
      <c r="BL167" s="59"/>
      <c r="BM167" s="59"/>
      <c r="BN167" s="59"/>
    </row>
    <row r="168" spans="2:74" s="152" customFormat="1" ht="18.75" customHeight="1">
      <c r="B168" s="58"/>
      <c r="C168" s="258" t="str">
        <f>"※ 측정실 공기중의 온도를 측정하였고, 측정에 사용된 온도계의 불확도가 "&amp;N171&amp;" ℃를 넘지 않으므로,"</f>
        <v>※ 측정실 공기중의 온도를 측정하였고, 측정에 사용된 온도계의 불확도가 1 ℃를 넘지 않으므로,</v>
      </c>
      <c r="D168" s="258"/>
      <c r="E168" s="258"/>
      <c r="F168" s="258"/>
      <c r="G168" s="258"/>
      <c r="H168" s="258"/>
      <c r="I168" s="258"/>
      <c r="J168" s="258"/>
      <c r="K168" s="258"/>
      <c r="L168" s="258"/>
      <c r="M168" s="258"/>
      <c r="N168" s="258"/>
      <c r="O168" s="258"/>
      <c r="P168" s="258"/>
      <c r="Q168" s="258"/>
      <c r="R168" s="258"/>
      <c r="S168" s="258"/>
      <c r="T168" s="258"/>
      <c r="U168" s="258"/>
      <c r="V168" s="258"/>
      <c r="W168" s="258"/>
      <c r="X168" s="258"/>
      <c r="Y168" s="258"/>
      <c r="Z168" s="258"/>
      <c r="AA168" s="258"/>
      <c r="AB168" s="258"/>
      <c r="AC168" s="258"/>
      <c r="AD168" s="258"/>
      <c r="AE168" s="258"/>
      <c r="AF168" s="258"/>
      <c r="AG168" s="258"/>
      <c r="AH168" s="258"/>
      <c r="AI168" s="258"/>
      <c r="AJ168" s="258"/>
      <c r="AK168" s="258"/>
      <c r="AL168" s="258"/>
      <c r="AM168" s="258"/>
      <c r="AN168" s="258"/>
      <c r="AO168" s="258"/>
      <c r="AP168" s="258"/>
      <c r="AQ168" s="258"/>
      <c r="AR168" s="258"/>
      <c r="AS168" s="258"/>
      <c r="AT168" s="258"/>
      <c r="AU168" s="258"/>
      <c r="AV168" s="258"/>
      <c r="AW168" s="258"/>
      <c r="AX168" s="258"/>
      <c r="AY168" s="258"/>
      <c r="AZ168" s="258"/>
      <c r="BA168" s="258"/>
      <c r="BB168" s="258"/>
      <c r="BC168" s="258"/>
      <c r="BD168" s="258"/>
      <c r="BE168" s="258"/>
      <c r="BF168" s="258"/>
      <c r="BG168" s="258"/>
      <c r="BH168" s="59"/>
      <c r="BI168" s="59"/>
      <c r="BJ168" s="59"/>
      <c r="BK168" s="59"/>
      <c r="BL168" s="59"/>
      <c r="BM168" s="59"/>
      <c r="BN168" s="59"/>
    </row>
    <row r="169" spans="2:74" s="152" customFormat="1" ht="18.75" customHeight="1">
      <c r="B169" s="58"/>
      <c r="C169" s="258"/>
      <c r="D169" s="258" t="s">
        <v>439</v>
      </c>
      <c r="E169" s="258"/>
      <c r="F169" s="258"/>
      <c r="G169" s="258"/>
      <c r="H169" s="258"/>
      <c r="I169" s="258"/>
      <c r="J169" s="258"/>
      <c r="K169" s="258"/>
      <c r="L169" s="258"/>
      <c r="M169" s="258"/>
      <c r="N169" s="258"/>
      <c r="O169" s="258"/>
      <c r="P169" s="258"/>
      <c r="Q169" s="258"/>
      <c r="R169" s="258"/>
      <c r="S169" s="258"/>
      <c r="T169" s="258"/>
      <c r="U169" s="258"/>
      <c r="V169" s="258"/>
      <c r="W169" s="258"/>
      <c r="X169" s="258"/>
      <c r="Y169" s="258"/>
      <c r="Z169" s="258"/>
      <c r="AA169" s="258"/>
      <c r="AB169" s="258"/>
      <c r="AC169" s="258"/>
      <c r="AD169" s="258"/>
      <c r="AE169" s="258"/>
      <c r="AF169" s="258"/>
      <c r="AG169" s="258"/>
      <c r="AH169" s="258"/>
      <c r="AI169" s="258"/>
      <c r="AJ169" s="258"/>
      <c r="AK169" s="258"/>
      <c r="AL169" s="258"/>
      <c r="AM169" s="258"/>
      <c r="AN169" s="258"/>
      <c r="AO169" s="258"/>
      <c r="AP169" s="258"/>
      <c r="AQ169" s="258"/>
      <c r="AR169" s="258"/>
      <c r="AS169" s="258"/>
      <c r="AT169" s="258"/>
      <c r="AU169" s="258"/>
      <c r="AV169" s="258"/>
      <c r="AW169" s="258"/>
      <c r="AX169" s="258"/>
      <c r="AY169" s="258"/>
      <c r="AZ169" s="258"/>
      <c r="BA169" s="258"/>
      <c r="BB169" s="258"/>
      <c r="BC169" s="258"/>
      <c r="BD169" s="258"/>
      <c r="BE169" s="258"/>
      <c r="BF169" s="258"/>
      <c r="BG169" s="258"/>
      <c r="BH169" s="59"/>
      <c r="BI169" s="59"/>
      <c r="BJ169" s="59"/>
      <c r="BK169" s="59"/>
      <c r="BL169" s="59"/>
      <c r="BM169" s="59"/>
      <c r="BN169" s="59"/>
    </row>
    <row r="170" spans="2:74" s="152" customFormat="1" ht="18.75" customHeight="1">
      <c r="B170" s="144"/>
      <c r="C170" s="149" t="s">
        <v>313</v>
      </c>
      <c r="D170" s="144"/>
      <c r="E170" s="144"/>
      <c r="F170" s="144"/>
      <c r="G170" s="144"/>
      <c r="H170" s="396">
        <f>H84</f>
        <v>0.1</v>
      </c>
      <c r="I170" s="396"/>
      <c r="J170" s="396"/>
      <c r="K170" s="396"/>
      <c r="L170" s="396"/>
      <c r="M170" s="396"/>
      <c r="N170" s="396"/>
      <c r="O170" s="396"/>
      <c r="P170" s="147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6"/>
      <c r="BF170" s="146"/>
      <c r="BG170" s="146"/>
      <c r="BH170" s="59"/>
      <c r="BI170" s="59"/>
      <c r="BJ170" s="59"/>
      <c r="BK170" s="59"/>
      <c r="BL170" s="59"/>
      <c r="BM170" s="59"/>
    </row>
    <row r="171" spans="2:74" s="152" customFormat="1" ht="18.75" customHeight="1">
      <c r="B171" s="144"/>
      <c r="C171" s="391" t="s">
        <v>314</v>
      </c>
      <c r="D171" s="391"/>
      <c r="E171" s="391"/>
      <c r="F171" s="391"/>
      <c r="G171" s="391"/>
      <c r="H171" s="391"/>
      <c r="I171" s="391"/>
      <c r="J171" s="400" t="s">
        <v>440</v>
      </c>
      <c r="K171" s="400"/>
      <c r="L171" s="400"/>
      <c r="M171" s="382" t="s">
        <v>268</v>
      </c>
      <c r="N171" s="394">
        <f>Calcu!G59</f>
        <v>1</v>
      </c>
      <c r="O171" s="394"/>
      <c r="P171" s="264" t="s">
        <v>438</v>
      </c>
      <c r="Q171" s="266"/>
      <c r="R171" s="382" t="s">
        <v>268</v>
      </c>
      <c r="S171" s="383">
        <f>N171/SQRT(3)</f>
        <v>0.57735026918962584</v>
      </c>
      <c r="T171" s="383"/>
      <c r="U171" s="383"/>
      <c r="V171" s="384" t="str">
        <f>P171</f>
        <v>℃</v>
      </c>
      <c r="W171" s="384"/>
      <c r="X171" s="261"/>
      <c r="Y171" s="163"/>
      <c r="Z171" s="164"/>
      <c r="AA171" s="164"/>
      <c r="AZ171" s="146"/>
      <c r="BA171" s="146"/>
      <c r="BB171" s="146"/>
      <c r="BC171" s="146"/>
      <c r="BD171" s="146"/>
      <c r="BE171" s="146"/>
      <c r="BF171" s="146"/>
      <c r="BG171" s="146"/>
      <c r="BH171" s="146"/>
      <c r="BI171" s="146"/>
      <c r="BJ171" s="59"/>
      <c r="BK171" s="59"/>
      <c r="BL171" s="59"/>
      <c r="BM171" s="59"/>
      <c r="BN171" s="59"/>
      <c r="BO171" s="59"/>
      <c r="BP171" s="59"/>
      <c r="BQ171" s="59"/>
      <c r="BR171" s="59"/>
      <c r="BS171" s="59"/>
    </row>
    <row r="172" spans="2:74" s="152" customFormat="1" ht="18.75" customHeight="1">
      <c r="B172" s="144"/>
      <c r="C172" s="391"/>
      <c r="D172" s="391"/>
      <c r="E172" s="391"/>
      <c r="F172" s="391"/>
      <c r="G172" s="391"/>
      <c r="H172" s="391"/>
      <c r="I172" s="391"/>
      <c r="J172" s="400"/>
      <c r="K172" s="400"/>
      <c r="L172" s="400"/>
      <c r="M172" s="382"/>
      <c r="N172" s="159"/>
      <c r="O172" s="159"/>
      <c r="P172" s="159"/>
      <c r="Q172" s="260"/>
      <c r="R172" s="382"/>
      <c r="S172" s="383"/>
      <c r="T172" s="383"/>
      <c r="U172" s="383"/>
      <c r="V172" s="384"/>
      <c r="W172" s="384"/>
      <c r="X172" s="261"/>
      <c r="Y172" s="163"/>
      <c r="Z172" s="164"/>
      <c r="AA172" s="164"/>
      <c r="AZ172" s="146"/>
      <c r="BA172" s="146"/>
      <c r="BB172" s="146"/>
      <c r="BC172" s="146"/>
      <c r="BD172" s="146"/>
      <c r="BE172" s="146"/>
      <c r="BF172" s="146"/>
      <c r="BG172" s="146"/>
      <c r="BH172" s="146"/>
      <c r="BI172" s="146"/>
      <c r="BJ172" s="59"/>
      <c r="BK172" s="59"/>
      <c r="BL172" s="59"/>
      <c r="BM172" s="59"/>
      <c r="BN172" s="59"/>
      <c r="BO172" s="59"/>
      <c r="BP172" s="59"/>
      <c r="BQ172" s="59"/>
      <c r="BR172" s="59"/>
      <c r="BS172" s="59"/>
    </row>
    <row r="173" spans="2:74" s="152" customFormat="1" ht="18.75" customHeight="1">
      <c r="B173" s="144"/>
      <c r="C173" s="146" t="s">
        <v>315</v>
      </c>
      <c r="D173" s="146"/>
      <c r="E173" s="146"/>
      <c r="F173" s="146"/>
      <c r="G173" s="146"/>
      <c r="H173" s="146"/>
      <c r="I173" s="392" t="str">
        <f>V84</f>
        <v>직사각형</v>
      </c>
      <c r="J173" s="392"/>
      <c r="K173" s="392"/>
      <c r="L173" s="392"/>
      <c r="M173" s="392"/>
      <c r="N173" s="392"/>
      <c r="O173" s="392"/>
      <c r="P173" s="392"/>
      <c r="Q173" s="146"/>
      <c r="R173" s="146"/>
      <c r="S173" s="146"/>
      <c r="T173" s="146"/>
      <c r="U173" s="146"/>
      <c r="V173" s="146"/>
      <c r="W173" s="146"/>
      <c r="X173" s="146"/>
      <c r="Y173" s="146"/>
      <c r="Z173" s="144"/>
      <c r="AA173" s="144"/>
      <c r="AB173" s="144"/>
      <c r="AC173" s="144"/>
      <c r="AD173" s="144"/>
      <c r="AE173" s="144"/>
      <c r="AF173" s="144"/>
      <c r="AG173" s="144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  <c r="BB173" s="146"/>
      <c r="BC173" s="146"/>
      <c r="BD173" s="146"/>
      <c r="BE173" s="146"/>
      <c r="BF173" s="144"/>
      <c r="BG173" s="146"/>
      <c r="BH173" s="59"/>
      <c r="BI173" s="59"/>
      <c r="BJ173" s="59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</row>
    <row r="174" spans="2:74" s="152" customFormat="1" ht="18.75" customHeight="1">
      <c r="B174" s="144"/>
      <c r="C174" s="391" t="s">
        <v>316</v>
      </c>
      <c r="D174" s="391"/>
      <c r="E174" s="391"/>
      <c r="F174" s="391"/>
      <c r="G174" s="391"/>
      <c r="H174" s="391"/>
      <c r="I174" s="146"/>
      <c r="J174" s="146"/>
      <c r="K174" s="146"/>
      <c r="L174" s="146"/>
      <c r="M174" s="146"/>
      <c r="N174" s="146"/>
      <c r="O174" s="144"/>
      <c r="S174" s="397" t="e">
        <f ca="1">-H83*10^6</f>
        <v>#N/A</v>
      </c>
      <c r="T174" s="397"/>
      <c r="U174" s="397"/>
      <c r="V174" s="391" t="s">
        <v>293</v>
      </c>
      <c r="W174" s="391"/>
      <c r="X174" s="391"/>
      <c r="Y174" s="391"/>
      <c r="Z174" s="382" t="s">
        <v>311</v>
      </c>
      <c r="AA174" s="409">
        <f>Calcu!N59</f>
        <v>0</v>
      </c>
      <c r="AB174" s="409"/>
      <c r="AC174" s="409"/>
      <c r="AD174" s="391" t="s">
        <v>285</v>
      </c>
      <c r="AE174" s="391"/>
      <c r="AF174" s="382" t="s">
        <v>269</v>
      </c>
      <c r="AG174" s="398" t="e">
        <f ca="1">S174*10^-6*AA174</f>
        <v>#N/A</v>
      </c>
      <c r="AH174" s="398"/>
      <c r="AI174" s="398"/>
      <c r="AJ174" s="391" t="s">
        <v>185</v>
      </c>
      <c r="AK174" s="391"/>
      <c r="AL174" s="391"/>
      <c r="AM174" s="391"/>
      <c r="AN174" s="391"/>
      <c r="AO174" s="391"/>
      <c r="AP174" s="391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  <c r="BB174" s="146"/>
      <c r="BC174" s="146"/>
      <c r="BD174" s="146"/>
      <c r="BE174" s="146"/>
      <c r="BF174" s="146"/>
      <c r="BG174" s="146"/>
      <c r="BH174" s="59"/>
      <c r="BI174" s="59"/>
      <c r="BJ174" s="59"/>
      <c r="BK174" s="59"/>
      <c r="BL174" s="59"/>
      <c r="BM174" s="59"/>
    </row>
    <row r="175" spans="2:74" s="152" customFormat="1" ht="18.75" customHeight="1">
      <c r="B175" s="144"/>
      <c r="C175" s="391"/>
      <c r="D175" s="391"/>
      <c r="E175" s="391"/>
      <c r="F175" s="391"/>
      <c r="G175" s="391"/>
      <c r="H175" s="391"/>
      <c r="I175" s="146"/>
      <c r="J175" s="146"/>
      <c r="K175" s="146"/>
      <c r="L175" s="146"/>
      <c r="M175" s="146"/>
      <c r="N175" s="146"/>
      <c r="O175" s="146"/>
      <c r="S175" s="397"/>
      <c r="T175" s="397"/>
      <c r="U175" s="397"/>
      <c r="V175" s="391"/>
      <c r="W175" s="391"/>
      <c r="X175" s="391"/>
      <c r="Y175" s="391"/>
      <c r="Z175" s="382"/>
      <c r="AA175" s="409"/>
      <c r="AB175" s="409"/>
      <c r="AC175" s="409"/>
      <c r="AD175" s="391"/>
      <c r="AE175" s="391"/>
      <c r="AF175" s="382"/>
      <c r="AG175" s="398"/>
      <c r="AH175" s="398"/>
      <c r="AI175" s="398"/>
      <c r="AJ175" s="391"/>
      <c r="AK175" s="391"/>
      <c r="AL175" s="391"/>
      <c r="AM175" s="391"/>
      <c r="AN175" s="391"/>
      <c r="AO175" s="391"/>
      <c r="AP175" s="391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  <c r="BB175" s="146"/>
      <c r="BC175" s="146"/>
      <c r="BD175" s="146"/>
      <c r="BE175" s="146"/>
      <c r="BF175" s="146"/>
      <c r="BG175" s="146"/>
      <c r="BH175" s="59"/>
      <c r="BI175" s="59"/>
      <c r="BJ175" s="59"/>
      <c r="BK175" s="59"/>
      <c r="BL175" s="59"/>
      <c r="BM175" s="59"/>
    </row>
    <row r="176" spans="2:74" s="152" customFormat="1" ht="18.75" customHeight="1">
      <c r="B176" s="144"/>
      <c r="C176" s="146" t="s">
        <v>317</v>
      </c>
      <c r="D176" s="146"/>
      <c r="E176" s="146"/>
      <c r="F176" s="146"/>
      <c r="G176" s="146"/>
      <c r="H176" s="146"/>
      <c r="I176" s="146"/>
      <c r="J176" s="144"/>
      <c r="K176" s="57" t="s">
        <v>318</v>
      </c>
      <c r="L176" s="398" t="e">
        <f ca="1">AG174</f>
        <v>#N/A</v>
      </c>
      <c r="M176" s="398"/>
      <c r="N176" s="398"/>
      <c r="O176" s="156" t="s">
        <v>319</v>
      </c>
      <c r="P176" s="144"/>
      <c r="Q176" s="144"/>
      <c r="R176" s="144" t="s">
        <v>320</v>
      </c>
      <c r="S176" s="404">
        <f>S171</f>
        <v>0.57735026918962584</v>
      </c>
      <c r="T176" s="404"/>
      <c r="U176" s="404"/>
      <c r="V176" s="404"/>
      <c r="W176" s="57" t="s">
        <v>318</v>
      </c>
      <c r="X176" s="144" t="s">
        <v>268</v>
      </c>
      <c r="Y176" s="403" t="e">
        <f ca="1">ABS(L176*S176)</f>
        <v>#N/A</v>
      </c>
      <c r="Z176" s="403"/>
      <c r="AA176" s="403"/>
      <c r="AB176" s="149" t="s">
        <v>321</v>
      </c>
      <c r="AC176" s="149"/>
      <c r="AD176" s="144"/>
      <c r="AE176" s="144"/>
      <c r="AF176" s="160"/>
      <c r="AG176" s="144"/>
      <c r="AH176" s="144"/>
      <c r="AI176" s="146"/>
      <c r="AJ176" s="144"/>
      <c r="AK176" s="146"/>
      <c r="AL176" s="144"/>
      <c r="AM176" s="144"/>
      <c r="AN176" s="144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  <c r="BB176" s="146"/>
      <c r="BC176" s="146"/>
      <c r="BD176" s="146"/>
      <c r="BE176" s="146"/>
      <c r="BF176" s="146"/>
      <c r="BG176" s="146"/>
      <c r="BH176" s="59"/>
      <c r="BI176" s="59"/>
      <c r="BJ176" s="59"/>
      <c r="BK176" s="59"/>
    </row>
    <row r="177" spans="2:73" s="152" customFormat="1" ht="18.75" customHeight="1">
      <c r="B177" s="144"/>
      <c r="C177" s="391" t="s">
        <v>322</v>
      </c>
      <c r="D177" s="391"/>
      <c r="E177" s="391"/>
      <c r="F177" s="391"/>
      <c r="G177" s="391"/>
      <c r="H177" s="255"/>
      <c r="J177" s="255"/>
      <c r="K177" s="255"/>
      <c r="L177" s="255"/>
      <c r="M177" s="255"/>
      <c r="N177" s="255"/>
      <c r="O177" s="255"/>
      <c r="P177" s="255"/>
      <c r="Q177" s="255"/>
      <c r="R177" s="156"/>
      <c r="S177" s="255"/>
      <c r="T177" s="255"/>
      <c r="U177" s="255"/>
      <c r="W177" s="57" t="s">
        <v>421</v>
      </c>
      <c r="X177" s="255"/>
      <c r="Y177" s="255"/>
      <c r="Z177" s="255"/>
      <c r="AA177" s="255"/>
      <c r="AB177" s="255"/>
      <c r="AC177" s="255"/>
      <c r="AD177" s="255"/>
      <c r="AE177" s="256"/>
      <c r="AF177" s="256"/>
      <c r="AG177" s="256"/>
      <c r="AH177" s="144"/>
      <c r="AI177" s="144"/>
      <c r="AJ177" s="144"/>
      <c r="AK177" s="144"/>
      <c r="AL177" s="144"/>
      <c r="AM177" s="144"/>
      <c r="AN177" s="144"/>
      <c r="AO177" s="144"/>
      <c r="AP177" s="144"/>
      <c r="AQ177" s="144"/>
      <c r="AR177" s="144"/>
      <c r="AS177" s="144"/>
      <c r="AT177" s="144"/>
      <c r="AU177" s="144"/>
      <c r="AV177" s="144"/>
      <c r="AW177" s="144"/>
      <c r="AX177" s="144"/>
      <c r="AY177" s="144"/>
      <c r="AZ177" s="144"/>
      <c r="BA177" s="144"/>
      <c r="BB177" s="144"/>
      <c r="BC177" s="144"/>
      <c r="BD177" s="144"/>
      <c r="BE177" s="144"/>
      <c r="BF177" s="144"/>
      <c r="BG177" s="144"/>
      <c r="BH177" s="59"/>
      <c r="BI177" s="59"/>
      <c r="BJ177" s="59"/>
      <c r="BK177" s="59"/>
      <c r="BP177" s="59"/>
      <c r="BS177" s="59"/>
      <c r="BT177" s="59"/>
      <c r="BU177" s="59"/>
    </row>
    <row r="178" spans="2:73" s="152" customFormat="1" ht="18.75" customHeight="1">
      <c r="B178" s="144"/>
      <c r="C178" s="391"/>
      <c r="D178" s="391"/>
      <c r="E178" s="391"/>
      <c r="F178" s="391"/>
      <c r="G178" s="391"/>
      <c r="H178" s="255"/>
      <c r="I178" s="255"/>
      <c r="J178" s="255"/>
      <c r="K178" s="255"/>
      <c r="L178" s="255"/>
      <c r="M178" s="255"/>
      <c r="N178" s="255"/>
      <c r="O178" s="255"/>
      <c r="P178" s="255"/>
      <c r="Q178" s="255"/>
      <c r="R178" s="156"/>
      <c r="S178" s="255"/>
      <c r="T178" s="255"/>
      <c r="U178" s="255"/>
      <c r="V178" s="255"/>
      <c r="W178" s="255"/>
      <c r="X178" s="255"/>
      <c r="Y178" s="255"/>
      <c r="Z178" s="255"/>
      <c r="AA178" s="255"/>
      <c r="AB178" s="255"/>
      <c r="AC178" s="256"/>
      <c r="AD178" s="256"/>
      <c r="AE178" s="256"/>
      <c r="AF178" s="256"/>
      <c r="AG178" s="256"/>
      <c r="AH178" s="144"/>
      <c r="AI178" s="144"/>
      <c r="AJ178" s="144"/>
      <c r="AK178" s="144"/>
      <c r="AL178" s="144"/>
      <c r="AM178" s="144"/>
      <c r="AN178" s="144"/>
      <c r="AO178" s="144"/>
      <c r="AP178" s="144"/>
      <c r="AQ178" s="144"/>
      <c r="AR178" s="144"/>
      <c r="AS178" s="144"/>
      <c r="AT178" s="144"/>
      <c r="AU178" s="144"/>
      <c r="AV178" s="144"/>
      <c r="AW178" s="144"/>
      <c r="AX178" s="144"/>
      <c r="AY178" s="144"/>
      <c r="AZ178" s="144"/>
      <c r="BA178" s="144"/>
      <c r="BB178" s="144"/>
      <c r="BC178" s="144"/>
      <c r="BD178" s="144"/>
      <c r="BE178" s="144"/>
      <c r="BF178" s="144"/>
      <c r="BG178" s="144"/>
      <c r="BH178" s="59"/>
      <c r="BI178" s="59"/>
      <c r="BJ178" s="59"/>
      <c r="BK178" s="59"/>
      <c r="BP178" s="59"/>
      <c r="BS178" s="59"/>
      <c r="BT178" s="59"/>
      <c r="BU178" s="59"/>
    </row>
    <row r="179" spans="2:73" s="152" customFormat="1" ht="18.75" customHeight="1">
      <c r="B179" s="144"/>
      <c r="C179" s="146"/>
      <c r="D179" s="146"/>
      <c r="E179" s="146"/>
      <c r="F179" s="146"/>
      <c r="G179" s="144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4"/>
      <c r="Y179" s="144"/>
      <c r="Z179" s="144"/>
      <c r="AA179" s="144"/>
      <c r="AB179" s="144"/>
      <c r="AC179" s="144"/>
      <c r="AD179" s="144"/>
      <c r="AE179" s="144"/>
      <c r="AF179" s="144"/>
      <c r="AG179" s="144"/>
      <c r="AH179" s="144"/>
      <c r="AI179" s="144"/>
      <c r="AJ179" s="144"/>
      <c r="AK179" s="144"/>
      <c r="AL179" s="144"/>
      <c r="AM179" s="144"/>
      <c r="AN179" s="144"/>
      <c r="AO179" s="144"/>
      <c r="AP179" s="144"/>
      <c r="AQ179" s="144"/>
      <c r="AR179" s="144"/>
      <c r="AS179" s="144"/>
      <c r="AT179" s="144"/>
      <c r="AU179" s="144"/>
      <c r="AV179" s="144"/>
      <c r="AW179" s="144"/>
      <c r="AX179" s="144"/>
      <c r="AY179" s="144"/>
      <c r="AZ179" s="144"/>
      <c r="BA179" s="144"/>
      <c r="BB179" s="144"/>
      <c r="BC179" s="144"/>
      <c r="BD179" s="144"/>
      <c r="BE179" s="144"/>
      <c r="BF179" s="144"/>
      <c r="BG179" s="144"/>
    </row>
    <row r="180" spans="2:73" s="152" customFormat="1" ht="18.75" customHeight="1">
      <c r="B180" s="58" t="s">
        <v>549</v>
      </c>
      <c r="D180" s="146"/>
      <c r="E180" s="146"/>
      <c r="F180" s="146"/>
      <c r="G180" s="144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4"/>
      <c r="AF180" s="146"/>
      <c r="AG180" s="144"/>
      <c r="AH180" s="144"/>
      <c r="AI180" s="144"/>
      <c r="AJ180" s="144"/>
      <c r="AK180" s="144"/>
      <c r="AL180" s="144"/>
      <c r="AM180" s="144"/>
      <c r="AN180" s="144"/>
      <c r="AO180" s="144"/>
      <c r="AP180" s="144"/>
      <c r="AQ180" s="144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</row>
    <row r="181" spans="2:73" s="152" customFormat="1" ht="18.75" customHeight="1">
      <c r="B181" s="58"/>
      <c r="C181" s="258" t="s">
        <v>441</v>
      </c>
      <c r="D181" s="258"/>
      <c r="E181" s="258"/>
      <c r="F181" s="258"/>
      <c r="G181" s="260"/>
      <c r="H181" s="258"/>
      <c r="I181" s="258"/>
      <c r="J181" s="258"/>
      <c r="K181" s="258"/>
      <c r="L181" s="258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58"/>
      <c r="X181" s="258"/>
      <c r="Y181" s="258"/>
      <c r="Z181" s="258"/>
      <c r="AA181" s="258"/>
      <c r="AB181" s="258"/>
      <c r="AC181" s="258"/>
      <c r="AD181" s="258"/>
      <c r="AE181" s="260"/>
      <c r="AF181" s="258"/>
      <c r="AG181" s="260"/>
      <c r="AH181" s="260"/>
      <c r="AI181" s="260"/>
      <c r="AJ181" s="260"/>
      <c r="AK181" s="260"/>
      <c r="AL181" s="260"/>
      <c r="AM181" s="260"/>
      <c r="AN181" s="260"/>
      <c r="AO181" s="260"/>
      <c r="AP181" s="260"/>
      <c r="AQ181" s="260"/>
      <c r="AR181" s="260"/>
      <c r="AS181" s="260"/>
      <c r="AT181" s="260"/>
      <c r="AU181" s="260"/>
      <c r="AV181" s="260"/>
      <c r="AW181" s="260"/>
      <c r="AX181" s="260"/>
      <c r="AY181" s="260"/>
      <c r="AZ181" s="260"/>
      <c r="BA181" s="260"/>
      <c r="BB181" s="260"/>
      <c r="BC181" s="260"/>
      <c r="BD181" s="260"/>
      <c r="BE181" s="260"/>
      <c r="BF181" s="260"/>
      <c r="BG181" s="260"/>
    </row>
    <row r="182" spans="2:73" s="152" customFormat="1" ht="18.75" customHeight="1">
      <c r="B182" s="144"/>
      <c r="C182" s="149" t="s">
        <v>324</v>
      </c>
      <c r="D182" s="144"/>
      <c r="E182" s="144"/>
      <c r="F182" s="144"/>
      <c r="G182" s="144"/>
      <c r="H182" s="416">
        <v>0</v>
      </c>
      <c r="I182" s="416"/>
      <c r="J182" s="416"/>
      <c r="K182" s="416"/>
      <c r="L182" s="416"/>
      <c r="M182" s="416"/>
      <c r="N182" s="416"/>
      <c r="O182" s="416"/>
      <c r="P182" s="147"/>
      <c r="Q182" s="146"/>
      <c r="R182" s="146"/>
      <c r="S182" s="146"/>
      <c r="T182" s="146"/>
      <c r="U182" s="146"/>
      <c r="V182" s="146"/>
      <c r="W182" s="146"/>
      <c r="AC182" s="146"/>
      <c r="AD182" s="146"/>
      <c r="AE182" s="146"/>
      <c r="AF182" s="146"/>
      <c r="AG182" s="146"/>
      <c r="AH182" s="146"/>
      <c r="AI182" s="144"/>
      <c r="AJ182" s="144"/>
      <c r="AK182" s="144"/>
      <c r="AL182" s="144"/>
      <c r="AM182" s="144"/>
      <c r="AN182" s="144"/>
      <c r="AO182" s="144"/>
      <c r="AP182" s="144"/>
      <c r="AQ182" s="144"/>
      <c r="AR182" s="144"/>
      <c r="AS182" s="146"/>
      <c r="AT182" s="146"/>
      <c r="AU182" s="146"/>
      <c r="AV182" s="146"/>
      <c r="AW182" s="146"/>
      <c r="AX182" s="146"/>
      <c r="AY182" s="144"/>
      <c r="AZ182" s="144"/>
      <c r="BA182" s="144"/>
      <c r="BB182" s="144"/>
      <c r="BC182" s="144"/>
      <c r="BD182" s="144"/>
      <c r="BE182" s="144"/>
      <c r="BF182" s="144"/>
      <c r="BG182" s="144"/>
    </row>
    <row r="183" spans="2:73" s="152" customFormat="1" ht="18.75" customHeight="1">
      <c r="B183" s="144"/>
      <c r="C183" s="146" t="s">
        <v>325</v>
      </c>
      <c r="D183" s="146"/>
      <c r="E183" s="146"/>
      <c r="F183" s="146"/>
      <c r="G183" s="146"/>
      <c r="H183" s="146"/>
      <c r="I183" s="144"/>
      <c r="J183" s="146" t="s">
        <v>442</v>
      </c>
      <c r="K183" s="146"/>
      <c r="L183" s="146"/>
      <c r="M183" s="146"/>
      <c r="N183" s="146"/>
      <c r="O183" s="146"/>
      <c r="P183" s="384">
        <f>T184/1000</f>
        <v>0</v>
      </c>
      <c r="Q183" s="384"/>
      <c r="R183" s="384"/>
      <c r="S183" s="261" t="s">
        <v>443</v>
      </c>
      <c r="T183" s="261"/>
      <c r="U183" s="146"/>
      <c r="V183" s="144"/>
      <c r="W183" s="144"/>
      <c r="AD183" s="146"/>
      <c r="AE183" s="146"/>
      <c r="AF183" s="144"/>
      <c r="AG183" s="144"/>
      <c r="AH183" s="144"/>
      <c r="AI183" s="144"/>
      <c r="AJ183" s="144"/>
      <c r="AK183" s="144"/>
      <c r="AL183" s="144"/>
      <c r="AM183" s="144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4"/>
      <c r="AZ183" s="144"/>
      <c r="BA183" s="144"/>
      <c r="BB183" s="144"/>
      <c r="BC183" s="144"/>
      <c r="BD183" s="144"/>
      <c r="BE183" s="144"/>
      <c r="BF183" s="144"/>
      <c r="BG183" s="144"/>
    </row>
    <row r="184" spans="2:73" s="152" customFormat="1" ht="18.75" customHeight="1">
      <c r="B184" s="144"/>
      <c r="C184" s="146"/>
      <c r="D184" s="146"/>
      <c r="E184" s="146"/>
      <c r="F184" s="146"/>
      <c r="G184" s="146"/>
      <c r="H184" s="146"/>
      <c r="I184" s="258"/>
      <c r="K184" s="393" t="s">
        <v>550</v>
      </c>
      <c r="L184" s="393"/>
      <c r="M184" s="393"/>
      <c r="N184" s="382" t="s">
        <v>268</v>
      </c>
      <c r="O184" s="417" t="s">
        <v>349</v>
      </c>
      <c r="P184" s="418"/>
      <c r="Q184" s="418"/>
      <c r="R184" s="418"/>
      <c r="S184" s="382" t="s">
        <v>268</v>
      </c>
      <c r="T184" s="394">
        <f>Calcu!G60</f>
        <v>0</v>
      </c>
      <c r="U184" s="394"/>
      <c r="V184" s="264" t="s">
        <v>444</v>
      </c>
      <c r="W184" s="264"/>
      <c r="X184" s="388" t="s">
        <v>268</v>
      </c>
      <c r="Y184" s="383">
        <f>T184/2/SQRT(3)</f>
        <v>0</v>
      </c>
      <c r="Z184" s="383"/>
      <c r="AA184" s="383"/>
      <c r="AB184" s="384" t="str">
        <f>V184</f>
        <v>μm</v>
      </c>
      <c r="AC184" s="384"/>
      <c r="AD184" s="146"/>
      <c r="AE184" s="144"/>
      <c r="AF184" s="144"/>
      <c r="AG184" s="144"/>
      <c r="AH184" s="144"/>
      <c r="AI184" s="144"/>
      <c r="AJ184" s="144"/>
      <c r="AK184" s="144"/>
      <c r="AL184" s="144"/>
      <c r="AM184" s="144"/>
      <c r="AN184" s="144"/>
      <c r="AO184" s="144"/>
      <c r="AP184" s="144"/>
      <c r="AQ184" s="144"/>
      <c r="AR184" s="146"/>
      <c r="AS184" s="146"/>
      <c r="AT184" s="146"/>
      <c r="AU184" s="146"/>
      <c r="AV184" s="146"/>
      <c r="AW184" s="146"/>
      <c r="AX184" s="146"/>
      <c r="AY184" s="146"/>
      <c r="AZ184" s="144"/>
      <c r="BA184" s="144"/>
      <c r="BB184" s="144"/>
      <c r="BC184" s="144"/>
      <c r="BD184" s="144"/>
      <c r="BE184" s="144"/>
      <c r="BF184" s="144"/>
      <c r="BG184" s="144"/>
      <c r="BH184" s="144"/>
    </row>
    <row r="185" spans="2:73" s="152" customFormat="1" ht="18.75" customHeight="1">
      <c r="B185" s="144"/>
      <c r="C185" s="146"/>
      <c r="D185" s="146"/>
      <c r="E185" s="146"/>
      <c r="F185" s="146"/>
      <c r="G185" s="146"/>
      <c r="H185" s="146"/>
      <c r="I185" s="258"/>
      <c r="J185" s="267"/>
      <c r="K185" s="393"/>
      <c r="L185" s="393"/>
      <c r="M185" s="393"/>
      <c r="N185" s="382"/>
      <c r="O185" s="390"/>
      <c r="P185" s="390"/>
      <c r="Q185" s="390"/>
      <c r="R185" s="390"/>
      <c r="S185" s="382"/>
      <c r="T185" s="390"/>
      <c r="U185" s="390"/>
      <c r="V185" s="390"/>
      <c r="W185" s="390"/>
      <c r="X185" s="388"/>
      <c r="Y185" s="383"/>
      <c r="Z185" s="383"/>
      <c r="AA185" s="383"/>
      <c r="AB185" s="384"/>
      <c r="AC185" s="384"/>
      <c r="AD185" s="146"/>
      <c r="AE185" s="144"/>
      <c r="AF185" s="144"/>
      <c r="AG185" s="144"/>
      <c r="AH185" s="144"/>
      <c r="AI185" s="144"/>
      <c r="AJ185" s="144"/>
      <c r="AK185" s="144"/>
      <c r="AL185" s="144"/>
      <c r="AM185" s="144"/>
      <c r="AN185" s="144"/>
      <c r="AO185" s="144"/>
      <c r="AP185" s="144"/>
      <c r="AQ185" s="144"/>
      <c r="AR185" s="146"/>
      <c r="AS185" s="146"/>
      <c r="AT185" s="146"/>
      <c r="AU185" s="146"/>
      <c r="AV185" s="146"/>
      <c r="AW185" s="146"/>
      <c r="AX185" s="146"/>
      <c r="AY185" s="146"/>
      <c r="AZ185" s="144"/>
      <c r="BA185" s="144"/>
      <c r="BB185" s="144"/>
      <c r="BC185" s="144"/>
      <c r="BD185" s="144"/>
      <c r="BE185" s="144"/>
      <c r="BF185" s="144"/>
      <c r="BG185" s="144"/>
      <c r="BH185" s="144"/>
    </row>
    <row r="186" spans="2:73" s="152" customFormat="1" ht="18.75" customHeight="1">
      <c r="B186" s="144"/>
      <c r="C186" s="146" t="s">
        <v>326</v>
      </c>
      <c r="D186" s="146"/>
      <c r="E186" s="146"/>
      <c r="F186" s="146"/>
      <c r="G186" s="146"/>
      <c r="H186" s="146"/>
      <c r="I186" s="392" t="str">
        <f>V85</f>
        <v>직사각형</v>
      </c>
      <c r="J186" s="392"/>
      <c r="K186" s="392"/>
      <c r="L186" s="392"/>
      <c r="M186" s="392"/>
      <c r="N186" s="392"/>
      <c r="O186" s="392"/>
      <c r="P186" s="392"/>
      <c r="Q186" s="146"/>
      <c r="R186" s="146"/>
      <c r="S186" s="146"/>
      <c r="T186" s="146"/>
      <c r="U186" s="146"/>
      <c r="V186" s="146"/>
      <c r="W186" s="146"/>
      <c r="X186" s="146"/>
      <c r="Y186" s="146"/>
      <c r="Z186" s="144"/>
      <c r="AA186" s="144"/>
      <c r="AB186" s="144"/>
      <c r="AC186" s="144"/>
      <c r="AD186" s="144"/>
      <c r="AE186" s="144"/>
      <c r="AF186" s="144"/>
      <c r="AG186" s="144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4"/>
      <c r="AZ186" s="144"/>
      <c r="BA186" s="144"/>
      <c r="BB186" s="144"/>
      <c r="BC186" s="144"/>
      <c r="BD186" s="144"/>
      <c r="BE186" s="144"/>
      <c r="BF186" s="144"/>
      <c r="BG186" s="144"/>
    </row>
    <row r="187" spans="2:73" s="152" customFormat="1" ht="18.75" customHeight="1">
      <c r="B187" s="144"/>
      <c r="C187" s="391" t="s">
        <v>327</v>
      </c>
      <c r="D187" s="391"/>
      <c r="E187" s="391"/>
      <c r="F187" s="391"/>
      <c r="G187" s="391"/>
      <c r="H187" s="391"/>
      <c r="I187" s="146"/>
      <c r="J187" s="146"/>
      <c r="K187" s="146"/>
      <c r="L187" s="146"/>
      <c r="M187" s="146"/>
      <c r="N187" s="382">
        <f>AA85</f>
        <v>1</v>
      </c>
      <c r="O187" s="382"/>
      <c r="P187" s="165"/>
      <c r="Q187" s="165"/>
      <c r="R187" s="165"/>
      <c r="S187" s="146"/>
      <c r="T187" s="146"/>
      <c r="U187" s="146"/>
      <c r="V187" s="146"/>
      <c r="W187" s="146"/>
      <c r="X187" s="146"/>
      <c r="Y187" s="146"/>
      <c r="Z187" s="166"/>
      <c r="AA187" s="16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4"/>
      <c r="AM187" s="144"/>
      <c r="AN187" s="144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4"/>
      <c r="AZ187" s="144"/>
      <c r="BA187" s="144"/>
      <c r="BB187" s="144"/>
      <c r="BC187" s="144"/>
      <c r="BD187" s="144"/>
      <c r="BE187" s="144"/>
      <c r="BF187" s="144"/>
      <c r="BG187" s="144"/>
    </row>
    <row r="188" spans="2:73" s="152" customFormat="1" ht="18.75" customHeight="1">
      <c r="B188" s="144"/>
      <c r="C188" s="391"/>
      <c r="D188" s="391"/>
      <c r="E188" s="391"/>
      <c r="F188" s="391"/>
      <c r="G188" s="391"/>
      <c r="H188" s="391"/>
      <c r="I188" s="146"/>
      <c r="J188" s="146"/>
      <c r="K188" s="146"/>
      <c r="L188" s="146"/>
      <c r="M188" s="146"/>
      <c r="N188" s="382"/>
      <c r="O188" s="382"/>
      <c r="P188" s="165"/>
      <c r="Q188" s="165"/>
      <c r="R188" s="165"/>
      <c r="S188" s="146"/>
      <c r="T188" s="146"/>
      <c r="U188" s="146"/>
      <c r="V188" s="146"/>
      <c r="W188" s="146"/>
      <c r="X188" s="146"/>
      <c r="Y188" s="146"/>
      <c r="Z188" s="166"/>
      <c r="AA188" s="16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4"/>
      <c r="AM188" s="144"/>
      <c r="AN188" s="144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4"/>
      <c r="AZ188" s="144"/>
      <c r="BA188" s="144"/>
      <c r="BB188" s="144"/>
      <c r="BC188" s="144"/>
      <c r="BD188" s="144"/>
      <c r="BE188" s="144"/>
      <c r="BF188" s="144"/>
      <c r="BG188" s="144"/>
    </row>
    <row r="189" spans="2:73" s="152" customFormat="1" ht="18.75" customHeight="1">
      <c r="B189" s="144"/>
      <c r="C189" s="146" t="s">
        <v>328</v>
      </c>
      <c r="D189" s="146"/>
      <c r="E189" s="146"/>
      <c r="F189" s="146"/>
      <c r="G189" s="146"/>
      <c r="H189" s="146"/>
      <c r="I189" s="146"/>
      <c r="J189" s="144"/>
      <c r="K189" s="144" t="s">
        <v>318</v>
      </c>
      <c r="L189" s="382">
        <v>1</v>
      </c>
      <c r="M189" s="382"/>
      <c r="N189" s="265" t="s">
        <v>448</v>
      </c>
      <c r="O189" s="383">
        <f>Y184</f>
        <v>0</v>
      </c>
      <c r="P189" s="384"/>
      <c r="Q189" s="384"/>
      <c r="R189" s="385" t="str">
        <f>AB184</f>
        <v>μm</v>
      </c>
      <c r="S189" s="384"/>
      <c r="T189" s="263" t="s">
        <v>445</v>
      </c>
      <c r="U189" s="74" t="s">
        <v>446</v>
      </c>
      <c r="V189" s="383">
        <f>L189*O189</f>
        <v>0</v>
      </c>
      <c r="W189" s="383"/>
      <c r="X189" s="383"/>
      <c r="Y189" s="262" t="str">
        <f>R189</f>
        <v>μm</v>
      </c>
      <c r="Z189" s="56"/>
      <c r="AA189" s="261"/>
      <c r="AB189" s="258"/>
      <c r="AC189" s="156"/>
      <c r="AD189" s="144"/>
      <c r="AE189" s="146"/>
      <c r="AF189" s="144"/>
      <c r="AG189" s="144"/>
      <c r="AH189" s="144"/>
      <c r="AI189" s="144"/>
      <c r="AJ189" s="144"/>
      <c r="AK189" s="146"/>
      <c r="AL189" s="144"/>
      <c r="AM189" s="144"/>
      <c r="AN189" s="144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4"/>
      <c r="AZ189" s="144"/>
      <c r="BA189" s="144"/>
      <c r="BB189" s="144"/>
      <c r="BC189" s="144"/>
      <c r="BD189" s="144"/>
      <c r="BE189" s="144"/>
      <c r="BF189" s="144"/>
      <c r="BG189" s="144"/>
    </row>
    <row r="190" spans="2:73" s="152" customFormat="1" ht="18.75" customHeight="1">
      <c r="B190" s="144"/>
      <c r="C190" s="391" t="s">
        <v>329</v>
      </c>
      <c r="D190" s="391"/>
      <c r="E190" s="391"/>
      <c r="F190" s="391"/>
      <c r="G190" s="391"/>
      <c r="H190" s="146"/>
      <c r="J190" s="146"/>
      <c r="K190" s="146"/>
      <c r="L190" s="146"/>
      <c r="M190" s="146"/>
      <c r="N190" s="146"/>
      <c r="O190" s="146"/>
      <c r="P190" s="146"/>
      <c r="Q190" s="146"/>
      <c r="R190" s="156"/>
      <c r="S190" s="146"/>
      <c r="T190" s="146"/>
      <c r="U190" s="146"/>
      <c r="W190" s="146"/>
      <c r="X190" s="57" t="s">
        <v>323</v>
      </c>
      <c r="Y190" s="146"/>
      <c r="Z190" s="146"/>
      <c r="AA190" s="146"/>
      <c r="AB190" s="146"/>
      <c r="AC190" s="146"/>
      <c r="AD190" s="146"/>
      <c r="AE190" s="144"/>
      <c r="AF190" s="144"/>
      <c r="AG190" s="144"/>
      <c r="AH190" s="144"/>
      <c r="AI190" s="144"/>
      <c r="AJ190" s="144"/>
      <c r="AK190" s="144"/>
      <c r="AL190" s="144"/>
      <c r="AM190" s="144"/>
      <c r="AN190" s="144"/>
      <c r="AO190" s="144"/>
      <c r="AP190" s="144"/>
      <c r="AQ190" s="144"/>
      <c r="AR190" s="144"/>
      <c r="AS190" s="144"/>
      <c r="AT190" s="144"/>
      <c r="AU190" s="144"/>
      <c r="AV190" s="144"/>
      <c r="AW190" s="144"/>
      <c r="AX190" s="144"/>
      <c r="AY190" s="144"/>
      <c r="AZ190" s="144"/>
      <c r="BA190" s="144"/>
      <c r="BB190" s="144"/>
      <c r="BC190" s="144"/>
      <c r="BD190" s="144"/>
      <c r="BE190" s="144"/>
      <c r="BF190" s="144"/>
      <c r="BG190" s="144"/>
    </row>
    <row r="191" spans="2:73" s="152" customFormat="1" ht="18.75" customHeight="1">
      <c r="B191" s="144"/>
      <c r="C191" s="391"/>
      <c r="D191" s="391"/>
      <c r="E191" s="391"/>
      <c r="F191" s="391"/>
      <c r="G191" s="391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5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4"/>
      <c r="AF191" s="144"/>
      <c r="AG191" s="144"/>
      <c r="AH191" s="144"/>
      <c r="AI191" s="144"/>
      <c r="AJ191" s="144"/>
      <c r="AK191" s="144"/>
      <c r="AL191" s="144"/>
      <c r="AM191" s="144"/>
      <c r="AN191" s="144"/>
      <c r="AO191" s="144"/>
      <c r="AP191" s="144"/>
      <c r="AQ191" s="144"/>
      <c r="AR191" s="144"/>
      <c r="AS191" s="144"/>
      <c r="AT191" s="144"/>
      <c r="AU191" s="144"/>
      <c r="AV191" s="144"/>
      <c r="AW191" s="144"/>
      <c r="AX191" s="144"/>
      <c r="AY191" s="144"/>
      <c r="AZ191" s="144"/>
      <c r="BA191" s="144"/>
      <c r="BB191" s="144"/>
      <c r="BC191" s="144"/>
      <c r="BD191" s="144"/>
      <c r="BE191" s="144"/>
      <c r="BF191" s="144"/>
      <c r="BG191" s="144"/>
    </row>
    <row r="192" spans="2:73" s="152" customFormat="1" ht="18.75" customHeight="1">
      <c r="B192" s="144"/>
      <c r="C192" s="58"/>
      <c r="D192" s="146"/>
      <c r="E192" s="146"/>
      <c r="F192" s="146"/>
      <c r="G192" s="144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4"/>
      <c r="AF192" s="146"/>
      <c r="AG192" s="144"/>
      <c r="AH192" s="144"/>
      <c r="AI192" s="144"/>
      <c r="AJ192" s="144"/>
      <c r="AK192" s="144"/>
      <c r="AL192" s="144"/>
      <c r="AM192" s="144"/>
      <c r="AN192" s="144"/>
      <c r="AO192" s="144"/>
      <c r="AP192" s="144"/>
      <c r="AQ192" s="144"/>
      <c r="AR192" s="144"/>
      <c r="AS192" s="144"/>
      <c r="AT192" s="144"/>
      <c r="AU192" s="144"/>
      <c r="AV192" s="144"/>
      <c r="AW192" s="144"/>
      <c r="AX192" s="144"/>
      <c r="AY192" s="144"/>
      <c r="AZ192" s="144"/>
      <c r="BA192" s="144"/>
      <c r="BB192" s="144"/>
      <c r="BC192" s="144"/>
      <c r="BD192" s="144"/>
      <c r="BE192" s="144"/>
      <c r="BF192" s="144"/>
      <c r="BG192" s="144"/>
    </row>
    <row r="193" spans="1:61" s="152" customFormat="1" ht="18.75" customHeight="1">
      <c r="B193" s="58" t="s">
        <v>433</v>
      </c>
      <c r="C193" s="146"/>
      <c r="E193" s="146"/>
      <c r="F193" s="146"/>
      <c r="G193" s="144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4"/>
      <c r="AF193" s="146"/>
      <c r="AG193" s="144"/>
      <c r="AH193" s="144"/>
      <c r="AI193" s="144"/>
      <c r="AJ193" s="144"/>
      <c r="AK193" s="144"/>
      <c r="AL193" s="144"/>
      <c r="AM193" s="144"/>
      <c r="AN193" s="144"/>
      <c r="AO193" s="144"/>
      <c r="AP193" s="144"/>
      <c r="AQ193" s="144"/>
      <c r="AR193" s="144"/>
      <c r="AS193" s="144"/>
      <c r="AT193" s="144"/>
      <c r="AU193" s="144"/>
      <c r="AV193" s="144"/>
      <c r="AW193" s="144"/>
      <c r="AX193" s="144"/>
      <c r="AY193" s="144"/>
      <c r="AZ193" s="144"/>
      <c r="BA193" s="144"/>
      <c r="BB193" s="144"/>
      <c r="BC193" s="144"/>
      <c r="BD193" s="144"/>
      <c r="BE193" s="144"/>
      <c r="BF193" s="144"/>
      <c r="BG193" s="144"/>
    </row>
    <row r="194" spans="1:61" s="152" customFormat="1" ht="18.75" customHeight="1">
      <c r="B194" s="58"/>
      <c r="C194" s="250" t="s">
        <v>415</v>
      </c>
      <c r="D194" s="250"/>
      <c r="E194" s="250"/>
      <c r="F194" s="258"/>
      <c r="G194" s="260"/>
      <c r="H194" s="258"/>
      <c r="I194" s="258"/>
      <c r="J194" s="258"/>
      <c r="K194" s="258"/>
      <c r="L194" s="258"/>
      <c r="M194" s="258"/>
      <c r="N194" s="258"/>
      <c r="O194" s="258"/>
      <c r="P194" s="258"/>
      <c r="Q194" s="258"/>
      <c r="R194" s="258"/>
      <c r="S194" s="258"/>
      <c r="T194" s="258"/>
      <c r="U194" s="258"/>
      <c r="V194" s="258"/>
      <c r="W194" s="258"/>
      <c r="X194" s="258"/>
      <c r="Y194" s="258"/>
      <c r="Z194" s="258"/>
      <c r="AA194" s="258"/>
      <c r="AB194" s="258"/>
      <c r="AC194" s="258"/>
      <c r="AD194" s="258"/>
      <c r="AE194" s="260"/>
      <c r="AF194" s="258"/>
      <c r="AG194" s="260"/>
      <c r="AH194" s="260"/>
      <c r="AI194" s="260"/>
      <c r="AJ194" s="260"/>
      <c r="AK194" s="260"/>
      <c r="AL194" s="260"/>
      <c r="AM194" s="260"/>
      <c r="AN194" s="260"/>
      <c r="AO194" s="260"/>
      <c r="AP194" s="260"/>
      <c r="AQ194" s="260"/>
      <c r="AR194" s="260"/>
      <c r="AS194" s="260"/>
      <c r="AT194" s="260"/>
      <c r="AU194" s="260"/>
      <c r="AV194" s="260"/>
      <c r="AW194" s="260"/>
      <c r="AX194" s="260"/>
      <c r="AY194" s="260"/>
      <c r="AZ194" s="260"/>
      <c r="BA194" s="260"/>
      <c r="BB194" s="260"/>
      <c r="BC194" s="260"/>
      <c r="BD194" s="260"/>
      <c r="BE194" s="260"/>
      <c r="BF194" s="260"/>
      <c r="BG194" s="260"/>
    </row>
    <row r="195" spans="1:61" s="152" customFormat="1" ht="18.75" customHeight="1">
      <c r="B195" s="58"/>
      <c r="D195" s="250" t="s">
        <v>416</v>
      </c>
      <c r="E195" s="250"/>
      <c r="F195" s="258"/>
      <c r="G195" s="260"/>
      <c r="H195" s="258"/>
      <c r="I195" s="258"/>
      <c r="J195" s="258"/>
      <c r="K195" s="258"/>
      <c r="L195" s="258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60"/>
      <c r="AF195" s="258"/>
      <c r="AG195" s="260"/>
      <c r="AH195" s="260"/>
      <c r="AI195" s="260"/>
      <c r="AJ195" s="260"/>
      <c r="AK195" s="260"/>
      <c r="AL195" s="260"/>
      <c r="AM195" s="260"/>
      <c r="AN195" s="260"/>
      <c r="AO195" s="260"/>
      <c r="AP195" s="260"/>
      <c r="AQ195" s="260"/>
      <c r="AR195" s="260"/>
      <c r="AS195" s="260"/>
      <c r="AT195" s="260"/>
      <c r="AU195" s="260"/>
      <c r="AV195" s="260"/>
      <c r="AW195" s="260"/>
      <c r="AX195" s="260"/>
      <c r="AY195" s="260"/>
      <c r="AZ195" s="260"/>
      <c r="BA195" s="260"/>
      <c r="BB195" s="260"/>
      <c r="BC195" s="260"/>
      <c r="BD195" s="260"/>
      <c r="BE195" s="260"/>
      <c r="BF195" s="260"/>
      <c r="BG195" s="260"/>
    </row>
    <row r="196" spans="1:61" s="152" customFormat="1" ht="18.75" customHeight="1">
      <c r="B196" s="58"/>
      <c r="C196" s="250"/>
      <c r="D196" s="250" t="s">
        <v>417</v>
      </c>
      <c r="E196" s="250"/>
      <c r="F196" s="258"/>
      <c r="G196" s="260"/>
      <c r="H196" s="258"/>
      <c r="I196" s="258"/>
      <c r="J196" s="258"/>
      <c r="K196" s="258"/>
      <c r="L196" s="258"/>
      <c r="M196" s="258"/>
      <c r="N196" s="258"/>
      <c r="O196" s="258"/>
      <c r="P196" s="258"/>
      <c r="Q196" s="258"/>
      <c r="R196" s="258"/>
      <c r="S196" s="258"/>
      <c r="T196" s="258"/>
      <c r="U196" s="258"/>
      <c r="V196" s="258"/>
      <c r="W196" s="258"/>
      <c r="X196" s="258"/>
      <c r="Y196" s="258"/>
      <c r="Z196" s="258"/>
      <c r="AA196" s="258"/>
      <c r="AB196" s="258"/>
      <c r="AC196" s="258"/>
      <c r="AD196" s="258"/>
      <c r="AE196" s="260"/>
      <c r="AF196" s="258"/>
      <c r="AG196" s="260"/>
      <c r="AH196" s="260"/>
      <c r="AI196" s="260"/>
      <c r="AJ196" s="260"/>
      <c r="AK196" s="260"/>
      <c r="AL196" s="260"/>
      <c r="AM196" s="260"/>
      <c r="AN196" s="260"/>
      <c r="AO196" s="260"/>
      <c r="AP196" s="260"/>
      <c r="AQ196" s="260"/>
      <c r="AR196" s="260"/>
      <c r="AS196" s="260"/>
      <c r="AT196" s="260"/>
      <c r="AU196" s="260"/>
      <c r="AV196" s="260"/>
      <c r="AW196" s="260"/>
      <c r="AX196" s="260"/>
      <c r="AY196" s="260"/>
      <c r="AZ196" s="260"/>
      <c r="BA196" s="260"/>
      <c r="BB196" s="260"/>
      <c r="BC196" s="260"/>
      <c r="BD196" s="260"/>
      <c r="BE196" s="260"/>
      <c r="BF196" s="260"/>
      <c r="BG196" s="260"/>
    </row>
    <row r="197" spans="1:61" s="152" customFormat="1" ht="18.75" customHeight="1">
      <c r="B197" s="144"/>
      <c r="C197" s="149" t="s">
        <v>330</v>
      </c>
      <c r="D197" s="144"/>
      <c r="E197" s="144"/>
      <c r="F197" s="144"/>
      <c r="G197" s="144"/>
      <c r="H197" s="416">
        <v>0</v>
      </c>
      <c r="I197" s="416"/>
      <c r="J197" s="416"/>
      <c r="K197" s="416"/>
      <c r="L197" s="416"/>
      <c r="M197" s="416"/>
      <c r="N197" s="416"/>
      <c r="O197" s="416"/>
      <c r="P197" s="147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4"/>
      <c r="AZ197" s="144"/>
      <c r="BA197" s="144"/>
      <c r="BB197" s="144"/>
      <c r="BC197" s="144"/>
      <c r="BD197" s="144"/>
      <c r="BE197" s="144"/>
      <c r="BF197" s="144"/>
      <c r="BG197" s="144"/>
    </row>
    <row r="198" spans="1:61" s="152" customFormat="1" ht="18.75" customHeight="1">
      <c r="B198" s="144"/>
      <c r="C198" s="146" t="s">
        <v>331</v>
      </c>
      <c r="D198" s="146"/>
      <c r="E198" s="146"/>
      <c r="F198" s="146"/>
      <c r="G198" s="146"/>
      <c r="H198" s="146"/>
      <c r="I198" s="144"/>
      <c r="J198" s="149" t="s">
        <v>418</v>
      </c>
      <c r="K198" s="167"/>
      <c r="L198" s="167"/>
      <c r="M198" s="167"/>
      <c r="N198" s="167"/>
      <c r="Q198" s="386">
        <f>O199</f>
        <v>0</v>
      </c>
      <c r="R198" s="386"/>
      <c r="S198" s="386"/>
      <c r="T198" s="261" t="s">
        <v>444</v>
      </c>
      <c r="U198" s="259"/>
      <c r="V198" s="259"/>
      <c r="W198" s="167"/>
      <c r="X198" s="167"/>
      <c r="Y198" s="167"/>
      <c r="Z198" s="167"/>
      <c r="AA198" s="167"/>
      <c r="AB198" s="167"/>
      <c r="AC198" s="167"/>
      <c r="AD198" s="167"/>
      <c r="AE198" s="167"/>
      <c r="AF198" s="167"/>
      <c r="AG198" s="167"/>
      <c r="AH198" s="167"/>
      <c r="AI198" s="167"/>
      <c r="AJ198" s="167"/>
      <c r="AK198" s="167"/>
      <c r="AL198" s="167"/>
      <c r="AM198" s="167"/>
      <c r="AN198" s="167"/>
      <c r="AO198" s="167"/>
      <c r="AP198" s="167"/>
      <c r="AQ198" s="167"/>
      <c r="AR198" s="167"/>
      <c r="AS198" s="167"/>
      <c r="AT198" s="167"/>
      <c r="AU198" s="167"/>
      <c r="AV198" s="167"/>
      <c r="AW198" s="167"/>
      <c r="AX198" s="167"/>
      <c r="AY198" s="167"/>
      <c r="AZ198" s="167"/>
      <c r="BA198" s="167"/>
      <c r="BB198" s="144"/>
      <c r="BC198" s="144"/>
      <c r="BD198" s="144"/>
      <c r="BE198" s="144"/>
      <c r="BF198" s="144"/>
      <c r="BG198" s="144"/>
    </row>
    <row r="199" spans="1:61" s="152" customFormat="1" ht="18.75" customHeight="1">
      <c r="B199" s="144"/>
      <c r="C199" s="146"/>
      <c r="D199" s="146"/>
      <c r="E199" s="146"/>
      <c r="F199" s="146"/>
      <c r="G199" s="146"/>
      <c r="H199" s="146"/>
      <c r="I199" s="258"/>
      <c r="K199" s="387" t="s">
        <v>447</v>
      </c>
      <c r="L199" s="387"/>
      <c r="M199" s="387"/>
      <c r="N199" s="388" t="s">
        <v>268</v>
      </c>
      <c r="O199" s="389">
        <f>Calcu!G61</f>
        <v>0</v>
      </c>
      <c r="P199" s="389"/>
      <c r="Q199" s="389"/>
      <c r="R199" s="264" t="str">
        <f>T198</f>
        <v>μm</v>
      </c>
      <c r="S199" s="264"/>
      <c r="T199" s="388" t="s">
        <v>268</v>
      </c>
      <c r="U199" s="383">
        <f>O199/SQRT(3)</f>
        <v>0</v>
      </c>
      <c r="V199" s="383"/>
      <c r="W199" s="383"/>
      <c r="X199" s="384" t="str">
        <f>R199</f>
        <v>μm</v>
      </c>
      <c r="Y199" s="384"/>
      <c r="Z199" s="164"/>
      <c r="AA199" s="164"/>
      <c r="AB199" s="164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4"/>
      <c r="AP199" s="144"/>
      <c r="AQ199" s="144"/>
      <c r="AR199" s="144"/>
      <c r="AS199" s="146"/>
      <c r="AT199" s="146"/>
      <c r="AU199" s="146"/>
      <c r="AV199" s="146"/>
      <c r="AW199" s="146"/>
      <c r="AX199" s="146"/>
      <c r="AY199" s="146"/>
      <c r="AZ199" s="146"/>
      <c r="BA199" s="144"/>
      <c r="BB199" s="144"/>
      <c r="BC199" s="144"/>
      <c r="BD199" s="144"/>
      <c r="BE199" s="144"/>
      <c r="BF199" s="144"/>
      <c r="BG199" s="144"/>
      <c r="BH199" s="144"/>
      <c r="BI199" s="144"/>
    </row>
    <row r="200" spans="1:61" s="152" customFormat="1" ht="18.75" customHeight="1">
      <c r="B200" s="144"/>
      <c r="C200" s="146"/>
      <c r="D200" s="146"/>
      <c r="E200" s="146"/>
      <c r="F200" s="146"/>
      <c r="G200" s="146"/>
      <c r="H200" s="146"/>
      <c r="I200" s="258"/>
      <c r="J200" s="267"/>
      <c r="K200" s="387"/>
      <c r="L200" s="387"/>
      <c r="M200" s="387"/>
      <c r="N200" s="388"/>
      <c r="O200" s="390"/>
      <c r="P200" s="390"/>
      <c r="Q200" s="390"/>
      <c r="R200" s="390"/>
      <c r="S200" s="390"/>
      <c r="T200" s="388"/>
      <c r="U200" s="383"/>
      <c r="V200" s="383"/>
      <c r="W200" s="383"/>
      <c r="X200" s="384"/>
      <c r="Y200" s="384"/>
      <c r="Z200" s="164"/>
      <c r="AA200" s="164"/>
      <c r="AB200" s="164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4"/>
      <c r="AP200" s="144"/>
      <c r="AQ200" s="144"/>
      <c r="AR200" s="144"/>
      <c r="AS200" s="146"/>
      <c r="AT200" s="146"/>
      <c r="AU200" s="146"/>
      <c r="AV200" s="146"/>
      <c r="AW200" s="146"/>
      <c r="AX200" s="146"/>
      <c r="AY200" s="146"/>
      <c r="AZ200" s="146"/>
      <c r="BA200" s="144"/>
      <c r="BB200" s="144"/>
      <c r="BC200" s="144"/>
      <c r="BD200" s="144"/>
      <c r="BE200" s="144"/>
      <c r="BF200" s="144"/>
      <c r="BG200" s="144"/>
      <c r="BH200" s="144"/>
      <c r="BI200" s="144"/>
    </row>
    <row r="201" spans="1:61" s="152" customFormat="1" ht="18.75" customHeight="1">
      <c r="B201" s="144"/>
      <c r="C201" s="146" t="s">
        <v>332</v>
      </c>
      <c r="D201" s="146"/>
      <c r="E201" s="146"/>
      <c r="F201" s="146"/>
      <c r="G201" s="146"/>
      <c r="H201" s="146"/>
      <c r="I201" s="392" t="str">
        <f>V86</f>
        <v>직사각형</v>
      </c>
      <c r="J201" s="392"/>
      <c r="K201" s="392"/>
      <c r="L201" s="392"/>
      <c r="M201" s="392"/>
      <c r="N201" s="392"/>
      <c r="O201" s="392"/>
      <c r="P201" s="392"/>
      <c r="Q201" s="146"/>
      <c r="R201" s="146"/>
      <c r="S201" s="146"/>
      <c r="T201" s="146"/>
      <c r="U201" s="146"/>
      <c r="V201" s="146"/>
      <c r="W201" s="146"/>
      <c r="X201" s="146"/>
      <c r="Y201" s="146"/>
      <c r="Z201" s="144"/>
      <c r="AA201" s="144"/>
      <c r="AB201" s="144"/>
      <c r="AC201" s="144"/>
      <c r="AD201" s="144"/>
      <c r="AE201" s="144"/>
      <c r="AF201" s="144"/>
      <c r="AG201" s="144"/>
      <c r="AH201" s="146"/>
      <c r="AI201" s="146"/>
      <c r="AJ201" s="146"/>
      <c r="AK201" s="146"/>
      <c r="AL201" s="144"/>
      <c r="AM201" s="144"/>
      <c r="AN201" s="144"/>
      <c r="AO201" s="144"/>
      <c r="AP201" s="144"/>
      <c r="AQ201" s="144"/>
      <c r="AR201" s="144"/>
      <c r="AS201" s="146"/>
      <c r="AT201" s="146"/>
      <c r="AU201" s="146"/>
      <c r="AV201" s="146"/>
      <c r="AW201" s="146"/>
      <c r="AX201" s="146"/>
      <c r="AY201" s="144"/>
      <c r="AZ201" s="144"/>
      <c r="BA201" s="144"/>
      <c r="BB201" s="144"/>
      <c r="BC201" s="144"/>
      <c r="BD201" s="144"/>
      <c r="BE201" s="144"/>
      <c r="BF201" s="144"/>
      <c r="BG201" s="144"/>
    </row>
    <row r="202" spans="1:61" s="152" customFormat="1" ht="18.75" customHeight="1">
      <c r="B202" s="144"/>
      <c r="C202" s="391" t="s">
        <v>333</v>
      </c>
      <c r="D202" s="391"/>
      <c r="E202" s="391"/>
      <c r="F202" s="391"/>
      <c r="G202" s="391"/>
      <c r="H202" s="391"/>
      <c r="I202" s="146"/>
      <c r="J202" s="146"/>
      <c r="K202" s="146"/>
      <c r="L202" s="146"/>
      <c r="M202" s="146"/>
      <c r="N202" s="382">
        <f>AA86</f>
        <v>1</v>
      </c>
      <c r="O202" s="382"/>
      <c r="P202" s="165"/>
      <c r="Q202" s="165"/>
      <c r="R202" s="165"/>
      <c r="S202" s="146"/>
      <c r="T202" s="146"/>
      <c r="U202" s="146"/>
      <c r="V202" s="146"/>
      <c r="W202" s="146"/>
      <c r="X202" s="146"/>
      <c r="Y202" s="146"/>
      <c r="Z202" s="166"/>
      <c r="AA202" s="16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4"/>
      <c r="AM202" s="144"/>
      <c r="AN202" s="144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4"/>
      <c r="AZ202" s="144"/>
      <c r="BA202" s="144"/>
      <c r="BB202" s="144"/>
      <c r="BC202" s="144"/>
      <c r="BD202" s="144"/>
      <c r="BE202" s="144"/>
      <c r="BF202" s="144"/>
      <c r="BG202" s="144"/>
    </row>
    <row r="203" spans="1:61" s="152" customFormat="1" ht="18.75" customHeight="1">
      <c r="B203" s="144"/>
      <c r="C203" s="391"/>
      <c r="D203" s="391"/>
      <c r="E203" s="391"/>
      <c r="F203" s="391"/>
      <c r="G203" s="391"/>
      <c r="H203" s="391"/>
      <c r="I203" s="146"/>
      <c r="J203" s="146"/>
      <c r="K203" s="146"/>
      <c r="L203" s="146"/>
      <c r="M203" s="146"/>
      <c r="N203" s="382"/>
      <c r="O203" s="382"/>
      <c r="P203" s="165"/>
      <c r="Q203" s="165"/>
      <c r="R203" s="165"/>
      <c r="S203" s="146"/>
      <c r="T203" s="146"/>
      <c r="U203" s="146"/>
      <c r="V203" s="146"/>
      <c r="W203" s="146"/>
      <c r="X203" s="146"/>
      <c r="Y203" s="146"/>
      <c r="Z203" s="166"/>
      <c r="AA203" s="16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4"/>
      <c r="AM203" s="144"/>
      <c r="AN203" s="144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4"/>
      <c r="AZ203" s="144"/>
      <c r="BA203" s="144"/>
      <c r="BB203" s="144"/>
      <c r="BC203" s="144"/>
      <c r="BD203" s="144"/>
      <c r="BE203" s="144"/>
      <c r="BF203" s="144"/>
      <c r="BG203" s="144"/>
    </row>
    <row r="204" spans="1:61" s="152" customFormat="1" ht="18.75" customHeight="1">
      <c r="B204" s="144"/>
      <c r="C204" s="146" t="s">
        <v>334</v>
      </c>
      <c r="D204" s="146"/>
      <c r="E204" s="146"/>
      <c r="F204" s="146"/>
      <c r="G204" s="146"/>
      <c r="H204" s="146"/>
      <c r="I204" s="146"/>
      <c r="J204" s="144"/>
      <c r="K204" s="144" t="s">
        <v>289</v>
      </c>
      <c r="L204" s="382">
        <v>1</v>
      </c>
      <c r="M204" s="382"/>
      <c r="N204" s="265" t="s">
        <v>86</v>
      </c>
      <c r="O204" s="383">
        <f>U199</f>
        <v>0</v>
      </c>
      <c r="P204" s="384"/>
      <c r="Q204" s="384"/>
      <c r="R204" s="385" t="str">
        <f>X199</f>
        <v>μm</v>
      </c>
      <c r="S204" s="384"/>
      <c r="T204" s="263" t="s">
        <v>85</v>
      </c>
      <c r="U204" s="74" t="s">
        <v>300</v>
      </c>
      <c r="V204" s="383">
        <f>L204*O204</f>
        <v>0</v>
      </c>
      <c r="W204" s="383"/>
      <c r="X204" s="383"/>
      <c r="Y204" s="262" t="str">
        <f>R204</f>
        <v>μm</v>
      </c>
      <c r="Z204" s="56"/>
      <c r="AA204" s="261"/>
      <c r="AB204" s="258"/>
      <c r="AC204" s="156"/>
      <c r="AD204" s="144"/>
      <c r="AE204" s="146"/>
      <c r="AF204" s="144"/>
      <c r="AG204" s="144"/>
      <c r="AH204" s="144"/>
      <c r="AI204" s="144"/>
      <c r="AJ204" s="144"/>
      <c r="AK204" s="146"/>
      <c r="AL204" s="144"/>
      <c r="AM204" s="144"/>
      <c r="AN204" s="144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4"/>
      <c r="AZ204" s="144"/>
      <c r="BA204" s="144"/>
      <c r="BB204" s="144"/>
      <c r="BC204" s="144"/>
      <c r="BD204" s="144"/>
      <c r="BE204" s="144"/>
      <c r="BF204" s="144"/>
      <c r="BG204" s="144"/>
    </row>
    <row r="205" spans="1:61" s="152" customFormat="1" ht="18.75" customHeight="1">
      <c r="B205" s="144"/>
      <c r="C205" s="391" t="s">
        <v>335</v>
      </c>
      <c r="D205" s="391"/>
      <c r="E205" s="391"/>
      <c r="F205" s="391"/>
      <c r="G205" s="391"/>
      <c r="H205" s="146"/>
      <c r="J205" s="146"/>
      <c r="K205" s="146"/>
      <c r="L205" s="146"/>
      <c r="M205" s="146"/>
      <c r="N205" s="146"/>
      <c r="O205" s="146"/>
      <c r="P205" s="146"/>
      <c r="Q205" s="146"/>
      <c r="R205" s="156"/>
      <c r="S205" s="146"/>
      <c r="T205" s="146"/>
      <c r="U205" s="146"/>
      <c r="W205" s="146"/>
      <c r="X205" s="57" t="s">
        <v>94</v>
      </c>
      <c r="Y205" s="146"/>
      <c r="Z205" s="146"/>
      <c r="AA205" s="146"/>
      <c r="AB205" s="146"/>
      <c r="AC205" s="146"/>
      <c r="AD205" s="146"/>
      <c r="AE205" s="144"/>
      <c r="AF205" s="144"/>
      <c r="AG205" s="144"/>
      <c r="AH205" s="144"/>
      <c r="AI205" s="144"/>
      <c r="AJ205" s="144"/>
      <c r="AK205" s="144"/>
      <c r="AL205" s="144"/>
      <c r="AM205" s="144"/>
      <c r="AN205" s="144"/>
      <c r="AO205" s="144"/>
      <c r="AP205" s="144"/>
      <c r="AQ205" s="144"/>
      <c r="AR205" s="144"/>
      <c r="AS205" s="144"/>
      <c r="AT205" s="144"/>
      <c r="AU205" s="144"/>
      <c r="AV205" s="144"/>
      <c r="AW205" s="144"/>
      <c r="AX205" s="144"/>
      <c r="AY205" s="144"/>
      <c r="AZ205" s="144"/>
      <c r="BA205" s="144"/>
      <c r="BB205" s="144"/>
      <c r="BC205" s="144"/>
      <c r="BD205" s="144"/>
      <c r="BE205" s="144"/>
      <c r="BF205" s="144"/>
      <c r="BG205" s="144"/>
    </row>
    <row r="206" spans="1:61" s="152" customFormat="1" ht="18.75" customHeight="1">
      <c r="B206" s="144"/>
      <c r="C206" s="391"/>
      <c r="D206" s="391"/>
      <c r="E206" s="391"/>
      <c r="F206" s="391"/>
      <c r="G206" s="391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5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4"/>
      <c r="AF206" s="146"/>
      <c r="AG206" s="144"/>
      <c r="AH206" s="144"/>
      <c r="AI206" s="144"/>
      <c r="AJ206" s="144"/>
      <c r="AK206" s="144"/>
      <c r="AL206" s="144"/>
      <c r="AM206" s="144"/>
      <c r="AN206" s="144"/>
      <c r="AO206" s="144"/>
      <c r="AP206" s="144"/>
      <c r="AQ206" s="144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  <c r="BD206" s="144"/>
      <c r="BE206" s="144"/>
      <c r="BF206" s="144"/>
      <c r="BG206" s="144"/>
    </row>
    <row r="207" spans="1:61" s="152" customFormat="1" ht="18.75" customHeight="1">
      <c r="B207" s="144"/>
      <c r="C207" s="146"/>
      <c r="D207" s="146"/>
      <c r="E207" s="146"/>
      <c r="F207" s="146"/>
      <c r="G207" s="144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4"/>
      <c r="AF207" s="146"/>
      <c r="AG207" s="144"/>
      <c r="AH207" s="144"/>
      <c r="AI207" s="144"/>
      <c r="AJ207" s="144"/>
      <c r="AK207" s="144"/>
      <c r="AL207" s="144"/>
      <c r="AM207" s="144"/>
      <c r="AN207" s="144"/>
      <c r="AO207" s="144"/>
      <c r="AP207" s="144"/>
      <c r="AQ207" s="144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  <c r="BD207" s="144"/>
      <c r="BE207" s="144"/>
      <c r="BF207" s="144"/>
      <c r="BG207" s="144"/>
    </row>
    <row r="208" spans="1:61" s="152" customFormat="1" ht="18.75" customHeight="1">
      <c r="A208" s="58" t="s">
        <v>336</v>
      </c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  <c r="AF208" s="144"/>
      <c r="AG208" s="144"/>
      <c r="AH208" s="144"/>
      <c r="AI208" s="144"/>
      <c r="AJ208" s="144"/>
      <c r="AK208" s="144"/>
      <c r="AL208" s="144"/>
      <c r="AM208" s="144"/>
      <c r="AN208" s="144"/>
      <c r="AO208" s="144"/>
      <c r="AP208" s="144"/>
      <c r="AQ208" s="144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  <c r="BD208" s="144"/>
      <c r="BE208" s="144"/>
      <c r="BF208" s="144"/>
    </row>
    <row r="209" spans="1:80" s="152" customFormat="1" ht="18.75" customHeight="1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6"/>
      <c r="AF209" s="144"/>
      <c r="AG209" s="144"/>
      <c r="AH209" s="144"/>
      <c r="AI209" s="144"/>
      <c r="AJ209" s="144"/>
      <c r="AK209" s="144"/>
      <c r="AL209" s="144"/>
      <c r="AM209" s="144"/>
      <c r="AN209" s="144"/>
      <c r="AO209" s="144"/>
      <c r="AP209" s="144"/>
      <c r="AQ209" s="144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  <c r="BD209" s="144"/>
      <c r="BE209" s="144"/>
      <c r="BF209" s="144"/>
    </row>
    <row r="210" spans="1:80" s="59" customFormat="1" ht="18.75" customHeight="1">
      <c r="C210" s="146"/>
      <c r="D210" s="146"/>
      <c r="E210" s="144" t="s">
        <v>269</v>
      </c>
      <c r="F210" s="415" t="e">
        <f ca="1">Calcu!Q54</f>
        <v>#N/A</v>
      </c>
      <c r="G210" s="415"/>
      <c r="H210" s="415"/>
      <c r="I210" s="146" t="s">
        <v>321</v>
      </c>
      <c r="J210" s="146"/>
      <c r="K210" s="382" t="s">
        <v>101</v>
      </c>
      <c r="L210" s="382"/>
      <c r="M210" s="415">
        <f>Calcu!Q55</f>
        <v>0</v>
      </c>
      <c r="N210" s="415"/>
      <c r="O210" s="415"/>
      <c r="P210" s="146" t="s">
        <v>144</v>
      </c>
      <c r="Q210" s="146"/>
      <c r="R210" s="382" t="s">
        <v>337</v>
      </c>
      <c r="S210" s="382"/>
      <c r="T210" s="415">
        <f>Calcu!Q56</f>
        <v>0</v>
      </c>
      <c r="U210" s="415"/>
      <c r="V210" s="415"/>
      <c r="W210" s="146" t="s">
        <v>144</v>
      </c>
      <c r="X210" s="146"/>
      <c r="Y210" s="382" t="s">
        <v>337</v>
      </c>
      <c r="Z210" s="382"/>
      <c r="AA210" s="415">
        <f>Calcu!Q58</f>
        <v>0</v>
      </c>
      <c r="AB210" s="415"/>
      <c r="AC210" s="415"/>
      <c r="AD210" s="146" t="s">
        <v>144</v>
      </c>
      <c r="AE210" s="146"/>
      <c r="AF210" s="382" t="s">
        <v>337</v>
      </c>
      <c r="AG210" s="382"/>
      <c r="AH210" s="415" t="e">
        <f ca="1">Calcu!Q57</f>
        <v>#N/A</v>
      </c>
      <c r="AI210" s="415"/>
      <c r="AJ210" s="415"/>
      <c r="AK210" s="146" t="s">
        <v>321</v>
      </c>
      <c r="AL210" s="146"/>
      <c r="AM210" s="146"/>
      <c r="AN210" s="146"/>
      <c r="AO210" s="149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6"/>
      <c r="BF210" s="146"/>
      <c r="BG210" s="146"/>
      <c r="BH210" s="146"/>
    </row>
    <row r="211" spans="1:80" s="59" customFormat="1" ht="18.75" customHeight="1">
      <c r="C211" s="146"/>
      <c r="D211" s="146"/>
      <c r="E211" s="146"/>
      <c r="F211" s="382" t="s">
        <v>337</v>
      </c>
      <c r="G211" s="382"/>
      <c r="H211" s="415" t="e">
        <f ca="1">Calcu!Q59</f>
        <v>#N/A</v>
      </c>
      <c r="I211" s="415"/>
      <c r="J211" s="415"/>
      <c r="K211" s="146" t="s">
        <v>321</v>
      </c>
      <c r="L211" s="146"/>
      <c r="M211" s="382" t="s">
        <v>337</v>
      </c>
      <c r="N211" s="382"/>
      <c r="O211" s="415">
        <f>Calcu!Q60</f>
        <v>0</v>
      </c>
      <c r="P211" s="415"/>
      <c r="Q211" s="415"/>
      <c r="R211" s="146" t="s">
        <v>144</v>
      </c>
      <c r="S211" s="146"/>
      <c r="T211" s="382" t="s">
        <v>337</v>
      </c>
      <c r="U211" s="382"/>
      <c r="V211" s="415">
        <f>Calcu!Q61</f>
        <v>0</v>
      </c>
      <c r="W211" s="415"/>
      <c r="X211" s="415"/>
      <c r="Y211" s="146" t="s">
        <v>144</v>
      </c>
      <c r="Z211" s="146"/>
      <c r="AA211" s="146"/>
      <c r="AB211" s="146"/>
      <c r="AC211" s="146"/>
      <c r="AD211" s="63"/>
      <c r="AE211" s="63"/>
      <c r="AF211" s="63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6"/>
      <c r="BF211" s="146"/>
      <c r="BG211" s="146"/>
      <c r="BH211" s="146"/>
    </row>
    <row r="212" spans="1:80" s="59" customFormat="1" ht="18.75" customHeight="1">
      <c r="C212" s="146"/>
      <c r="D212" s="146"/>
      <c r="E212" s="144" t="s">
        <v>268</v>
      </c>
      <c r="F212" s="415" t="e">
        <f ca="1">Calcu!Q62</f>
        <v>#N/A</v>
      </c>
      <c r="G212" s="415"/>
      <c r="H212" s="415"/>
      <c r="I212" s="146" t="s">
        <v>144</v>
      </c>
      <c r="J212" s="146"/>
      <c r="K212" s="146"/>
      <c r="L212" s="146"/>
      <c r="M212" s="168"/>
      <c r="N212" s="168"/>
      <c r="O212" s="168"/>
      <c r="P212" s="168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4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6"/>
      <c r="BF212" s="146"/>
      <c r="BG212" s="146"/>
      <c r="BH212" s="146"/>
    </row>
    <row r="213" spans="1:80" s="59" customFormat="1" ht="18.75" customHeight="1">
      <c r="A213" s="146"/>
      <c r="B213" s="146"/>
      <c r="C213" s="146"/>
      <c r="D213" s="148"/>
      <c r="E213" s="148"/>
      <c r="F213" s="148"/>
      <c r="G213" s="146"/>
      <c r="H213" s="146"/>
      <c r="I213" s="144"/>
      <c r="J213" s="144"/>
      <c r="K213" s="169"/>
      <c r="L213" s="169"/>
      <c r="M213" s="169"/>
      <c r="N213" s="169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6"/>
      <c r="BF213" s="146"/>
    </row>
    <row r="214" spans="1:80" s="152" customFormat="1" ht="18.75" customHeight="1">
      <c r="A214" s="144"/>
      <c r="B214" s="144"/>
      <c r="C214" s="144"/>
      <c r="D214" s="157" t="s">
        <v>489</v>
      </c>
      <c r="E214" s="275" t="s">
        <v>268</v>
      </c>
      <c r="F214" s="415" t="e">
        <f ca="1">F212</f>
        <v>#N/A</v>
      </c>
      <c r="G214" s="415"/>
      <c r="H214" s="415"/>
      <c r="I214" s="146" t="s">
        <v>321</v>
      </c>
      <c r="J214" s="168"/>
      <c r="K214" s="168"/>
      <c r="L214" s="168"/>
      <c r="M214" s="168"/>
      <c r="N214" s="144"/>
      <c r="O214" s="144"/>
      <c r="P214" s="146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6"/>
      <c r="AF214" s="144"/>
      <c r="AG214" s="144"/>
      <c r="AH214" s="144"/>
      <c r="AI214" s="144"/>
      <c r="AJ214" s="144"/>
      <c r="AK214" s="144"/>
      <c r="AL214" s="144"/>
      <c r="AM214" s="144"/>
      <c r="AN214" s="144"/>
      <c r="AO214" s="144"/>
      <c r="AP214" s="144"/>
      <c r="AQ214" s="144"/>
      <c r="AR214" s="144"/>
      <c r="AS214" s="144"/>
      <c r="AT214" s="144"/>
      <c r="AU214" s="144"/>
      <c r="AV214" s="144"/>
      <c r="AW214" s="144"/>
      <c r="AX214" s="144"/>
      <c r="AY214" s="144"/>
      <c r="AZ214" s="144"/>
      <c r="BA214" s="144"/>
      <c r="BB214" s="144"/>
      <c r="BC214" s="144"/>
      <c r="BD214" s="144"/>
      <c r="BE214" s="144"/>
      <c r="BF214" s="144"/>
    </row>
    <row r="215" spans="1:80" s="146" customFormat="1" ht="18.75" customHeight="1"/>
    <row r="216" spans="1:80" ht="18.75" customHeight="1">
      <c r="A216" s="58" t="s">
        <v>338</v>
      </c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</row>
    <row r="217" spans="1:80" ht="18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411" t="e">
        <f ca="1">F214</f>
        <v>#N/A</v>
      </c>
      <c r="M217" s="411"/>
      <c r="N217" s="411"/>
      <c r="O217" s="411"/>
      <c r="P217" s="411"/>
      <c r="Q217" s="411"/>
      <c r="R217" s="411"/>
      <c r="S217" s="411"/>
      <c r="T217" s="411"/>
      <c r="U217" s="411"/>
      <c r="V217" s="411"/>
      <c r="W217" s="411"/>
      <c r="X217" s="411"/>
      <c r="Y217" s="411"/>
      <c r="Z217" s="411"/>
      <c r="AA217" s="411"/>
      <c r="AB217" s="411"/>
      <c r="AC217" s="411"/>
      <c r="AD217" s="411"/>
      <c r="AE217" s="411"/>
      <c r="AF217" s="411"/>
      <c r="AG217" s="411"/>
      <c r="AH217" s="411"/>
      <c r="AI217" s="411"/>
      <c r="AJ217" s="411"/>
      <c r="AK217" s="411"/>
      <c r="AL217" s="411"/>
      <c r="AM217" s="411"/>
      <c r="AN217" s="411"/>
      <c r="AO217" s="411"/>
      <c r="AP217" s="411"/>
      <c r="AQ217" s="411"/>
      <c r="AR217" s="411"/>
      <c r="AS217" s="411"/>
      <c r="AT217" s="411"/>
      <c r="AU217" s="411"/>
      <c r="AV217" s="411"/>
      <c r="AW217" s="411"/>
      <c r="AX217" s="411"/>
      <c r="AY217" s="382" t="s">
        <v>269</v>
      </c>
      <c r="AZ217" s="402" t="e">
        <f ca="1">TRIM(Calcu!S62)</f>
        <v>#N/A</v>
      </c>
      <c r="BA217" s="402"/>
      <c r="BB217" s="213"/>
      <c r="BC217" s="57"/>
      <c r="BD217" s="57"/>
      <c r="BE217" s="57"/>
      <c r="BF217" s="57"/>
      <c r="BG217" s="146"/>
      <c r="BH217" s="146"/>
      <c r="BK217" s="170"/>
      <c r="BL217" s="170"/>
      <c r="BM217" s="170"/>
      <c r="BN217" s="170"/>
      <c r="BO217" s="170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</row>
    <row r="218" spans="1:80" ht="18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410" t="e">
        <f ca="1">Calcu!Q54</f>
        <v>#N/A</v>
      </c>
      <c r="M218" s="410"/>
      <c r="N218" s="410"/>
      <c r="O218" s="410"/>
      <c r="P218" s="382" t="s">
        <v>101</v>
      </c>
      <c r="Q218" s="410">
        <f>Calcu!Q55</f>
        <v>0</v>
      </c>
      <c r="R218" s="410"/>
      <c r="S218" s="410"/>
      <c r="T218" s="410"/>
      <c r="U218" s="382" t="s">
        <v>101</v>
      </c>
      <c r="V218" s="411">
        <f>Calcu!Q56</f>
        <v>0</v>
      </c>
      <c r="W218" s="411"/>
      <c r="X218" s="411"/>
      <c r="Y218" s="411"/>
      <c r="Z218" s="382" t="s">
        <v>337</v>
      </c>
      <c r="AA218" s="410">
        <f>Calcu!Q58</f>
        <v>0</v>
      </c>
      <c r="AB218" s="410"/>
      <c r="AC218" s="410"/>
      <c r="AD218" s="410"/>
      <c r="AE218" s="382" t="s">
        <v>101</v>
      </c>
      <c r="AF218" s="411" t="e">
        <f ca="1">Calcu!Q57</f>
        <v>#N/A</v>
      </c>
      <c r="AG218" s="411"/>
      <c r="AH218" s="411"/>
      <c r="AI218" s="411"/>
      <c r="AJ218" s="382" t="s">
        <v>337</v>
      </c>
      <c r="AK218" s="411" t="e">
        <f ca="1">Calcu!Q59</f>
        <v>#N/A</v>
      </c>
      <c r="AL218" s="411"/>
      <c r="AM218" s="411"/>
      <c r="AN218" s="411"/>
      <c r="AO218" s="382" t="s">
        <v>337</v>
      </c>
      <c r="AP218" s="411">
        <f>Calcu!Q60</f>
        <v>0</v>
      </c>
      <c r="AQ218" s="411"/>
      <c r="AR218" s="411"/>
      <c r="AS218" s="411"/>
      <c r="AT218" s="382" t="s">
        <v>101</v>
      </c>
      <c r="AU218" s="411">
        <f>Calcu!Q61</f>
        <v>0</v>
      </c>
      <c r="AV218" s="411"/>
      <c r="AW218" s="411"/>
      <c r="AX218" s="411"/>
      <c r="AY218" s="382"/>
      <c r="AZ218" s="402"/>
      <c r="BA218" s="402"/>
      <c r="BB218" s="213"/>
      <c r="BC218" s="57"/>
      <c r="BD218" s="57"/>
      <c r="BE218" s="57"/>
      <c r="BF218" s="57"/>
      <c r="BG218" s="57"/>
      <c r="BH218" s="57"/>
      <c r="BK218" s="170"/>
      <c r="BL218" s="170"/>
      <c r="BM218" s="170"/>
      <c r="BN218" s="170"/>
      <c r="BO218" s="170"/>
    </row>
    <row r="219" spans="1:80" ht="18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382" t="str">
        <f>Calcu!S54</f>
        <v>∞</v>
      </c>
      <c r="M219" s="382"/>
      <c r="N219" s="382"/>
      <c r="O219" s="382"/>
      <c r="P219" s="382"/>
      <c r="Q219" s="382" t="str">
        <f>Calcu!S55</f>
        <v>∞</v>
      </c>
      <c r="R219" s="382"/>
      <c r="S219" s="382"/>
      <c r="T219" s="382"/>
      <c r="U219" s="382"/>
      <c r="V219" s="382">
        <f>Calcu!S56</f>
        <v>100</v>
      </c>
      <c r="W219" s="382"/>
      <c r="X219" s="382"/>
      <c r="Y219" s="382"/>
      <c r="Z219" s="382"/>
      <c r="AA219" s="382">
        <f>Calcu!S58</f>
        <v>100</v>
      </c>
      <c r="AB219" s="382"/>
      <c r="AC219" s="382"/>
      <c r="AD219" s="382"/>
      <c r="AE219" s="382"/>
      <c r="AF219" s="412">
        <f>Calcu!S57</f>
        <v>12</v>
      </c>
      <c r="AG219" s="412"/>
      <c r="AH219" s="412"/>
      <c r="AI219" s="412"/>
      <c r="AJ219" s="382"/>
      <c r="AK219" s="382">
        <f>Calcu!S59</f>
        <v>12</v>
      </c>
      <c r="AL219" s="382"/>
      <c r="AM219" s="382"/>
      <c r="AN219" s="382"/>
      <c r="AO219" s="382"/>
      <c r="AP219" s="382" t="str">
        <f>Calcu!S60</f>
        <v>∞</v>
      </c>
      <c r="AQ219" s="382"/>
      <c r="AR219" s="382"/>
      <c r="AS219" s="382"/>
      <c r="AT219" s="382"/>
      <c r="AU219" s="382" t="str">
        <f>Calcu!S61</f>
        <v>∞</v>
      </c>
      <c r="AV219" s="382"/>
      <c r="AW219" s="382"/>
      <c r="AX219" s="382"/>
      <c r="AY219" s="57"/>
      <c r="AZ219" s="57"/>
      <c r="BA219" s="57"/>
      <c r="BB219" s="57"/>
      <c r="BC219" s="57"/>
      <c r="BD219" s="57"/>
      <c r="BE219" s="57"/>
      <c r="BF219" s="57"/>
      <c r="BG219" s="57"/>
      <c r="BH219" s="57"/>
    </row>
    <row r="220" spans="1:80" ht="18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7"/>
      <c r="BH220" s="57"/>
    </row>
    <row r="221" spans="1:80" ht="18.75" customHeight="1">
      <c r="A221" s="58" t="s">
        <v>370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</row>
    <row r="222" spans="1:80" ht="18.75" customHeight="1">
      <c r="A222" s="58"/>
      <c r="B222" s="57" t="s">
        <v>339</v>
      </c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</row>
    <row r="223" spans="1:80" ht="18.75" customHeight="1">
      <c r="A223" s="58"/>
      <c r="B223" s="57"/>
      <c r="C223" s="57" t="s">
        <v>340</v>
      </c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</row>
    <row r="224" spans="1:80" ht="18.75" customHeight="1">
      <c r="A224" s="58"/>
      <c r="B224" s="57"/>
      <c r="C224" s="56" t="s">
        <v>341</v>
      </c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</row>
    <row r="225" spans="1:56" ht="18.75" customHeight="1">
      <c r="A225" s="58"/>
      <c r="B225" s="57"/>
      <c r="C225" s="146" t="s">
        <v>342</v>
      </c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</row>
    <row r="226" spans="1:56" ht="18.75" customHeight="1">
      <c r="A226" s="58"/>
      <c r="B226" s="57"/>
      <c r="D226" s="57"/>
      <c r="E226" s="157"/>
      <c r="F226" s="57"/>
      <c r="G226" s="150"/>
      <c r="H226" s="144"/>
      <c r="I226" s="144"/>
      <c r="J226" s="144"/>
      <c r="R226" s="157"/>
      <c r="S226" s="171"/>
      <c r="T226" s="171"/>
      <c r="U226" s="171"/>
      <c r="V226" s="171"/>
      <c r="W226" s="171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</row>
    <row r="227" spans="1:56" ht="18.75" customHeight="1">
      <c r="A227" s="58"/>
      <c r="B227" s="57" t="s">
        <v>344</v>
      </c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</row>
    <row r="228" spans="1:56" ht="18.75" customHeight="1">
      <c r="A228" s="58"/>
      <c r="B228" s="57"/>
      <c r="C228" s="57" t="s">
        <v>345</v>
      </c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</row>
    <row r="229" spans="1:56" ht="18.75" customHeight="1">
      <c r="B229" s="57"/>
      <c r="C229" s="57" t="s">
        <v>367</v>
      </c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</row>
    <row r="230" spans="1:56" ht="18.75" customHeight="1">
      <c r="A230" s="57"/>
      <c r="B230" s="57"/>
      <c r="C230" s="56" t="s">
        <v>378</v>
      </c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</row>
    <row r="231" spans="1:56" ht="18.75" customHeight="1">
      <c r="A231" s="57"/>
      <c r="B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</row>
    <row r="232" spans="1:56" ht="18.75" customHeight="1">
      <c r="A232" s="57"/>
      <c r="B232" s="57"/>
      <c r="C232" s="57"/>
      <c r="D232" s="57"/>
      <c r="E232" s="60"/>
      <c r="F232" s="57"/>
      <c r="G232" s="57"/>
      <c r="H232" s="150" t="s">
        <v>346</v>
      </c>
      <c r="I232" s="382" t="e">
        <f ca="1">Calcu!E77</f>
        <v>#N/A</v>
      </c>
      <c r="J232" s="382"/>
      <c r="K232" s="382"/>
      <c r="L232" s="151" t="s">
        <v>343</v>
      </c>
      <c r="M232" s="414" t="e">
        <f ca="1">F214</f>
        <v>#N/A</v>
      </c>
      <c r="N232" s="414"/>
      <c r="O232" s="414"/>
      <c r="P232" s="414"/>
      <c r="Q232" s="56" t="s">
        <v>403</v>
      </c>
      <c r="R232" s="413" t="e">
        <f ca="1">I232*M232</f>
        <v>#N/A</v>
      </c>
      <c r="S232" s="413"/>
      <c r="T232" s="413"/>
      <c r="U232" s="413"/>
      <c r="V232" s="57" t="s">
        <v>347</v>
      </c>
      <c r="W232" s="408" t="e">
        <f ca="1">I232*M232</f>
        <v>#N/A</v>
      </c>
      <c r="X232" s="408"/>
      <c r="Y232" s="408"/>
      <c r="Z232" s="408"/>
      <c r="AL232" s="57"/>
      <c r="AM232" s="57"/>
      <c r="AN232" s="57"/>
      <c r="AO232" s="57"/>
      <c r="AP232" s="57"/>
      <c r="AQ232" s="57"/>
      <c r="AR232" s="57"/>
      <c r="AS232" s="57"/>
      <c r="AT232" s="57"/>
    </row>
  </sheetData>
  <mergeCells count="702">
    <mergeCell ref="AH210:AJ210"/>
    <mergeCell ref="F211:G211"/>
    <mergeCell ref="H211:J211"/>
    <mergeCell ref="M211:N211"/>
    <mergeCell ref="O211:Q211"/>
    <mergeCell ref="T211:U211"/>
    <mergeCell ref="L219:O219"/>
    <mergeCell ref="Q219:T219"/>
    <mergeCell ref="AK219:AN219"/>
    <mergeCell ref="AA27:AE27"/>
    <mergeCell ref="Q25:U25"/>
    <mergeCell ref="V25:Z25"/>
    <mergeCell ref="C177:G178"/>
    <mergeCell ref="H182:O182"/>
    <mergeCell ref="C187:H188"/>
    <mergeCell ref="L189:M189"/>
    <mergeCell ref="B25:F25"/>
    <mergeCell ref="G25:K25"/>
    <mergeCell ref="L25:P25"/>
    <mergeCell ref="G29:K29"/>
    <mergeCell ref="L29:P29"/>
    <mergeCell ref="Q29:U29"/>
    <mergeCell ref="V29:Z29"/>
    <mergeCell ref="B51:F51"/>
    <mergeCell ref="G51:K51"/>
    <mergeCell ref="L51:P51"/>
    <mergeCell ref="Q51:U51"/>
    <mergeCell ref="V51:Z51"/>
    <mergeCell ref="I104:M104"/>
    <mergeCell ref="N104:O104"/>
    <mergeCell ref="B82:C82"/>
    <mergeCell ref="D82:G82"/>
    <mergeCell ref="H82:L82"/>
    <mergeCell ref="V9:Z9"/>
    <mergeCell ref="AA9:AE9"/>
    <mergeCell ref="B10:F10"/>
    <mergeCell ref="L130:O130"/>
    <mergeCell ref="M86:N86"/>
    <mergeCell ref="B4:G4"/>
    <mergeCell ref="H4:M4"/>
    <mergeCell ref="B5:G5"/>
    <mergeCell ref="H5:M5"/>
    <mergeCell ref="B14:F14"/>
    <mergeCell ref="G14:K14"/>
    <mergeCell ref="L14:P14"/>
    <mergeCell ref="Q14:U14"/>
    <mergeCell ref="V14:Z14"/>
    <mergeCell ref="AA14:AE14"/>
    <mergeCell ref="B28:F28"/>
    <mergeCell ref="G28:K28"/>
    <mergeCell ref="L28:P28"/>
    <mergeCell ref="Q28:U28"/>
    <mergeCell ref="V28:Z28"/>
    <mergeCell ref="AA28:AE28"/>
    <mergeCell ref="X93:Z94"/>
    <mergeCell ref="AA93:AB94"/>
    <mergeCell ref="B29:F29"/>
    <mergeCell ref="AP77:AS77"/>
    <mergeCell ref="AP78:AS78"/>
    <mergeCell ref="AP76:AS76"/>
    <mergeCell ref="V76:Z76"/>
    <mergeCell ref="AA76:AG76"/>
    <mergeCell ref="AH76:AO76"/>
    <mergeCell ref="AA81:AD81"/>
    <mergeCell ref="AE81:AG81"/>
    <mergeCell ref="AH77:AO77"/>
    <mergeCell ref="V78:Z78"/>
    <mergeCell ref="AA78:AG78"/>
    <mergeCell ref="AH78:AO78"/>
    <mergeCell ref="AP80:AS80"/>
    <mergeCell ref="AH79:AL79"/>
    <mergeCell ref="AM79:AO79"/>
    <mergeCell ref="AP79:AS79"/>
    <mergeCell ref="AM81:AO81"/>
    <mergeCell ref="AP81:AS81"/>
    <mergeCell ref="V77:Z77"/>
    <mergeCell ref="AA77:AG77"/>
    <mergeCell ref="AH81:AL81"/>
    <mergeCell ref="AA10:AE10"/>
    <mergeCell ref="AF10:AJ10"/>
    <mergeCell ref="AF51:AJ51"/>
    <mergeCell ref="AA25:AE25"/>
    <mergeCell ref="AF25:AJ25"/>
    <mergeCell ref="B11:F11"/>
    <mergeCell ref="G11:K11"/>
    <mergeCell ref="L11:P11"/>
    <mergeCell ref="Q11:U11"/>
    <mergeCell ref="V11:Z11"/>
    <mergeCell ref="AA11:AE11"/>
    <mergeCell ref="AF11:AJ11"/>
    <mergeCell ref="AA17:AE17"/>
    <mergeCell ref="AF17:AJ17"/>
    <mergeCell ref="AA19:AE19"/>
    <mergeCell ref="AF19:AJ19"/>
    <mergeCell ref="B22:F22"/>
    <mergeCell ref="G22:K22"/>
    <mergeCell ref="G10:K10"/>
    <mergeCell ref="L10:P10"/>
    <mergeCell ref="Q10:U10"/>
    <mergeCell ref="V10:Z10"/>
    <mergeCell ref="B13:F13"/>
    <mergeCell ref="G13:K13"/>
    <mergeCell ref="AA82:AD82"/>
    <mergeCell ref="AE82:AG82"/>
    <mergeCell ref="AH82:AL82"/>
    <mergeCell ref="V80:Z80"/>
    <mergeCell ref="AA80:AG80"/>
    <mergeCell ref="AH80:AL80"/>
    <mergeCell ref="V17:Z17"/>
    <mergeCell ref="B19:F19"/>
    <mergeCell ref="G19:K19"/>
    <mergeCell ref="L19:P19"/>
    <mergeCell ref="Q19:U19"/>
    <mergeCell ref="V19:Z19"/>
    <mergeCell ref="B80:C80"/>
    <mergeCell ref="D80:G80"/>
    <mergeCell ref="B79:C79"/>
    <mergeCell ref="AA79:AG79"/>
    <mergeCell ref="B81:C81"/>
    <mergeCell ref="D81:G81"/>
    <mergeCell ref="H80:L80"/>
    <mergeCell ref="D79:G79"/>
    <mergeCell ref="H79:L79"/>
    <mergeCell ref="V79:Z79"/>
    <mergeCell ref="S80:U80"/>
    <mergeCell ref="B17:F17"/>
    <mergeCell ref="AK25:AO25"/>
    <mergeCell ref="M80:N80"/>
    <mergeCell ref="O80:R80"/>
    <mergeCell ref="AK51:AO51"/>
    <mergeCell ref="AM80:AO80"/>
    <mergeCell ref="M79:N79"/>
    <mergeCell ref="O79:R79"/>
    <mergeCell ref="S79:U79"/>
    <mergeCell ref="B8:F9"/>
    <mergeCell ref="G8:AE8"/>
    <mergeCell ref="AF8:AJ9"/>
    <mergeCell ref="AK8:AO9"/>
    <mergeCell ref="G9:K9"/>
    <mergeCell ref="L9:P9"/>
    <mergeCell ref="Q9:U9"/>
    <mergeCell ref="B12:F12"/>
    <mergeCell ref="G12:K12"/>
    <mergeCell ref="L12:P12"/>
    <mergeCell ref="Q12:U12"/>
    <mergeCell ref="V12:Z12"/>
    <mergeCell ref="AA12:AE12"/>
    <mergeCell ref="AF12:AJ12"/>
    <mergeCell ref="AK12:AO12"/>
    <mergeCell ref="AK10:AO10"/>
    <mergeCell ref="AK11:AO11"/>
    <mergeCell ref="AA13:AE13"/>
    <mergeCell ref="AF13:AJ13"/>
    <mergeCell ref="AK13:AO13"/>
    <mergeCell ref="AK16:AO16"/>
    <mergeCell ref="B15:F15"/>
    <mergeCell ref="G15:K15"/>
    <mergeCell ref="L15:P15"/>
    <mergeCell ref="AF14:AJ14"/>
    <mergeCell ref="AK14:AO14"/>
    <mergeCell ref="Q15:U15"/>
    <mergeCell ref="V15:Z15"/>
    <mergeCell ref="AA15:AE15"/>
    <mergeCell ref="AF15:AJ15"/>
    <mergeCell ref="AK15:AO15"/>
    <mergeCell ref="B16:F16"/>
    <mergeCell ref="G16:K16"/>
    <mergeCell ref="L16:P16"/>
    <mergeCell ref="Q16:U16"/>
    <mergeCell ref="L13:P13"/>
    <mergeCell ref="Q13:U13"/>
    <mergeCell ref="V13:Z13"/>
    <mergeCell ref="AK17:AO17"/>
    <mergeCell ref="V16:Z16"/>
    <mergeCell ref="AA16:AE16"/>
    <mergeCell ref="AF16:AJ16"/>
    <mergeCell ref="B18:F18"/>
    <mergeCell ref="G18:K18"/>
    <mergeCell ref="L18:P18"/>
    <mergeCell ref="Q18:U18"/>
    <mergeCell ref="V18:Z18"/>
    <mergeCell ref="AA18:AE18"/>
    <mergeCell ref="AF18:AJ18"/>
    <mergeCell ref="AK18:AO18"/>
    <mergeCell ref="G17:K17"/>
    <mergeCell ref="L17:P17"/>
    <mergeCell ref="Q17:U17"/>
    <mergeCell ref="AK19:AO19"/>
    <mergeCell ref="B20:F20"/>
    <mergeCell ref="G20:K20"/>
    <mergeCell ref="L20:P20"/>
    <mergeCell ref="Q20:U20"/>
    <mergeCell ref="V20:Z20"/>
    <mergeCell ref="AA20:AE20"/>
    <mergeCell ref="AF20:AJ20"/>
    <mergeCell ref="AK20:AO20"/>
    <mergeCell ref="L22:P22"/>
    <mergeCell ref="Q22:U22"/>
    <mergeCell ref="V22:Z22"/>
    <mergeCell ref="AA22:AE22"/>
    <mergeCell ref="AF22:AJ22"/>
    <mergeCell ref="AK22:AO22"/>
    <mergeCell ref="B21:F21"/>
    <mergeCell ref="G21:K21"/>
    <mergeCell ref="L21:P21"/>
    <mergeCell ref="Q21:U21"/>
    <mergeCell ref="V21:Z21"/>
    <mergeCell ref="AA21:AE21"/>
    <mergeCell ref="AF21:AJ21"/>
    <mergeCell ref="AK21:AO21"/>
    <mergeCell ref="B23:F23"/>
    <mergeCell ref="G23:K23"/>
    <mergeCell ref="L23:P23"/>
    <mergeCell ref="Q23:U23"/>
    <mergeCell ref="V23:Z23"/>
    <mergeCell ref="AA23:AE23"/>
    <mergeCell ref="AF23:AJ23"/>
    <mergeCell ref="AK23:AO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B26:F26"/>
    <mergeCell ref="G26:K26"/>
    <mergeCell ref="L26:P26"/>
    <mergeCell ref="Q26:U26"/>
    <mergeCell ref="V30:Z30"/>
    <mergeCell ref="AA30:AE30"/>
    <mergeCell ref="AF30:AJ30"/>
    <mergeCell ref="AK30:AO30"/>
    <mergeCell ref="AA29:AE29"/>
    <mergeCell ref="AF29:AJ29"/>
    <mergeCell ref="AK29:AO29"/>
    <mergeCell ref="AF28:AJ28"/>
    <mergeCell ref="AK28:AO28"/>
    <mergeCell ref="V26:Z26"/>
    <mergeCell ref="AA26:AE26"/>
    <mergeCell ref="AF26:AJ26"/>
    <mergeCell ref="AK26:AO26"/>
    <mergeCell ref="B27:F27"/>
    <mergeCell ref="G27:K27"/>
    <mergeCell ref="L27:P27"/>
    <mergeCell ref="Q27:U27"/>
    <mergeCell ref="V27:Z27"/>
    <mergeCell ref="AF27:AJ27"/>
    <mergeCell ref="AK27:AO27"/>
    <mergeCell ref="B30:F30"/>
    <mergeCell ref="G30:K30"/>
    <mergeCell ref="L30:P30"/>
    <mergeCell ref="Q30:U30"/>
    <mergeCell ref="C56:E56"/>
    <mergeCell ref="C58:E58"/>
    <mergeCell ref="AA51:AE51"/>
    <mergeCell ref="C57:E57"/>
    <mergeCell ref="C59:E59"/>
    <mergeCell ref="B31:F31"/>
    <mergeCell ref="G31:K31"/>
    <mergeCell ref="L31:P31"/>
    <mergeCell ref="Q31:U31"/>
    <mergeCell ref="V31:Z31"/>
    <mergeCell ref="AA31:AE31"/>
    <mergeCell ref="B33:F33"/>
    <mergeCell ref="G33:K33"/>
    <mergeCell ref="L33:P33"/>
    <mergeCell ref="Q33:U33"/>
    <mergeCell ref="V33:Z33"/>
    <mergeCell ref="AA33:AE33"/>
    <mergeCell ref="B35:F35"/>
    <mergeCell ref="G35:K35"/>
    <mergeCell ref="L35:P35"/>
    <mergeCell ref="C66:E66"/>
    <mergeCell ref="B76:C78"/>
    <mergeCell ref="D76:G76"/>
    <mergeCell ref="H76:N76"/>
    <mergeCell ref="O76:U76"/>
    <mergeCell ref="D77:G77"/>
    <mergeCell ref="H77:N77"/>
    <mergeCell ref="O77:U77"/>
    <mergeCell ref="C60:E60"/>
    <mergeCell ref="C61:E61"/>
    <mergeCell ref="C62:E62"/>
    <mergeCell ref="C63:E63"/>
    <mergeCell ref="C64:E64"/>
    <mergeCell ref="C65:E65"/>
    <mergeCell ref="D78:G78"/>
    <mergeCell ref="H78:N78"/>
    <mergeCell ref="O78:U78"/>
    <mergeCell ref="AM82:AO82"/>
    <mergeCell ref="AP82:AS82"/>
    <mergeCell ref="AH84:AL84"/>
    <mergeCell ref="AM84:AO84"/>
    <mergeCell ref="AP84:AS84"/>
    <mergeCell ref="O81:R81"/>
    <mergeCell ref="S81:U81"/>
    <mergeCell ref="V81:Z81"/>
    <mergeCell ref="D83:G83"/>
    <mergeCell ref="H83:L83"/>
    <mergeCell ref="M83:N83"/>
    <mergeCell ref="O83:R83"/>
    <mergeCell ref="S83:U83"/>
    <mergeCell ref="V83:Z83"/>
    <mergeCell ref="AE84:AG84"/>
    <mergeCell ref="H81:L81"/>
    <mergeCell ref="M81:N81"/>
    <mergeCell ref="AH83:AL83"/>
    <mergeCell ref="AM83:AO83"/>
    <mergeCell ref="AP83:AS83"/>
    <mergeCell ref="M82:N82"/>
    <mergeCell ref="O82:R82"/>
    <mergeCell ref="S82:U82"/>
    <mergeCell ref="V82:Z82"/>
    <mergeCell ref="N92:O92"/>
    <mergeCell ref="B83:C83"/>
    <mergeCell ref="AA83:AD83"/>
    <mergeCell ref="AE83:AG83"/>
    <mergeCell ref="AH85:AL85"/>
    <mergeCell ref="AM85:AO85"/>
    <mergeCell ref="AP85:AS85"/>
    <mergeCell ref="B84:C84"/>
    <mergeCell ref="D84:G84"/>
    <mergeCell ref="H84:L84"/>
    <mergeCell ref="M84:N84"/>
    <mergeCell ref="O84:R84"/>
    <mergeCell ref="S84:U84"/>
    <mergeCell ref="V84:Z84"/>
    <mergeCell ref="AA84:AD84"/>
    <mergeCell ref="D85:G85"/>
    <mergeCell ref="H85:L85"/>
    <mergeCell ref="AA85:AG85"/>
    <mergeCell ref="B85:C85"/>
    <mergeCell ref="M85:N85"/>
    <mergeCell ref="O85:R85"/>
    <mergeCell ref="S85:U85"/>
    <mergeCell ref="V85:Z85"/>
    <mergeCell ref="AP86:AS86"/>
    <mergeCell ref="B87:C87"/>
    <mergeCell ref="D87:G87"/>
    <mergeCell ref="H87:L87"/>
    <mergeCell ref="O87:U87"/>
    <mergeCell ref="V87:Z87"/>
    <mergeCell ref="AA87:AG87"/>
    <mergeCell ref="AH87:AL87"/>
    <mergeCell ref="AM87:AO87"/>
    <mergeCell ref="AP87:AS87"/>
    <mergeCell ref="M87:N87"/>
    <mergeCell ref="B86:C86"/>
    <mergeCell ref="D86:G86"/>
    <mergeCell ref="H86:L86"/>
    <mergeCell ref="O86:R86"/>
    <mergeCell ref="S86:U86"/>
    <mergeCell ref="V86:Z86"/>
    <mergeCell ref="AA86:AG86"/>
    <mergeCell ref="AH86:AL86"/>
    <mergeCell ref="AM86:AO86"/>
    <mergeCell ref="AF122:AF123"/>
    <mergeCell ref="AG122:AL123"/>
    <mergeCell ref="AG125:AK126"/>
    <mergeCell ref="AF144:AH145"/>
    <mergeCell ref="AI144:AO145"/>
    <mergeCell ref="C93:I94"/>
    <mergeCell ref="J93:L94"/>
    <mergeCell ref="C96:H97"/>
    <mergeCell ref="N96:O97"/>
    <mergeCell ref="L98:M98"/>
    <mergeCell ref="V98:X98"/>
    <mergeCell ref="I95:P95"/>
    <mergeCell ref="O98:Q98"/>
    <mergeCell ref="R98:S98"/>
    <mergeCell ref="N94:O94"/>
    <mergeCell ref="Q93:S93"/>
    <mergeCell ref="W93:W94"/>
    <mergeCell ref="M93:M94"/>
    <mergeCell ref="C112:H113"/>
    <mergeCell ref="N112:O113"/>
    <mergeCell ref="O109:P109"/>
    <mergeCell ref="Q109:Q110"/>
    <mergeCell ref="R109:T109"/>
    <mergeCell ref="U109:V109"/>
    <mergeCell ref="Z158:AA159"/>
    <mergeCell ref="I157:P157"/>
    <mergeCell ref="Z163:AA164"/>
    <mergeCell ref="N93:O93"/>
    <mergeCell ref="P93:P94"/>
    <mergeCell ref="Q94:V94"/>
    <mergeCell ref="O107:P107"/>
    <mergeCell ref="Q105:S105"/>
    <mergeCell ref="T105:U105"/>
    <mergeCell ref="Y98:Z98"/>
    <mergeCell ref="L160:O160"/>
    <mergeCell ref="AA160:AC160"/>
    <mergeCell ref="S158:T159"/>
    <mergeCell ref="Y114:Z114"/>
    <mergeCell ref="W109:W110"/>
    <mergeCell ref="X109:Z110"/>
    <mergeCell ref="AA109:AB110"/>
    <mergeCell ref="O110:P110"/>
    <mergeCell ref="R110:V110"/>
    <mergeCell ref="L114:M114"/>
    <mergeCell ref="O114:Q114"/>
    <mergeCell ref="R114:S114"/>
    <mergeCell ref="V114:X114"/>
    <mergeCell ref="Y144:Y145"/>
    <mergeCell ref="S146:V146"/>
    <mergeCell ref="R128:S129"/>
    <mergeCell ref="T128:U129"/>
    <mergeCell ref="V128:X129"/>
    <mergeCell ref="M171:M172"/>
    <mergeCell ref="C171:I172"/>
    <mergeCell ref="N171:O171"/>
    <mergeCell ref="S171:U172"/>
    <mergeCell ref="V171:W172"/>
    <mergeCell ref="AF174:AF175"/>
    <mergeCell ref="AG174:AI175"/>
    <mergeCell ref="I92:M92"/>
    <mergeCell ref="AA128:AA129"/>
    <mergeCell ref="AB128:AE129"/>
    <mergeCell ref="AF128:AL129"/>
    <mergeCell ref="AA130:AC130"/>
    <mergeCell ref="AD174:AE175"/>
    <mergeCell ref="I111:P111"/>
    <mergeCell ref="O106:P106"/>
    <mergeCell ref="Q106:Q107"/>
    <mergeCell ref="R106:T106"/>
    <mergeCell ref="R107:V107"/>
    <mergeCell ref="U106:V106"/>
    <mergeCell ref="W106:W107"/>
    <mergeCell ref="X106:Z107"/>
    <mergeCell ref="AA106:AB107"/>
    <mergeCell ref="AJ174:AP175"/>
    <mergeCell ref="I173:P173"/>
    <mergeCell ref="H119:J119"/>
    <mergeCell ref="C174:H175"/>
    <mergeCell ref="S174:U175"/>
    <mergeCell ref="V174:Y175"/>
    <mergeCell ref="C147:G148"/>
    <mergeCell ref="I232:K232"/>
    <mergeCell ref="M232:P232"/>
    <mergeCell ref="V211:X211"/>
    <mergeCell ref="C190:G191"/>
    <mergeCell ref="H197:O197"/>
    <mergeCell ref="O184:R184"/>
    <mergeCell ref="S184:S185"/>
    <mergeCell ref="C202:H203"/>
    <mergeCell ref="C205:G206"/>
    <mergeCell ref="F210:H210"/>
    <mergeCell ref="K210:L210"/>
    <mergeCell ref="F212:H212"/>
    <mergeCell ref="F214:H214"/>
    <mergeCell ref="L217:AX217"/>
    <mergeCell ref="AU219:AX219"/>
    <mergeCell ref="M210:O210"/>
    <mergeCell ref="R210:S210"/>
    <mergeCell ref="T210:V210"/>
    <mergeCell ref="Y210:Z210"/>
    <mergeCell ref="AA210:AC210"/>
    <mergeCell ref="AF210:AG210"/>
    <mergeCell ref="X184:X185"/>
    <mergeCell ref="O185:R185"/>
    <mergeCell ref="AP219:AS219"/>
    <mergeCell ref="W232:Z232"/>
    <mergeCell ref="AA174:AC175"/>
    <mergeCell ref="AY217:AY218"/>
    <mergeCell ref="L218:O218"/>
    <mergeCell ref="P218:P219"/>
    <mergeCell ref="Q218:T218"/>
    <mergeCell ref="U218:U219"/>
    <mergeCell ref="V218:Y218"/>
    <mergeCell ref="Z218:Z219"/>
    <mergeCell ref="AA218:AD218"/>
    <mergeCell ref="AE218:AE219"/>
    <mergeCell ref="AF218:AI218"/>
    <mergeCell ref="AJ218:AJ219"/>
    <mergeCell ref="AK218:AN218"/>
    <mergeCell ref="AO218:AO219"/>
    <mergeCell ref="AP218:AS218"/>
    <mergeCell ref="AT218:AT219"/>
    <mergeCell ref="AU218:AX218"/>
    <mergeCell ref="V219:Y219"/>
    <mergeCell ref="AA219:AD219"/>
    <mergeCell ref="AF219:AI219"/>
    <mergeCell ref="L204:M204"/>
    <mergeCell ref="R232:U232"/>
    <mergeCell ref="Z174:Z175"/>
    <mergeCell ref="AF33:AJ33"/>
    <mergeCell ref="AK33:AO33"/>
    <mergeCell ref="B34:F34"/>
    <mergeCell ref="G34:K34"/>
    <mergeCell ref="L34:P34"/>
    <mergeCell ref="Q34:U34"/>
    <mergeCell ref="V34:Z34"/>
    <mergeCell ref="AA34:AE34"/>
    <mergeCell ref="AF34:AJ34"/>
    <mergeCell ref="AK34:AO34"/>
    <mergeCell ref="AF31:AJ31"/>
    <mergeCell ref="AK31:AO31"/>
    <mergeCell ref="B32:F32"/>
    <mergeCell ref="G32:K32"/>
    <mergeCell ref="L32:P32"/>
    <mergeCell ref="Q32:U32"/>
    <mergeCell ref="V32:Z32"/>
    <mergeCell ref="AA32:AE32"/>
    <mergeCell ref="AF32:AJ32"/>
    <mergeCell ref="AK32:AO32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Q35:U35"/>
    <mergeCell ref="V35:Z35"/>
    <mergeCell ref="AA35:AE35"/>
    <mergeCell ref="B37:F37"/>
    <mergeCell ref="G37:K37"/>
    <mergeCell ref="L37:P37"/>
    <mergeCell ref="Q37:U37"/>
    <mergeCell ref="V37:Z37"/>
    <mergeCell ref="AA37:AE37"/>
    <mergeCell ref="AF37:AJ37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9:F39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B41:F41"/>
    <mergeCell ref="G41:K41"/>
    <mergeCell ref="L41:P41"/>
    <mergeCell ref="Q41:U41"/>
    <mergeCell ref="V41:Z41"/>
    <mergeCell ref="AA41:AE41"/>
    <mergeCell ref="AF41:AJ41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3:F43"/>
    <mergeCell ref="G43:K43"/>
    <mergeCell ref="L43:P43"/>
    <mergeCell ref="Q43:U43"/>
    <mergeCell ref="V43:Z43"/>
    <mergeCell ref="AA43:AE43"/>
    <mergeCell ref="AF43:AJ43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5:F45"/>
    <mergeCell ref="G45:K45"/>
    <mergeCell ref="L45:P45"/>
    <mergeCell ref="Q45:U45"/>
    <mergeCell ref="V45:Z45"/>
    <mergeCell ref="AA45:AE45"/>
    <mergeCell ref="AF45:AJ45"/>
    <mergeCell ref="AK45:AO45"/>
    <mergeCell ref="B46:F46"/>
    <mergeCell ref="G46:K46"/>
    <mergeCell ref="L46:P46"/>
    <mergeCell ref="Q46:U46"/>
    <mergeCell ref="V46:Z46"/>
    <mergeCell ref="AA46:AE46"/>
    <mergeCell ref="AF46:AJ46"/>
    <mergeCell ref="AK46:AO46"/>
    <mergeCell ref="B47:F47"/>
    <mergeCell ref="G47:K47"/>
    <mergeCell ref="L47:P47"/>
    <mergeCell ref="Q47:U47"/>
    <mergeCell ref="V47:Z47"/>
    <mergeCell ref="AA47:AE47"/>
    <mergeCell ref="AF47:AJ47"/>
    <mergeCell ref="AK47:AO47"/>
    <mergeCell ref="B48:F48"/>
    <mergeCell ref="G48:K48"/>
    <mergeCell ref="L48:P48"/>
    <mergeCell ref="Q48:U48"/>
    <mergeCell ref="V48:Z48"/>
    <mergeCell ref="AA48:AE48"/>
    <mergeCell ref="AF48:AJ48"/>
    <mergeCell ref="AK48:AO48"/>
    <mergeCell ref="B49:F49"/>
    <mergeCell ref="G49:K49"/>
    <mergeCell ref="L49:P49"/>
    <mergeCell ref="Q49:U49"/>
    <mergeCell ref="V49:Z49"/>
    <mergeCell ref="AA49:AE49"/>
    <mergeCell ref="AF49:AJ49"/>
    <mergeCell ref="AK49:AO49"/>
    <mergeCell ref="B50:F50"/>
    <mergeCell ref="G50:K50"/>
    <mergeCell ref="L50:P50"/>
    <mergeCell ref="Q50:U50"/>
    <mergeCell ref="V50:Z50"/>
    <mergeCell ref="AA50:AE50"/>
    <mergeCell ref="AF50:AJ50"/>
    <mergeCell ref="AK50:AO50"/>
    <mergeCell ref="Y128:Z129"/>
    <mergeCell ref="C131:G132"/>
    <mergeCell ref="J120:W121"/>
    <mergeCell ref="J122:Z123"/>
    <mergeCell ref="AA122:AE122"/>
    <mergeCell ref="AZ217:BA218"/>
    <mergeCell ref="AB133:AC134"/>
    <mergeCell ref="AB158:AB159"/>
    <mergeCell ref="AC158:AF159"/>
    <mergeCell ref="Y146:AA146"/>
    <mergeCell ref="AE144:AE145"/>
    <mergeCell ref="S176:V176"/>
    <mergeCell ref="Y176:AA176"/>
    <mergeCell ref="AG158:AM159"/>
    <mergeCell ref="Z144:AB145"/>
    <mergeCell ref="AC144:AD145"/>
    <mergeCell ref="H140:O140"/>
    <mergeCell ref="R141:R142"/>
    <mergeCell ref="L176:N176"/>
    <mergeCell ref="I201:P201"/>
    <mergeCell ref="T199:T200"/>
    <mergeCell ref="S141:U142"/>
    <mergeCell ref="V141:W142"/>
    <mergeCell ref="J171:L172"/>
    <mergeCell ref="K106:M107"/>
    <mergeCell ref="N106:N107"/>
    <mergeCell ref="K109:M110"/>
    <mergeCell ref="N109:N110"/>
    <mergeCell ref="C120:I121"/>
    <mergeCell ref="J141:L142"/>
    <mergeCell ref="M141:M142"/>
    <mergeCell ref="C141:I142"/>
    <mergeCell ref="N141:O141"/>
    <mergeCell ref="C128:H129"/>
    <mergeCell ref="I127:P127"/>
    <mergeCell ref="K199:M200"/>
    <mergeCell ref="N199:N200"/>
    <mergeCell ref="O199:Q199"/>
    <mergeCell ref="O200:S200"/>
    <mergeCell ref="U199:W200"/>
    <mergeCell ref="X199:Y200"/>
    <mergeCell ref="P183:R183"/>
    <mergeCell ref="C158:H159"/>
    <mergeCell ref="I143:P143"/>
    <mergeCell ref="C144:H145"/>
    <mergeCell ref="R144:T145"/>
    <mergeCell ref="U144:X145"/>
    <mergeCell ref="K184:M185"/>
    <mergeCell ref="N184:N185"/>
    <mergeCell ref="T184:U184"/>
    <mergeCell ref="I186:P186"/>
    <mergeCell ref="T185:W185"/>
    <mergeCell ref="W158:Y159"/>
    <mergeCell ref="H170:O170"/>
    <mergeCell ref="H152:J152"/>
    <mergeCell ref="C161:G162"/>
    <mergeCell ref="R171:R172"/>
    <mergeCell ref="U158:V159"/>
    <mergeCell ref="L146:N146"/>
    <mergeCell ref="N202:O203"/>
    <mergeCell ref="O204:Q204"/>
    <mergeCell ref="R204:S204"/>
    <mergeCell ref="V204:X204"/>
    <mergeCell ref="Y184:AA185"/>
    <mergeCell ref="AB184:AC185"/>
    <mergeCell ref="N187:O188"/>
    <mergeCell ref="O189:Q189"/>
    <mergeCell ref="R189:S189"/>
    <mergeCell ref="V189:X189"/>
    <mergeCell ref="Q198:S19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98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8"/>
    <col min="3" max="3" width="10.77734375" style="128" bestFit="1" customWidth="1"/>
    <col min="4" max="4" width="8.77734375" style="128"/>
    <col min="5" max="21" width="8.77734375" style="127"/>
    <col min="22" max="16384" width="8.77734375" style="126"/>
  </cols>
  <sheetData>
    <row r="1" spans="1:44" ht="15" customHeight="1">
      <c r="A1" s="123" t="s">
        <v>156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44" ht="24">
      <c r="B2" s="197" t="s">
        <v>157</v>
      </c>
      <c r="C2" s="197" t="s">
        <v>356</v>
      </c>
      <c r="D2" s="197" t="s">
        <v>142</v>
      </c>
      <c r="E2" s="197" t="s">
        <v>131</v>
      </c>
      <c r="F2" s="197" t="s">
        <v>62</v>
      </c>
      <c r="G2" s="197" t="s">
        <v>76</v>
      </c>
      <c r="H2" s="197" t="s">
        <v>60</v>
      </c>
      <c r="I2" s="197" t="s">
        <v>80</v>
      </c>
      <c r="J2" s="197" t="s">
        <v>214</v>
      </c>
      <c r="K2" s="197" t="s">
        <v>215</v>
      </c>
      <c r="L2" s="197" t="s">
        <v>158</v>
      </c>
      <c r="M2" s="297" t="s">
        <v>554</v>
      </c>
      <c r="N2" s="197" t="s">
        <v>143</v>
      </c>
      <c r="O2" s="197" t="s">
        <v>159</v>
      </c>
      <c r="P2" s="197" t="s">
        <v>132</v>
      </c>
      <c r="Q2" s="197" t="s">
        <v>148</v>
      </c>
      <c r="R2" s="218" t="s">
        <v>160</v>
      </c>
      <c r="S2" s="218" t="s">
        <v>161</v>
      </c>
      <c r="T2" s="126"/>
      <c r="U2" s="126"/>
    </row>
    <row r="3" spans="1:44" ht="15" customHeight="1">
      <c r="B3" s="202" t="e">
        <f>C3</f>
        <v>#DIV/0!</v>
      </c>
      <c r="C3" s="202" t="e">
        <f>AVERAGE(기본정보!B12:B13)</f>
        <v>#DIV/0!</v>
      </c>
      <c r="D3" s="202">
        <f>MIN(C9:C49)</f>
        <v>0</v>
      </c>
      <c r="E3" s="202">
        <f>MAX(C9:C49)</f>
        <v>0</v>
      </c>
      <c r="F3" s="202">
        <f>Length_1!G4</f>
        <v>0</v>
      </c>
      <c r="G3" s="202">
        <f>Length_1!H4</f>
        <v>0</v>
      </c>
      <c r="H3" s="202">
        <f>Length_1!I4</f>
        <v>0</v>
      </c>
      <c r="I3" s="202">
        <f>IF(H3="inch",25.4,1)</f>
        <v>1</v>
      </c>
      <c r="J3" s="202">
        <f>MIN(T9:T49)</f>
        <v>0</v>
      </c>
      <c r="K3" s="202">
        <f>MAX(T9:T49)</f>
        <v>0</v>
      </c>
      <c r="L3" s="202">
        <f>F3*I3</f>
        <v>0</v>
      </c>
      <c r="M3" s="202" t="str">
        <f ca="1">TEXT(L3,OFFSET(P70,MATCH(IFERROR(LEN(L3)-FIND(".",L3),0),O71:O80,0),0))</f>
        <v>0</v>
      </c>
      <c r="N3" s="202">
        <f>G3*I3</f>
        <v>0</v>
      </c>
      <c r="O3" s="202" t="e">
        <f ca="1">OFFSET(Length_1!C3,MATCH($K3,$T9:$T49,0),0)</f>
        <v>#N/A</v>
      </c>
      <c r="P3" s="202" t="e">
        <f ca="1">OFFSET(Length_1!D3,MATCH($K3,$T9:$T49,0),0)</f>
        <v>#N/A</v>
      </c>
      <c r="Q3" s="202" t="e">
        <f ca="1">OFFSET(Length_1!E3,MATCH($K3,$T9:$T49,0),0)</f>
        <v>#N/A</v>
      </c>
      <c r="R3" s="134" t="e">
        <f ca="1">IF(R66=0,"","초과")</f>
        <v>#N/A</v>
      </c>
      <c r="S3" s="136" t="str">
        <f>IF(AE8=0,"PASS","FAIL")</f>
        <v>PASS</v>
      </c>
      <c r="T3" s="126"/>
      <c r="U3" s="126"/>
    </row>
    <row r="4" spans="1:44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44" ht="15" customHeight="1">
      <c r="A5" s="123" t="s">
        <v>149</v>
      </c>
      <c r="C5" s="124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6"/>
      <c r="Y5" s="137" t="s">
        <v>164</v>
      </c>
      <c r="AL5" s="207" t="s">
        <v>395</v>
      </c>
      <c r="AM5" s="209">
        <f>COUNTIF(B9:B49,TRUE)</f>
        <v>0</v>
      </c>
    </row>
    <row r="6" spans="1:44" ht="15" customHeight="1">
      <c r="B6" s="502" t="s">
        <v>449</v>
      </c>
      <c r="C6" s="482" t="s">
        <v>450</v>
      </c>
      <c r="D6" s="482" t="s">
        <v>128</v>
      </c>
      <c r="E6" s="492" t="s">
        <v>451</v>
      </c>
      <c r="F6" s="492"/>
      <c r="G6" s="492"/>
      <c r="H6" s="492"/>
      <c r="I6" s="492"/>
      <c r="J6" s="492"/>
      <c r="K6" s="495" t="s">
        <v>452</v>
      </c>
      <c r="L6" s="268" t="s">
        <v>453</v>
      </c>
      <c r="M6" s="268" t="s">
        <v>454</v>
      </c>
      <c r="N6" s="472" t="s">
        <v>455</v>
      </c>
      <c r="O6" s="473"/>
      <c r="P6" s="474"/>
      <c r="Q6" s="268" t="s">
        <v>456</v>
      </c>
      <c r="R6" s="219" t="s">
        <v>457</v>
      </c>
      <c r="S6" s="268" t="s">
        <v>458</v>
      </c>
      <c r="T6" s="268" t="s">
        <v>459</v>
      </c>
      <c r="U6" s="268" t="s">
        <v>460</v>
      </c>
      <c r="V6" s="472" t="s">
        <v>461</v>
      </c>
      <c r="W6" s="474"/>
      <c r="X6" s="129"/>
      <c r="Y6" s="475" t="s">
        <v>462</v>
      </c>
      <c r="Z6" s="476"/>
      <c r="AA6" s="472" t="s">
        <v>463</v>
      </c>
      <c r="AB6" s="473"/>
      <c r="AC6" s="473"/>
      <c r="AD6" s="473"/>
      <c r="AE6" s="473"/>
      <c r="AF6" s="474"/>
      <c r="AL6" s="207" t="s">
        <v>396</v>
      </c>
      <c r="AM6" s="209">
        <f>COUNTIFS(AH9:AH49,AL6)</f>
        <v>1</v>
      </c>
      <c r="AN6" s="207" t="s">
        <v>397</v>
      </c>
      <c r="AO6" s="209">
        <f>COUNTIFS(AH9:AH49,AN6)</f>
        <v>0</v>
      </c>
      <c r="AP6" s="207" t="s">
        <v>363</v>
      </c>
      <c r="AQ6" s="209">
        <f>AM6+AO6</f>
        <v>1</v>
      </c>
    </row>
    <row r="7" spans="1:44" ht="15" customHeight="1">
      <c r="B7" s="502"/>
      <c r="C7" s="483"/>
      <c r="D7" s="483"/>
      <c r="E7" s="220" t="s">
        <v>464</v>
      </c>
      <c r="F7" s="269" t="s">
        <v>465</v>
      </c>
      <c r="G7" s="220" t="s">
        <v>133</v>
      </c>
      <c r="H7" s="269" t="s">
        <v>134</v>
      </c>
      <c r="I7" s="220" t="s">
        <v>135</v>
      </c>
      <c r="J7" s="269" t="s">
        <v>466</v>
      </c>
      <c r="K7" s="496"/>
      <c r="L7" s="268" t="s">
        <v>467</v>
      </c>
      <c r="M7" s="268" t="s">
        <v>468</v>
      </c>
      <c r="N7" s="268" t="s">
        <v>469</v>
      </c>
      <c r="O7" s="268" t="s">
        <v>470</v>
      </c>
      <c r="P7" s="268" t="s">
        <v>471</v>
      </c>
      <c r="Q7" s="268" t="s">
        <v>472</v>
      </c>
      <c r="R7" s="268" t="s">
        <v>473</v>
      </c>
      <c r="S7" s="268" t="s">
        <v>474</v>
      </c>
      <c r="T7" s="268" t="s">
        <v>475</v>
      </c>
      <c r="U7" s="268" t="s">
        <v>476</v>
      </c>
      <c r="V7" s="268" t="s">
        <v>478</v>
      </c>
      <c r="W7" s="268" t="s">
        <v>477</v>
      </c>
      <c r="X7" s="129"/>
      <c r="Y7" s="271" t="s">
        <v>479</v>
      </c>
      <c r="Z7" s="271" t="s">
        <v>480</v>
      </c>
      <c r="AA7" s="268" t="s">
        <v>481</v>
      </c>
      <c r="AB7" s="268" t="s">
        <v>478</v>
      </c>
      <c r="AC7" s="208" t="s">
        <v>162</v>
      </c>
      <c r="AD7" s="270" t="s">
        <v>462</v>
      </c>
      <c r="AE7" s="270" t="s">
        <v>482</v>
      </c>
      <c r="AF7" s="270" t="s">
        <v>498</v>
      </c>
      <c r="AH7" s="248" t="s">
        <v>392</v>
      </c>
      <c r="AI7" s="208" t="s">
        <v>393</v>
      </c>
      <c r="AJ7" s="208" t="s">
        <v>394</v>
      </c>
      <c r="AL7" s="249" t="s">
        <v>383</v>
      </c>
      <c r="AM7" s="249" t="s">
        <v>150</v>
      </c>
      <c r="AN7" s="249" t="s">
        <v>394</v>
      </c>
      <c r="AO7" s="249"/>
      <c r="AP7" s="249" t="s">
        <v>174</v>
      </c>
      <c r="AQ7" s="249" t="s">
        <v>162</v>
      </c>
      <c r="AR7" s="249" t="s">
        <v>162</v>
      </c>
    </row>
    <row r="8" spans="1:44" ht="15" customHeight="1">
      <c r="B8" s="502"/>
      <c r="C8" s="484"/>
      <c r="D8" s="484"/>
      <c r="E8" s="269">
        <f>H3</f>
        <v>0</v>
      </c>
      <c r="F8" s="269">
        <f t="shared" ref="F8:J8" si="0">E8</f>
        <v>0</v>
      </c>
      <c r="G8" s="269">
        <f t="shared" si="0"/>
        <v>0</v>
      </c>
      <c r="H8" s="269">
        <f t="shared" si="0"/>
        <v>0</v>
      </c>
      <c r="I8" s="269">
        <f t="shared" si="0"/>
        <v>0</v>
      </c>
      <c r="J8" s="269">
        <f t="shared" si="0"/>
        <v>0</v>
      </c>
      <c r="K8" s="272" t="s">
        <v>177</v>
      </c>
      <c r="L8" s="268" t="s">
        <v>483</v>
      </c>
      <c r="M8" s="268" t="s">
        <v>483</v>
      </c>
      <c r="N8" s="273" t="s">
        <v>484</v>
      </c>
      <c r="O8" s="273" t="s">
        <v>484</v>
      </c>
      <c r="P8" s="273" t="s">
        <v>484</v>
      </c>
      <c r="Q8" s="273" t="s">
        <v>485</v>
      </c>
      <c r="R8" s="273" t="s">
        <v>486</v>
      </c>
      <c r="S8" s="273" t="s">
        <v>485</v>
      </c>
      <c r="T8" s="268" t="s">
        <v>483</v>
      </c>
      <c r="U8" s="268" t="s">
        <v>487</v>
      </c>
      <c r="V8" s="268" t="s">
        <v>487</v>
      </c>
      <c r="W8" s="268" t="s">
        <v>487</v>
      </c>
      <c r="X8" s="129"/>
      <c r="Y8" s="268" t="s">
        <v>487</v>
      </c>
      <c r="Z8" s="268" t="s">
        <v>483</v>
      </c>
      <c r="AA8" s="268" t="s">
        <v>487</v>
      </c>
      <c r="AB8" s="268" t="s">
        <v>487</v>
      </c>
      <c r="AC8" s="274" t="s">
        <v>177</v>
      </c>
      <c r="AD8" s="268" t="s">
        <v>487</v>
      </c>
      <c r="AE8" s="136">
        <f>IF(TYPE(MATCH("FAIL",AE9:AE49,0))=16,0,1)</f>
        <v>0</v>
      </c>
      <c r="AF8" s="270" t="s">
        <v>177</v>
      </c>
      <c r="AH8" s="207"/>
      <c r="AI8" s="207"/>
      <c r="AJ8" s="207"/>
      <c r="AL8" s="207"/>
      <c r="AM8" s="207"/>
      <c r="AN8" s="207" t="s">
        <v>396</v>
      </c>
      <c r="AO8" s="207" t="s">
        <v>397</v>
      </c>
      <c r="AP8" s="207"/>
      <c r="AQ8" s="207" t="s">
        <v>396</v>
      </c>
      <c r="AR8" s="207" t="s">
        <v>397</v>
      </c>
    </row>
    <row r="9" spans="1:44" ht="15" customHeight="1">
      <c r="B9" s="217" t="b">
        <f>IF(TRIM(Length_1!A4)="",FALSE,TRUE)</f>
        <v>0</v>
      </c>
      <c r="C9" s="202" t="str">
        <f>IF($B9=FALSE,"",VALUE(Length_1!A4))</f>
        <v/>
      </c>
      <c r="D9" s="202" t="str">
        <f>IF($B9=FALSE,"",Length_1!B4)</f>
        <v/>
      </c>
      <c r="E9" s="221" t="str">
        <f>IF(B9=FALSE,"",Length_1!M4)</f>
        <v/>
      </c>
      <c r="F9" s="221" t="str">
        <f>IF(B9=FALSE,"",Length_1!N4)</f>
        <v/>
      </c>
      <c r="G9" s="221" t="str">
        <f>IF(B9=FALSE,"",Length_1!O4)</f>
        <v/>
      </c>
      <c r="H9" s="221" t="str">
        <f>IF(B9=FALSE,"",Length_1!P4)</f>
        <v/>
      </c>
      <c r="I9" s="221" t="str">
        <f>IF(B9=FALSE,"",Length_1!Q4)</f>
        <v/>
      </c>
      <c r="J9" s="222" t="str">
        <f t="shared" ref="J9:J49" si="1">IF(B9=FALSE,"",AVERAGE(E9:I9))</f>
        <v/>
      </c>
      <c r="K9" s="223" t="str">
        <f t="shared" ref="K9:K49" si="2">IF(B9=FALSE,"",STDEV(E9:I9)*I$3)</f>
        <v/>
      </c>
      <c r="L9" s="224" t="str">
        <f>IF(B9=FALSE,"",Length_1!D48)</f>
        <v/>
      </c>
      <c r="M9" s="225" t="str">
        <f>IF(B9=FALSE,"",Calcu!J9*I$3)</f>
        <v/>
      </c>
      <c r="N9" s="226" t="str">
        <f t="shared" ref="N9:N49" si="3">IF(B9=FALSE,"",11.5*10^-6)</f>
        <v/>
      </c>
      <c r="O9" s="226" t="str">
        <f ca="1">IF(B9=FALSE,"",OFFSET(Length_1!A48,0,MATCH("열팽창계수",Length_1!$47:$47,0)-1))</f>
        <v/>
      </c>
      <c r="P9" s="227" t="str">
        <f t="shared" ref="P9:P49" si="4">IF(B9=FALSE,"",AVERAGE(N9:O9))</f>
        <v/>
      </c>
      <c r="Q9" s="278" t="str">
        <f t="shared" ref="Q9:Q49" si="5">IF(B9=FALSE,"",B$3-C$3)</f>
        <v/>
      </c>
      <c r="R9" s="278" t="str">
        <f t="shared" ref="R9:R49" si="6">IF(B9=FALSE,"",N9-O9)</f>
        <v/>
      </c>
      <c r="S9" s="278" t="str">
        <f t="shared" ref="S9:S49" si="7">IF(B9=FALSE,"",AVERAGE(B$3:C$3)-20)</f>
        <v/>
      </c>
      <c r="T9" s="228" t="str">
        <f t="shared" ref="T9:T49" si="8">IF(B9=FALSE,"",C9*I$3)</f>
        <v/>
      </c>
      <c r="U9" s="229" t="str">
        <f t="shared" ref="U9:U49" si="9">IF(B9=FALSE,"",L9-M9-(P9*Q9+R9*S9)*T9)</f>
        <v/>
      </c>
      <c r="V9" s="202" t="str">
        <f>IF($B9=FALSE,"",ROUND(T9+W9,$M$66))</f>
        <v/>
      </c>
      <c r="W9" s="202" t="str">
        <f>IF($B9=FALSE,"",ROUND(U9,$M$66))</f>
        <v/>
      </c>
      <c r="X9" s="129"/>
      <c r="Y9" s="202" t="e">
        <f ca="1">IF(Length_1!J4&lt;0,ROUNDUP(Length_1!J4*I$3,$M$66),ROUNDDOWN(Length_1!J4*I$3,$M$66))</f>
        <v>#N/A</v>
      </c>
      <c r="Z9" s="202" t="e">
        <f ca="1">IF(Length_1!K4&lt;0,ROUNDDOWN(Length_1!K4*I$3,$M$66),ROUNDUP(Length_1!K4*I$3,$M$66))</f>
        <v>#N/A</v>
      </c>
      <c r="AA9" s="202" t="e">
        <f t="shared" ref="AA9:AA49" ca="1" si="10">TEXT(T9,IF(T9&gt;=1000,"# ##","")&amp;$P$66)</f>
        <v>#N/A</v>
      </c>
      <c r="AB9" s="202" t="e">
        <f t="shared" ref="AB9:AB49" ca="1" si="11">TEXT(V9,IF(V9&gt;=1000,"# ##","")&amp;$P$66)</f>
        <v>#N/A</v>
      </c>
      <c r="AC9" s="209" t="e">
        <f t="shared" ref="AC9:AC49" ca="1" si="12">TEXT(W9,$P$66)</f>
        <v>#N/A</v>
      </c>
      <c r="AD9" s="202" t="e">
        <f t="shared" ref="AD9:AD49" ca="1" si="13">"± "&amp;TEXT(Z9-T9,P$66)</f>
        <v>#N/A</v>
      </c>
      <c r="AE9" s="202" t="str">
        <f>IF($B9=FALSE,"",IF(AND(Y9&lt;=V9,V9&lt;=Z9),"PASS","FAIL"))</f>
        <v/>
      </c>
      <c r="AF9" s="202" t="e">
        <f t="shared" ref="AF9:AF48" ca="1" si="14">S$66</f>
        <v>#N/A</v>
      </c>
      <c r="AH9" s="236" t="s">
        <v>488</v>
      </c>
      <c r="AI9" s="236">
        <v>0</v>
      </c>
      <c r="AJ9" s="237" t="str">
        <f>CONCATENATE(AH9,"_",AI9)</f>
        <v>전진_0</v>
      </c>
      <c r="AL9" s="209">
        <v>0</v>
      </c>
      <c r="AM9" s="209" t="b">
        <f t="shared" ref="AM9:AM49" si="15">AL9&lt;AM$6</f>
        <v>1</v>
      </c>
      <c r="AN9" s="237" t="str">
        <f t="shared" ref="AN9:AN49" si="16">IF($AM9=FALSE,"",CONCATENATE("전진_",$AL9))</f>
        <v>전진_0</v>
      </c>
      <c r="AO9" s="237" t="str">
        <f t="shared" ref="AO9:AO49" si="17">IF($AM9=FALSE,"",CONCATENATE("후퇴_",$AL9))</f>
        <v>후퇴_0</v>
      </c>
      <c r="AP9" s="237" t="e">
        <f t="shared" ref="AP9:AP49" ca="1" si="18">IF($AM9=FALSE,"",OFFSET(AA$8,MATCH($AN9,$AJ$9:$AJ$49,0),0))</f>
        <v>#N/A</v>
      </c>
      <c r="AQ9" s="237" t="e">
        <f t="shared" ref="AQ9:AQ49" ca="1" si="19">IF($AM9=FALSE,"",OFFSET(AC$8,MATCH($AN9,$AJ$9:$AJ$49,0),0))</f>
        <v>#N/A</v>
      </c>
      <c r="AR9" s="237" t="str">
        <f t="shared" ref="AR9:AR49" ca="1" si="20">IF(OR($AM9=FALSE,$AL9=$AO$6),"-",OFFSET(AC$8,MATCH($AO9,$AJ$9:$AJ$49,0),0))</f>
        <v>-</v>
      </c>
    </row>
    <row r="10" spans="1:44" ht="15" customHeight="1">
      <c r="B10" s="217" t="b">
        <f>IF(TRIM(Length_1!A5)="",FALSE,TRUE)</f>
        <v>0</v>
      </c>
      <c r="C10" s="202" t="str">
        <f>IF($B10=FALSE,"",VALUE(Length_1!A5))</f>
        <v/>
      </c>
      <c r="D10" s="202" t="str">
        <f>IF($B10=FALSE,"",Length_1!B5)</f>
        <v/>
      </c>
      <c r="E10" s="221" t="str">
        <f>IF(B10=FALSE,"",Length_1!M5)</f>
        <v/>
      </c>
      <c r="F10" s="221" t="str">
        <f>IF(B10=FALSE,"",Length_1!N5)</f>
        <v/>
      </c>
      <c r="G10" s="221" t="str">
        <f>IF(B10=FALSE,"",Length_1!O5)</f>
        <v/>
      </c>
      <c r="H10" s="221" t="str">
        <f>IF(B10=FALSE,"",Length_1!P5)</f>
        <v/>
      </c>
      <c r="I10" s="221" t="str">
        <f>IF(B10=FALSE,"",Length_1!Q5)</f>
        <v/>
      </c>
      <c r="J10" s="222" t="str">
        <f t="shared" si="1"/>
        <v/>
      </c>
      <c r="K10" s="223" t="str">
        <f t="shared" si="2"/>
        <v/>
      </c>
      <c r="L10" s="224" t="str">
        <f>IF(B10=FALSE,"",Length_1!D49)</f>
        <v/>
      </c>
      <c r="M10" s="225" t="str">
        <f>IF(B10=FALSE,"",Calcu!J10*I$3)</f>
        <v/>
      </c>
      <c r="N10" s="226" t="str">
        <f t="shared" si="3"/>
        <v/>
      </c>
      <c r="O10" s="226" t="str">
        <f ca="1">IF(B10=FALSE,"",OFFSET(Length_1!A49,0,MATCH("열팽창계수",Length_1!$47:$47,0)-1))</f>
        <v/>
      </c>
      <c r="P10" s="227" t="str">
        <f t="shared" si="4"/>
        <v/>
      </c>
      <c r="Q10" s="278" t="str">
        <f t="shared" si="5"/>
        <v/>
      </c>
      <c r="R10" s="278" t="str">
        <f t="shared" si="6"/>
        <v/>
      </c>
      <c r="S10" s="278" t="str">
        <f t="shared" si="7"/>
        <v/>
      </c>
      <c r="T10" s="228" t="str">
        <f t="shared" si="8"/>
        <v/>
      </c>
      <c r="U10" s="229" t="str">
        <f t="shared" si="9"/>
        <v/>
      </c>
      <c r="V10" s="202" t="str">
        <f t="shared" ref="V10:V49" si="21">IF($B10=FALSE,"",ROUND(T10+W10,$M$66))</f>
        <v/>
      </c>
      <c r="W10" s="202" t="str">
        <f t="shared" ref="W10:W49" si="22">IF($B10=FALSE,"",ROUND(U10,$M$66))</f>
        <v/>
      </c>
      <c r="X10" s="129"/>
      <c r="Y10" s="202" t="e">
        <f ca="1">IF(Length_1!J5&lt;0,ROUNDUP(Length_1!J5*I$3,$M$66),ROUNDDOWN(Length_1!J5*I$3,$M$66))</f>
        <v>#N/A</v>
      </c>
      <c r="Z10" s="202" t="e">
        <f ca="1">IF(Length_1!K5&lt;0,ROUNDDOWN(Length_1!K5*I$3,$M$66),ROUNDUP(Length_1!K5*I$3,$M$66))</f>
        <v>#N/A</v>
      </c>
      <c r="AA10" s="202" t="e">
        <f t="shared" ca="1" si="10"/>
        <v>#N/A</v>
      </c>
      <c r="AB10" s="202" t="e">
        <f t="shared" ca="1" si="11"/>
        <v>#N/A</v>
      </c>
      <c r="AC10" s="209" t="e">
        <f t="shared" ca="1" si="12"/>
        <v>#N/A</v>
      </c>
      <c r="AD10" s="202" t="e">
        <f t="shared" ca="1" si="13"/>
        <v>#N/A</v>
      </c>
      <c r="AE10" s="202" t="str">
        <f t="shared" ref="AE10:AE49" si="23">IF($B10=FALSE,"",IF(AND(Y10&lt;=V10,V10&lt;=Z10),"PASS","FAIL"))</f>
        <v/>
      </c>
      <c r="AF10" s="202" t="e">
        <f t="shared" ca="1" si="14"/>
        <v>#N/A</v>
      </c>
      <c r="AH10" s="209" t="str">
        <f t="shared" ref="AH10:AH49" si="24">IF(B10=TRUE,IF(AA9&lt;=AA10,"전진","후퇴"),"")</f>
        <v/>
      </c>
      <c r="AI10" s="209" t="str">
        <f t="shared" ref="AI10:AI49" si="25">IF(B10=TRUE,AI9+IF(AH10="전진",1,-1),"")</f>
        <v/>
      </c>
      <c r="AJ10" s="237" t="str">
        <f t="shared" ref="AJ10:AJ49" si="26">CONCATENATE(AH10,"_",AI10)</f>
        <v>_</v>
      </c>
      <c r="AL10" s="209">
        <v>1</v>
      </c>
      <c r="AM10" s="209" t="b">
        <f t="shared" si="15"/>
        <v>0</v>
      </c>
      <c r="AN10" s="237" t="str">
        <f t="shared" si="16"/>
        <v/>
      </c>
      <c r="AO10" s="237" t="str">
        <f t="shared" si="17"/>
        <v/>
      </c>
      <c r="AP10" s="237" t="str">
        <f t="shared" ca="1" si="18"/>
        <v/>
      </c>
      <c r="AQ10" s="237" t="str">
        <f t="shared" ca="1" si="19"/>
        <v/>
      </c>
      <c r="AR10" s="237" t="str">
        <f t="shared" ca="1" si="20"/>
        <v>-</v>
      </c>
    </row>
    <row r="11" spans="1:44" ht="15" customHeight="1">
      <c r="B11" s="217" t="b">
        <f>IF(TRIM(Length_1!A6)="",FALSE,TRUE)</f>
        <v>0</v>
      </c>
      <c r="C11" s="202" t="str">
        <f>IF($B11=FALSE,"",VALUE(Length_1!A6))</f>
        <v/>
      </c>
      <c r="D11" s="202" t="str">
        <f>IF($B11=FALSE,"",Length_1!B6)</f>
        <v/>
      </c>
      <c r="E11" s="221" t="str">
        <f>IF(B11=FALSE,"",Length_1!M6)</f>
        <v/>
      </c>
      <c r="F11" s="221" t="str">
        <f>IF(B11=FALSE,"",Length_1!N6)</f>
        <v/>
      </c>
      <c r="G11" s="221" t="str">
        <f>IF(B11=FALSE,"",Length_1!O6)</f>
        <v/>
      </c>
      <c r="H11" s="221" t="str">
        <f>IF(B11=FALSE,"",Length_1!P6)</f>
        <v/>
      </c>
      <c r="I11" s="221" t="str">
        <f>IF(B11=FALSE,"",Length_1!Q6)</f>
        <v/>
      </c>
      <c r="J11" s="222" t="str">
        <f t="shared" si="1"/>
        <v/>
      </c>
      <c r="K11" s="223" t="str">
        <f t="shared" si="2"/>
        <v/>
      </c>
      <c r="L11" s="224" t="str">
        <f>IF(B11=FALSE,"",Length_1!D50)</f>
        <v/>
      </c>
      <c r="M11" s="225" t="str">
        <f>IF(B11=FALSE,"",Calcu!J11*I$3)</f>
        <v/>
      </c>
      <c r="N11" s="226" t="str">
        <f t="shared" si="3"/>
        <v/>
      </c>
      <c r="O11" s="226" t="str">
        <f ca="1">IF(B11=FALSE,"",OFFSET(Length_1!A50,0,MATCH("열팽창계수",Length_1!$47:$47,0)-1))</f>
        <v/>
      </c>
      <c r="P11" s="227" t="str">
        <f t="shared" si="4"/>
        <v/>
      </c>
      <c r="Q11" s="278" t="str">
        <f t="shared" si="5"/>
        <v/>
      </c>
      <c r="R11" s="278" t="str">
        <f t="shared" si="6"/>
        <v/>
      </c>
      <c r="S11" s="278" t="str">
        <f t="shared" si="7"/>
        <v/>
      </c>
      <c r="T11" s="228" t="str">
        <f t="shared" si="8"/>
        <v/>
      </c>
      <c r="U11" s="229" t="str">
        <f t="shared" si="9"/>
        <v/>
      </c>
      <c r="V11" s="202" t="str">
        <f t="shared" si="21"/>
        <v/>
      </c>
      <c r="W11" s="202" t="str">
        <f t="shared" si="22"/>
        <v/>
      </c>
      <c r="X11" s="129"/>
      <c r="Y11" s="202" t="e">
        <f ca="1">IF(Length_1!J6&lt;0,ROUNDUP(Length_1!J6*I$3,$M$66),ROUNDDOWN(Length_1!J6*I$3,$M$66))</f>
        <v>#N/A</v>
      </c>
      <c r="Z11" s="202" t="e">
        <f ca="1">IF(Length_1!K6&lt;0,ROUNDDOWN(Length_1!K6*I$3,$M$66),ROUNDUP(Length_1!K6*I$3,$M$66))</f>
        <v>#N/A</v>
      </c>
      <c r="AA11" s="202" t="e">
        <f t="shared" ca="1" si="10"/>
        <v>#N/A</v>
      </c>
      <c r="AB11" s="202" t="e">
        <f t="shared" ca="1" si="11"/>
        <v>#N/A</v>
      </c>
      <c r="AC11" s="209" t="e">
        <f t="shared" ca="1" si="12"/>
        <v>#N/A</v>
      </c>
      <c r="AD11" s="202" t="e">
        <f t="shared" ca="1" si="13"/>
        <v>#N/A</v>
      </c>
      <c r="AE11" s="202" t="str">
        <f t="shared" si="23"/>
        <v/>
      </c>
      <c r="AF11" s="202" t="e">
        <f t="shared" ca="1" si="14"/>
        <v>#N/A</v>
      </c>
      <c r="AH11" s="209" t="str">
        <f t="shared" si="24"/>
        <v/>
      </c>
      <c r="AI11" s="209" t="str">
        <f t="shared" si="25"/>
        <v/>
      </c>
      <c r="AJ11" s="237" t="str">
        <f t="shared" si="26"/>
        <v>_</v>
      </c>
      <c r="AL11" s="209">
        <v>2</v>
      </c>
      <c r="AM11" s="209" t="b">
        <f t="shared" si="15"/>
        <v>0</v>
      </c>
      <c r="AN11" s="237" t="str">
        <f t="shared" si="16"/>
        <v/>
      </c>
      <c r="AO11" s="237" t="str">
        <f t="shared" si="17"/>
        <v/>
      </c>
      <c r="AP11" s="237" t="str">
        <f t="shared" ca="1" si="18"/>
        <v/>
      </c>
      <c r="AQ11" s="237" t="str">
        <f t="shared" ca="1" si="19"/>
        <v/>
      </c>
      <c r="AR11" s="237" t="str">
        <f t="shared" ca="1" si="20"/>
        <v>-</v>
      </c>
    </row>
    <row r="12" spans="1:44" ht="15" customHeight="1">
      <c r="B12" s="217" t="b">
        <f>IF(TRIM(Length_1!A7)="",FALSE,TRUE)</f>
        <v>0</v>
      </c>
      <c r="C12" s="202" t="str">
        <f>IF($B12=FALSE,"",VALUE(Length_1!A7))</f>
        <v/>
      </c>
      <c r="D12" s="202" t="str">
        <f>IF($B12=FALSE,"",Length_1!B7)</f>
        <v/>
      </c>
      <c r="E12" s="221" t="str">
        <f>IF(B12=FALSE,"",Length_1!M7)</f>
        <v/>
      </c>
      <c r="F12" s="221" t="str">
        <f>IF(B12=FALSE,"",Length_1!N7)</f>
        <v/>
      </c>
      <c r="G12" s="221" t="str">
        <f>IF(B12=FALSE,"",Length_1!O7)</f>
        <v/>
      </c>
      <c r="H12" s="221" t="str">
        <f>IF(B12=FALSE,"",Length_1!P7)</f>
        <v/>
      </c>
      <c r="I12" s="221" t="str">
        <f>IF(B12=FALSE,"",Length_1!Q7)</f>
        <v/>
      </c>
      <c r="J12" s="222" t="str">
        <f t="shared" si="1"/>
        <v/>
      </c>
      <c r="K12" s="223" t="str">
        <f t="shared" si="2"/>
        <v/>
      </c>
      <c r="L12" s="224" t="str">
        <f>IF(B12=FALSE,"",Length_1!D51)</f>
        <v/>
      </c>
      <c r="M12" s="225" t="str">
        <f>IF(B12=FALSE,"",Calcu!J12*I$3)</f>
        <v/>
      </c>
      <c r="N12" s="226" t="str">
        <f t="shared" si="3"/>
        <v/>
      </c>
      <c r="O12" s="226" t="str">
        <f ca="1">IF(B12=FALSE,"",OFFSET(Length_1!A51,0,MATCH("열팽창계수",Length_1!$47:$47,0)-1))</f>
        <v/>
      </c>
      <c r="P12" s="227" t="str">
        <f t="shared" si="4"/>
        <v/>
      </c>
      <c r="Q12" s="278" t="str">
        <f t="shared" si="5"/>
        <v/>
      </c>
      <c r="R12" s="278" t="str">
        <f t="shared" si="6"/>
        <v/>
      </c>
      <c r="S12" s="278" t="str">
        <f t="shared" si="7"/>
        <v/>
      </c>
      <c r="T12" s="228" t="str">
        <f t="shared" si="8"/>
        <v/>
      </c>
      <c r="U12" s="229" t="str">
        <f t="shared" si="9"/>
        <v/>
      </c>
      <c r="V12" s="202" t="str">
        <f t="shared" si="21"/>
        <v/>
      </c>
      <c r="W12" s="202" t="str">
        <f t="shared" si="22"/>
        <v/>
      </c>
      <c r="X12" s="129"/>
      <c r="Y12" s="202" t="e">
        <f ca="1">IF(Length_1!J7&lt;0,ROUNDUP(Length_1!J7*I$3,$M$66),ROUNDDOWN(Length_1!J7*I$3,$M$66))</f>
        <v>#N/A</v>
      </c>
      <c r="Z12" s="202" t="e">
        <f ca="1">IF(Length_1!K7&lt;0,ROUNDDOWN(Length_1!K7*I$3,$M$66),ROUNDUP(Length_1!K7*I$3,$M$66))</f>
        <v>#N/A</v>
      </c>
      <c r="AA12" s="202" t="e">
        <f t="shared" ca="1" si="10"/>
        <v>#N/A</v>
      </c>
      <c r="AB12" s="202" t="e">
        <f t="shared" ca="1" si="11"/>
        <v>#N/A</v>
      </c>
      <c r="AC12" s="209" t="e">
        <f t="shared" ca="1" si="12"/>
        <v>#N/A</v>
      </c>
      <c r="AD12" s="202" t="e">
        <f t="shared" ca="1" si="13"/>
        <v>#N/A</v>
      </c>
      <c r="AE12" s="202" t="str">
        <f t="shared" si="23"/>
        <v/>
      </c>
      <c r="AF12" s="202" t="e">
        <f t="shared" ca="1" si="14"/>
        <v>#N/A</v>
      </c>
      <c r="AH12" s="209" t="str">
        <f t="shared" si="24"/>
        <v/>
      </c>
      <c r="AI12" s="209" t="str">
        <f t="shared" si="25"/>
        <v/>
      </c>
      <c r="AJ12" s="237" t="str">
        <f t="shared" si="26"/>
        <v>_</v>
      </c>
      <c r="AL12" s="209">
        <v>3</v>
      </c>
      <c r="AM12" s="209" t="b">
        <f t="shared" si="15"/>
        <v>0</v>
      </c>
      <c r="AN12" s="237" t="str">
        <f t="shared" si="16"/>
        <v/>
      </c>
      <c r="AO12" s="237" t="str">
        <f t="shared" si="17"/>
        <v/>
      </c>
      <c r="AP12" s="237" t="str">
        <f t="shared" ca="1" si="18"/>
        <v/>
      </c>
      <c r="AQ12" s="237" t="str">
        <f t="shared" ca="1" si="19"/>
        <v/>
      </c>
      <c r="AR12" s="237" t="str">
        <f t="shared" ca="1" si="20"/>
        <v>-</v>
      </c>
    </row>
    <row r="13" spans="1:44" ht="15" customHeight="1">
      <c r="B13" s="217" t="b">
        <f>IF(TRIM(Length_1!A8)="",FALSE,TRUE)</f>
        <v>0</v>
      </c>
      <c r="C13" s="202" t="str">
        <f>IF($B13=FALSE,"",VALUE(Length_1!A8))</f>
        <v/>
      </c>
      <c r="D13" s="202" t="str">
        <f>IF($B13=FALSE,"",Length_1!B8)</f>
        <v/>
      </c>
      <c r="E13" s="221" t="str">
        <f>IF(B13=FALSE,"",Length_1!M8)</f>
        <v/>
      </c>
      <c r="F13" s="221" t="str">
        <f>IF(B13=FALSE,"",Length_1!N8)</f>
        <v/>
      </c>
      <c r="G13" s="221" t="str">
        <f>IF(B13=FALSE,"",Length_1!O8)</f>
        <v/>
      </c>
      <c r="H13" s="221" t="str">
        <f>IF(B13=FALSE,"",Length_1!P8)</f>
        <v/>
      </c>
      <c r="I13" s="221" t="str">
        <f>IF(B13=FALSE,"",Length_1!Q8)</f>
        <v/>
      </c>
      <c r="J13" s="222" t="str">
        <f t="shared" si="1"/>
        <v/>
      </c>
      <c r="K13" s="223" t="str">
        <f t="shared" si="2"/>
        <v/>
      </c>
      <c r="L13" s="224" t="str">
        <f>IF(B13=FALSE,"",Length_1!D52)</f>
        <v/>
      </c>
      <c r="M13" s="225" t="str">
        <f>IF(B13=FALSE,"",Calcu!J13*I$3)</f>
        <v/>
      </c>
      <c r="N13" s="226" t="str">
        <f t="shared" si="3"/>
        <v/>
      </c>
      <c r="O13" s="226" t="str">
        <f ca="1">IF(B13=FALSE,"",OFFSET(Length_1!A52,0,MATCH("열팽창계수",Length_1!$47:$47,0)-1))</f>
        <v/>
      </c>
      <c r="P13" s="227" t="str">
        <f t="shared" si="4"/>
        <v/>
      </c>
      <c r="Q13" s="278" t="str">
        <f t="shared" si="5"/>
        <v/>
      </c>
      <c r="R13" s="278" t="str">
        <f t="shared" si="6"/>
        <v/>
      </c>
      <c r="S13" s="278" t="str">
        <f t="shared" si="7"/>
        <v/>
      </c>
      <c r="T13" s="228" t="str">
        <f t="shared" si="8"/>
        <v/>
      </c>
      <c r="U13" s="229" t="str">
        <f t="shared" si="9"/>
        <v/>
      </c>
      <c r="V13" s="202" t="str">
        <f t="shared" si="21"/>
        <v/>
      </c>
      <c r="W13" s="202" t="str">
        <f t="shared" si="22"/>
        <v/>
      </c>
      <c r="X13" s="129"/>
      <c r="Y13" s="202" t="e">
        <f ca="1">IF(Length_1!J8&lt;0,ROUNDUP(Length_1!J8*I$3,$M$66),ROUNDDOWN(Length_1!J8*I$3,$M$66))</f>
        <v>#N/A</v>
      </c>
      <c r="Z13" s="202" t="e">
        <f ca="1">IF(Length_1!K8&lt;0,ROUNDDOWN(Length_1!K8*I$3,$M$66),ROUNDUP(Length_1!K8*I$3,$M$66))</f>
        <v>#N/A</v>
      </c>
      <c r="AA13" s="202" t="e">
        <f t="shared" ca="1" si="10"/>
        <v>#N/A</v>
      </c>
      <c r="AB13" s="202" t="e">
        <f t="shared" ca="1" si="11"/>
        <v>#N/A</v>
      </c>
      <c r="AC13" s="209" t="e">
        <f t="shared" ca="1" si="12"/>
        <v>#N/A</v>
      </c>
      <c r="AD13" s="202" t="e">
        <f t="shared" ca="1" si="13"/>
        <v>#N/A</v>
      </c>
      <c r="AE13" s="202" t="str">
        <f t="shared" si="23"/>
        <v/>
      </c>
      <c r="AF13" s="202" t="e">
        <f t="shared" ca="1" si="14"/>
        <v>#N/A</v>
      </c>
      <c r="AH13" s="209" t="str">
        <f t="shared" si="24"/>
        <v/>
      </c>
      <c r="AI13" s="209" t="str">
        <f t="shared" si="25"/>
        <v/>
      </c>
      <c r="AJ13" s="237" t="str">
        <f t="shared" si="26"/>
        <v>_</v>
      </c>
      <c r="AL13" s="209">
        <v>4</v>
      </c>
      <c r="AM13" s="209" t="b">
        <f t="shared" si="15"/>
        <v>0</v>
      </c>
      <c r="AN13" s="237" t="str">
        <f t="shared" si="16"/>
        <v/>
      </c>
      <c r="AO13" s="237" t="str">
        <f t="shared" si="17"/>
        <v/>
      </c>
      <c r="AP13" s="237" t="str">
        <f t="shared" ca="1" si="18"/>
        <v/>
      </c>
      <c r="AQ13" s="237" t="str">
        <f t="shared" ca="1" si="19"/>
        <v/>
      </c>
      <c r="AR13" s="237" t="str">
        <f t="shared" ca="1" si="20"/>
        <v>-</v>
      </c>
    </row>
    <row r="14" spans="1:44" ht="15" customHeight="1">
      <c r="B14" s="217" t="b">
        <f>IF(TRIM(Length_1!A9)="",FALSE,TRUE)</f>
        <v>0</v>
      </c>
      <c r="C14" s="202" t="str">
        <f>IF($B14=FALSE,"",VALUE(Length_1!A9))</f>
        <v/>
      </c>
      <c r="D14" s="202" t="str">
        <f>IF($B14=FALSE,"",Length_1!B9)</f>
        <v/>
      </c>
      <c r="E14" s="221" t="str">
        <f>IF(B14=FALSE,"",Length_1!M9)</f>
        <v/>
      </c>
      <c r="F14" s="221" t="str">
        <f>IF(B14=FALSE,"",Length_1!N9)</f>
        <v/>
      </c>
      <c r="G14" s="221" t="str">
        <f>IF(B14=FALSE,"",Length_1!O9)</f>
        <v/>
      </c>
      <c r="H14" s="221" t="str">
        <f>IF(B14=FALSE,"",Length_1!P9)</f>
        <v/>
      </c>
      <c r="I14" s="221" t="str">
        <f>IF(B14=FALSE,"",Length_1!Q9)</f>
        <v/>
      </c>
      <c r="J14" s="222" t="str">
        <f t="shared" si="1"/>
        <v/>
      </c>
      <c r="K14" s="223" t="str">
        <f t="shared" si="2"/>
        <v/>
      </c>
      <c r="L14" s="224" t="str">
        <f>IF(B14=FALSE,"",Length_1!D53)</f>
        <v/>
      </c>
      <c r="M14" s="225" t="str">
        <f>IF(B14=FALSE,"",Calcu!J14*I$3)</f>
        <v/>
      </c>
      <c r="N14" s="226" t="str">
        <f t="shared" si="3"/>
        <v/>
      </c>
      <c r="O14" s="226" t="str">
        <f ca="1">IF(B14=FALSE,"",OFFSET(Length_1!A53,0,MATCH("열팽창계수",Length_1!$47:$47,0)-1))</f>
        <v/>
      </c>
      <c r="P14" s="227" t="str">
        <f t="shared" si="4"/>
        <v/>
      </c>
      <c r="Q14" s="278" t="str">
        <f t="shared" si="5"/>
        <v/>
      </c>
      <c r="R14" s="278" t="str">
        <f t="shared" si="6"/>
        <v/>
      </c>
      <c r="S14" s="278" t="str">
        <f t="shared" si="7"/>
        <v/>
      </c>
      <c r="T14" s="228" t="str">
        <f t="shared" si="8"/>
        <v/>
      </c>
      <c r="U14" s="229" t="str">
        <f t="shared" si="9"/>
        <v/>
      </c>
      <c r="V14" s="202" t="str">
        <f t="shared" si="21"/>
        <v/>
      </c>
      <c r="W14" s="202" t="str">
        <f t="shared" si="22"/>
        <v/>
      </c>
      <c r="X14" s="129"/>
      <c r="Y14" s="202" t="e">
        <f ca="1">IF(Length_1!J9&lt;0,ROUNDUP(Length_1!J9*I$3,$M$66),ROUNDDOWN(Length_1!J9*I$3,$M$66))</f>
        <v>#N/A</v>
      </c>
      <c r="Z14" s="202" t="e">
        <f ca="1">IF(Length_1!K9&lt;0,ROUNDDOWN(Length_1!K9*I$3,$M$66),ROUNDUP(Length_1!K9*I$3,$M$66))</f>
        <v>#N/A</v>
      </c>
      <c r="AA14" s="202" t="e">
        <f t="shared" ca="1" si="10"/>
        <v>#N/A</v>
      </c>
      <c r="AB14" s="202" t="e">
        <f t="shared" ca="1" si="11"/>
        <v>#N/A</v>
      </c>
      <c r="AC14" s="209" t="e">
        <f t="shared" ca="1" si="12"/>
        <v>#N/A</v>
      </c>
      <c r="AD14" s="202" t="e">
        <f t="shared" ca="1" si="13"/>
        <v>#N/A</v>
      </c>
      <c r="AE14" s="202" t="str">
        <f t="shared" si="23"/>
        <v/>
      </c>
      <c r="AF14" s="202" t="e">
        <f t="shared" ca="1" si="14"/>
        <v>#N/A</v>
      </c>
      <c r="AH14" s="209" t="str">
        <f t="shared" si="24"/>
        <v/>
      </c>
      <c r="AI14" s="209" t="str">
        <f t="shared" si="25"/>
        <v/>
      </c>
      <c r="AJ14" s="237" t="str">
        <f t="shared" si="26"/>
        <v>_</v>
      </c>
      <c r="AL14" s="209">
        <v>5</v>
      </c>
      <c r="AM14" s="209" t="b">
        <f t="shared" si="15"/>
        <v>0</v>
      </c>
      <c r="AN14" s="237" t="str">
        <f t="shared" si="16"/>
        <v/>
      </c>
      <c r="AO14" s="237" t="str">
        <f t="shared" si="17"/>
        <v/>
      </c>
      <c r="AP14" s="237" t="str">
        <f t="shared" ca="1" si="18"/>
        <v/>
      </c>
      <c r="AQ14" s="237" t="str">
        <f t="shared" ca="1" si="19"/>
        <v/>
      </c>
      <c r="AR14" s="237" t="str">
        <f t="shared" ca="1" si="20"/>
        <v>-</v>
      </c>
    </row>
    <row r="15" spans="1:44" ht="15" customHeight="1">
      <c r="B15" s="217" t="b">
        <f>IF(TRIM(Length_1!A10)="",FALSE,TRUE)</f>
        <v>0</v>
      </c>
      <c r="C15" s="202" t="str">
        <f>IF($B15=FALSE,"",VALUE(Length_1!A10))</f>
        <v/>
      </c>
      <c r="D15" s="202" t="str">
        <f>IF($B15=FALSE,"",Length_1!B10)</f>
        <v/>
      </c>
      <c r="E15" s="221" t="str">
        <f>IF(B15=FALSE,"",Length_1!M10)</f>
        <v/>
      </c>
      <c r="F15" s="221" t="str">
        <f>IF(B15=FALSE,"",Length_1!N10)</f>
        <v/>
      </c>
      <c r="G15" s="221" t="str">
        <f>IF(B15=FALSE,"",Length_1!O10)</f>
        <v/>
      </c>
      <c r="H15" s="221" t="str">
        <f>IF(B15=FALSE,"",Length_1!P10)</f>
        <v/>
      </c>
      <c r="I15" s="221" t="str">
        <f>IF(B15=FALSE,"",Length_1!Q10)</f>
        <v/>
      </c>
      <c r="J15" s="222" t="str">
        <f t="shared" si="1"/>
        <v/>
      </c>
      <c r="K15" s="223" t="str">
        <f t="shared" si="2"/>
        <v/>
      </c>
      <c r="L15" s="224" t="str">
        <f>IF(B15=FALSE,"",Length_1!D54)</f>
        <v/>
      </c>
      <c r="M15" s="225" t="str">
        <f>IF(B15=FALSE,"",Calcu!J15*I$3)</f>
        <v/>
      </c>
      <c r="N15" s="226" t="str">
        <f t="shared" si="3"/>
        <v/>
      </c>
      <c r="O15" s="226" t="str">
        <f ca="1">IF(B15=FALSE,"",OFFSET(Length_1!A54,0,MATCH("열팽창계수",Length_1!$47:$47,0)-1))</f>
        <v/>
      </c>
      <c r="P15" s="227" t="str">
        <f t="shared" si="4"/>
        <v/>
      </c>
      <c r="Q15" s="278" t="str">
        <f t="shared" si="5"/>
        <v/>
      </c>
      <c r="R15" s="278" t="str">
        <f t="shared" si="6"/>
        <v/>
      </c>
      <c r="S15" s="278" t="str">
        <f t="shared" si="7"/>
        <v/>
      </c>
      <c r="T15" s="228" t="str">
        <f t="shared" si="8"/>
        <v/>
      </c>
      <c r="U15" s="229" t="str">
        <f t="shared" si="9"/>
        <v/>
      </c>
      <c r="V15" s="202" t="str">
        <f t="shared" si="21"/>
        <v/>
      </c>
      <c r="W15" s="202" t="str">
        <f t="shared" si="22"/>
        <v/>
      </c>
      <c r="X15" s="129"/>
      <c r="Y15" s="202" t="e">
        <f ca="1">IF(Length_1!J10&lt;0,ROUNDUP(Length_1!J10*I$3,$M$66),ROUNDDOWN(Length_1!J10*I$3,$M$66))</f>
        <v>#N/A</v>
      </c>
      <c r="Z15" s="202" t="e">
        <f ca="1">IF(Length_1!K10&lt;0,ROUNDDOWN(Length_1!K10*I$3,$M$66),ROUNDUP(Length_1!K10*I$3,$M$66))</f>
        <v>#N/A</v>
      </c>
      <c r="AA15" s="202" t="e">
        <f t="shared" ca="1" si="10"/>
        <v>#N/A</v>
      </c>
      <c r="AB15" s="202" t="e">
        <f t="shared" ca="1" si="11"/>
        <v>#N/A</v>
      </c>
      <c r="AC15" s="209" t="e">
        <f t="shared" ca="1" si="12"/>
        <v>#N/A</v>
      </c>
      <c r="AD15" s="202" t="e">
        <f t="shared" ca="1" si="13"/>
        <v>#N/A</v>
      </c>
      <c r="AE15" s="202" t="str">
        <f t="shared" si="23"/>
        <v/>
      </c>
      <c r="AF15" s="202" t="e">
        <f t="shared" ca="1" si="14"/>
        <v>#N/A</v>
      </c>
      <c r="AH15" s="209" t="str">
        <f t="shared" si="24"/>
        <v/>
      </c>
      <c r="AI15" s="209" t="str">
        <f t="shared" si="25"/>
        <v/>
      </c>
      <c r="AJ15" s="237" t="str">
        <f t="shared" si="26"/>
        <v>_</v>
      </c>
      <c r="AL15" s="209">
        <v>6</v>
      </c>
      <c r="AM15" s="209" t="b">
        <f t="shared" si="15"/>
        <v>0</v>
      </c>
      <c r="AN15" s="237" t="str">
        <f t="shared" si="16"/>
        <v/>
      </c>
      <c r="AO15" s="237" t="str">
        <f t="shared" si="17"/>
        <v/>
      </c>
      <c r="AP15" s="237" t="str">
        <f t="shared" ca="1" si="18"/>
        <v/>
      </c>
      <c r="AQ15" s="237" t="str">
        <f t="shared" ca="1" si="19"/>
        <v/>
      </c>
      <c r="AR15" s="237" t="str">
        <f t="shared" ca="1" si="20"/>
        <v>-</v>
      </c>
    </row>
    <row r="16" spans="1:44" ht="15" customHeight="1">
      <c r="B16" s="217" t="b">
        <f>IF(TRIM(Length_1!A11)="",FALSE,TRUE)</f>
        <v>0</v>
      </c>
      <c r="C16" s="202" t="str">
        <f>IF($B16=FALSE,"",VALUE(Length_1!A11))</f>
        <v/>
      </c>
      <c r="D16" s="202" t="str">
        <f>IF($B16=FALSE,"",Length_1!B11)</f>
        <v/>
      </c>
      <c r="E16" s="221" t="str">
        <f>IF(B16=FALSE,"",Length_1!M11)</f>
        <v/>
      </c>
      <c r="F16" s="221" t="str">
        <f>IF(B16=FALSE,"",Length_1!N11)</f>
        <v/>
      </c>
      <c r="G16" s="221" t="str">
        <f>IF(B16=FALSE,"",Length_1!O11)</f>
        <v/>
      </c>
      <c r="H16" s="221" t="str">
        <f>IF(B16=FALSE,"",Length_1!P11)</f>
        <v/>
      </c>
      <c r="I16" s="221" t="str">
        <f>IF(B16=FALSE,"",Length_1!Q11)</f>
        <v/>
      </c>
      <c r="J16" s="222" t="str">
        <f t="shared" si="1"/>
        <v/>
      </c>
      <c r="K16" s="223" t="str">
        <f t="shared" si="2"/>
        <v/>
      </c>
      <c r="L16" s="224" t="str">
        <f>IF(B16=FALSE,"",Length_1!D55)</f>
        <v/>
      </c>
      <c r="M16" s="225" t="str">
        <f>IF(B16=FALSE,"",Calcu!J16*I$3)</f>
        <v/>
      </c>
      <c r="N16" s="226" t="str">
        <f t="shared" si="3"/>
        <v/>
      </c>
      <c r="O16" s="226" t="str">
        <f ca="1">IF(B16=FALSE,"",OFFSET(Length_1!A55,0,MATCH("열팽창계수",Length_1!$47:$47,0)-1))</f>
        <v/>
      </c>
      <c r="P16" s="227" t="str">
        <f t="shared" si="4"/>
        <v/>
      </c>
      <c r="Q16" s="278" t="str">
        <f t="shared" si="5"/>
        <v/>
      </c>
      <c r="R16" s="278" t="str">
        <f t="shared" si="6"/>
        <v/>
      </c>
      <c r="S16" s="278" t="str">
        <f t="shared" si="7"/>
        <v/>
      </c>
      <c r="T16" s="228" t="str">
        <f t="shared" si="8"/>
        <v/>
      </c>
      <c r="U16" s="229" t="str">
        <f t="shared" si="9"/>
        <v/>
      </c>
      <c r="V16" s="202" t="str">
        <f t="shared" si="21"/>
        <v/>
      </c>
      <c r="W16" s="202" t="str">
        <f t="shared" si="22"/>
        <v/>
      </c>
      <c r="X16" s="129"/>
      <c r="Y16" s="202" t="e">
        <f ca="1">IF(Length_1!J11&lt;0,ROUNDUP(Length_1!J11*I$3,$M$66),ROUNDDOWN(Length_1!J11*I$3,$M$66))</f>
        <v>#N/A</v>
      </c>
      <c r="Z16" s="202" t="e">
        <f ca="1">IF(Length_1!K11&lt;0,ROUNDDOWN(Length_1!K11*I$3,$M$66),ROUNDUP(Length_1!K11*I$3,$M$66))</f>
        <v>#N/A</v>
      </c>
      <c r="AA16" s="202" t="e">
        <f t="shared" ca="1" si="10"/>
        <v>#N/A</v>
      </c>
      <c r="AB16" s="202" t="e">
        <f t="shared" ca="1" si="11"/>
        <v>#N/A</v>
      </c>
      <c r="AC16" s="209" t="e">
        <f t="shared" ca="1" si="12"/>
        <v>#N/A</v>
      </c>
      <c r="AD16" s="202" t="e">
        <f t="shared" ca="1" si="13"/>
        <v>#N/A</v>
      </c>
      <c r="AE16" s="202" t="str">
        <f t="shared" si="23"/>
        <v/>
      </c>
      <c r="AF16" s="202" t="e">
        <f t="shared" ca="1" si="14"/>
        <v>#N/A</v>
      </c>
      <c r="AH16" s="209" t="str">
        <f t="shared" si="24"/>
        <v/>
      </c>
      <c r="AI16" s="209" t="str">
        <f t="shared" si="25"/>
        <v/>
      </c>
      <c r="AJ16" s="237" t="str">
        <f t="shared" si="26"/>
        <v>_</v>
      </c>
      <c r="AL16" s="209">
        <v>7</v>
      </c>
      <c r="AM16" s="209" t="b">
        <f t="shared" si="15"/>
        <v>0</v>
      </c>
      <c r="AN16" s="237" t="str">
        <f t="shared" si="16"/>
        <v/>
      </c>
      <c r="AO16" s="237" t="str">
        <f t="shared" si="17"/>
        <v/>
      </c>
      <c r="AP16" s="237" t="str">
        <f t="shared" ca="1" si="18"/>
        <v/>
      </c>
      <c r="AQ16" s="237" t="str">
        <f t="shared" ca="1" si="19"/>
        <v/>
      </c>
      <c r="AR16" s="237" t="str">
        <f t="shared" ca="1" si="20"/>
        <v>-</v>
      </c>
    </row>
    <row r="17" spans="2:44" ht="15" customHeight="1">
      <c r="B17" s="217" t="b">
        <f>IF(TRIM(Length_1!A12)="",FALSE,TRUE)</f>
        <v>0</v>
      </c>
      <c r="C17" s="202" t="str">
        <f>IF($B17=FALSE,"",VALUE(Length_1!A12))</f>
        <v/>
      </c>
      <c r="D17" s="202" t="str">
        <f>IF($B17=FALSE,"",Length_1!B12)</f>
        <v/>
      </c>
      <c r="E17" s="221" t="str">
        <f>IF(B17=FALSE,"",Length_1!M12)</f>
        <v/>
      </c>
      <c r="F17" s="221" t="str">
        <f>IF(B17=FALSE,"",Length_1!N12)</f>
        <v/>
      </c>
      <c r="G17" s="221" t="str">
        <f>IF(B17=FALSE,"",Length_1!O12)</f>
        <v/>
      </c>
      <c r="H17" s="221" t="str">
        <f>IF(B17=FALSE,"",Length_1!P12)</f>
        <v/>
      </c>
      <c r="I17" s="221" t="str">
        <f>IF(B17=FALSE,"",Length_1!Q12)</f>
        <v/>
      </c>
      <c r="J17" s="222" t="str">
        <f t="shared" si="1"/>
        <v/>
      </c>
      <c r="K17" s="223" t="str">
        <f t="shared" si="2"/>
        <v/>
      </c>
      <c r="L17" s="224" t="str">
        <f>IF(B17=FALSE,"",Length_1!D56)</f>
        <v/>
      </c>
      <c r="M17" s="225" t="str">
        <f>IF(B17=FALSE,"",Calcu!J17*I$3)</f>
        <v/>
      </c>
      <c r="N17" s="226" t="str">
        <f t="shared" si="3"/>
        <v/>
      </c>
      <c r="O17" s="226" t="str">
        <f ca="1">IF(B17=FALSE,"",OFFSET(Length_1!A56,0,MATCH("열팽창계수",Length_1!$47:$47,0)-1))</f>
        <v/>
      </c>
      <c r="P17" s="227" t="str">
        <f t="shared" si="4"/>
        <v/>
      </c>
      <c r="Q17" s="278" t="str">
        <f t="shared" si="5"/>
        <v/>
      </c>
      <c r="R17" s="278" t="str">
        <f t="shared" si="6"/>
        <v/>
      </c>
      <c r="S17" s="278" t="str">
        <f t="shared" si="7"/>
        <v/>
      </c>
      <c r="T17" s="228" t="str">
        <f t="shared" si="8"/>
        <v/>
      </c>
      <c r="U17" s="229" t="str">
        <f t="shared" si="9"/>
        <v/>
      </c>
      <c r="V17" s="202" t="str">
        <f t="shared" si="21"/>
        <v/>
      </c>
      <c r="W17" s="202" t="str">
        <f t="shared" si="22"/>
        <v/>
      </c>
      <c r="X17" s="129"/>
      <c r="Y17" s="202" t="e">
        <f ca="1">IF(Length_1!J12&lt;0,ROUNDUP(Length_1!J12*I$3,$M$66),ROUNDDOWN(Length_1!J12*I$3,$M$66))</f>
        <v>#N/A</v>
      </c>
      <c r="Z17" s="202" t="e">
        <f ca="1">IF(Length_1!K12&lt;0,ROUNDDOWN(Length_1!K12*I$3,$M$66),ROUNDUP(Length_1!K12*I$3,$M$66))</f>
        <v>#N/A</v>
      </c>
      <c r="AA17" s="202" t="e">
        <f t="shared" ca="1" si="10"/>
        <v>#N/A</v>
      </c>
      <c r="AB17" s="202" t="e">
        <f t="shared" ca="1" si="11"/>
        <v>#N/A</v>
      </c>
      <c r="AC17" s="209" t="e">
        <f t="shared" ca="1" si="12"/>
        <v>#N/A</v>
      </c>
      <c r="AD17" s="202" t="e">
        <f t="shared" ca="1" si="13"/>
        <v>#N/A</v>
      </c>
      <c r="AE17" s="202" t="str">
        <f t="shared" si="23"/>
        <v/>
      </c>
      <c r="AF17" s="202" t="e">
        <f t="shared" ca="1" si="14"/>
        <v>#N/A</v>
      </c>
      <c r="AH17" s="209" t="str">
        <f t="shared" si="24"/>
        <v/>
      </c>
      <c r="AI17" s="209" t="str">
        <f t="shared" si="25"/>
        <v/>
      </c>
      <c r="AJ17" s="237" t="str">
        <f t="shared" si="26"/>
        <v>_</v>
      </c>
      <c r="AL17" s="209">
        <v>8</v>
      </c>
      <c r="AM17" s="209" t="b">
        <f t="shared" si="15"/>
        <v>0</v>
      </c>
      <c r="AN17" s="237" t="str">
        <f t="shared" si="16"/>
        <v/>
      </c>
      <c r="AO17" s="237" t="str">
        <f t="shared" si="17"/>
        <v/>
      </c>
      <c r="AP17" s="237" t="str">
        <f t="shared" ca="1" si="18"/>
        <v/>
      </c>
      <c r="AQ17" s="237" t="str">
        <f t="shared" ca="1" si="19"/>
        <v/>
      </c>
      <c r="AR17" s="237" t="str">
        <f t="shared" ca="1" si="20"/>
        <v>-</v>
      </c>
    </row>
    <row r="18" spans="2:44" ht="15" customHeight="1">
      <c r="B18" s="217" t="b">
        <f>IF(TRIM(Length_1!A13)="",FALSE,TRUE)</f>
        <v>0</v>
      </c>
      <c r="C18" s="202" t="str">
        <f>IF($B18=FALSE,"",VALUE(Length_1!A13))</f>
        <v/>
      </c>
      <c r="D18" s="202" t="str">
        <f>IF($B18=FALSE,"",Length_1!B13)</f>
        <v/>
      </c>
      <c r="E18" s="221" t="str">
        <f>IF(B18=FALSE,"",Length_1!M13)</f>
        <v/>
      </c>
      <c r="F18" s="221" t="str">
        <f>IF(B18=FALSE,"",Length_1!N13)</f>
        <v/>
      </c>
      <c r="G18" s="221" t="str">
        <f>IF(B18=FALSE,"",Length_1!O13)</f>
        <v/>
      </c>
      <c r="H18" s="221" t="str">
        <f>IF(B18=FALSE,"",Length_1!P13)</f>
        <v/>
      </c>
      <c r="I18" s="221" t="str">
        <f>IF(B18=FALSE,"",Length_1!Q13)</f>
        <v/>
      </c>
      <c r="J18" s="222" t="str">
        <f t="shared" si="1"/>
        <v/>
      </c>
      <c r="K18" s="223" t="str">
        <f t="shared" si="2"/>
        <v/>
      </c>
      <c r="L18" s="224" t="str">
        <f>IF(B18=FALSE,"",Length_1!D57)</f>
        <v/>
      </c>
      <c r="M18" s="225" t="str">
        <f>IF(B18=FALSE,"",Calcu!J18*I$3)</f>
        <v/>
      </c>
      <c r="N18" s="226" t="str">
        <f t="shared" si="3"/>
        <v/>
      </c>
      <c r="O18" s="226" t="str">
        <f ca="1">IF(B18=FALSE,"",OFFSET(Length_1!A57,0,MATCH("열팽창계수",Length_1!$47:$47,0)-1))</f>
        <v/>
      </c>
      <c r="P18" s="227" t="str">
        <f t="shared" si="4"/>
        <v/>
      </c>
      <c r="Q18" s="278" t="str">
        <f t="shared" si="5"/>
        <v/>
      </c>
      <c r="R18" s="278" t="str">
        <f t="shared" si="6"/>
        <v/>
      </c>
      <c r="S18" s="278" t="str">
        <f t="shared" si="7"/>
        <v/>
      </c>
      <c r="T18" s="228" t="str">
        <f t="shared" si="8"/>
        <v/>
      </c>
      <c r="U18" s="229" t="str">
        <f t="shared" si="9"/>
        <v/>
      </c>
      <c r="V18" s="202" t="str">
        <f t="shared" si="21"/>
        <v/>
      </c>
      <c r="W18" s="202" t="str">
        <f t="shared" si="22"/>
        <v/>
      </c>
      <c r="X18" s="129"/>
      <c r="Y18" s="202" t="e">
        <f ca="1">IF(Length_1!J13&lt;0,ROUNDUP(Length_1!J13*I$3,$M$66),ROUNDDOWN(Length_1!J13*I$3,$M$66))</f>
        <v>#N/A</v>
      </c>
      <c r="Z18" s="202" t="e">
        <f ca="1">IF(Length_1!K13&lt;0,ROUNDDOWN(Length_1!K13*I$3,$M$66),ROUNDUP(Length_1!K13*I$3,$M$66))</f>
        <v>#N/A</v>
      </c>
      <c r="AA18" s="202" t="e">
        <f t="shared" ca="1" si="10"/>
        <v>#N/A</v>
      </c>
      <c r="AB18" s="202" t="e">
        <f t="shared" ca="1" si="11"/>
        <v>#N/A</v>
      </c>
      <c r="AC18" s="209" t="e">
        <f t="shared" ca="1" si="12"/>
        <v>#N/A</v>
      </c>
      <c r="AD18" s="202" t="e">
        <f t="shared" ca="1" si="13"/>
        <v>#N/A</v>
      </c>
      <c r="AE18" s="202" t="str">
        <f t="shared" si="23"/>
        <v/>
      </c>
      <c r="AF18" s="202" t="e">
        <f t="shared" ca="1" si="14"/>
        <v>#N/A</v>
      </c>
      <c r="AH18" s="209" t="str">
        <f t="shared" si="24"/>
        <v/>
      </c>
      <c r="AI18" s="209" t="str">
        <f t="shared" si="25"/>
        <v/>
      </c>
      <c r="AJ18" s="237" t="str">
        <f t="shared" si="26"/>
        <v>_</v>
      </c>
      <c r="AL18" s="209">
        <v>9</v>
      </c>
      <c r="AM18" s="209" t="b">
        <f t="shared" si="15"/>
        <v>0</v>
      </c>
      <c r="AN18" s="237" t="str">
        <f t="shared" si="16"/>
        <v/>
      </c>
      <c r="AO18" s="237" t="str">
        <f t="shared" si="17"/>
        <v/>
      </c>
      <c r="AP18" s="237" t="str">
        <f t="shared" ca="1" si="18"/>
        <v/>
      </c>
      <c r="AQ18" s="237" t="str">
        <f t="shared" ca="1" si="19"/>
        <v/>
      </c>
      <c r="AR18" s="237" t="str">
        <f t="shared" ca="1" si="20"/>
        <v>-</v>
      </c>
    </row>
    <row r="19" spans="2:44" ht="15" customHeight="1">
      <c r="B19" s="217" t="b">
        <f>IF(TRIM(Length_1!A14)="",FALSE,TRUE)</f>
        <v>0</v>
      </c>
      <c r="C19" s="202" t="str">
        <f>IF($B19=FALSE,"",VALUE(Length_1!A14))</f>
        <v/>
      </c>
      <c r="D19" s="202" t="str">
        <f>IF($B19=FALSE,"",Length_1!B14)</f>
        <v/>
      </c>
      <c r="E19" s="221" t="str">
        <f>IF(B19=FALSE,"",Length_1!M14)</f>
        <v/>
      </c>
      <c r="F19" s="221" t="str">
        <f>IF(B19=FALSE,"",Length_1!N14)</f>
        <v/>
      </c>
      <c r="G19" s="221" t="str">
        <f>IF(B19=FALSE,"",Length_1!O14)</f>
        <v/>
      </c>
      <c r="H19" s="221" t="str">
        <f>IF(B19=FALSE,"",Length_1!P14)</f>
        <v/>
      </c>
      <c r="I19" s="221" t="str">
        <f>IF(B19=FALSE,"",Length_1!Q14)</f>
        <v/>
      </c>
      <c r="J19" s="222" t="str">
        <f t="shared" si="1"/>
        <v/>
      </c>
      <c r="K19" s="223" t="str">
        <f t="shared" si="2"/>
        <v/>
      </c>
      <c r="L19" s="224" t="str">
        <f>IF(B19=FALSE,"",Length_1!D58)</f>
        <v/>
      </c>
      <c r="M19" s="225" t="str">
        <f>IF(B19=FALSE,"",Calcu!J19*I$3)</f>
        <v/>
      </c>
      <c r="N19" s="226" t="str">
        <f t="shared" si="3"/>
        <v/>
      </c>
      <c r="O19" s="226" t="str">
        <f ca="1">IF(B19=FALSE,"",OFFSET(Length_1!A58,0,MATCH("열팽창계수",Length_1!$47:$47,0)-1))</f>
        <v/>
      </c>
      <c r="P19" s="227" t="str">
        <f t="shared" si="4"/>
        <v/>
      </c>
      <c r="Q19" s="278" t="str">
        <f t="shared" si="5"/>
        <v/>
      </c>
      <c r="R19" s="278" t="str">
        <f t="shared" si="6"/>
        <v/>
      </c>
      <c r="S19" s="278" t="str">
        <f t="shared" si="7"/>
        <v/>
      </c>
      <c r="T19" s="228" t="str">
        <f t="shared" si="8"/>
        <v/>
      </c>
      <c r="U19" s="229" t="str">
        <f t="shared" si="9"/>
        <v/>
      </c>
      <c r="V19" s="202" t="str">
        <f t="shared" si="21"/>
        <v/>
      </c>
      <c r="W19" s="202" t="str">
        <f t="shared" si="22"/>
        <v/>
      </c>
      <c r="X19" s="129"/>
      <c r="Y19" s="202" t="e">
        <f ca="1">IF(Length_1!J14&lt;0,ROUNDUP(Length_1!J14*I$3,$M$66),ROUNDDOWN(Length_1!J14*I$3,$M$66))</f>
        <v>#N/A</v>
      </c>
      <c r="Z19" s="202" t="e">
        <f ca="1">IF(Length_1!K14&lt;0,ROUNDDOWN(Length_1!K14*I$3,$M$66),ROUNDUP(Length_1!K14*I$3,$M$66))</f>
        <v>#N/A</v>
      </c>
      <c r="AA19" s="202" t="e">
        <f t="shared" ca="1" si="10"/>
        <v>#N/A</v>
      </c>
      <c r="AB19" s="202" t="e">
        <f t="shared" ca="1" si="11"/>
        <v>#N/A</v>
      </c>
      <c r="AC19" s="209" t="e">
        <f t="shared" ca="1" si="12"/>
        <v>#N/A</v>
      </c>
      <c r="AD19" s="202" t="e">
        <f t="shared" ca="1" si="13"/>
        <v>#N/A</v>
      </c>
      <c r="AE19" s="202" t="str">
        <f t="shared" si="23"/>
        <v/>
      </c>
      <c r="AF19" s="202" t="e">
        <f t="shared" ca="1" si="14"/>
        <v>#N/A</v>
      </c>
      <c r="AH19" s="209" t="str">
        <f t="shared" si="24"/>
        <v/>
      </c>
      <c r="AI19" s="209" t="str">
        <f t="shared" si="25"/>
        <v/>
      </c>
      <c r="AJ19" s="237" t="str">
        <f t="shared" si="26"/>
        <v>_</v>
      </c>
      <c r="AL19" s="209">
        <v>10</v>
      </c>
      <c r="AM19" s="209" t="b">
        <f t="shared" si="15"/>
        <v>0</v>
      </c>
      <c r="AN19" s="237" t="str">
        <f t="shared" si="16"/>
        <v/>
      </c>
      <c r="AO19" s="237" t="str">
        <f t="shared" si="17"/>
        <v/>
      </c>
      <c r="AP19" s="237" t="str">
        <f t="shared" ca="1" si="18"/>
        <v/>
      </c>
      <c r="AQ19" s="237" t="str">
        <f t="shared" ca="1" si="19"/>
        <v/>
      </c>
      <c r="AR19" s="237" t="str">
        <f t="shared" ca="1" si="20"/>
        <v>-</v>
      </c>
    </row>
    <row r="20" spans="2:44" ht="15" customHeight="1">
      <c r="B20" s="217" t="b">
        <f>IF(TRIM(Length_1!A15)="",FALSE,TRUE)</f>
        <v>0</v>
      </c>
      <c r="C20" s="202" t="str">
        <f>IF($B20=FALSE,"",VALUE(Length_1!A15))</f>
        <v/>
      </c>
      <c r="D20" s="202" t="str">
        <f>IF($B20=FALSE,"",Length_1!B15)</f>
        <v/>
      </c>
      <c r="E20" s="221" t="str">
        <f>IF(B20=FALSE,"",Length_1!M15)</f>
        <v/>
      </c>
      <c r="F20" s="221" t="str">
        <f>IF(B20=FALSE,"",Length_1!N15)</f>
        <v/>
      </c>
      <c r="G20" s="221" t="str">
        <f>IF(B20=FALSE,"",Length_1!O15)</f>
        <v/>
      </c>
      <c r="H20" s="221" t="str">
        <f>IF(B20=FALSE,"",Length_1!P15)</f>
        <v/>
      </c>
      <c r="I20" s="221" t="str">
        <f>IF(B20=FALSE,"",Length_1!Q15)</f>
        <v/>
      </c>
      <c r="J20" s="222" t="str">
        <f t="shared" si="1"/>
        <v/>
      </c>
      <c r="K20" s="223" t="str">
        <f t="shared" si="2"/>
        <v/>
      </c>
      <c r="L20" s="224" t="str">
        <f>IF(B20=FALSE,"",Length_1!D59)</f>
        <v/>
      </c>
      <c r="M20" s="225" t="str">
        <f>IF(B20=FALSE,"",Calcu!J20*I$3)</f>
        <v/>
      </c>
      <c r="N20" s="226" t="str">
        <f t="shared" si="3"/>
        <v/>
      </c>
      <c r="O20" s="226" t="str">
        <f ca="1">IF(B20=FALSE,"",OFFSET(Length_1!A59,0,MATCH("열팽창계수",Length_1!$47:$47,0)-1))</f>
        <v/>
      </c>
      <c r="P20" s="227" t="str">
        <f t="shared" si="4"/>
        <v/>
      </c>
      <c r="Q20" s="278" t="str">
        <f t="shared" si="5"/>
        <v/>
      </c>
      <c r="R20" s="278" t="str">
        <f t="shared" si="6"/>
        <v/>
      </c>
      <c r="S20" s="278" t="str">
        <f t="shared" si="7"/>
        <v/>
      </c>
      <c r="T20" s="228" t="str">
        <f t="shared" si="8"/>
        <v/>
      </c>
      <c r="U20" s="229" t="str">
        <f t="shared" si="9"/>
        <v/>
      </c>
      <c r="V20" s="202" t="str">
        <f t="shared" si="21"/>
        <v/>
      </c>
      <c r="W20" s="202" t="str">
        <f t="shared" si="22"/>
        <v/>
      </c>
      <c r="X20" s="129"/>
      <c r="Y20" s="202" t="e">
        <f ca="1">IF(Length_1!J15&lt;0,ROUNDUP(Length_1!J15*I$3,$M$66),ROUNDDOWN(Length_1!J15*I$3,$M$66))</f>
        <v>#N/A</v>
      </c>
      <c r="Z20" s="202" t="e">
        <f ca="1">IF(Length_1!K15&lt;0,ROUNDDOWN(Length_1!K15*I$3,$M$66),ROUNDUP(Length_1!K15*I$3,$M$66))</f>
        <v>#N/A</v>
      </c>
      <c r="AA20" s="202" t="e">
        <f t="shared" ca="1" si="10"/>
        <v>#N/A</v>
      </c>
      <c r="AB20" s="202" t="e">
        <f t="shared" ca="1" si="11"/>
        <v>#N/A</v>
      </c>
      <c r="AC20" s="209" t="e">
        <f t="shared" ca="1" si="12"/>
        <v>#N/A</v>
      </c>
      <c r="AD20" s="202" t="e">
        <f t="shared" ca="1" si="13"/>
        <v>#N/A</v>
      </c>
      <c r="AE20" s="202" t="str">
        <f t="shared" si="23"/>
        <v/>
      </c>
      <c r="AF20" s="202" t="e">
        <f t="shared" ca="1" si="14"/>
        <v>#N/A</v>
      </c>
      <c r="AH20" s="209" t="str">
        <f t="shared" si="24"/>
        <v/>
      </c>
      <c r="AI20" s="209" t="str">
        <f t="shared" si="25"/>
        <v/>
      </c>
      <c r="AJ20" s="237" t="str">
        <f t="shared" si="26"/>
        <v>_</v>
      </c>
      <c r="AL20" s="209">
        <v>11</v>
      </c>
      <c r="AM20" s="209" t="b">
        <f t="shared" si="15"/>
        <v>0</v>
      </c>
      <c r="AN20" s="237" t="str">
        <f t="shared" si="16"/>
        <v/>
      </c>
      <c r="AO20" s="237" t="str">
        <f t="shared" si="17"/>
        <v/>
      </c>
      <c r="AP20" s="237" t="str">
        <f t="shared" ca="1" si="18"/>
        <v/>
      </c>
      <c r="AQ20" s="237" t="str">
        <f t="shared" ca="1" si="19"/>
        <v/>
      </c>
      <c r="AR20" s="237" t="str">
        <f t="shared" ca="1" si="20"/>
        <v>-</v>
      </c>
    </row>
    <row r="21" spans="2:44" ht="15" customHeight="1">
      <c r="B21" s="217" t="b">
        <f>IF(TRIM(Length_1!A16)="",FALSE,TRUE)</f>
        <v>0</v>
      </c>
      <c r="C21" s="202" t="str">
        <f>IF($B21=FALSE,"",VALUE(Length_1!A16))</f>
        <v/>
      </c>
      <c r="D21" s="202" t="str">
        <f>IF($B21=FALSE,"",Length_1!B16)</f>
        <v/>
      </c>
      <c r="E21" s="221" t="str">
        <f>IF(B21=FALSE,"",Length_1!M16)</f>
        <v/>
      </c>
      <c r="F21" s="221" t="str">
        <f>IF(B21=FALSE,"",Length_1!N16)</f>
        <v/>
      </c>
      <c r="G21" s="221" t="str">
        <f>IF(B21=FALSE,"",Length_1!O16)</f>
        <v/>
      </c>
      <c r="H21" s="221" t="str">
        <f>IF(B21=FALSE,"",Length_1!P16)</f>
        <v/>
      </c>
      <c r="I21" s="221" t="str">
        <f>IF(B21=FALSE,"",Length_1!Q16)</f>
        <v/>
      </c>
      <c r="J21" s="222" t="str">
        <f t="shared" si="1"/>
        <v/>
      </c>
      <c r="K21" s="223" t="str">
        <f t="shared" si="2"/>
        <v/>
      </c>
      <c r="L21" s="224" t="str">
        <f>IF(B21=FALSE,"",Length_1!D60)</f>
        <v/>
      </c>
      <c r="M21" s="225" t="str">
        <f>IF(B21=FALSE,"",Calcu!J21*I$3)</f>
        <v/>
      </c>
      <c r="N21" s="226" t="str">
        <f t="shared" si="3"/>
        <v/>
      </c>
      <c r="O21" s="226" t="str">
        <f ca="1">IF(B21=FALSE,"",OFFSET(Length_1!A60,0,MATCH("열팽창계수",Length_1!$47:$47,0)-1))</f>
        <v/>
      </c>
      <c r="P21" s="227" t="str">
        <f t="shared" si="4"/>
        <v/>
      </c>
      <c r="Q21" s="278" t="str">
        <f t="shared" si="5"/>
        <v/>
      </c>
      <c r="R21" s="278" t="str">
        <f t="shared" si="6"/>
        <v/>
      </c>
      <c r="S21" s="278" t="str">
        <f t="shared" si="7"/>
        <v/>
      </c>
      <c r="T21" s="228" t="str">
        <f t="shared" si="8"/>
        <v/>
      </c>
      <c r="U21" s="229" t="str">
        <f t="shared" si="9"/>
        <v/>
      </c>
      <c r="V21" s="202" t="str">
        <f t="shared" si="21"/>
        <v/>
      </c>
      <c r="W21" s="202" t="str">
        <f t="shared" si="22"/>
        <v/>
      </c>
      <c r="X21" s="129"/>
      <c r="Y21" s="202" t="e">
        <f ca="1">IF(Length_1!J16&lt;0,ROUNDUP(Length_1!J16*I$3,$M$66),ROUNDDOWN(Length_1!J16*I$3,$M$66))</f>
        <v>#N/A</v>
      </c>
      <c r="Z21" s="202" t="e">
        <f ca="1">IF(Length_1!K16&lt;0,ROUNDDOWN(Length_1!K16*I$3,$M$66),ROUNDUP(Length_1!K16*I$3,$M$66))</f>
        <v>#N/A</v>
      </c>
      <c r="AA21" s="202" t="e">
        <f t="shared" ca="1" si="10"/>
        <v>#N/A</v>
      </c>
      <c r="AB21" s="202" t="e">
        <f t="shared" ca="1" si="11"/>
        <v>#N/A</v>
      </c>
      <c r="AC21" s="209" t="e">
        <f t="shared" ca="1" si="12"/>
        <v>#N/A</v>
      </c>
      <c r="AD21" s="202" t="e">
        <f t="shared" ca="1" si="13"/>
        <v>#N/A</v>
      </c>
      <c r="AE21" s="202" t="str">
        <f t="shared" si="23"/>
        <v/>
      </c>
      <c r="AF21" s="202" t="e">
        <f t="shared" ca="1" si="14"/>
        <v>#N/A</v>
      </c>
      <c r="AH21" s="209" t="str">
        <f t="shared" si="24"/>
        <v/>
      </c>
      <c r="AI21" s="209" t="str">
        <f t="shared" si="25"/>
        <v/>
      </c>
      <c r="AJ21" s="237" t="str">
        <f t="shared" si="26"/>
        <v>_</v>
      </c>
      <c r="AL21" s="209">
        <v>12</v>
      </c>
      <c r="AM21" s="209" t="b">
        <f t="shared" si="15"/>
        <v>0</v>
      </c>
      <c r="AN21" s="237" t="str">
        <f t="shared" si="16"/>
        <v/>
      </c>
      <c r="AO21" s="237" t="str">
        <f t="shared" si="17"/>
        <v/>
      </c>
      <c r="AP21" s="237" t="str">
        <f t="shared" ca="1" si="18"/>
        <v/>
      </c>
      <c r="AQ21" s="237" t="str">
        <f t="shared" ca="1" si="19"/>
        <v/>
      </c>
      <c r="AR21" s="237" t="str">
        <f t="shared" ca="1" si="20"/>
        <v>-</v>
      </c>
    </row>
    <row r="22" spans="2:44" ht="15" customHeight="1">
      <c r="B22" s="217" t="b">
        <f>IF(TRIM(Length_1!A17)="",FALSE,TRUE)</f>
        <v>0</v>
      </c>
      <c r="C22" s="202" t="str">
        <f>IF($B22=FALSE,"",VALUE(Length_1!A17))</f>
        <v/>
      </c>
      <c r="D22" s="202" t="str">
        <f>IF($B22=FALSE,"",Length_1!B17)</f>
        <v/>
      </c>
      <c r="E22" s="221" t="str">
        <f>IF(B22=FALSE,"",Length_1!M17)</f>
        <v/>
      </c>
      <c r="F22" s="221" t="str">
        <f>IF(B22=FALSE,"",Length_1!N17)</f>
        <v/>
      </c>
      <c r="G22" s="221" t="str">
        <f>IF(B22=FALSE,"",Length_1!O17)</f>
        <v/>
      </c>
      <c r="H22" s="221" t="str">
        <f>IF(B22=FALSE,"",Length_1!P17)</f>
        <v/>
      </c>
      <c r="I22" s="221" t="str">
        <f>IF(B22=FALSE,"",Length_1!Q17)</f>
        <v/>
      </c>
      <c r="J22" s="222" t="str">
        <f t="shared" si="1"/>
        <v/>
      </c>
      <c r="K22" s="223" t="str">
        <f t="shared" si="2"/>
        <v/>
      </c>
      <c r="L22" s="224" t="str">
        <f>IF(B22=FALSE,"",Length_1!D61)</f>
        <v/>
      </c>
      <c r="M22" s="225" t="str">
        <f>IF(B22=FALSE,"",Calcu!J22*I$3)</f>
        <v/>
      </c>
      <c r="N22" s="226" t="str">
        <f t="shared" si="3"/>
        <v/>
      </c>
      <c r="O22" s="226" t="str">
        <f ca="1">IF(B22=FALSE,"",OFFSET(Length_1!A61,0,MATCH("열팽창계수",Length_1!$47:$47,0)-1))</f>
        <v/>
      </c>
      <c r="P22" s="227" t="str">
        <f t="shared" si="4"/>
        <v/>
      </c>
      <c r="Q22" s="278" t="str">
        <f t="shared" si="5"/>
        <v/>
      </c>
      <c r="R22" s="278" t="str">
        <f t="shared" si="6"/>
        <v/>
      </c>
      <c r="S22" s="278" t="str">
        <f t="shared" si="7"/>
        <v/>
      </c>
      <c r="T22" s="228" t="str">
        <f t="shared" si="8"/>
        <v/>
      </c>
      <c r="U22" s="229" t="str">
        <f t="shared" si="9"/>
        <v/>
      </c>
      <c r="V22" s="202" t="str">
        <f t="shared" si="21"/>
        <v/>
      </c>
      <c r="W22" s="202" t="str">
        <f t="shared" si="22"/>
        <v/>
      </c>
      <c r="X22" s="129"/>
      <c r="Y22" s="202" t="e">
        <f ca="1">IF(Length_1!J17&lt;0,ROUNDUP(Length_1!J17*I$3,$M$66),ROUNDDOWN(Length_1!J17*I$3,$M$66))</f>
        <v>#N/A</v>
      </c>
      <c r="Z22" s="202" t="e">
        <f ca="1">IF(Length_1!K17&lt;0,ROUNDDOWN(Length_1!K17*I$3,$M$66),ROUNDUP(Length_1!K17*I$3,$M$66))</f>
        <v>#N/A</v>
      </c>
      <c r="AA22" s="202" t="e">
        <f t="shared" ca="1" si="10"/>
        <v>#N/A</v>
      </c>
      <c r="AB22" s="202" t="e">
        <f t="shared" ca="1" si="11"/>
        <v>#N/A</v>
      </c>
      <c r="AC22" s="209" t="e">
        <f t="shared" ca="1" si="12"/>
        <v>#N/A</v>
      </c>
      <c r="AD22" s="202" t="e">
        <f t="shared" ca="1" si="13"/>
        <v>#N/A</v>
      </c>
      <c r="AE22" s="202" t="str">
        <f t="shared" si="23"/>
        <v/>
      </c>
      <c r="AF22" s="202" t="e">
        <f t="shared" ca="1" si="14"/>
        <v>#N/A</v>
      </c>
      <c r="AH22" s="209" t="str">
        <f t="shared" si="24"/>
        <v/>
      </c>
      <c r="AI22" s="209" t="str">
        <f t="shared" si="25"/>
        <v/>
      </c>
      <c r="AJ22" s="237" t="str">
        <f t="shared" si="26"/>
        <v>_</v>
      </c>
      <c r="AL22" s="209">
        <v>13</v>
      </c>
      <c r="AM22" s="209" t="b">
        <f t="shared" si="15"/>
        <v>0</v>
      </c>
      <c r="AN22" s="237" t="str">
        <f t="shared" si="16"/>
        <v/>
      </c>
      <c r="AO22" s="237" t="str">
        <f t="shared" si="17"/>
        <v/>
      </c>
      <c r="AP22" s="237" t="str">
        <f t="shared" ca="1" si="18"/>
        <v/>
      </c>
      <c r="AQ22" s="237" t="str">
        <f t="shared" ca="1" si="19"/>
        <v/>
      </c>
      <c r="AR22" s="237" t="str">
        <f t="shared" ca="1" si="20"/>
        <v>-</v>
      </c>
    </row>
    <row r="23" spans="2:44" ht="15" customHeight="1">
      <c r="B23" s="217" t="b">
        <f>IF(TRIM(Length_1!A18)="",FALSE,TRUE)</f>
        <v>0</v>
      </c>
      <c r="C23" s="202" t="str">
        <f>IF($B23=FALSE,"",VALUE(Length_1!A18))</f>
        <v/>
      </c>
      <c r="D23" s="202" t="str">
        <f>IF($B23=FALSE,"",Length_1!B18)</f>
        <v/>
      </c>
      <c r="E23" s="221" t="str">
        <f>IF(B23=FALSE,"",Length_1!M18)</f>
        <v/>
      </c>
      <c r="F23" s="221" t="str">
        <f>IF(B23=FALSE,"",Length_1!N18)</f>
        <v/>
      </c>
      <c r="G23" s="221" t="str">
        <f>IF(B23=FALSE,"",Length_1!O18)</f>
        <v/>
      </c>
      <c r="H23" s="221" t="str">
        <f>IF(B23=FALSE,"",Length_1!P18)</f>
        <v/>
      </c>
      <c r="I23" s="221" t="str">
        <f>IF(B23=FALSE,"",Length_1!Q18)</f>
        <v/>
      </c>
      <c r="J23" s="222" t="str">
        <f t="shared" si="1"/>
        <v/>
      </c>
      <c r="K23" s="223" t="str">
        <f t="shared" si="2"/>
        <v/>
      </c>
      <c r="L23" s="224" t="str">
        <f>IF(B23=FALSE,"",Length_1!D62)</f>
        <v/>
      </c>
      <c r="M23" s="225" t="str">
        <f>IF(B23=FALSE,"",Calcu!J23*I$3)</f>
        <v/>
      </c>
      <c r="N23" s="226" t="str">
        <f t="shared" si="3"/>
        <v/>
      </c>
      <c r="O23" s="226" t="str">
        <f ca="1">IF(B23=FALSE,"",OFFSET(Length_1!A62,0,MATCH("열팽창계수",Length_1!$47:$47,0)-1))</f>
        <v/>
      </c>
      <c r="P23" s="227" t="str">
        <f t="shared" si="4"/>
        <v/>
      </c>
      <c r="Q23" s="278" t="str">
        <f t="shared" si="5"/>
        <v/>
      </c>
      <c r="R23" s="278" t="str">
        <f t="shared" si="6"/>
        <v/>
      </c>
      <c r="S23" s="278" t="str">
        <f t="shared" si="7"/>
        <v/>
      </c>
      <c r="T23" s="228" t="str">
        <f t="shared" si="8"/>
        <v/>
      </c>
      <c r="U23" s="229" t="str">
        <f t="shared" si="9"/>
        <v/>
      </c>
      <c r="V23" s="202" t="str">
        <f t="shared" si="21"/>
        <v/>
      </c>
      <c r="W23" s="202" t="str">
        <f t="shared" si="22"/>
        <v/>
      </c>
      <c r="X23" s="129"/>
      <c r="Y23" s="202" t="e">
        <f ca="1">IF(Length_1!J18&lt;0,ROUNDUP(Length_1!J18*I$3,$M$66),ROUNDDOWN(Length_1!J18*I$3,$M$66))</f>
        <v>#N/A</v>
      </c>
      <c r="Z23" s="202" t="e">
        <f ca="1">IF(Length_1!K18&lt;0,ROUNDDOWN(Length_1!K18*I$3,$M$66),ROUNDUP(Length_1!K18*I$3,$M$66))</f>
        <v>#N/A</v>
      </c>
      <c r="AA23" s="202" t="e">
        <f t="shared" ca="1" si="10"/>
        <v>#N/A</v>
      </c>
      <c r="AB23" s="202" t="e">
        <f t="shared" ca="1" si="11"/>
        <v>#N/A</v>
      </c>
      <c r="AC23" s="209" t="e">
        <f t="shared" ca="1" si="12"/>
        <v>#N/A</v>
      </c>
      <c r="AD23" s="202" t="e">
        <f t="shared" ca="1" si="13"/>
        <v>#N/A</v>
      </c>
      <c r="AE23" s="202" t="str">
        <f t="shared" si="23"/>
        <v/>
      </c>
      <c r="AF23" s="202" t="e">
        <f t="shared" ca="1" si="14"/>
        <v>#N/A</v>
      </c>
      <c r="AH23" s="209" t="str">
        <f t="shared" si="24"/>
        <v/>
      </c>
      <c r="AI23" s="209" t="str">
        <f t="shared" si="25"/>
        <v/>
      </c>
      <c r="AJ23" s="237" t="str">
        <f t="shared" si="26"/>
        <v>_</v>
      </c>
      <c r="AL23" s="209">
        <v>14</v>
      </c>
      <c r="AM23" s="209" t="b">
        <f t="shared" si="15"/>
        <v>0</v>
      </c>
      <c r="AN23" s="237" t="str">
        <f t="shared" si="16"/>
        <v/>
      </c>
      <c r="AO23" s="237" t="str">
        <f t="shared" si="17"/>
        <v/>
      </c>
      <c r="AP23" s="237" t="str">
        <f t="shared" ca="1" si="18"/>
        <v/>
      </c>
      <c r="AQ23" s="237" t="str">
        <f t="shared" ca="1" si="19"/>
        <v/>
      </c>
      <c r="AR23" s="237" t="str">
        <f t="shared" ca="1" si="20"/>
        <v>-</v>
      </c>
    </row>
    <row r="24" spans="2:44" ht="15" customHeight="1">
      <c r="B24" s="217" t="b">
        <f>IF(TRIM(Length_1!A19)="",FALSE,TRUE)</f>
        <v>0</v>
      </c>
      <c r="C24" s="202" t="str">
        <f>IF($B24=FALSE,"",VALUE(Length_1!A19))</f>
        <v/>
      </c>
      <c r="D24" s="202" t="str">
        <f>IF($B24=FALSE,"",Length_1!B19)</f>
        <v/>
      </c>
      <c r="E24" s="221" t="str">
        <f>IF(B24=FALSE,"",Length_1!M19)</f>
        <v/>
      </c>
      <c r="F24" s="221" t="str">
        <f>IF(B24=FALSE,"",Length_1!N19)</f>
        <v/>
      </c>
      <c r="G24" s="221" t="str">
        <f>IF(B24=FALSE,"",Length_1!O19)</f>
        <v/>
      </c>
      <c r="H24" s="221" t="str">
        <f>IF(B24=FALSE,"",Length_1!P19)</f>
        <v/>
      </c>
      <c r="I24" s="221" t="str">
        <f>IF(B24=FALSE,"",Length_1!Q19)</f>
        <v/>
      </c>
      <c r="J24" s="222" t="str">
        <f t="shared" si="1"/>
        <v/>
      </c>
      <c r="K24" s="223" t="str">
        <f t="shared" si="2"/>
        <v/>
      </c>
      <c r="L24" s="224" t="str">
        <f>IF(B24=FALSE,"",Length_1!D63)</f>
        <v/>
      </c>
      <c r="M24" s="225" t="str">
        <f>IF(B24=FALSE,"",Calcu!J24*I$3)</f>
        <v/>
      </c>
      <c r="N24" s="226" t="str">
        <f t="shared" si="3"/>
        <v/>
      </c>
      <c r="O24" s="226" t="str">
        <f ca="1">IF(B24=FALSE,"",OFFSET(Length_1!A63,0,MATCH("열팽창계수",Length_1!$47:$47,0)-1))</f>
        <v/>
      </c>
      <c r="P24" s="227" t="str">
        <f t="shared" si="4"/>
        <v/>
      </c>
      <c r="Q24" s="278" t="str">
        <f t="shared" si="5"/>
        <v/>
      </c>
      <c r="R24" s="278" t="str">
        <f t="shared" si="6"/>
        <v/>
      </c>
      <c r="S24" s="278" t="str">
        <f t="shared" si="7"/>
        <v/>
      </c>
      <c r="T24" s="228" t="str">
        <f t="shared" si="8"/>
        <v/>
      </c>
      <c r="U24" s="229" t="str">
        <f t="shared" si="9"/>
        <v/>
      </c>
      <c r="V24" s="202" t="str">
        <f t="shared" si="21"/>
        <v/>
      </c>
      <c r="W24" s="202" t="str">
        <f t="shared" si="22"/>
        <v/>
      </c>
      <c r="X24" s="129"/>
      <c r="Y24" s="202" t="e">
        <f ca="1">IF(Length_1!J19&lt;0,ROUNDUP(Length_1!J19*I$3,$M$66),ROUNDDOWN(Length_1!J19*I$3,$M$66))</f>
        <v>#N/A</v>
      </c>
      <c r="Z24" s="202" t="e">
        <f ca="1">IF(Length_1!K19&lt;0,ROUNDDOWN(Length_1!K19*I$3,$M$66),ROUNDUP(Length_1!K19*I$3,$M$66))</f>
        <v>#N/A</v>
      </c>
      <c r="AA24" s="202" t="e">
        <f t="shared" ca="1" si="10"/>
        <v>#N/A</v>
      </c>
      <c r="AB24" s="202" t="e">
        <f t="shared" ca="1" si="11"/>
        <v>#N/A</v>
      </c>
      <c r="AC24" s="209" t="e">
        <f t="shared" ca="1" si="12"/>
        <v>#N/A</v>
      </c>
      <c r="AD24" s="202" t="e">
        <f t="shared" ca="1" si="13"/>
        <v>#N/A</v>
      </c>
      <c r="AE24" s="202" t="str">
        <f t="shared" si="23"/>
        <v/>
      </c>
      <c r="AF24" s="202" t="e">
        <f t="shared" ca="1" si="14"/>
        <v>#N/A</v>
      </c>
      <c r="AH24" s="209" t="str">
        <f t="shared" si="24"/>
        <v/>
      </c>
      <c r="AI24" s="209" t="str">
        <f t="shared" si="25"/>
        <v/>
      </c>
      <c r="AJ24" s="237" t="str">
        <f t="shared" si="26"/>
        <v>_</v>
      </c>
      <c r="AL24" s="209">
        <v>15</v>
      </c>
      <c r="AM24" s="209" t="b">
        <f t="shared" si="15"/>
        <v>0</v>
      </c>
      <c r="AN24" s="237" t="str">
        <f t="shared" si="16"/>
        <v/>
      </c>
      <c r="AO24" s="237" t="str">
        <f t="shared" si="17"/>
        <v/>
      </c>
      <c r="AP24" s="237" t="str">
        <f t="shared" ca="1" si="18"/>
        <v/>
      </c>
      <c r="AQ24" s="237" t="str">
        <f t="shared" ca="1" si="19"/>
        <v/>
      </c>
      <c r="AR24" s="237" t="str">
        <f t="shared" ca="1" si="20"/>
        <v>-</v>
      </c>
    </row>
    <row r="25" spans="2:44" ht="15" customHeight="1">
      <c r="B25" s="217" t="b">
        <f>IF(TRIM(Length_1!A20)="",FALSE,TRUE)</f>
        <v>0</v>
      </c>
      <c r="C25" s="202" t="str">
        <f>IF($B25=FALSE,"",VALUE(Length_1!A20))</f>
        <v/>
      </c>
      <c r="D25" s="202" t="str">
        <f>IF($B25=FALSE,"",Length_1!B20)</f>
        <v/>
      </c>
      <c r="E25" s="221" t="str">
        <f>IF(B25=FALSE,"",Length_1!M20)</f>
        <v/>
      </c>
      <c r="F25" s="221" t="str">
        <f>IF(B25=FALSE,"",Length_1!N20)</f>
        <v/>
      </c>
      <c r="G25" s="221" t="str">
        <f>IF(B25=FALSE,"",Length_1!O20)</f>
        <v/>
      </c>
      <c r="H25" s="221" t="str">
        <f>IF(B25=FALSE,"",Length_1!P20)</f>
        <v/>
      </c>
      <c r="I25" s="221" t="str">
        <f>IF(B25=FALSE,"",Length_1!Q20)</f>
        <v/>
      </c>
      <c r="J25" s="222" t="str">
        <f t="shared" si="1"/>
        <v/>
      </c>
      <c r="K25" s="223" t="str">
        <f t="shared" si="2"/>
        <v/>
      </c>
      <c r="L25" s="224" t="str">
        <f>IF(B25=FALSE,"",Length_1!D64)</f>
        <v/>
      </c>
      <c r="M25" s="225" t="str">
        <f>IF(B25=FALSE,"",Calcu!J25*I$3)</f>
        <v/>
      </c>
      <c r="N25" s="226" t="str">
        <f t="shared" si="3"/>
        <v/>
      </c>
      <c r="O25" s="226" t="str">
        <f ca="1">IF(B25=FALSE,"",OFFSET(Length_1!A64,0,MATCH("열팽창계수",Length_1!$47:$47,0)-1))</f>
        <v/>
      </c>
      <c r="P25" s="227" t="str">
        <f t="shared" si="4"/>
        <v/>
      </c>
      <c r="Q25" s="278" t="str">
        <f t="shared" si="5"/>
        <v/>
      </c>
      <c r="R25" s="278" t="str">
        <f t="shared" si="6"/>
        <v/>
      </c>
      <c r="S25" s="278" t="str">
        <f t="shared" si="7"/>
        <v/>
      </c>
      <c r="T25" s="228" t="str">
        <f t="shared" si="8"/>
        <v/>
      </c>
      <c r="U25" s="229" t="str">
        <f t="shared" si="9"/>
        <v/>
      </c>
      <c r="V25" s="202" t="str">
        <f t="shared" si="21"/>
        <v/>
      </c>
      <c r="W25" s="202" t="str">
        <f t="shared" si="22"/>
        <v/>
      </c>
      <c r="X25" s="129"/>
      <c r="Y25" s="202" t="e">
        <f ca="1">IF(Length_1!J20&lt;0,ROUNDUP(Length_1!J20*I$3,$M$66),ROUNDDOWN(Length_1!J20*I$3,$M$66))</f>
        <v>#N/A</v>
      </c>
      <c r="Z25" s="202" t="e">
        <f ca="1">IF(Length_1!K20&lt;0,ROUNDDOWN(Length_1!K20*I$3,$M$66),ROUNDUP(Length_1!K20*I$3,$M$66))</f>
        <v>#N/A</v>
      </c>
      <c r="AA25" s="202" t="e">
        <f t="shared" ca="1" si="10"/>
        <v>#N/A</v>
      </c>
      <c r="AB25" s="202" t="e">
        <f t="shared" ca="1" si="11"/>
        <v>#N/A</v>
      </c>
      <c r="AC25" s="209" t="e">
        <f t="shared" ca="1" si="12"/>
        <v>#N/A</v>
      </c>
      <c r="AD25" s="202" t="e">
        <f t="shared" ca="1" si="13"/>
        <v>#N/A</v>
      </c>
      <c r="AE25" s="202" t="str">
        <f t="shared" si="23"/>
        <v/>
      </c>
      <c r="AF25" s="202" t="e">
        <f t="shared" ca="1" si="14"/>
        <v>#N/A</v>
      </c>
      <c r="AH25" s="209" t="str">
        <f t="shared" si="24"/>
        <v/>
      </c>
      <c r="AI25" s="209" t="str">
        <f t="shared" si="25"/>
        <v/>
      </c>
      <c r="AJ25" s="237" t="str">
        <f t="shared" si="26"/>
        <v>_</v>
      </c>
      <c r="AL25" s="209">
        <v>16</v>
      </c>
      <c r="AM25" s="209" t="b">
        <f t="shared" si="15"/>
        <v>0</v>
      </c>
      <c r="AN25" s="237" t="str">
        <f t="shared" si="16"/>
        <v/>
      </c>
      <c r="AO25" s="237" t="str">
        <f t="shared" si="17"/>
        <v/>
      </c>
      <c r="AP25" s="237" t="str">
        <f t="shared" ca="1" si="18"/>
        <v/>
      </c>
      <c r="AQ25" s="237" t="str">
        <f t="shared" ca="1" si="19"/>
        <v/>
      </c>
      <c r="AR25" s="237" t="str">
        <f t="shared" ca="1" si="20"/>
        <v>-</v>
      </c>
    </row>
    <row r="26" spans="2:44" ht="15" customHeight="1">
      <c r="B26" s="217" t="b">
        <f>IF(TRIM(Length_1!A21)="",FALSE,TRUE)</f>
        <v>0</v>
      </c>
      <c r="C26" s="202" t="str">
        <f>IF($B26=FALSE,"",VALUE(Length_1!A21))</f>
        <v/>
      </c>
      <c r="D26" s="202" t="str">
        <f>IF($B26=FALSE,"",Length_1!B21)</f>
        <v/>
      </c>
      <c r="E26" s="221" t="str">
        <f>IF(B26=FALSE,"",Length_1!M21)</f>
        <v/>
      </c>
      <c r="F26" s="221" t="str">
        <f>IF(B26=FALSE,"",Length_1!N21)</f>
        <v/>
      </c>
      <c r="G26" s="221" t="str">
        <f>IF(B26=FALSE,"",Length_1!O21)</f>
        <v/>
      </c>
      <c r="H26" s="221" t="str">
        <f>IF(B26=FALSE,"",Length_1!P21)</f>
        <v/>
      </c>
      <c r="I26" s="221" t="str">
        <f>IF(B26=FALSE,"",Length_1!Q21)</f>
        <v/>
      </c>
      <c r="J26" s="222" t="str">
        <f t="shared" si="1"/>
        <v/>
      </c>
      <c r="K26" s="223" t="str">
        <f t="shared" si="2"/>
        <v/>
      </c>
      <c r="L26" s="224" t="str">
        <f>IF(B26=FALSE,"",Length_1!D65)</f>
        <v/>
      </c>
      <c r="M26" s="225" t="str">
        <f>IF(B26=FALSE,"",Calcu!J26*I$3)</f>
        <v/>
      </c>
      <c r="N26" s="226" t="str">
        <f t="shared" si="3"/>
        <v/>
      </c>
      <c r="O26" s="226" t="str">
        <f ca="1">IF(B26=FALSE,"",OFFSET(Length_1!A65,0,MATCH("열팽창계수",Length_1!$47:$47,0)-1))</f>
        <v/>
      </c>
      <c r="P26" s="227" t="str">
        <f t="shared" si="4"/>
        <v/>
      </c>
      <c r="Q26" s="278" t="str">
        <f t="shared" si="5"/>
        <v/>
      </c>
      <c r="R26" s="278" t="str">
        <f t="shared" si="6"/>
        <v/>
      </c>
      <c r="S26" s="278" t="str">
        <f t="shared" si="7"/>
        <v/>
      </c>
      <c r="T26" s="228" t="str">
        <f t="shared" si="8"/>
        <v/>
      </c>
      <c r="U26" s="229" t="str">
        <f t="shared" si="9"/>
        <v/>
      </c>
      <c r="V26" s="202" t="str">
        <f t="shared" si="21"/>
        <v/>
      </c>
      <c r="W26" s="202" t="str">
        <f t="shared" si="22"/>
        <v/>
      </c>
      <c r="X26" s="129"/>
      <c r="Y26" s="202" t="e">
        <f ca="1">IF(Length_1!J21&lt;0,ROUNDUP(Length_1!J21*I$3,$M$66),ROUNDDOWN(Length_1!J21*I$3,$M$66))</f>
        <v>#N/A</v>
      </c>
      <c r="Z26" s="202" t="e">
        <f ca="1">IF(Length_1!K21&lt;0,ROUNDDOWN(Length_1!K21*I$3,$M$66),ROUNDUP(Length_1!K21*I$3,$M$66))</f>
        <v>#N/A</v>
      </c>
      <c r="AA26" s="202" t="e">
        <f t="shared" ca="1" si="10"/>
        <v>#N/A</v>
      </c>
      <c r="AB26" s="202" t="e">
        <f t="shared" ca="1" si="11"/>
        <v>#N/A</v>
      </c>
      <c r="AC26" s="209" t="e">
        <f t="shared" ca="1" si="12"/>
        <v>#N/A</v>
      </c>
      <c r="AD26" s="202" t="e">
        <f t="shared" ca="1" si="13"/>
        <v>#N/A</v>
      </c>
      <c r="AE26" s="202" t="str">
        <f t="shared" si="23"/>
        <v/>
      </c>
      <c r="AF26" s="202" t="e">
        <f t="shared" ca="1" si="14"/>
        <v>#N/A</v>
      </c>
      <c r="AH26" s="209" t="str">
        <f t="shared" si="24"/>
        <v/>
      </c>
      <c r="AI26" s="209" t="str">
        <f t="shared" si="25"/>
        <v/>
      </c>
      <c r="AJ26" s="237" t="str">
        <f t="shared" si="26"/>
        <v>_</v>
      </c>
      <c r="AL26" s="209">
        <v>17</v>
      </c>
      <c r="AM26" s="209" t="b">
        <f t="shared" si="15"/>
        <v>0</v>
      </c>
      <c r="AN26" s="237" t="str">
        <f t="shared" si="16"/>
        <v/>
      </c>
      <c r="AO26" s="237" t="str">
        <f t="shared" si="17"/>
        <v/>
      </c>
      <c r="AP26" s="237" t="str">
        <f t="shared" ca="1" si="18"/>
        <v/>
      </c>
      <c r="AQ26" s="237" t="str">
        <f t="shared" ca="1" si="19"/>
        <v/>
      </c>
      <c r="AR26" s="237" t="str">
        <f t="shared" ca="1" si="20"/>
        <v>-</v>
      </c>
    </row>
    <row r="27" spans="2:44" ht="15" customHeight="1">
      <c r="B27" s="217" t="b">
        <f>IF(TRIM(Length_1!A22)="",FALSE,TRUE)</f>
        <v>0</v>
      </c>
      <c r="C27" s="202" t="str">
        <f>IF($B27=FALSE,"",VALUE(Length_1!A22))</f>
        <v/>
      </c>
      <c r="D27" s="202" t="str">
        <f>IF($B27=FALSE,"",Length_1!B22)</f>
        <v/>
      </c>
      <c r="E27" s="221" t="str">
        <f>IF(B27=FALSE,"",Length_1!M22)</f>
        <v/>
      </c>
      <c r="F27" s="221" t="str">
        <f>IF(B27=FALSE,"",Length_1!N22)</f>
        <v/>
      </c>
      <c r="G27" s="221" t="str">
        <f>IF(B27=FALSE,"",Length_1!O22)</f>
        <v/>
      </c>
      <c r="H27" s="221" t="str">
        <f>IF(B27=FALSE,"",Length_1!P22)</f>
        <v/>
      </c>
      <c r="I27" s="221" t="str">
        <f>IF(B27=FALSE,"",Length_1!Q22)</f>
        <v/>
      </c>
      <c r="J27" s="222" t="str">
        <f t="shared" si="1"/>
        <v/>
      </c>
      <c r="K27" s="223" t="str">
        <f t="shared" si="2"/>
        <v/>
      </c>
      <c r="L27" s="224" t="str">
        <f>IF(B27=FALSE,"",Length_1!D66)</f>
        <v/>
      </c>
      <c r="M27" s="225" t="str">
        <f>IF(B27=FALSE,"",Calcu!J27*I$3)</f>
        <v/>
      </c>
      <c r="N27" s="226" t="str">
        <f t="shared" si="3"/>
        <v/>
      </c>
      <c r="O27" s="226" t="str">
        <f ca="1">IF(B27=FALSE,"",OFFSET(Length_1!A66,0,MATCH("열팽창계수",Length_1!$47:$47,0)-1))</f>
        <v/>
      </c>
      <c r="P27" s="227" t="str">
        <f t="shared" si="4"/>
        <v/>
      </c>
      <c r="Q27" s="278" t="str">
        <f t="shared" si="5"/>
        <v/>
      </c>
      <c r="R27" s="278" t="str">
        <f t="shared" si="6"/>
        <v/>
      </c>
      <c r="S27" s="278" t="str">
        <f t="shared" si="7"/>
        <v/>
      </c>
      <c r="T27" s="228" t="str">
        <f t="shared" si="8"/>
        <v/>
      </c>
      <c r="U27" s="229" t="str">
        <f t="shared" si="9"/>
        <v/>
      </c>
      <c r="V27" s="202" t="str">
        <f t="shared" si="21"/>
        <v/>
      </c>
      <c r="W27" s="202" t="str">
        <f t="shared" si="22"/>
        <v/>
      </c>
      <c r="X27" s="129"/>
      <c r="Y27" s="202" t="e">
        <f ca="1">IF(Length_1!J22&lt;0,ROUNDUP(Length_1!J22*I$3,$M$66),ROUNDDOWN(Length_1!J22*I$3,$M$66))</f>
        <v>#N/A</v>
      </c>
      <c r="Z27" s="202" t="e">
        <f ca="1">IF(Length_1!K22&lt;0,ROUNDDOWN(Length_1!K22*I$3,$M$66),ROUNDUP(Length_1!K22*I$3,$M$66))</f>
        <v>#N/A</v>
      </c>
      <c r="AA27" s="202" t="e">
        <f t="shared" ca="1" si="10"/>
        <v>#N/A</v>
      </c>
      <c r="AB27" s="202" t="e">
        <f t="shared" ca="1" si="11"/>
        <v>#N/A</v>
      </c>
      <c r="AC27" s="209" t="e">
        <f t="shared" ca="1" si="12"/>
        <v>#N/A</v>
      </c>
      <c r="AD27" s="202" t="e">
        <f t="shared" ca="1" si="13"/>
        <v>#N/A</v>
      </c>
      <c r="AE27" s="202" t="str">
        <f t="shared" si="23"/>
        <v/>
      </c>
      <c r="AF27" s="202" t="e">
        <f t="shared" ca="1" si="14"/>
        <v>#N/A</v>
      </c>
      <c r="AH27" s="209" t="str">
        <f t="shared" si="24"/>
        <v/>
      </c>
      <c r="AI27" s="209" t="str">
        <f t="shared" si="25"/>
        <v/>
      </c>
      <c r="AJ27" s="237" t="str">
        <f t="shared" si="26"/>
        <v>_</v>
      </c>
      <c r="AL27" s="209">
        <v>18</v>
      </c>
      <c r="AM27" s="209" t="b">
        <f t="shared" si="15"/>
        <v>0</v>
      </c>
      <c r="AN27" s="237" t="str">
        <f t="shared" si="16"/>
        <v/>
      </c>
      <c r="AO27" s="237" t="str">
        <f t="shared" si="17"/>
        <v/>
      </c>
      <c r="AP27" s="237" t="str">
        <f t="shared" ca="1" si="18"/>
        <v/>
      </c>
      <c r="AQ27" s="237" t="str">
        <f t="shared" ca="1" si="19"/>
        <v/>
      </c>
      <c r="AR27" s="237" t="str">
        <f t="shared" ca="1" si="20"/>
        <v>-</v>
      </c>
    </row>
    <row r="28" spans="2:44" ht="15" customHeight="1">
      <c r="B28" s="217" t="b">
        <f>IF(TRIM(Length_1!A23)="",FALSE,TRUE)</f>
        <v>0</v>
      </c>
      <c r="C28" s="202" t="str">
        <f>IF($B28=FALSE,"",VALUE(Length_1!A23))</f>
        <v/>
      </c>
      <c r="D28" s="202" t="str">
        <f>IF($B28=FALSE,"",Length_1!B23)</f>
        <v/>
      </c>
      <c r="E28" s="221" t="str">
        <f>IF(B28=FALSE,"",Length_1!M23)</f>
        <v/>
      </c>
      <c r="F28" s="221" t="str">
        <f>IF(B28=FALSE,"",Length_1!N23)</f>
        <v/>
      </c>
      <c r="G28" s="221" t="str">
        <f>IF(B28=FALSE,"",Length_1!O23)</f>
        <v/>
      </c>
      <c r="H28" s="221" t="str">
        <f>IF(B28=FALSE,"",Length_1!P23)</f>
        <v/>
      </c>
      <c r="I28" s="221" t="str">
        <f>IF(B28=FALSE,"",Length_1!Q23)</f>
        <v/>
      </c>
      <c r="J28" s="222" t="str">
        <f t="shared" si="1"/>
        <v/>
      </c>
      <c r="K28" s="223" t="str">
        <f t="shared" si="2"/>
        <v/>
      </c>
      <c r="L28" s="224" t="str">
        <f>IF(B28=FALSE,"",Length_1!D67)</f>
        <v/>
      </c>
      <c r="M28" s="225" t="str">
        <f>IF(B28=FALSE,"",Calcu!J28*I$3)</f>
        <v/>
      </c>
      <c r="N28" s="226" t="str">
        <f t="shared" si="3"/>
        <v/>
      </c>
      <c r="O28" s="226" t="str">
        <f ca="1">IF(B28=FALSE,"",OFFSET(Length_1!A67,0,MATCH("열팽창계수",Length_1!$47:$47,0)-1))</f>
        <v/>
      </c>
      <c r="P28" s="227" t="str">
        <f t="shared" si="4"/>
        <v/>
      </c>
      <c r="Q28" s="278" t="str">
        <f t="shared" si="5"/>
        <v/>
      </c>
      <c r="R28" s="278" t="str">
        <f t="shared" si="6"/>
        <v/>
      </c>
      <c r="S28" s="278" t="str">
        <f t="shared" si="7"/>
        <v/>
      </c>
      <c r="T28" s="228" t="str">
        <f t="shared" si="8"/>
        <v/>
      </c>
      <c r="U28" s="229" t="str">
        <f t="shared" si="9"/>
        <v/>
      </c>
      <c r="V28" s="202" t="str">
        <f t="shared" si="21"/>
        <v/>
      </c>
      <c r="W28" s="202" t="str">
        <f t="shared" si="22"/>
        <v/>
      </c>
      <c r="X28" s="129"/>
      <c r="Y28" s="202" t="e">
        <f ca="1">IF(Length_1!J23&lt;0,ROUNDUP(Length_1!J23*I$3,$M$66),ROUNDDOWN(Length_1!J23*I$3,$M$66))</f>
        <v>#N/A</v>
      </c>
      <c r="Z28" s="202" t="e">
        <f ca="1">IF(Length_1!K23&lt;0,ROUNDDOWN(Length_1!K23*I$3,$M$66),ROUNDUP(Length_1!K23*I$3,$M$66))</f>
        <v>#N/A</v>
      </c>
      <c r="AA28" s="202" t="e">
        <f t="shared" ca="1" si="10"/>
        <v>#N/A</v>
      </c>
      <c r="AB28" s="202" t="e">
        <f t="shared" ca="1" si="11"/>
        <v>#N/A</v>
      </c>
      <c r="AC28" s="209" t="e">
        <f t="shared" ca="1" si="12"/>
        <v>#N/A</v>
      </c>
      <c r="AD28" s="202" t="e">
        <f t="shared" ca="1" si="13"/>
        <v>#N/A</v>
      </c>
      <c r="AE28" s="202" t="str">
        <f t="shared" si="23"/>
        <v/>
      </c>
      <c r="AF28" s="202" t="e">
        <f t="shared" ca="1" si="14"/>
        <v>#N/A</v>
      </c>
      <c r="AH28" s="209" t="str">
        <f t="shared" si="24"/>
        <v/>
      </c>
      <c r="AI28" s="209" t="str">
        <f t="shared" si="25"/>
        <v/>
      </c>
      <c r="AJ28" s="237" t="str">
        <f t="shared" si="26"/>
        <v>_</v>
      </c>
      <c r="AL28" s="209">
        <v>19</v>
      </c>
      <c r="AM28" s="209" t="b">
        <f t="shared" si="15"/>
        <v>0</v>
      </c>
      <c r="AN28" s="237" t="str">
        <f t="shared" si="16"/>
        <v/>
      </c>
      <c r="AO28" s="237" t="str">
        <f t="shared" si="17"/>
        <v/>
      </c>
      <c r="AP28" s="237" t="str">
        <f t="shared" ca="1" si="18"/>
        <v/>
      </c>
      <c r="AQ28" s="237" t="str">
        <f t="shared" ca="1" si="19"/>
        <v/>
      </c>
      <c r="AR28" s="237" t="str">
        <f t="shared" ca="1" si="20"/>
        <v>-</v>
      </c>
    </row>
    <row r="29" spans="2:44" ht="15" customHeight="1">
      <c r="B29" s="217" t="b">
        <f>IF(TRIM(Length_1!A24)="",FALSE,TRUE)</f>
        <v>0</v>
      </c>
      <c r="C29" s="202" t="str">
        <f>IF($B29=FALSE,"",VALUE(Length_1!A24))</f>
        <v/>
      </c>
      <c r="D29" s="202" t="str">
        <f>IF($B29=FALSE,"",Length_1!B24)</f>
        <v/>
      </c>
      <c r="E29" s="221" t="str">
        <f>IF(B29=FALSE,"",Length_1!M24)</f>
        <v/>
      </c>
      <c r="F29" s="221" t="str">
        <f>IF(B29=FALSE,"",Length_1!N24)</f>
        <v/>
      </c>
      <c r="G29" s="221" t="str">
        <f>IF(B29=FALSE,"",Length_1!O24)</f>
        <v/>
      </c>
      <c r="H29" s="221" t="str">
        <f>IF(B29=FALSE,"",Length_1!P24)</f>
        <v/>
      </c>
      <c r="I29" s="221" t="str">
        <f>IF(B29=FALSE,"",Length_1!Q24)</f>
        <v/>
      </c>
      <c r="J29" s="222" t="str">
        <f t="shared" si="1"/>
        <v/>
      </c>
      <c r="K29" s="223" t="str">
        <f t="shared" si="2"/>
        <v/>
      </c>
      <c r="L29" s="224" t="str">
        <f>IF(B29=FALSE,"",Length_1!D68)</f>
        <v/>
      </c>
      <c r="M29" s="225" t="str">
        <f>IF(B29=FALSE,"",Calcu!J29*I$3)</f>
        <v/>
      </c>
      <c r="N29" s="226" t="str">
        <f t="shared" si="3"/>
        <v/>
      </c>
      <c r="O29" s="226" t="str">
        <f ca="1">IF(B29=FALSE,"",OFFSET(Length_1!A68,0,MATCH("열팽창계수",Length_1!$47:$47,0)-1))</f>
        <v/>
      </c>
      <c r="P29" s="227" t="str">
        <f t="shared" si="4"/>
        <v/>
      </c>
      <c r="Q29" s="278" t="str">
        <f t="shared" si="5"/>
        <v/>
      </c>
      <c r="R29" s="278" t="str">
        <f t="shared" si="6"/>
        <v/>
      </c>
      <c r="S29" s="278" t="str">
        <f t="shared" si="7"/>
        <v/>
      </c>
      <c r="T29" s="228" t="str">
        <f t="shared" si="8"/>
        <v/>
      </c>
      <c r="U29" s="229" t="str">
        <f t="shared" si="9"/>
        <v/>
      </c>
      <c r="V29" s="202" t="str">
        <f t="shared" si="21"/>
        <v/>
      </c>
      <c r="W29" s="202" t="str">
        <f t="shared" si="22"/>
        <v/>
      </c>
      <c r="X29" s="129"/>
      <c r="Y29" s="202" t="e">
        <f ca="1">IF(Length_1!J24&lt;0,ROUNDUP(Length_1!J24*I$3,$M$66),ROUNDDOWN(Length_1!J24*I$3,$M$66))</f>
        <v>#N/A</v>
      </c>
      <c r="Z29" s="202" t="e">
        <f ca="1">IF(Length_1!K24&lt;0,ROUNDDOWN(Length_1!K24*I$3,$M$66),ROUNDUP(Length_1!K24*I$3,$M$66))</f>
        <v>#N/A</v>
      </c>
      <c r="AA29" s="202" t="e">
        <f t="shared" ca="1" si="10"/>
        <v>#N/A</v>
      </c>
      <c r="AB29" s="202" t="e">
        <f t="shared" ca="1" si="11"/>
        <v>#N/A</v>
      </c>
      <c r="AC29" s="209" t="e">
        <f t="shared" ca="1" si="12"/>
        <v>#N/A</v>
      </c>
      <c r="AD29" s="202" t="e">
        <f t="shared" ca="1" si="13"/>
        <v>#N/A</v>
      </c>
      <c r="AE29" s="202" t="str">
        <f t="shared" si="23"/>
        <v/>
      </c>
      <c r="AF29" s="202" t="e">
        <f t="shared" ca="1" si="14"/>
        <v>#N/A</v>
      </c>
      <c r="AH29" s="209" t="str">
        <f t="shared" si="24"/>
        <v/>
      </c>
      <c r="AI29" s="209" t="str">
        <f t="shared" si="25"/>
        <v/>
      </c>
      <c r="AJ29" s="237" t="str">
        <f t="shared" si="26"/>
        <v>_</v>
      </c>
      <c r="AL29" s="209">
        <v>20</v>
      </c>
      <c r="AM29" s="209" t="b">
        <f t="shared" si="15"/>
        <v>0</v>
      </c>
      <c r="AN29" s="237" t="str">
        <f t="shared" si="16"/>
        <v/>
      </c>
      <c r="AO29" s="237" t="str">
        <f t="shared" si="17"/>
        <v/>
      </c>
      <c r="AP29" s="237" t="str">
        <f t="shared" ca="1" si="18"/>
        <v/>
      </c>
      <c r="AQ29" s="237" t="str">
        <f t="shared" ca="1" si="19"/>
        <v/>
      </c>
      <c r="AR29" s="237" t="str">
        <f t="shared" ca="1" si="20"/>
        <v>-</v>
      </c>
    </row>
    <row r="30" spans="2:44" ht="15" customHeight="1">
      <c r="B30" s="217" t="b">
        <f>IF(TRIM(Length_1!A25)="",FALSE,TRUE)</f>
        <v>0</v>
      </c>
      <c r="C30" s="202" t="str">
        <f>IF($B30=FALSE,"",VALUE(Length_1!A25))</f>
        <v/>
      </c>
      <c r="D30" s="202" t="str">
        <f>IF($B30=FALSE,"",Length_1!B25)</f>
        <v/>
      </c>
      <c r="E30" s="221" t="str">
        <f>IF(B30=FALSE,"",Length_1!M25)</f>
        <v/>
      </c>
      <c r="F30" s="221" t="str">
        <f>IF(B30=FALSE,"",Length_1!N25)</f>
        <v/>
      </c>
      <c r="G30" s="221" t="str">
        <f>IF(B30=FALSE,"",Length_1!O25)</f>
        <v/>
      </c>
      <c r="H30" s="221" t="str">
        <f>IF(B30=FALSE,"",Length_1!P25)</f>
        <v/>
      </c>
      <c r="I30" s="221" t="str">
        <f>IF(B30=FALSE,"",Length_1!Q25)</f>
        <v/>
      </c>
      <c r="J30" s="222" t="str">
        <f t="shared" si="1"/>
        <v/>
      </c>
      <c r="K30" s="223" t="str">
        <f t="shared" si="2"/>
        <v/>
      </c>
      <c r="L30" s="224" t="str">
        <f>IF(B30=FALSE,"",Length_1!D69)</f>
        <v/>
      </c>
      <c r="M30" s="225" t="str">
        <f>IF(B30=FALSE,"",Calcu!J30*I$3)</f>
        <v/>
      </c>
      <c r="N30" s="226" t="str">
        <f t="shared" si="3"/>
        <v/>
      </c>
      <c r="O30" s="226" t="str">
        <f ca="1">IF(B30=FALSE,"",OFFSET(Length_1!A69,0,MATCH("열팽창계수",Length_1!$47:$47,0)-1))</f>
        <v/>
      </c>
      <c r="P30" s="227" t="str">
        <f t="shared" si="4"/>
        <v/>
      </c>
      <c r="Q30" s="278" t="str">
        <f t="shared" si="5"/>
        <v/>
      </c>
      <c r="R30" s="278" t="str">
        <f t="shared" si="6"/>
        <v/>
      </c>
      <c r="S30" s="278" t="str">
        <f t="shared" si="7"/>
        <v/>
      </c>
      <c r="T30" s="228" t="str">
        <f t="shared" si="8"/>
        <v/>
      </c>
      <c r="U30" s="229" t="str">
        <f t="shared" si="9"/>
        <v/>
      </c>
      <c r="V30" s="202" t="str">
        <f t="shared" si="21"/>
        <v/>
      </c>
      <c r="W30" s="202" t="str">
        <f t="shared" si="22"/>
        <v/>
      </c>
      <c r="X30" s="129"/>
      <c r="Y30" s="202" t="e">
        <f ca="1">IF(Length_1!J25&lt;0,ROUNDUP(Length_1!J25*I$3,$M$66),ROUNDDOWN(Length_1!J25*I$3,$M$66))</f>
        <v>#N/A</v>
      </c>
      <c r="Z30" s="202" t="e">
        <f ca="1">IF(Length_1!K25&lt;0,ROUNDDOWN(Length_1!K25*I$3,$M$66),ROUNDUP(Length_1!K25*I$3,$M$66))</f>
        <v>#N/A</v>
      </c>
      <c r="AA30" s="202" t="e">
        <f t="shared" ca="1" si="10"/>
        <v>#N/A</v>
      </c>
      <c r="AB30" s="202" t="e">
        <f t="shared" ca="1" si="11"/>
        <v>#N/A</v>
      </c>
      <c r="AC30" s="209" t="e">
        <f t="shared" ca="1" si="12"/>
        <v>#N/A</v>
      </c>
      <c r="AD30" s="202" t="e">
        <f t="shared" ca="1" si="13"/>
        <v>#N/A</v>
      </c>
      <c r="AE30" s="202" t="str">
        <f t="shared" si="23"/>
        <v/>
      </c>
      <c r="AF30" s="202" t="e">
        <f t="shared" ca="1" si="14"/>
        <v>#N/A</v>
      </c>
      <c r="AH30" s="209" t="str">
        <f t="shared" si="24"/>
        <v/>
      </c>
      <c r="AI30" s="209" t="str">
        <f t="shared" si="25"/>
        <v/>
      </c>
      <c r="AJ30" s="237" t="str">
        <f t="shared" si="26"/>
        <v>_</v>
      </c>
      <c r="AL30" s="209">
        <v>21</v>
      </c>
      <c r="AM30" s="209" t="b">
        <f t="shared" si="15"/>
        <v>0</v>
      </c>
      <c r="AN30" s="237" t="str">
        <f t="shared" si="16"/>
        <v/>
      </c>
      <c r="AO30" s="237" t="str">
        <f t="shared" si="17"/>
        <v/>
      </c>
      <c r="AP30" s="237" t="str">
        <f t="shared" ca="1" si="18"/>
        <v/>
      </c>
      <c r="AQ30" s="237" t="str">
        <f t="shared" ca="1" si="19"/>
        <v/>
      </c>
      <c r="AR30" s="237" t="str">
        <f t="shared" ca="1" si="20"/>
        <v>-</v>
      </c>
    </row>
    <row r="31" spans="2:44" ht="15" customHeight="1">
      <c r="B31" s="217" t="b">
        <f>IF(TRIM(Length_1!A26)="",FALSE,TRUE)</f>
        <v>0</v>
      </c>
      <c r="C31" s="202" t="str">
        <f>IF($B31=FALSE,"",VALUE(Length_1!A26))</f>
        <v/>
      </c>
      <c r="D31" s="202" t="str">
        <f>IF($B31=FALSE,"",Length_1!B26)</f>
        <v/>
      </c>
      <c r="E31" s="221" t="str">
        <f>IF(B31=FALSE,"",Length_1!M26)</f>
        <v/>
      </c>
      <c r="F31" s="221" t="str">
        <f>IF(B31=FALSE,"",Length_1!N26)</f>
        <v/>
      </c>
      <c r="G31" s="221" t="str">
        <f>IF(B31=FALSE,"",Length_1!O26)</f>
        <v/>
      </c>
      <c r="H31" s="221" t="str">
        <f>IF(B31=FALSE,"",Length_1!P26)</f>
        <v/>
      </c>
      <c r="I31" s="221" t="str">
        <f>IF(B31=FALSE,"",Length_1!Q26)</f>
        <v/>
      </c>
      <c r="J31" s="222" t="str">
        <f t="shared" si="1"/>
        <v/>
      </c>
      <c r="K31" s="223" t="str">
        <f t="shared" si="2"/>
        <v/>
      </c>
      <c r="L31" s="224" t="str">
        <f>IF(B31=FALSE,"",Length_1!D70)</f>
        <v/>
      </c>
      <c r="M31" s="225" t="str">
        <f>IF(B31=FALSE,"",Calcu!J31*I$3)</f>
        <v/>
      </c>
      <c r="N31" s="226" t="str">
        <f t="shared" si="3"/>
        <v/>
      </c>
      <c r="O31" s="226" t="str">
        <f ca="1">IF(B31=FALSE,"",OFFSET(Length_1!A70,0,MATCH("열팽창계수",Length_1!$47:$47,0)-1))</f>
        <v/>
      </c>
      <c r="P31" s="227" t="str">
        <f t="shared" si="4"/>
        <v/>
      </c>
      <c r="Q31" s="278" t="str">
        <f t="shared" si="5"/>
        <v/>
      </c>
      <c r="R31" s="278" t="str">
        <f t="shared" si="6"/>
        <v/>
      </c>
      <c r="S31" s="278" t="str">
        <f t="shared" si="7"/>
        <v/>
      </c>
      <c r="T31" s="228" t="str">
        <f t="shared" si="8"/>
        <v/>
      </c>
      <c r="U31" s="229" t="str">
        <f t="shared" si="9"/>
        <v/>
      </c>
      <c r="V31" s="202" t="str">
        <f t="shared" si="21"/>
        <v/>
      </c>
      <c r="W31" s="202" t="str">
        <f t="shared" si="22"/>
        <v/>
      </c>
      <c r="X31" s="129"/>
      <c r="Y31" s="202" t="e">
        <f ca="1">IF(Length_1!J26&lt;0,ROUNDUP(Length_1!J26*I$3,$M$66),ROUNDDOWN(Length_1!J26*I$3,$M$66))</f>
        <v>#N/A</v>
      </c>
      <c r="Z31" s="202" t="e">
        <f ca="1">IF(Length_1!K26&lt;0,ROUNDDOWN(Length_1!K26*I$3,$M$66),ROUNDUP(Length_1!K26*I$3,$M$66))</f>
        <v>#N/A</v>
      </c>
      <c r="AA31" s="202" t="e">
        <f t="shared" ca="1" si="10"/>
        <v>#N/A</v>
      </c>
      <c r="AB31" s="202" t="e">
        <f t="shared" ca="1" si="11"/>
        <v>#N/A</v>
      </c>
      <c r="AC31" s="209" t="e">
        <f t="shared" ca="1" si="12"/>
        <v>#N/A</v>
      </c>
      <c r="AD31" s="202" t="e">
        <f t="shared" ca="1" si="13"/>
        <v>#N/A</v>
      </c>
      <c r="AE31" s="202" t="str">
        <f t="shared" si="23"/>
        <v/>
      </c>
      <c r="AF31" s="202" t="e">
        <f t="shared" ca="1" si="14"/>
        <v>#N/A</v>
      </c>
      <c r="AH31" s="209" t="str">
        <f t="shared" si="24"/>
        <v/>
      </c>
      <c r="AI31" s="209" t="str">
        <f t="shared" si="25"/>
        <v/>
      </c>
      <c r="AJ31" s="237" t="str">
        <f t="shared" si="26"/>
        <v>_</v>
      </c>
      <c r="AL31" s="209">
        <v>22</v>
      </c>
      <c r="AM31" s="209" t="b">
        <f t="shared" si="15"/>
        <v>0</v>
      </c>
      <c r="AN31" s="237" t="str">
        <f t="shared" si="16"/>
        <v/>
      </c>
      <c r="AO31" s="237" t="str">
        <f t="shared" si="17"/>
        <v/>
      </c>
      <c r="AP31" s="237" t="str">
        <f t="shared" ca="1" si="18"/>
        <v/>
      </c>
      <c r="AQ31" s="237" t="str">
        <f t="shared" ca="1" si="19"/>
        <v/>
      </c>
      <c r="AR31" s="237" t="str">
        <f t="shared" ca="1" si="20"/>
        <v>-</v>
      </c>
    </row>
    <row r="32" spans="2:44" ht="15" customHeight="1">
      <c r="B32" s="217" t="b">
        <f>IF(TRIM(Length_1!A27)="",FALSE,TRUE)</f>
        <v>0</v>
      </c>
      <c r="C32" s="202" t="str">
        <f>IF($B32=FALSE,"",VALUE(Length_1!A27))</f>
        <v/>
      </c>
      <c r="D32" s="202" t="str">
        <f>IF($B32=FALSE,"",Length_1!B27)</f>
        <v/>
      </c>
      <c r="E32" s="221" t="str">
        <f>IF(B32=FALSE,"",Length_1!M27)</f>
        <v/>
      </c>
      <c r="F32" s="221" t="str">
        <f>IF(B32=FALSE,"",Length_1!N27)</f>
        <v/>
      </c>
      <c r="G32" s="221" t="str">
        <f>IF(B32=FALSE,"",Length_1!O27)</f>
        <v/>
      </c>
      <c r="H32" s="221" t="str">
        <f>IF(B32=FALSE,"",Length_1!P27)</f>
        <v/>
      </c>
      <c r="I32" s="221" t="str">
        <f>IF(B32=FALSE,"",Length_1!Q27)</f>
        <v/>
      </c>
      <c r="J32" s="222" t="str">
        <f t="shared" si="1"/>
        <v/>
      </c>
      <c r="K32" s="223" t="str">
        <f t="shared" si="2"/>
        <v/>
      </c>
      <c r="L32" s="224" t="str">
        <f>IF(B32=FALSE,"",Length_1!D71)</f>
        <v/>
      </c>
      <c r="M32" s="225" t="str">
        <f>IF(B32=FALSE,"",Calcu!J32*I$3)</f>
        <v/>
      </c>
      <c r="N32" s="226" t="str">
        <f t="shared" si="3"/>
        <v/>
      </c>
      <c r="O32" s="226" t="str">
        <f ca="1">IF(B32=FALSE,"",OFFSET(Length_1!A71,0,MATCH("열팽창계수",Length_1!$47:$47,0)-1))</f>
        <v/>
      </c>
      <c r="P32" s="227" t="str">
        <f t="shared" si="4"/>
        <v/>
      </c>
      <c r="Q32" s="278" t="str">
        <f t="shared" si="5"/>
        <v/>
      </c>
      <c r="R32" s="278" t="str">
        <f t="shared" si="6"/>
        <v/>
      </c>
      <c r="S32" s="278" t="str">
        <f t="shared" si="7"/>
        <v/>
      </c>
      <c r="T32" s="228" t="str">
        <f t="shared" si="8"/>
        <v/>
      </c>
      <c r="U32" s="229" t="str">
        <f t="shared" si="9"/>
        <v/>
      </c>
      <c r="V32" s="202" t="str">
        <f t="shared" si="21"/>
        <v/>
      </c>
      <c r="W32" s="202" t="str">
        <f t="shared" si="22"/>
        <v/>
      </c>
      <c r="X32" s="129"/>
      <c r="Y32" s="202" t="e">
        <f ca="1">IF(Length_1!J27&lt;0,ROUNDUP(Length_1!J27*I$3,$M$66),ROUNDDOWN(Length_1!J27*I$3,$M$66))</f>
        <v>#N/A</v>
      </c>
      <c r="Z32" s="202" t="e">
        <f ca="1">IF(Length_1!K27&lt;0,ROUNDDOWN(Length_1!K27*I$3,$M$66),ROUNDUP(Length_1!K27*I$3,$M$66))</f>
        <v>#N/A</v>
      </c>
      <c r="AA32" s="202" t="e">
        <f t="shared" ca="1" si="10"/>
        <v>#N/A</v>
      </c>
      <c r="AB32" s="202" t="e">
        <f t="shared" ca="1" si="11"/>
        <v>#N/A</v>
      </c>
      <c r="AC32" s="209" t="e">
        <f t="shared" ca="1" si="12"/>
        <v>#N/A</v>
      </c>
      <c r="AD32" s="202" t="e">
        <f t="shared" ca="1" si="13"/>
        <v>#N/A</v>
      </c>
      <c r="AE32" s="202" t="str">
        <f t="shared" si="23"/>
        <v/>
      </c>
      <c r="AF32" s="202" t="e">
        <f t="shared" ca="1" si="14"/>
        <v>#N/A</v>
      </c>
      <c r="AH32" s="209" t="str">
        <f t="shared" si="24"/>
        <v/>
      </c>
      <c r="AI32" s="209" t="str">
        <f t="shared" si="25"/>
        <v/>
      </c>
      <c r="AJ32" s="237" t="str">
        <f t="shared" si="26"/>
        <v>_</v>
      </c>
      <c r="AL32" s="209">
        <v>23</v>
      </c>
      <c r="AM32" s="209" t="b">
        <f t="shared" si="15"/>
        <v>0</v>
      </c>
      <c r="AN32" s="237" t="str">
        <f t="shared" si="16"/>
        <v/>
      </c>
      <c r="AO32" s="237" t="str">
        <f t="shared" si="17"/>
        <v/>
      </c>
      <c r="AP32" s="237" t="str">
        <f t="shared" ca="1" si="18"/>
        <v/>
      </c>
      <c r="AQ32" s="237" t="str">
        <f t="shared" ca="1" si="19"/>
        <v/>
      </c>
      <c r="AR32" s="237" t="str">
        <f t="shared" ca="1" si="20"/>
        <v>-</v>
      </c>
    </row>
    <row r="33" spans="2:44" ht="15" customHeight="1">
      <c r="B33" s="217" t="b">
        <f>IF(TRIM(Length_1!A28)="",FALSE,TRUE)</f>
        <v>0</v>
      </c>
      <c r="C33" s="202" t="str">
        <f>IF($B33=FALSE,"",VALUE(Length_1!A28))</f>
        <v/>
      </c>
      <c r="D33" s="202" t="str">
        <f>IF($B33=FALSE,"",Length_1!B28)</f>
        <v/>
      </c>
      <c r="E33" s="221" t="str">
        <f>IF(B33=FALSE,"",Length_1!M28)</f>
        <v/>
      </c>
      <c r="F33" s="221" t="str">
        <f>IF(B33=FALSE,"",Length_1!N28)</f>
        <v/>
      </c>
      <c r="G33" s="221" t="str">
        <f>IF(B33=FALSE,"",Length_1!O28)</f>
        <v/>
      </c>
      <c r="H33" s="221" t="str">
        <f>IF(B33=FALSE,"",Length_1!P28)</f>
        <v/>
      </c>
      <c r="I33" s="221" t="str">
        <f>IF(B33=FALSE,"",Length_1!Q28)</f>
        <v/>
      </c>
      <c r="J33" s="222" t="str">
        <f t="shared" si="1"/>
        <v/>
      </c>
      <c r="K33" s="223" t="str">
        <f t="shared" si="2"/>
        <v/>
      </c>
      <c r="L33" s="224" t="str">
        <f>IF(B33=FALSE,"",Length_1!D72)</f>
        <v/>
      </c>
      <c r="M33" s="225" t="str">
        <f>IF(B33=FALSE,"",Calcu!J33*I$3)</f>
        <v/>
      </c>
      <c r="N33" s="226" t="str">
        <f t="shared" si="3"/>
        <v/>
      </c>
      <c r="O33" s="226" t="str">
        <f ca="1">IF(B33=FALSE,"",OFFSET(Length_1!A72,0,MATCH("열팽창계수",Length_1!$47:$47,0)-1))</f>
        <v/>
      </c>
      <c r="P33" s="227" t="str">
        <f t="shared" si="4"/>
        <v/>
      </c>
      <c r="Q33" s="278" t="str">
        <f t="shared" si="5"/>
        <v/>
      </c>
      <c r="R33" s="278" t="str">
        <f t="shared" si="6"/>
        <v/>
      </c>
      <c r="S33" s="278" t="str">
        <f t="shared" si="7"/>
        <v/>
      </c>
      <c r="T33" s="228" t="str">
        <f t="shared" si="8"/>
        <v/>
      </c>
      <c r="U33" s="229" t="str">
        <f t="shared" si="9"/>
        <v/>
      </c>
      <c r="V33" s="202" t="str">
        <f t="shared" si="21"/>
        <v/>
      </c>
      <c r="W33" s="202" t="str">
        <f t="shared" si="22"/>
        <v/>
      </c>
      <c r="X33" s="129"/>
      <c r="Y33" s="202" t="e">
        <f ca="1">IF(Length_1!J28&lt;0,ROUNDUP(Length_1!J28*I$3,$M$66),ROUNDDOWN(Length_1!J28*I$3,$M$66))</f>
        <v>#N/A</v>
      </c>
      <c r="Z33" s="202" t="e">
        <f ca="1">IF(Length_1!K28&lt;0,ROUNDDOWN(Length_1!K28*I$3,$M$66),ROUNDUP(Length_1!K28*I$3,$M$66))</f>
        <v>#N/A</v>
      </c>
      <c r="AA33" s="202" t="e">
        <f t="shared" ca="1" si="10"/>
        <v>#N/A</v>
      </c>
      <c r="AB33" s="202" t="e">
        <f t="shared" ca="1" si="11"/>
        <v>#N/A</v>
      </c>
      <c r="AC33" s="209" t="e">
        <f t="shared" ca="1" si="12"/>
        <v>#N/A</v>
      </c>
      <c r="AD33" s="202" t="e">
        <f t="shared" ca="1" si="13"/>
        <v>#N/A</v>
      </c>
      <c r="AE33" s="202" t="str">
        <f t="shared" si="23"/>
        <v/>
      </c>
      <c r="AF33" s="202" t="e">
        <f t="shared" ca="1" si="14"/>
        <v>#N/A</v>
      </c>
      <c r="AH33" s="209" t="str">
        <f t="shared" si="24"/>
        <v/>
      </c>
      <c r="AI33" s="209" t="str">
        <f t="shared" si="25"/>
        <v/>
      </c>
      <c r="AJ33" s="237" t="str">
        <f t="shared" si="26"/>
        <v>_</v>
      </c>
      <c r="AL33" s="209">
        <v>24</v>
      </c>
      <c r="AM33" s="209" t="b">
        <f t="shared" si="15"/>
        <v>0</v>
      </c>
      <c r="AN33" s="237" t="str">
        <f t="shared" si="16"/>
        <v/>
      </c>
      <c r="AO33" s="237" t="str">
        <f t="shared" si="17"/>
        <v/>
      </c>
      <c r="AP33" s="237" t="str">
        <f t="shared" ca="1" si="18"/>
        <v/>
      </c>
      <c r="AQ33" s="237" t="str">
        <f t="shared" ca="1" si="19"/>
        <v/>
      </c>
      <c r="AR33" s="237" t="str">
        <f t="shared" ca="1" si="20"/>
        <v>-</v>
      </c>
    </row>
    <row r="34" spans="2:44" ht="15" customHeight="1">
      <c r="B34" s="217" t="b">
        <f>IF(TRIM(Length_1!A29)="",FALSE,TRUE)</f>
        <v>0</v>
      </c>
      <c r="C34" s="202" t="str">
        <f>IF($B34=FALSE,"",VALUE(Length_1!A29))</f>
        <v/>
      </c>
      <c r="D34" s="202" t="str">
        <f>IF($B34=FALSE,"",Length_1!B29)</f>
        <v/>
      </c>
      <c r="E34" s="221" t="str">
        <f>IF(B34=FALSE,"",Length_1!M29)</f>
        <v/>
      </c>
      <c r="F34" s="221" t="str">
        <f>IF(B34=FALSE,"",Length_1!N29)</f>
        <v/>
      </c>
      <c r="G34" s="221" t="str">
        <f>IF(B34=FALSE,"",Length_1!O29)</f>
        <v/>
      </c>
      <c r="H34" s="221" t="str">
        <f>IF(B34=FALSE,"",Length_1!P29)</f>
        <v/>
      </c>
      <c r="I34" s="221" t="str">
        <f>IF(B34=FALSE,"",Length_1!Q29)</f>
        <v/>
      </c>
      <c r="J34" s="222" t="str">
        <f t="shared" si="1"/>
        <v/>
      </c>
      <c r="K34" s="223" t="str">
        <f t="shared" si="2"/>
        <v/>
      </c>
      <c r="L34" s="224" t="str">
        <f>IF(B34=FALSE,"",Length_1!D73)</f>
        <v/>
      </c>
      <c r="M34" s="225" t="str">
        <f>IF(B34=FALSE,"",Calcu!J34*I$3)</f>
        <v/>
      </c>
      <c r="N34" s="226" t="str">
        <f t="shared" si="3"/>
        <v/>
      </c>
      <c r="O34" s="226" t="str">
        <f ca="1">IF(B34=FALSE,"",OFFSET(Length_1!A73,0,MATCH("열팽창계수",Length_1!$47:$47,0)-1))</f>
        <v/>
      </c>
      <c r="P34" s="227" t="str">
        <f t="shared" si="4"/>
        <v/>
      </c>
      <c r="Q34" s="278" t="str">
        <f t="shared" si="5"/>
        <v/>
      </c>
      <c r="R34" s="278" t="str">
        <f t="shared" si="6"/>
        <v/>
      </c>
      <c r="S34" s="278" t="str">
        <f t="shared" si="7"/>
        <v/>
      </c>
      <c r="T34" s="228" t="str">
        <f t="shared" si="8"/>
        <v/>
      </c>
      <c r="U34" s="229" t="str">
        <f t="shared" si="9"/>
        <v/>
      </c>
      <c r="V34" s="202" t="str">
        <f t="shared" si="21"/>
        <v/>
      </c>
      <c r="W34" s="202" t="str">
        <f t="shared" si="22"/>
        <v/>
      </c>
      <c r="X34" s="129"/>
      <c r="Y34" s="202" t="e">
        <f ca="1">IF(Length_1!J29&lt;0,ROUNDUP(Length_1!J29*I$3,$M$66),ROUNDDOWN(Length_1!J29*I$3,$M$66))</f>
        <v>#N/A</v>
      </c>
      <c r="Z34" s="202" t="e">
        <f ca="1">IF(Length_1!K29&lt;0,ROUNDDOWN(Length_1!K29*I$3,$M$66),ROUNDUP(Length_1!K29*I$3,$M$66))</f>
        <v>#N/A</v>
      </c>
      <c r="AA34" s="202" t="e">
        <f t="shared" ca="1" si="10"/>
        <v>#N/A</v>
      </c>
      <c r="AB34" s="202" t="e">
        <f t="shared" ca="1" si="11"/>
        <v>#N/A</v>
      </c>
      <c r="AC34" s="209" t="e">
        <f t="shared" ca="1" si="12"/>
        <v>#N/A</v>
      </c>
      <c r="AD34" s="202" t="e">
        <f t="shared" ca="1" si="13"/>
        <v>#N/A</v>
      </c>
      <c r="AE34" s="202" t="str">
        <f t="shared" si="23"/>
        <v/>
      </c>
      <c r="AF34" s="202" t="e">
        <f t="shared" ca="1" si="14"/>
        <v>#N/A</v>
      </c>
      <c r="AH34" s="209" t="str">
        <f t="shared" si="24"/>
        <v/>
      </c>
      <c r="AI34" s="209" t="str">
        <f t="shared" si="25"/>
        <v/>
      </c>
      <c r="AJ34" s="237" t="str">
        <f t="shared" si="26"/>
        <v>_</v>
      </c>
      <c r="AL34" s="209">
        <v>25</v>
      </c>
      <c r="AM34" s="209" t="b">
        <f t="shared" si="15"/>
        <v>0</v>
      </c>
      <c r="AN34" s="237" t="str">
        <f t="shared" si="16"/>
        <v/>
      </c>
      <c r="AO34" s="237" t="str">
        <f t="shared" si="17"/>
        <v/>
      </c>
      <c r="AP34" s="237" t="str">
        <f t="shared" ca="1" si="18"/>
        <v/>
      </c>
      <c r="AQ34" s="237" t="str">
        <f t="shared" ca="1" si="19"/>
        <v/>
      </c>
      <c r="AR34" s="237" t="str">
        <f t="shared" ca="1" si="20"/>
        <v>-</v>
      </c>
    </row>
    <row r="35" spans="2:44" ht="15" customHeight="1">
      <c r="B35" s="217" t="b">
        <f>IF(TRIM(Length_1!A30)="",FALSE,TRUE)</f>
        <v>0</v>
      </c>
      <c r="C35" s="202" t="str">
        <f>IF($B35=FALSE,"",VALUE(Length_1!A30))</f>
        <v/>
      </c>
      <c r="D35" s="202" t="str">
        <f>IF($B35=FALSE,"",Length_1!B30)</f>
        <v/>
      </c>
      <c r="E35" s="221" t="str">
        <f>IF(B35=FALSE,"",Length_1!M30)</f>
        <v/>
      </c>
      <c r="F35" s="221" t="str">
        <f>IF(B35=FALSE,"",Length_1!N30)</f>
        <v/>
      </c>
      <c r="G35" s="221" t="str">
        <f>IF(B35=FALSE,"",Length_1!O30)</f>
        <v/>
      </c>
      <c r="H35" s="221" t="str">
        <f>IF(B35=FALSE,"",Length_1!P30)</f>
        <v/>
      </c>
      <c r="I35" s="221" t="str">
        <f>IF(B35=FALSE,"",Length_1!Q30)</f>
        <v/>
      </c>
      <c r="J35" s="222" t="str">
        <f t="shared" si="1"/>
        <v/>
      </c>
      <c r="K35" s="223" t="str">
        <f t="shared" si="2"/>
        <v/>
      </c>
      <c r="L35" s="224" t="str">
        <f>IF(B35=FALSE,"",Length_1!D74)</f>
        <v/>
      </c>
      <c r="M35" s="225" t="str">
        <f>IF(B35=FALSE,"",Calcu!J35*I$3)</f>
        <v/>
      </c>
      <c r="N35" s="226" t="str">
        <f t="shared" si="3"/>
        <v/>
      </c>
      <c r="O35" s="226" t="str">
        <f ca="1">IF(B35=FALSE,"",OFFSET(Length_1!A74,0,MATCH("열팽창계수",Length_1!$47:$47,0)-1))</f>
        <v/>
      </c>
      <c r="P35" s="227" t="str">
        <f t="shared" si="4"/>
        <v/>
      </c>
      <c r="Q35" s="278" t="str">
        <f t="shared" si="5"/>
        <v/>
      </c>
      <c r="R35" s="278" t="str">
        <f t="shared" si="6"/>
        <v/>
      </c>
      <c r="S35" s="278" t="str">
        <f t="shared" si="7"/>
        <v/>
      </c>
      <c r="T35" s="228" t="str">
        <f t="shared" si="8"/>
        <v/>
      </c>
      <c r="U35" s="229" t="str">
        <f t="shared" si="9"/>
        <v/>
      </c>
      <c r="V35" s="202" t="str">
        <f t="shared" si="21"/>
        <v/>
      </c>
      <c r="W35" s="202" t="str">
        <f t="shared" si="22"/>
        <v/>
      </c>
      <c r="X35" s="129"/>
      <c r="Y35" s="202" t="e">
        <f ca="1">IF(Length_1!J30&lt;0,ROUNDUP(Length_1!J30*I$3,$M$66),ROUNDDOWN(Length_1!J30*I$3,$M$66))</f>
        <v>#N/A</v>
      </c>
      <c r="Z35" s="202" t="e">
        <f ca="1">IF(Length_1!K30&lt;0,ROUNDDOWN(Length_1!K30*I$3,$M$66),ROUNDUP(Length_1!K30*I$3,$M$66))</f>
        <v>#N/A</v>
      </c>
      <c r="AA35" s="202" t="e">
        <f t="shared" ca="1" si="10"/>
        <v>#N/A</v>
      </c>
      <c r="AB35" s="202" t="e">
        <f t="shared" ca="1" si="11"/>
        <v>#N/A</v>
      </c>
      <c r="AC35" s="209" t="e">
        <f t="shared" ca="1" si="12"/>
        <v>#N/A</v>
      </c>
      <c r="AD35" s="202" t="e">
        <f t="shared" ca="1" si="13"/>
        <v>#N/A</v>
      </c>
      <c r="AE35" s="202" t="str">
        <f t="shared" si="23"/>
        <v/>
      </c>
      <c r="AF35" s="202" t="e">
        <f t="shared" ca="1" si="14"/>
        <v>#N/A</v>
      </c>
      <c r="AH35" s="209" t="str">
        <f t="shared" si="24"/>
        <v/>
      </c>
      <c r="AI35" s="209" t="str">
        <f t="shared" si="25"/>
        <v/>
      </c>
      <c r="AJ35" s="237" t="str">
        <f t="shared" si="26"/>
        <v>_</v>
      </c>
      <c r="AL35" s="209">
        <v>26</v>
      </c>
      <c r="AM35" s="209" t="b">
        <f t="shared" si="15"/>
        <v>0</v>
      </c>
      <c r="AN35" s="237" t="str">
        <f t="shared" si="16"/>
        <v/>
      </c>
      <c r="AO35" s="237" t="str">
        <f t="shared" si="17"/>
        <v/>
      </c>
      <c r="AP35" s="237" t="str">
        <f t="shared" ca="1" si="18"/>
        <v/>
      </c>
      <c r="AQ35" s="237" t="str">
        <f t="shared" ca="1" si="19"/>
        <v/>
      </c>
      <c r="AR35" s="237" t="str">
        <f t="shared" ca="1" si="20"/>
        <v>-</v>
      </c>
    </row>
    <row r="36" spans="2:44" ht="15" customHeight="1">
      <c r="B36" s="217" t="b">
        <f>IF(TRIM(Length_1!A31)="",FALSE,TRUE)</f>
        <v>0</v>
      </c>
      <c r="C36" s="202" t="str">
        <f>IF($B36=FALSE,"",VALUE(Length_1!A31))</f>
        <v/>
      </c>
      <c r="D36" s="202" t="str">
        <f>IF($B36=FALSE,"",Length_1!B31)</f>
        <v/>
      </c>
      <c r="E36" s="221" t="str">
        <f>IF(B36=FALSE,"",Length_1!M31)</f>
        <v/>
      </c>
      <c r="F36" s="221" t="str">
        <f>IF(B36=FALSE,"",Length_1!N31)</f>
        <v/>
      </c>
      <c r="G36" s="221" t="str">
        <f>IF(B36=FALSE,"",Length_1!O31)</f>
        <v/>
      </c>
      <c r="H36" s="221" t="str">
        <f>IF(B36=FALSE,"",Length_1!P31)</f>
        <v/>
      </c>
      <c r="I36" s="221" t="str">
        <f>IF(B36=FALSE,"",Length_1!Q31)</f>
        <v/>
      </c>
      <c r="J36" s="222" t="str">
        <f t="shared" si="1"/>
        <v/>
      </c>
      <c r="K36" s="223" t="str">
        <f t="shared" si="2"/>
        <v/>
      </c>
      <c r="L36" s="224" t="str">
        <f>IF(B36=FALSE,"",Length_1!D75)</f>
        <v/>
      </c>
      <c r="M36" s="225" t="str">
        <f>IF(B36=FALSE,"",Calcu!J36*I$3)</f>
        <v/>
      </c>
      <c r="N36" s="226" t="str">
        <f t="shared" si="3"/>
        <v/>
      </c>
      <c r="O36" s="226" t="str">
        <f ca="1">IF(B36=FALSE,"",OFFSET(Length_1!A75,0,MATCH("열팽창계수",Length_1!$47:$47,0)-1))</f>
        <v/>
      </c>
      <c r="P36" s="227" t="str">
        <f t="shared" si="4"/>
        <v/>
      </c>
      <c r="Q36" s="278" t="str">
        <f t="shared" si="5"/>
        <v/>
      </c>
      <c r="R36" s="278" t="str">
        <f t="shared" si="6"/>
        <v/>
      </c>
      <c r="S36" s="278" t="str">
        <f t="shared" si="7"/>
        <v/>
      </c>
      <c r="T36" s="228" t="str">
        <f t="shared" si="8"/>
        <v/>
      </c>
      <c r="U36" s="229" t="str">
        <f t="shared" si="9"/>
        <v/>
      </c>
      <c r="V36" s="202" t="str">
        <f t="shared" si="21"/>
        <v/>
      </c>
      <c r="W36" s="202" t="str">
        <f t="shared" si="22"/>
        <v/>
      </c>
      <c r="X36" s="129"/>
      <c r="Y36" s="202" t="e">
        <f ca="1">IF(Length_1!J31&lt;0,ROUNDUP(Length_1!J31*I$3,$M$66),ROUNDDOWN(Length_1!J31*I$3,$M$66))</f>
        <v>#N/A</v>
      </c>
      <c r="Z36" s="202" t="e">
        <f ca="1">IF(Length_1!K31&lt;0,ROUNDDOWN(Length_1!K31*I$3,$M$66),ROUNDUP(Length_1!K31*I$3,$M$66))</f>
        <v>#N/A</v>
      </c>
      <c r="AA36" s="202" t="e">
        <f t="shared" ca="1" si="10"/>
        <v>#N/A</v>
      </c>
      <c r="AB36" s="202" t="e">
        <f t="shared" ca="1" si="11"/>
        <v>#N/A</v>
      </c>
      <c r="AC36" s="209" t="e">
        <f t="shared" ca="1" si="12"/>
        <v>#N/A</v>
      </c>
      <c r="AD36" s="202" t="e">
        <f t="shared" ca="1" si="13"/>
        <v>#N/A</v>
      </c>
      <c r="AE36" s="202" t="str">
        <f t="shared" si="23"/>
        <v/>
      </c>
      <c r="AF36" s="202" t="e">
        <f t="shared" ca="1" si="14"/>
        <v>#N/A</v>
      </c>
      <c r="AH36" s="209" t="str">
        <f t="shared" si="24"/>
        <v/>
      </c>
      <c r="AI36" s="209" t="str">
        <f t="shared" si="25"/>
        <v/>
      </c>
      <c r="AJ36" s="237" t="str">
        <f t="shared" si="26"/>
        <v>_</v>
      </c>
      <c r="AL36" s="209">
        <v>27</v>
      </c>
      <c r="AM36" s="209" t="b">
        <f t="shared" si="15"/>
        <v>0</v>
      </c>
      <c r="AN36" s="237" t="str">
        <f t="shared" si="16"/>
        <v/>
      </c>
      <c r="AO36" s="237" t="str">
        <f t="shared" si="17"/>
        <v/>
      </c>
      <c r="AP36" s="237" t="str">
        <f t="shared" ca="1" si="18"/>
        <v/>
      </c>
      <c r="AQ36" s="237" t="str">
        <f t="shared" ca="1" si="19"/>
        <v/>
      </c>
      <c r="AR36" s="237" t="str">
        <f t="shared" ca="1" si="20"/>
        <v>-</v>
      </c>
    </row>
    <row r="37" spans="2:44" ht="15" customHeight="1">
      <c r="B37" s="217" t="b">
        <f>IF(TRIM(Length_1!A32)="",FALSE,TRUE)</f>
        <v>0</v>
      </c>
      <c r="C37" s="202" t="str">
        <f>IF($B37=FALSE,"",VALUE(Length_1!A32))</f>
        <v/>
      </c>
      <c r="D37" s="202" t="str">
        <f>IF($B37=FALSE,"",Length_1!B32)</f>
        <v/>
      </c>
      <c r="E37" s="221" t="str">
        <f>IF(B37=FALSE,"",Length_1!M32)</f>
        <v/>
      </c>
      <c r="F37" s="221" t="str">
        <f>IF(B37=FALSE,"",Length_1!N32)</f>
        <v/>
      </c>
      <c r="G37" s="221" t="str">
        <f>IF(B37=FALSE,"",Length_1!O32)</f>
        <v/>
      </c>
      <c r="H37" s="221" t="str">
        <f>IF(B37=FALSE,"",Length_1!P32)</f>
        <v/>
      </c>
      <c r="I37" s="221" t="str">
        <f>IF(B37=FALSE,"",Length_1!Q32)</f>
        <v/>
      </c>
      <c r="J37" s="222" t="str">
        <f t="shared" si="1"/>
        <v/>
      </c>
      <c r="K37" s="223" t="str">
        <f t="shared" si="2"/>
        <v/>
      </c>
      <c r="L37" s="224" t="str">
        <f>IF(B37=FALSE,"",Length_1!D76)</f>
        <v/>
      </c>
      <c r="M37" s="225" t="str">
        <f>IF(B37=FALSE,"",Calcu!J37*I$3)</f>
        <v/>
      </c>
      <c r="N37" s="226" t="str">
        <f t="shared" si="3"/>
        <v/>
      </c>
      <c r="O37" s="226" t="str">
        <f ca="1">IF(B37=FALSE,"",OFFSET(Length_1!A76,0,MATCH("열팽창계수",Length_1!$47:$47,0)-1))</f>
        <v/>
      </c>
      <c r="P37" s="227" t="str">
        <f t="shared" si="4"/>
        <v/>
      </c>
      <c r="Q37" s="278" t="str">
        <f t="shared" si="5"/>
        <v/>
      </c>
      <c r="R37" s="278" t="str">
        <f t="shared" si="6"/>
        <v/>
      </c>
      <c r="S37" s="278" t="str">
        <f t="shared" si="7"/>
        <v/>
      </c>
      <c r="T37" s="228" t="str">
        <f t="shared" si="8"/>
        <v/>
      </c>
      <c r="U37" s="229" t="str">
        <f t="shared" si="9"/>
        <v/>
      </c>
      <c r="V37" s="202" t="str">
        <f t="shared" si="21"/>
        <v/>
      </c>
      <c r="W37" s="202" t="str">
        <f t="shared" si="22"/>
        <v/>
      </c>
      <c r="X37" s="129"/>
      <c r="Y37" s="202" t="e">
        <f ca="1">IF(Length_1!J32&lt;0,ROUNDUP(Length_1!J32*I$3,$M$66),ROUNDDOWN(Length_1!J32*I$3,$M$66))</f>
        <v>#N/A</v>
      </c>
      <c r="Z37" s="202" t="e">
        <f ca="1">IF(Length_1!K32&lt;0,ROUNDDOWN(Length_1!K32*I$3,$M$66),ROUNDUP(Length_1!K32*I$3,$M$66))</f>
        <v>#N/A</v>
      </c>
      <c r="AA37" s="202" t="e">
        <f t="shared" ca="1" si="10"/>
        <v>#N/A</v>
      </c>
      <c r="AB37" s="202" t="e">
        <f t="shared" ca="1" si="11"/>
        <v>#N/A</v>
      </c>
      <c r="AC37" s="209" t="e">
        <f t="shared" ca="1" si="12"/>
        <v>#N/A</v>
      </c>
      <c r="AD37" s="202" t="e">
        <f t="shared" ca="1" si="13"/>
        <v>#N/A</v>
      </c>
      <c r="AE37" s="202" t="str">
        <f t="shared" si="23"/>
        <v/>
      </c>
      <c r="AF37" s="202" t="e">
        <f t="shared" ca="1" si="14"/>
        <v>#N/A</v>
      </c>
      <c r="AH37" s="209" t="str">
        <f t="shared" si="24"/>
        <v/>
      </c>
      <c r="AI37" s="209" t="str">
        <f t="shared" si="25"/>
        <v/>
      </c>
      <c r="AJ37" s="237" t="str">
        <f t="shared" si="26"/>
        <v>_</v>
      </c>
      <c r="AL37" s="209">
        <v>28</v>
      </c>
      <c r="AM37" s="209" t="b">
        <f t="shared" si="15"/>
        <v>0</v>
      </c>
      <c r="AN37" s="237" t="str">
        <f t="shared" si="16"/>
        <v/>
      </c>
      <c r="AO37" s="237" t="str">
        <f t="shared" si="17"/>
        <v/>
      </c>
      <c r="AP37" s="237" t="str">
        <f t="shared" ca="1" si="18"/>
        <v/>
      </c>
      <c r="AQ37" s="237" t="str">
        <f t="shared" ca="1" si="19"/>
        <v/>
      </c>
      <c r="AR37" s="237" t="str">
        <f t="shared" ca="1" si="20"/>
        <v>-</v>
      </c>
    </row>
    <row r="38" spans="2:44" ht="15" customHeight="1">
      <c r="B38" s="217" t="b">
        <f>IF(TRIM(Length_1!A33)="",FALSE,TRUE)</f>
        <v>0</v>
      </c>
      <c r="C38" s="202" t="str">
        <f>IF($B38=FALSE,"",VALUE(Length_1!A33))</f>
        <v/>
      </c>
      <c r="D38" s="202" t="str">
        <f>IF($B38=FALSE,"",Length_1!B33)</f>
        <v/>
      </c>
      <c r="E38" s="221" t="str">
        <f>IF(B38=FALSE,"",Length_1!M33)</f>
        <v/>
      </c>
      <c r="F38" s="221" t="str">
        <f>IF(B38=FALSE,"",Length_1!N33)</f>
        <v/>
      </c>
      <c r="G38" s="221" t="str">
        <f>IF(B38=FALSE,"",Length_1!O33)</f>
        <v/>
      </c>
      <c r="H38" s="221" t="str">
        <f>IF(B38=FALSE,"",Length_1!P33)</f>
        <v/>
      </c>
      <c r="I38" s="221" t="str">
        <f>IF(B38=FALSE,"",Length_1!Q33)</f>
        <v/>
      </c>
      <c r="J38" s="222" t="str">
        <f t="shared" si="1"/>
        <v/>
      </c>
      <c r="K38" s="223" t="str">
        <f t="shared" si="2"/>
        <v/>
      </c>
      <c r="L38" s="224" t="str">
        <f>IF(B38=FALSE,"",Length_1!D77)</f>
        <v/>
      </c>
      <c r="M38" s="225" t="str">
        <f>IF(B38=FALSE,"",Calcu!J38*I$3)</f>
        <v/>
      </c>
      <c r="N38" s="226" t="str">
        <f t="shared" si="3"/>
        <v/>
      </c>
      <c r="O38" s="226" t="str">
        <f ca="1">IF(B38=FALSE,"",OFFSET(Length_1!A77,0,MATCH("열팽창계수",Length_1!$47:$47,0)-1))</f>
        <v/>
      </c>
      <c r="P38" s="227" t="str">
        <f t="shared" si="4"/>
        <v/>
      </c>
      <c r="Q38" s="278" t="str">
        <f t="shared" si="5"/>
        <v/>
      </c>
      <c r="R38" s="278" t="str">
        <f t="shared" si="6"/>
        <v/>
      </c>
      <c r="S38" s="278" t="str">
        <f t="shared" si="7"/>
        <v/>
      </c>
      <c r="T38" s="228" t="str">
        <f t="shared" si="8"/>
        <v/>
      </c>
      <c r="U38" s="229" t="str">
        <f t="shared" si="9"/>
        <v/>
      </c>
      <c r="V38" s="202" t="str">
        <f t="shared" si="21"/>
        <v/>
      </c>
      <c r="W38" s="202" t="str">
        <f t="shared" si="22"/>
        <v/>
      </c>
      <c r="X38" s="129"/>
      <c r="Y38" s="202" t="e">
        <f ca="1">IF(Length_1!J33&lt;0,ROUNDUP(Length_1!J33*I$3,$M$66),ROUNDDOWN(Length_1!J33*I$3,$M$66))</f>
        <v>#N/A</v>
      </c>
      <c r="Z38" s="202" t="e">
        <f ca="1">IF(Length_1!K33&lt;0,ROUNDDOWN(Length_1!K33*I$3,$M$66),ROUNDUP(Length_1!K33*I$3,$M$66))</f>
        <v>#N/A</v>
      </c>
      <c r="AA38" s="202" t="e">
        <f t="shared" ca="1" si="10"/>
        <v>#N/A</v>
      </c>
      <c r="AB38" s="202" t="e">
        <f t="shared" ca="1" si="11"/>
        <v>#N/A</v>
      </c>
      <c r="AC38" s="209" t="e">
        <f t="shared" ca="1" si="12"/>
        <v>#N/A</v>
      </c>
      <c r="AD38" s="202" t="e">
        <f t="shared" ca="1" si="13"/>
        <v>#N/A</v>
      </c>
      <c r="AE38" s="202" t="str">
        <f t="shared" si="23"/>
        <v/>
      </c>
      <c r="AF38" s="202" t="e">
        <f t="shared" ca="1" si="14"/>
        <v>#N/A</v>
      </c>
      <c r="AH38" s="209" t="str">
        <f t="shared" si="24"/>
        <v/>
      </c>
      <c r="AI38" s="209" t="str">
        <f t="shared" si="25"/>
        <v/>
      </c>
      <c r="AJ38" s="237" t="str">
        <f t="shared" si="26"/>
        <v>_</v>
      </c>
      <c r="AL38" s="209">
        <v>29</v>
      </c>
      <c r="AM38" s="209" t="b">
        <f t="shared" si="15"/>
        <v>0</v>
      </c>
      <c r="AN38" s="237" t="str">
        <f t="shared" si="16"/>
        <v/>
      </c>
      <c r="AO38" s="237" t="str">
        <f t="shared" si="17"/>
        <v/>
      </c>
      <c r="AP38" s="237" t="str">
        <f t="shared" ca="1" si="18"/>
        <v/>
      </c>
      <c r="AQ38" s="237" t="str">
        <f t="shared" ca="1" si="19"/>
        <v/>
      </c>
      <c r="AR38" s="237" t="str">
        <f t="shared" ca="1" si="20"/>
        <v>-</v>
      </c>
    </row>
    <row r="39" spans="2:44" ht="15" customHeight="1">
      <c r="B39" s="217" t="b">
        <f>IF(TRIM(Length_1!A34)="",FALSE,TRUE)</f>
        <v>0</v>
      </c>
      <c r="C39" s="202" t="str">
        <f>IF($B39=FALSE,"",VALUE(Length_1!A34))</f>
        <v/>
      </c>
      <c r="D39" s="202" t="str">
        <f>IF($B39=FALSE,"",Length_1!B34)</f>
        <v/>
      </c>
      <c r="E39" s="221" t="str">
        <f>IF(B39=FALSE,"",Length_1!M34)</f>
        <v/>
      </c>
      <c r="F39" s="221" t="str">
        <f>IF(B39=FALSE,"",Length_1!N34)</f>
        <v/>
      </c>
      <c r="G39" s="221" t="str">
        <f>IF(B39=FALSE,"",Length_1!O34)</f>
        <v/>
      </c>
      <c r="H39" s="221" t="str">
        <f>IF(B39=FALSE,"",Length_1!P34)</f>
        <v/>
      </c>
      <c r="I39" s="221" t="str">
        <f>IF(B39=FALSE,"",Length_1!Q34)</f>
        <v/>
      </c>
      <c r="J39" s="222" t="str">
        <f t="shared" si="1"/>
        <v/>
      </c>
      <c r="K39" s="223" t="str">
        <f t="shared" si="2"/>
        <v/>
      </c>
      <c r="L39" s="224" t="str">
        <f>IF(B39=FALSE,"",Length_1!D78)</f>
        <v/>
      </c>
      <c r="M39" s="225" t="str">
        <f>IF(B39=FALSE,"",Calcu!J39*I$3)</f>
        <v/>
      </c>
      <c r="N39" s="226" t="str">
        <f t="shared" si="3"/>
        <v/>
      </c>
      <c r="O39" s="226" t="str">
        <f ca="1">IF(B39=FALSE,"",OFFSET(Length_1!A78,0,MATCH("열팽창계수",Length_1!$47:$47,0)-1))</f>
        <v/>
      </c>
      <c r="P39" s="227" t="str">
        <f t="shared" si="4"/>
        <v/>
      </c>
      <c r="Q39" s="278" t="str">
        <f t="shared" si="5"/>
        <v/>
      </c>
      <c r="R39" s="278" t="str">
        <f t="shared" si="6"/>
        <v/>
      </c>
      <c r="S39" s="278" t="str">
        <f t="shared" si="7"/>
        <v/>
      </c>
      <c r="T39" s="228" t="str">
        <f t="shared" si="8"/>
        <v/>
      </c>
      <c r="U39" s="229" t="str">
        <f t="shared" si="9"/>
        <v/>
      </c>
      <c r="V39" s="202" t="str">
        <f t="shared" si="21"/>
        <v/>
      </c>
      <c r="W39" s="202" t="str">
        <f t="shared" si="22"/>
        <v/>
      </c>
      <c r="X39" s="129"/>
      <c r="Y39" s="202" t="e">
        <f ca="1">IF(Length_1!J34&lt;0,ROUNDUP(Length_1!J34*I$3,$M$66),ROUNDDOWN(Length_1!J34*I$3,$M$66))</f>
        <v>#N/A</v>
      </c>
      <c r="Z39" s="202" t="e">
        <f ca="1">IF(Length_1!K34&lt;0,ROUNDDOWN(Length_1!K34*I$3,$M$66),ROUNDUP(Length_1!K34*I$3,$M$66))</f>
        <v>#N/A</v>
      </c>
      <c r="AA39" s="202" t="e">
        <f t="shared" ca="1" si="10"/>
        <v>#N/A</v>
      </c>
      <c r="AB39" s="202" t="e">
        <f t="shared" ca="1" si="11"/>
        <v>#N/A</v>
      </c>
      <c r="AC39" s="209" t="e">
        <f t="shared" ca="1" si="12"/>
        <v>#N/A</v>
      </c>
      <c r="AD39" s="202" t="e">
        <f t="shared" ca="1" si="13"/>
        <v>#N/A</v>
      </c>
      <c r="AE39" s="202" t="str">
        <f t="shared" si="23"/>
        <v/>
      </c>
      <c r="AF39" s="202" t="e">
        <f t="shared" ca="1" si="14"/>
        <v>#N/A</v>
      </c>
      <c r="AH39" s="209" t="str">
        <f t="shared" si="24"/>
        <v/>
      </c>
      <c r="AI39" s="209" t="str">
        <f t="shared" si="25"/>
        <v/>
      </c>
      <c r="AJ39" s="237" t="str">
        <f t="shared" si="26"/>
        <v>_</v>
      </c>
      <c r="AL39" s="209">
        <v>30</v>
      </c>
      <c r="AM39" s="209" t="b">
        <f t="shared" si="15"/>
        <v>0</v>
      </c>
      <c r="AN39" s="237" t="str">
        <f t="shared" si="16"/>
        <v/>
      </c>
      <c r="AO39" s="237" t="str">
        <f t="shared" si="17"/>
        <v/>
      </c>
      <c r="AP39" s="237" t="str">
        <f t="shared" ca="1" si="18"/>
        <v/>
      </c>
      <c r="AQ39" s="237" t="str">
        <f t="shared" ca="1" si="19"/>
        <v/>
      </c>
      <c r="AR39" s="237" t="str">
        <f t="shared" ca="1" si="20"/>
        <v>-</v>
      </c>
    </row>
    <row r="40" spans="2:44" ht="15" customHeight="1">
      <c r="B40" s="217" t="b">
        <f>IF(TRIM(Length_1!A35)="",FALSE,TRUE)</f>
        <v>0</v>
      </c>
      <c r="C40" s="202" t="str">
        <f>IF($B40=FALSE,"",VALUE(Length_1!A35))</f>
        <v/>
      </c>
      <c r="D40" s="202" t="str">
        <f>IF($B40=FALSE,"",Length_1!B35)</f>
        <v/>
      </c>
      <c r="E40" s="221" t="str">
        <f>IF(B40=FALSE,"",Length_1!M35)</f>
        <v/>
      </c>
      <c r="F40" s="221" t="str">
        <f>IF(B40=FALSE,"",Length_1!N35)</f>
        <v/>
      </c>
      <c r="G40" s="221" t="str">
        <f>IF(B40=FALSE,"",Length_1!O35)</f>
        <v/>
      </c>
      <c r="H40" s="221" t="str">
        <f>IF(B40=FALSE,"",Length_1!P35)</f>
        <v/>
      </c>
      <c r="I40" s="221" t="str">
        <f>IF(B40=FALSE,"",Length_1!Q35)</f>
        <v/>
      </c>
      <c r="J40" s="222" t="str">
        <f t="shared" si="1"/>
        <v/>
      </c>
      <c r="K40" s="223" t="str">
        <f t="shared" si="2"/>
        <v/>
      </c>
      <c r="L40" s="224" t="str">
        <f>IF(B40=FALSE,"",Length_1!D79)</f>
        <v/>
      </c>
      <c r="M40" s="225" t="str">
        <f>IF(B40=FALSE,"",Calcu!J40*I$3)</f>
        <v/>
      </c>
      <c r="N40" s="226" t="str">
        <f t="shared" si="3"/>
        <v/>
      </c>
      <c r="O40" s="226" t="str">
        <f ca="1">IF(B40=FALSE,"",OFFSET(Length_1!A79,0,MATCH("열팽창계수",Length_1!$47:$47,0)-1))</f>
        <v/>
      </c>
      <c r="P40" s="227" t="str">
        <f t="shared" si="4"/>
        <v/>
      </c>
      <c r="Q40" s="278" t="str">
        <f t="shared" si="5"/>
        <v/>
      </c>
      <c r="R40" s="278" t="str">
        <f t="shared" si="6"/>
        <v/>
      </c>
      <c r="S40" s="278" t="str">
        <f t="shared" si="7"/>
        <v/>
      </c>
      <c r="T40" s="228" t="str">
        <f t="shared" si="8"/>
        <v/>
      </c>
      <c r="U40" s="229" t="str">
        <f t="shared" si="9"/>
        <v/>
      </c>
      <c r="V40" s="202" t="str">
        <f t="shared" si="21"/>
        <v/>
      </c>
      <c r="W40" s="202" t="str">
        <f t="shared" si="22"/>
        <v/>
      </c>
      <c r="X40" s="129"/>
      <c r="Y40" s="202" t="e">
        <f ca="1">IF(Length_1!J35&lt;0,ROUNDUP(Length_1!J35*I$3,$M$66),ROUNDDOWN(Length_1!J35*I$3,$M$66))</f>
        <v>#N/A</v>
      </c>
      <c r="Z40" s="202" t="e">
        <f ca="1">IF(Length_1!K35&lt;0,ROUNDDOWN(Length_1!K35*I$3,$M$66),ROUNDUP(Length_1!K35*I$3,$M$66))</f>
        <v>#N/A</v>
      </c>
      <c r="AA40" s="202" t="e">
        <f t="shared" ca="1" si="10"/>
        <v>#N/A</v>
      </c>
      <c r="AB40" s="202" t="e">
        <f t="shared" ca="1" si="11"/>
        <v>#N/A</v>
      </c>
      <c r="AC40" s="209" t="e">
        <f t="shared" ca="1" si="12"/>
        <v>#N/A</v>
      </c>
      <c r="AD40" s="202" t="e">
        <f t="shared" ca="1" si="13"/>
        <v>#N/A</v>
      </c>
      <c r="AE40" s="202" t="str">
        <f t="shared" si="23"/>
        <v/>
      </c>
      <c r="AF40" s="202" t="e">
        <f t="shared" ca="1" si="14"/>
        <v>#N/A</v>
      </c>
      <c r="AH40" s="209" t="str">
        <f t="shared" si="24"/>
        <v/>
      </c>
      <c r="AI40" s="209" t="str">
        <f t="shared" si="25"/>
        <v/>
      </c>
      <c r="AJ40" s="237" t="str">
        <f t="shared" si="26"/>
        <v>_</v>
      </c>
      <c r="AL40" s="209">
        <v>31</v>
      </c>
      <c r="AM40" s="209" t="b">
        <f t="shared" si="15"/>
        <v>0</v>
      </c>
      <c r="AN40" s="237" t="str">
        <f t="shared" si="16"/>
        <v/>
      </c>
      <c r="AO40" s="237" t="str">
        <f t="shared" si="17"/>
        <v/>
      </c>
      <c r="AP40" s="237" t="str">
        <f t="shared" ca="1" si="18"/>
        <v/>
      </c>
      <c r="AQ40" s="237" t="str">
        <f t="shared" ca="1" si="19"/>
        <v/>
      </c>
      <c r="AR40" s="237" t="str">
        <f t="shared" ca="1" si="20"/>
        <v>-</v>
      </c>
    </row>
    <row r="41" spans="2:44" ht="15" customHeight="1">
      <c r="B41" s="217" t="b">
        <f>IF(TRIM(Length_1!A36)="",FALSE,TRUE)</f>
        <v>0</v>
      </c>
      <c r="C41" s="202" t="str">
        <f>IF($B41=FALSE,"",VALUE(Length_1!A36))</f>
        <v/>
      </c>
      <c r="D41" s="202" t="str">
        <f>IF($B41=FALSE,"",Length_1!B36)</f>
        <v/>
      </c>
      <c r="E41" s="221" t="str">
        <f>IF(B41=FALSE,"",Length_1!M36)</f>
        <v/>
      </c>
      <c r="F41" s="221" t="str">
        <f>IF(B41=FALSE,"",Length_1!N36)</f>
        <v/>
      </c>
      <c r="G41" s="221" t="str">
        <f>IF(B41=FALSE,"",Length_1!O36)</f>
        <v/>
      </c>
      <c r="H41" s="221" t="str">
        <f>IF(B41=FALSE,"",Length_1!P36)</f>
        <v/>
      </c>
      <c r="I41" s="221" t="str">
        <f>IF(B41=FALSE,"",Length_1!Q36)</f>
        <v/>
      </c>
      <c r="J41" s="222" t="str">
        <f t="shared" si="1"/>
        <v/>
      </c>
      <c r="K41" s="223" t="str">
        <f t="shared" si="2"/>
        <v/>
      </c>
      <c r="L41" s="224" t="str">
        <f>IF(B41=FALSE,"",Length_1!D80)</f>
        <v/>
      </c>
      <c r="M41" s="225" t="str">
        <f>IF(B41=FALSE,"",Calcu!J41*I$3)</f>
        <v/>
      </c>
      <c r="N41" s="226" t="str">
        <f t="shared" si="3"/>
        <v/>
      </c>
      <c r="O41" s="226" t="str">
        <f ca="1">IF(B41=FALSE,"",OFFSET(Length_1!A80,0,MATCH("열팽창계수",Length_1!$47:$47,0)-1))</f>
        <v/>
      </c>
      <c r="P41" s="227" t="str">
        <f t="shared" si="4"/>
        <v/>
      </c>
      <c r="Q41" s="278" t="str">
        <f t="shared" si="5"/>
        <v/>
      </c>
      <c r="R41" s="278" t="str">
        <f t="shared" si="6"/>
        <v/>
      </c>
      <c r="S41" s="278" t="str">
        <f t="shared" si="7"/>
        <v/>
      </c>
      <c r="T41" s="228" t="str">
        <f t="shared" si="8"/>
        <v/>
      </c>
      <c r="U41" s="229" t="str">
        <f t="shared" si="9"/>
        <v/>
      </c>
      <c r="V41" s="202" t="str">
        <f t="shared" si="21"/>
        <v/>
      </c>
      <c r="W41" s="202" t="str">
        <f t="shared" si="22"/>
        <v/>
      </c>
      <c r="X41" s="129"/>
      <c r="Y41" s="202" t="e">
        <f ca="1">IF(Length_1!J36&lt;0,ROUNDUP(Length_1!J36*I$3,$M$66),ROUNDDOWN(Length_1!J36*I$3,$M$66))</f>
        <v>#N/A</v>
      </c>
      <c r="Z41" s="202" t="e">
        <f ca="1">IF(Length_1!K36&lt;0,ROUNDDOWN(Length_1!K36*I$3,$M$66),ROUNDUP(Length_1!K36*I$3,$M$66))</f>
        <v>#N/A</v>
      </c>
      <c r="AA41" s="202" t="e">
        <f t="shared" ca="1" si="10"/>
        <v>#N/A</v>
      </c>
      <c r="AB41" s="202" t="e">
        <f t="shared" ca="1" si="11"/>
        <v>#N/A</v>
      </c>
      <c r="AC41" s="209" t="e">
        <f t="shared" ca="1" si="12"/>
        <v>#N/A</v>
      </c>
      <c r="AD41" s="202" t="e">
        <f t="shared" ca="1" si="13"/>
        <v>#N/A</v>
      </c>
      <c r="AE41" s="202" t="str">
        <f t="shared" si="23"/>
        <v/>
      </c>
      <c r="AF41" s="202" t="e">
        <f t="shared" ca="1" si="14"/>
        <v>#N/A</v>
      </c>
      <c r="AH41" s="209" t="str">
        <f t="shared" si="24"/>
        <v/>
      </c>
      <c r="AI41" s="209" t="str">
        <f t="shared" si="25"/>
        <v/>
      </c>
      <c r="AJ41" s="237" t="str">
        <f t="shared" si="26"/>
        <v>_</v>
      </c>
      <c r="AL41" s="209">
        <v>32</v>
      </c>
      <c r="AM41" s="209" t="b">
        <f t="shared" si="15"/>
        <v>0</v>
      </c>
      <c r="AN41" s="237" t="str">
        <f t="shared" si="16"/>
        <v/>
      </c>
      <c r="AO41" s="237" t="str">
        <f t="shared" si="17"/>
        <v/>
      </c>
      <c r="AP41" s="237" t="str">
        <f t="shared" ca="1" si="18"/>
        <v/>
      </c>
      <c r="AQ41" s="237" t="str">
        <f t="shared" ca="1" si="19"/>
        <v/>
      </c>
      <c r="AR41" s="237" t="str">
        <f t="shared" ca="1" si="20"/>
        <v>-</v>
      </c>
    </row>
    <row r="42" spans="2:44" ht="15" customHeight="1">
      <c r="B42" s="217" t="b">
        <f>IF(TRIM(Length_1!A37)="",FALSE,TRUE)</f>
        <v>0</v>
      </c>
      <c r="C42" s="202" t="str">
        <f>IF($B42=FALSE,"",VALUE(Length_1!A37))</f>
        <v/>
      </c>
      <c r="D42" s="202" t="str">
        <f>IF($B42=FALSE,"",Length_1!B37)</f>
        <v/>
      </c>
      <c r="E42" s="221" t="str">
        <f>IF(B42=FALSE,"",Length_1!M37)</f>
        <v/>
      </c>
      <c r="F42" s="221" t="str">
        <f>IF(B42=FALSE,"",Length_1!N37)</f>
        <v/>
      </c>
      <c r="G42" s="221" t="str">
        <f>IF(B42=FALSE,"",Length_1!O37)</f>
        <v/>
      </c>
      <c r="H42" s="221" t="str">
        <f>IF(B42=FALSE,"",Length_1!P37)</f>
        <v/>
      </c>
      <c r="I42" s="221" t="str">
        <f>IF(B42=FALSE,"",Length_1!Q37)</f>
        <v/>
      </c>
      <c r="J42" s="222" t="str">
        <f t="shared" si="1"/>
        <v/>
      </c>
      <c r="K42" s="223" t="str">
        <f t="shared" si="2"/>
        <v/>
      </c>
      <c r="L42" s="224" t="str">
        <f>IF(B42=FALSE,"",Length_1!D81)</f>
        <v/>
      </c>
      <c r="M42" s="225" t="str">
        <f>IF(B42=FALSE,"",Calcu!J42*I$3)</f>
        <v/>
      </c>
      <c r="N42" s="226" t="str">
        <f t="shared" si="3"/>
        <v/>
      </c>
      <c r="O42" s="226" t="str">
        <f ca="1">IF(B42=FALSE,"",OFFSET(Length_1!A81,0,MATCH("열팽창계수",Length_1!$47:$47,0)-1))</f>
        <v/>
      </c>
      <c r="P42" s="227" t="str">
        <f t="shared" si="4"/>
        <v/>
      </c>
      <c r="Q42" s="278" t="str">
        <f t="shared" si="5"/>
        <v/>
      </c>
      <c r="R42" s="278" t="str">
        <f t="shared" si="6"/>
        <v/>
      </c>
      <c r="S42" s="278" t="str">
        <f t="shared" si="7"/>
        <v/>
      </c>
      <c r="T42" s="228" t="str">
        <f t="shared" si="8"/>
        <v/>
      </c>
      <c r="U42" s="229" t="str">
        <f t="shared" si="9"/>
        <v/>
      </c>
      <c r="V42" s="202" t="str">
        <f t="shared" si="21"/>
        <v/>
      </c>
      <c r="W42" s="202" t="str">
        <f t="shared" si="22"/>
        <v/>
      </c>
      <c r="X42" s="129"/>
      <c r="Y42" s="202" t="e">
        <f ca="1">IF(Length_1!J37&lt;0,ROUNDUP(Length_1!J37*I$3,$M$66),ROUNDDOWN(Length_1!J37*I$3,$M$66))</f>
        <v>#N/A</v>
      </c>
      <c r="Z42" s="202" t="e">
        <f ca="1">IF(Length_1!K37&lt;0,ROUNDDOWN(Length_1!K37*I$3,$M$66),ROUNDUP(Length_1!K37*I$3,$M$66))</f>
        <v>#N/A</v>
      </c>
      <c r="AA42" s="202" t="e">
        <f t="shared" ca="1" si="10"/>
        <v>#N/A</v>
      </c>
      <c r="AB42" s="202" t="e">
        <f t="shared" ca="1" si="11"/>
        <v>#N/A</v>
      </c>
      <c r="AC42" s="209" t="e">
        <f t="shared" ca="1" si="12"/>
        <v>#N/A</v>
      </c>
      <c r="AD42" s="202" t="e">
        <f t="shared" ca="1" si="13"/>
        <v>#N/A</v>
      </c>
      <c r="AE42" s="202" t="str">
        <f t="shared" si="23"/>
        <v/>
      </c>
      <c r="AF42" s="202" t="e">
        <f t="shared" ca="1" si="14"/>
        <v>#N/A</v>
      </c>
      <c r="AH42" s="209" t="str">
        <f t="shared" si="24"/>
        <v/>
      </c>
      <c r="AI42" s="209" t="str">
        <f t="shared" si="25"/>
        <v/>
      </c>
      <c r="AJ42" s="237" t="str">
        <f t="shared" si="26"/>
        <v>_</v>
      </c>
      <c r="AL42" s="209">
        <v>33</v>
      </c>
      <c r="AM42" s="209" t="b">
        <f t="shared" si="15"/>
        <v>0</v>
      </c>
      <c r="AN42" s="237" t="str">
        <f t="shared" si="16"/>
        <v/>
      </c>
      <c r="AO42" s="237" t="str">
        <f t="shared" si="17"/>
        <v/>
      </c>
      <c r="AP42" s="237" t="str">
        <f t="shared" ca="1" si="18"/>
        <v/>
      </c>
      <c r="AQ42" s="237" t="str">
        <f t="shared" ca="1" si="19"/>
        <v/>
      </c>
      <c r="AR42" s="237" t="str">
        <f t="shared" ca="1" si="20"/>
        <v>-</v>
      </c>
    </row>
    <row r="43" spans="2:44" ht="15" customHeight="1">
      <c r="B43" s="217" t="b">
        <f>IF(TRIM(Length_1!A38)="",FALSE,TRUE)</f>
        <v>0</v>
      </c>
      <c r="C43" s="202" t="str">
        <f>IF($B43=FALSE,"",VALUE(Length_1!A38))</f>
        <v/>
      </c>
      <c r="D43" s="202" t="str">
        <f>IF($B43=FALSE,"",Length_1!B38)</f>
        <v/>
      </c>
      <c r="E43" s="221" t="str">
        <f>IF(B43=FALSE,"",Length_1!M38)</f>
        <v/>
      </c>
      <c r="F43" s="221" t="str">
        <f>IF(B43=FALSE,"",Length_1!N38)</f>
        <v/>
      </c>
      <c r="G43" s="221" t="str">
        <f>IF(B43=FALSE,"",Length_1!O38)</f>
        <v/>
      </c>
      <c r="H43" s="221" t="str">
        <f>IF(B43=FALSE,"",Length_1!P38)</f>
        <v/>
      </c>
      <c r="I43" s="221" t="str">
        <f>IF(B43=FALSE,"",Length_1!Q38)</f>
        <v/>
      </c>
      <c r="J43" s="222" t="str">
        <f t="shared" si="1"/>
        <v/>
      </c>
      <c r="K43" s="223" t="str">
        <f t="shared" si="2"/>
        <v/>
      </c>
      <c r="L43" s="224" t="str">
        <f>IF(B43=FALSE,"",Length_1!D82)</f>
        <v/>
      </c>
      <c r="M43" s="225" t="str">
        <f>IF(B43=FALSE,"",Calcu!J43*I$3)</f>
        <v/>
      </c>
      <c r="N43" s="226" t="str">
        <f t="shared" si="3"/>
        <v/>
      </c>
      <c r="O43" s="226" t="str">
        <f ca="1">IF(B43=FALSE,"",OFFSET(Length_1!A82,0,MATCH("열팽창계수",Length_1!$47:$47,0)-1))</f>
        <v/>
      </c>
      <c r="P43" s="227" t="str">
        <f t="shared" si="4"/>
        <v/>
      </c>
      <c r="Q43" s="278" t="str">
        <f t="shared" si="5"/>
        <v/>
      </c>
      <c r="R43" s="278" t="str">
        <f t="shared" si="6"/>
        <v/>
      </c>
      <c r="S43" s="278" t="str">
        <f t="shared" si="7"/>
        <v/>
      </c>
      <c r="T43" s="228" t="str">
        <f t="shared" si="8"/>
        <v/>
      </c>
      <c r="U43" s="229" t="str">
        <f t="shared" si="9"/>
        <v/>
      </c>
      <c r="V43" s="202" t="str">
        <f t="shared" si="21"/>
        <v/>
      </c>
      <c r="W43" s="202" t="str">
        <f t="shared" si="22"/>
        <v/>
      </c>
      <c r="X43" s="129"/>
      <c r="Y43" s="202" t="e">
        <f ca="1">IF(Length_1!J38&lt;0,ROUNDUP(Length_1!J38*I$3,$M$66),ROUNDDOWN(Length_1!J38*I$3,$M$66))</f>
        <v>#N/A</v>
      </c>
      <c r="Z43" s="202" t="e">
        <f ca="1">IF(Length_1!K38&lt;0,ROUNDDOWN(Length_1!K38*I$3,$M$66),ROUNDUP(Length_1!K38*I$3,$M$66))</f>
        <v>#N/A</v>
      </c>
      <c r="AA43" s="202" t="e">
        <f t="shared" ca="1" si="10"/>
        <v>#N/A</v>
      </c>
      <c r="AB43" s="202" t="e">
        <f t="shared" ca="1" si="11"/>
        <v>#N/A</v>
      </c>
      <c r="AC43" s="209" t="e">
        <f t="shared" ca="1" si="12"/>
        <v>#N/A</v>
      </c>
      <c r="AD43" s="202" t="e">
        <f t="shared" ca="1" si="13"/>
        <v>#N/A</v>
      </c>
      <c r="AE43" s="202" t="str">
        <f t="shared" si="23"/>
        <v/>
      </c>
      <c r="AF43" s="202" t="e">
        <f t="shared" ca="1" si="14"/>
        <v>#N/A</v>
      </c>
      <c r="AH43" s="209" t="str">
        <f t="shared" si="24"/>
        <v/>
      </c>
      <c r="AI43" s="209" t="str">
        <f t="shared" si="25"/>
        <v/>
      </c>
      <c r="AJ43" s="237" t="str">
        <f t="shared" si="26"/>
        <v>_</v>
      </c>
      <c r="AL43" s="209">
        <v>34</v>
      </c>
      <c r="AM43" s="209" t="b">
        <f t="shared" si="15"/>
        <v>0</v>
      </c>
      <c r="AN43" s="237" t="str">
        <f t="shared" si="16"/>
        <v/>
      </c>
      <c r="AO43" s="237" t="str">
        <f t="shared" si="17"/>
        <v/>
      </c>
      <c r="AP43" s="237" t="str">
        <f t="shared" ca="1" si="18"/>
        <v/>
      </c>
      <c r="AQ43" s="237" t="str">
        <f t="shared" ca="1" si="19"/>
        <v/>
      </c>
      <c r="AR43" s="237" t="str">
        <f t="shared" ca="1" si="20"/>
        <v>-</v>
      </c>
    </row>
    <row r="44" spans="2:44" ht="15" customHeight="1">
      <c r="B44" s="217" t="b">
        <f>IF(TRIM(Length_1!A39)="",FALSE,TRUE)</f>
        <v>0</v>
      </c>
      <c r="C44" s="202" t="str">
        <f>IF($B44=FALSE,"",VALUE(Length_1!A39))</f>
        <v/>
      </c>
      <c r="D44" s="202" t="str">
        <f>IF($B44=FALSE,"",Length_1!B39)</f>
        <v/>
      </c>
      <c r="E44" s="221" t="str">
        <f>IF(B44=FALSE,"",Length_1!M39)</f>
        <v/>
      </c>
      <c r="F44" s="221" t="str">
        <f>IF(B44=FALSE,"",Length_1!N39)</f>
        <v/>
      </c>
      <c r="G44" s="221" t="str">
        <f>IF(B44=FALSE,"",Length_1!O39)</f>
        <v/>
      </c>
      <c r="H44" s="221" t="str">
        <f>IF(B44=FALSE,"",Length_1!P39)</f>
        <v/>
      </c>
      <c r="I44" s="221" t="str">
        <f>IF(B44=FALSE,"",Length_1!Q39)</f>
        <v/>
      </c>
      <c r="J44" s="222" t="str">
        <f t="shared" si="1"/>
        <v/>
      </c>
      <c r="K44" s="223" t="str">
        <f t="shared" si="2"/>
        <v/>
      </c>
      <c r="L44" s="224" t="str">
        <f>IF(B44=FALSE,"",Length_1!D83)</f>
        <v/>
      </c>
      <c r="M44" s="225" t="str">
        <f>IF(B44=FALSE,"",Calcu!J44*I$3)</f>
        <v/>
      </c>
      <c r="N44" s="226" t="str">
        <f t="shared" si="3"/>
        <v/>
      </c>
      <c r="O44" s="226" t="str">
        <f ca="1">IF(B44=FALSE,"",OFFSET(Length_1!A83,0,MATCH("열팽창계수",Length_1!$47:$47,0)-1))</f>
        <v/>
      </c>
      <c r="P44" s="227" t="str">
        <f t="shared" si="4"/>
        <v/>
      </c>
      <c r="Q44" s="278" t="str">
        <f t="shared" si="5"/>
        <v/>
      </c>
      <c r="R44" s="278" t="str">
        <f t="shared" si="6"/>
        <v/>
      </c>
      <c r="S44" s="278" t="str">
        <f t="shared" si="7"/>
        <v/>
      </c>
      <c r="T44" s="228" t="str">
        <f t="shared" si="8"/>
        <v/>
      </c>
      <c r="U44" s="229" t="str">
        <f t="shared" si="9"/>
        <v/>
      </c>
      <c r="V44" s="202" t="str">
        <f t="shared" si="21"/>
        <v/>
      </c>
      <c r="W44" s="202" t="str">
        <f t="shared" si="22"/>
        <v/>
      </c>
      <c r="X44" s="129"/>
      <c r="Y44" s="202" t="e">
        <f ca="1">IF(Length_1!J39&lt;0,ROUNDUP(Length_1!J39*I$3,$M$66),ROUNDDOWN(Length_1!J39*I$3,$M$66))</f>
        <v>#N/A</v>
      </c>
      <c r="Z44" s="202" t="e">
        <f ca="1">IF(Length_1!K39&lt;0,ROUNDDOWN(Length_1!K39*I$3,$M$66),ROUNDUP(Length_1!K39*I$3,$M$66))</f>
        <v>#N/A</v>
      </c>
      <c r="AA44" s="202" t="e">
        <f t="shared" ca="1" si="10"/>
        <v>#N/A</v>
      </c>
      <c r="AB44" s="202" t="e">
        <f t="shared" ca="1" si="11"/>
        <v>#N/A</v>
      </c>
      <c r="AC44" s="209" t="e">
        <f t="shared" ca="1" si="12"/>
        <v>#N/A</v>
      </c>
      <c r="AD44" s="202" t="e">
        <f t="shared" ca="1" si="13"/>
        <v>#N/A</v>
      </c>
      <c r="AE44" s="202" t="str">
        <f t="shared" si="23"/>
        <v/>
      </c>
      <c r="AF44" s="202" t="e">
        <f t="shared" ca="1" si="14"/>
        <v>#N/A</v>
      </c>
      <c r="AH44" s="209" t="str">
        <f t="shared" si="24"/>
        <v/>
      </c>
      <c r="AI44" s="209" t="str">
        <f t="shared" si="25"/>
        <v/>
      </c>
      <c r="AJ44" s="237" t="str">
        <f t="shared" si="26"/>
        <v>_</v>
      </c>
      <c r="AL44" s="209">
        <v>35</v>
      </c>
      <c r="AM44" s="209" t="b">
        <f t="shared" si="15"/>
        <v>0</v>
      </c>
      <c r="AN44" s="237" t="str">
        <f t="shared" si="16"/>
        <v/>
      </c>
      <c r="AO44" s="237" t="str">
        <f t="shared" si="17"/>
        <v/>
      </c>
      <c r="AP44" s="237" t="str">
        <f t="shared" ca="1" si="18"/>
        <v/>
      </c>
      <c r="AQ44" s="237" t="str">
        <f t="shared" ca="1" si="19"/>
        <v/>
      </c>
      <c r="AR44" s="237" t="str">
        <f t="shared" ca="1" si="20"/>
        <v>-</v>
      </c>
    </row>
    <row r="45" spans="2:44" ht="15" customHeight="1">
      <c r="B45" s="217" t="b">
        <f>IF(TRIM(Length_1!A40)="",FALSE,TRUE)</f>
        <v>0</v>
      </c>
      <c r="C45" s="202" t="str">
        <f>IF($B45=FALSE,"",VALUE(Length_1!A40))</f>
        <v/>
      </c>
      <c r="D45" s="202" t="str">
        <f>IF($B45=FALSE,"",Length_1!B40)</f>
        <v/>
      </c>
      <c r="E45" s="221" t="str">
        <f>IF(B45=FALSE,"",Length_1!M40)</f>
        <v/>
      </c>
      <c r="F45" s="221" t="str">
        <f>IF(B45=FALSE,"",Length_1!N40)</f>
        <v/>
      </c>
      <c r="G45" s="221" t="str">
        <f>IF(B45=FALSE,"",Length_1!O40)</f>
        <v/>
      </c>
      <c r="H45" s="221" t="str">
        <f>IF(B45=FALSE,"",Length_1!P40)</f>
        <v/>
      </c>
      <c r="I45" s="221" t="str">
        <f>IF(B45=FALSE,"",Length_1!Q40)</f>
        <v/>
      </c>
      <c r="J45" s="222" t="str">
        <f t="shared" si="1"/>
        <v/>
      </c>
      <c r="K45" s="223" t="str">
        <f t="shared" si="2"/>
        <v/>
      </c>
      <c r="L45" s="224" t="str">
        <f>IF(B45=FALSE,"",Length_1!D84)</f>
        <v/>
      </c>
      <c r="M45" s="225" t="str">
        <f>IF(B45=FALSE,"",Calcu!J45*I$3)</f>
        <v/>
      </c>
      <c r="N45" s="226" t="str">
        <f t="shared" si="3"/>
        <v/>
      </c>
      <c r="O45" s="226" t="str">
        <f ca="1">IF(B45=FALSE,"",OFFSET(Length_1!A84,0,MATCH("열팽창계수",Length_1!$47:$47,0)-1))</f>
        <v/>
      </c>
      <c r="P45" s="227" t="str">
        <f t="shared" si="4"/>
        <v/>
      </c>
      <c r="Q45" s="278" t="str">
        <f t="shared" si="5"/>
        <v/>
      </c>
      <c r="R45" s="278" t="str">
        <f t="shared" si="6"/>
        <v/>
      </c>
      <c r="S45" s="278" t="str">
        <f t="shared" si="7"/>
        <v/>
      </c>
      <c r="T45" s="228" t="str">
        <f t="shared" si="8"/>
        <v/>
      </c>
      <c r="U45" s="229" t="str">
        <f t="shared" si="9"/>
        <v/>
      </c>
      <c r="V45" s="202" t="str">
        <f t="shared" si="21"/>
        <v/>
      </c>
      <c r="W45" s="202" t="str">
        <f t="shared" si="22"/>
        <v/>
      </c>
      <c r="X45" s="129"/>
      <c r="Y45" s="202" t="e">
        <f ca="1">IF(Length_1!J40&lt;0,ROUNDUP(Length_1!J40*I$3,$M$66),ROUNDDOWN(Length_1!J40*I$3,$M$66))</f>
        <v>#N/A</v>
      </c>
      <c r="Z45" s="202" t="e">
        <f ca="1">IF(Length_1!K40&lt;0,ROUNDDOWN(Length_1!K40*I$3,$M$66),ROUNDUP(Length_1!K40*I$3,$M$66))</f>
        <v>#N/A</v>
      </c>
      <c r="AA45" s="202" t="e">
        <f t="shared" ca="1" si="10"/>
        <v>#N/A</v>
      </c>
      <c r="AB45" s="202" t="e">
        <f t="shared" ca="1" si="11"/>
        <v>#N/A</v>
      </c>
      <c r="AC45" s="209" t="e">
        <f t="shared" ca="1" si="12"/>
        <v>#N/A</v>
      </c>
      <c r="AD45" s="202" t="e">
        <f t="shared" ca="1" si="13"/>
        <v>#N/A</v>
      </c>
      <c r="AE45" s="202" t="str">
        <f t="shared" si="23"/>
        <v/>
      </c>
      <c r="AF45" s="202" t="e">
        <f t="shared" ca="1" si="14"/>
        <v>#N/A</v>
      </c>
      <c r="AH45" s="209" t="str">
        <f t="shared" si="24"/>
        <v/>
      </c>
      <c r="AI45" s="209" t="str">
        <f t="shared" si="25"/>
        <v/>
      </c>
      <c r="AJ45" s="237" t="str">
        <f t="shared" si="26"/>
        <v>_</v>
      </c>
      <c r="AL45" s="209">
        <v>36</v>
      </c>
      <c r="AM45" s="209" t="b">
        <f t="shared" si="15"/>
        <v>0</v>
      </c>
      <c r="AN45" s="237" t="str">
        <f t="shared" si="16"/>
        <v/>
      </c>
      <c r="AO45" s="237" t="str">
        <f t="shared" si="17"/>
        <v/>
      </c>
      <c r="AP45" s="237" t="str">
        <f t="shared" ca="1" si="18"/>
        <v/>
      </c>
      <c r="AQ45" s="237" t="str">
        <f t="shared" ca="1" si="19"/>
        <v/>
      </c>
      <c r="AR45" s="237" t="str">
        <f t="shared" ca="1" si="20"/>
        <v>-</v>
      </c>
    </row>
    <row r="46" spans="2:44" ht="15" customHeight="1">
      <c r="B46" s="217" t="b">
        <f>IF(TRIM(Length_1!A41)="",FALSE,TRUE)</f>
        <v>0</v>
      </c>
      <c r="C46" s="202" t="str">
        <f>IF($B46=FALSE,"",VALUE(Length_1!A41))</f>
        <v/>
      </c>
      <c r="D46" s="202" t="str">
        <f>IF($B46=FALSE,"",Length_1!B41)</f>
        <v/>
      </c>
      <c r="E46" s="221" t="str">
        <f>IF(B46=FALSE,"",Length_1!M41)</f>
        <v/>
      </c>
      <c r="F46" s="221" t="str">
        <f>IF(B46=FALSE,"",Length_1!N41)</f>
        <v/>
      </c>
      <c r="G46" s="221" t="str">
        <f>IF(B46=FALSE,"",Length_1!O41)</f>
        <v/>
      </c>
      <c r="H46" s="221" t="str">
        <f>IF(B46=FALSE,"",Length_1!P41)</f>
        <v/>
      </c>
      <c r="I46" s="221" t="str">
        <f>IF(B46=FALSE,"",Length_1!Q41)</f>
        <v/>
      </c>
      <c r="J46" s="222" t="str">
        <f t="shared" si="1"/>
        <v/>
      </c>
      <c r="K46" s="223" t="str">
        <f t="shared" si="2"/>
        <v/>
      </c>
      <c r="L46" s="224" t="str">
        <f>IF(B46=FALSE,"",Length_1!D85)</f>
        <v/>
      </c>
      <c r="M46" s="225" t="str">
        <f>IF(B46=FALSE,"",Calcu!J46*I$3)</f>
        <v/>
      </c>
      <c r="N46" s="226" t="str">
        <f t="shared" si="3"/>
        <v/>
      </c>
      <c r="O46" s="226" t="str">
        <f ca="1">IF(B46=FALSE,"",OFFSET(Length_1!A85,0,MATCH("열팽창계수",Length_1!$47:$47,0)-1))</f>
        <v/>
      </c>
      <c r="P46" s="227" t="str">
        <f t="shared" si="4"/>
        <v/>
      </c>
      <c r="Q46" s="278" t="str">
        <f t="shared" si="5"/>
        <v/>
      </c>
      <c r="R46" s="278" t="str">
        <f t="shared" si="6"/>
        <v/>
      </c>
      <c r="S46" s="278" t="str">
        <f t="shared" si="7"/>
        <v/>
      </c>
      <c r="T46" s="228" t="str">
        <f t="shared" si="8"/>
        <v/>
      </c>
      <c r="U46" s="229" t="str">
        <f t="shared" si="9"/>
        <v/>
      </c>
      <c r="V46" s="202" t="str">
        <f t="shared" si="21"/>
        <v/>
      </c>
      <c r="W46" s="202" t="str">
        <f t="shared" si="22"/>
        <v/>
      </c>
      <c r="X46" s="129"/>
      <c r="Y46" s="202" t="e">
        <f ca="1">IF(Length_1!J41&lt;0,ROUNDUP(Length_1!J41*I$3,$M$66),ROUNDDOWN(Length_1!J41*I$3,$M$66))</f>
        <v>#N/A</v>
      </c>
      <c r="Z46" s="202" t="e">
        <f ca="1">IF(Length_1!K41&lt;0,ROUNDDOWN(Length_1!K41*I$3,$M$66),ROUNDUP(Length_1!K41*I$3,$M$66))</f>
        <v>#N/A</v>
      </c>
      <c r="AA46" s="202" t="e">
        <f t="shared" ca="1" si="10"/>
        <v>#N/A</v>
      </c>
      <c r="AB46" s="202" t="e">
        <f t="shared" ca="1" si="11"/>
        <v>#N/A</v>
      </c>
      <c r="AC46" s="209" t="e">
        <f t="shared" ca="1" si="12"/>
        <v>#N/A</v>
      </c>
      <c r="AD46" s="202" t="e">
        <f t="shared" ca="1" si="13"/>
        <v>#N/A</v>
      </c>
      <c r="AE46" s="202" t="str">
        <f t="shared" si="23"/>
        <v/>
      </c>
      <c r="AF46" s="202" t="e">
        <f t="shared" ca="1" si="14"/>
        <v>#N/A</v>
      </c>
      <c r="AH46" s="209" t="str">
        <f t="shared" si="24"/>
        <v/>
      </c>
      <c r="AI46" s="209" t="str">
        <f t="shared" si="25"/>
        <v/>
      </c>
      <c r="AJ46" s="237" t="str">
        <f t="shared" si="26"/>
        <v>_</v>
      </c>
      <c r="AL46" s="209">
        <v>37</v>
      </c>
      <c r="AM46" s="209" t="b">
        <f t="shared" si="15"/>
        <v>0</v>
      </c>
      <c r="AN46" s="237" t="str">
        <f t="shared" si="16"/>
        <v/>
      </c>
      <c r="AO46" s="237" t="str">
        <f t="shared" si="17"/>
        <v/>
      </c>
      <c r="AP46" s="237" t="str">
        <f t="shared" ca="1" si="18"/>
        <v/>
      </c>
      <c r="AQ46" s="237" t="str">
        <f t="shared" ca="1" si="19"/>
        <v/>
      </c>
      <c r="AR46" s="237" t="str">
        <f t="shared" ca="1" si="20"/>
        <v>-</v>
      </c>
    </row>
    <row r="47" spans="2:44" ht="15" customHeight="1">
      <c r="B47" s="217" t="b">
        <f>IF(TRIM(Length_1!A42)="",FALSE,TRUE)</f>
        <v>0</v>
      </c>
      <c r="C47" s="202" t="str">
        <f>IF($B47=FALSE,"",VALUE(Length_1!A42))</f>
        <v/>
      </c>
      <c r="D47" s="202" t="str">
        <f>IF($B47=FALSE,"",Length_1!B42)</f>
        <v/>
      </c>
      <c r="E47" s="221" t="str">
        <f>IF(B47=FALSE,"",Length_1!M42)</f>
        <v/>
      </c>
      <c r="F47" s="221" t="str">
        <f>IF(B47=FALSE,"",Length_1!N42)</f>
        <v/>
      </c>
      <c r="G47" s="221" t="str">
        <f>IF(B47=FALSE,"",Length_1!O42)</f>
        <v/>
      </c>
      <c r="H47" s="221" t="str">
        <f>IF(B47=FALSE,"",Length_1!P42)</f>
        <v/>
      </c>
      <c r="I47" s="221" t="str">
        <f>IF(B47=FALSE,"",Length_1!Q42)</f>
        <v/>
      </c>
      <c r="J47" s="222" t="str">
        <f t="shared" si="1"/>
        <v/>
      </c>
      <c r="K47" s="223" t="str">
        <f t="shared" si="2"/>
        <v/>
      </c>
      <c r="L47" s="224" t="str">
        <f>IF(B47=FALSE,"",Length_1!D86)</f>
        <v/>
      </c>
      <c r="M47" s="225" t="str">
        <f>IF(B47=FALSE,"",Calcu!J47*I$3)</f>
        <v/>
      </c>
      <c r="N47" s="226" t="str">
        <f t="shared" si="3"/>
        <v/>
      </c>
      <c r="O47" s="226" t="str">
        <f ca="1">IF(B47=FALSE,"",OFFSET(Length_1!A86,0,MATCH("열팽창계수",Length_1!$47:$47,0)-1))</f>
        <v/>
      </c>
      <c r="P47" s="227" t="str">
        <f t="shared" si="4"/>
        <v/>
      </c>
      <c r="Q47" s="278" t="str">
        <f t="shared" si="5"/>
        <v/>
      </c>
      <c r="R47" s="278" t="str">
        <f t="shared" si="6"/>
        <v/>
      </c>
      <c r="S47" s="278" t="str">
        <f t="shared" si="7"/>
        <v/>
      </c>
      <c r="T47" s="228" t="str">
        <f t="shared" si="8"/>
        <v/>
      </c>
      <c r="U47" s="229" t="str">
        <f t="shared" si="9"/>
        <v/>
      </c>
      <c r="V47" s="202" t="str">
        <f t="shared" si="21"/>
        <v/>
      </c>
      <c r="W47" s="202" t="str">
        <f t="shared" si="22"/>
        <v/>
      </c>
      <c r="X47" s="129"/>
      <c r="Y47" s="202" t="e">
        <f ca="1">IF(Length_1!J42&lt;0,ROUNDUP(Length_1!J42*I$3,$M$66),ROUNDDOWN(Length_1!J42*I$3,$M$66))</f>
        <v>#N/A</v>
      </c>
      <c r="Z47" s="202" t="e">
        <f ca="1">IF(Length_1!K42&lt;0,ROUNDDOWN(Length_1!K42*I$3,$M$66),ROUNDUP(Length_1!K42*I$3,$M$66))</f>
        <v>#N/A</v>
      </c>
      <c r="AA47" s="202" t="e">
        <f t="shared" ca="1" si="10"/>
        <v>#N/A</v>
      </c>
      <c r="AB47" s="202" t="e">
        <f t="shared" ca="1" si="11"/>
        <v>#N/A</v>
      </c>
      <c r="AC47" s="209" t="e">
        <f t="shared" ca="1" si="12"/>
        <v>#N/A</v>
      </c>
      <c r="AD47" s="202" t="e">
        <f t="shared" ca="1" si="13"/>
        <v>#N/A</v>
      </c>
      <c r="AE47" s="202" t="str">
        <f t="shared" si="23"/>
        <v/>
      </c>
      <c r="AF47" s="202" t="e">
        <f t="shared" ca="1" si="14"/>
        <v>#N/A</v>
      </c>
      <c r="AH47" s="209" t="str">
        <f t="shared" si="24"/>
        <v/>
      </c>
      <c r="AI47" s="209" t="str">
        <f t="shared" si="25"/>
        <v/>
      </c>
      <c r="AJ47" s="237" t="str">
        <f t="shared" si="26"/>
        <v>_</v>
      </c>
      <c r="AL47" s="209">
        <v>38</v>
      </c>
      <c r="AM47" s="209" t="b">
        <f t="shared" si="15"/>
        <v>0</v>
      </c>
      <c r="AN47" s="237" t="str">
        <f t="shared" si="16"/>
        <v/>
      </c>
      <c r="AO47" s="237" t="str">
        <f t="shared" si="17"/>
        <v/>
      </c>
      <c r="AP47" s="237" t="str">
        <f t="shared" ca="1" si="18"/>
        <v/>
      </c>
      <c r="AQ47" s="237" t="str">
        <f t="shared" ca="1" si="19"/>
        <v/>
      </c>
      <c r="AR47" s="237" t="str">
        <f t="shared" ca="1" si="20"/>
        <v>-</v>
      </c>
    </row>
    <row r="48" spans="2:44" ht="15" customHeight="1">
      <c r="B48" s="217" t="b">
        <f>IF(TRIM(Length_1!A43)="",FALSE,TRUE)</f>
        <v>0</v>
      </c>
      <c r="C48" s="202" t="str">
        <f>IF($B48=FALSE,"",VALUE(Length_1!A43))</f>
        <v/>
      </c>
      <c r="D48" s="202" t="str">
        <f>IF($B48=FALSE,"",Length_1!B43)</f>
        <v/>
      </c>
      <c r="E48" s="221" t="str">
        <f>IF(B48=FALSE,"",Length_1!M43)</f>
        <v/>
      </c>
      <c r="F48" s="221" t="str">
        <f>IF(B48=FALSE,"",Length_1!N43)</f>
        <v/>
      </c>
      <c r="G48" s="221" t="str">
        <f>IF(B48=FALSE,"",Length_1!O43)</f>
        <v/>
      </c>
      <c r="H48" s="221" t="str">
        <f>IF(B48=FALSE,"",Length_1!P43)</f>
        <v/>
      </c>
      <c r="I48" s="221" t="str">
        <f>IF(B48=FALSE,"",Length_1!Q43)</f>
        <v/>
      </c>
      <c r="J48" s="222" t="str">
        <f t="shared" si="1"/>
        <v/>
      </c>
      <c r="K48" s="223" t="str">
        <f t="shared" si="2"/>
        <v/>
      </c>
      <c r="L48" s="224" t="str">
        <f>IF(B48=FALSE,"",Length_1!D87)</f>
        <v/>
      </c>
      <c r="M48" s="225" t="str">
        <f>IF(B48=FALSE,"",Calcu!J48*I$3)</f>
        <v/>
      </c>
      <c r="N48" s="226" t="str">
        <f t="shared" si="3"/>
        <v/>
      </c>
      <c r="O48" s="226" t="str">
        <f ca="1">IF(B48=FALSE,"",OFFSET(Length_1!A87,0,MATCH("열팽창계수",Length_1!$47:$47,0)-1))</f>
        <v/>
      </c>
      <c r="P48" s="227" t="str">
        <f t="shared" si="4"/>
        <v/>
      </c>
      <c r="Q48" s="278" t="str">
        <f t="shared" si="5"/>
        <v/>
      </c>
      <c r="R48" s="278" t="str">
        <f t="shared" si="6"/>
        <v/>
      </c>
      <c r="S48" s="278" t="str">
        <f t="shared" si="7"/>
        <v/>
      </c>
      <c r="T48" s="228" t="str">
        <f t="shared" si="8"/>
        <v/>
      </c>
      <c r="U48" s="229" t="str">
        <f t="shared" si="9"/>
        <v/>
      </c>
      <c r="V48" s="202" t="str">
        <f t="shared" si="21"/>
        <v/>
      </c>
      <c r="W48" s="202" t="str">
        <f t="shared" si="22"/>
        <v/>
      </c>
      <c r="X48" s="129"/>
      <c r="Y48" s="202" t="e">
        <f ca="1">IF(Length_1!J43&lt;0,ROUNDUP(Length_1!J43*I$3,$M$66),ROUNDDOWN(Length_1!J43*I$3,$M$66))</f>
        <v>#N/A</v>
      </c>
      <c r="Z48" s="202" t="e">
        <f ca="1">IF(Length_1!K43&lt;0,ROUNDDOWN(Length_1!K43*I$3,$M$66),ROUNDUP(Length_1!K43*I$3,$M$66))</f>
        <v>#N/A</v>
      </c>
      <c r="AA48" s="202" t="e">
        <f t="shared" ca="1" si="10"/>
        <v>#N/A</v>
      </c>
      <c r="AB48" s="202" t="e">
        <f t="shared" ca="1" si="11"/>
        <v>#N/A</v>
      </c>
      <c r="AC48" s="209" t="e">
        <f t="shared" ca="1" si="12"/>
        <v>#N/A</v>
      </c>
      <c r="AD48" s="202" t="e">
        <f t="shared" ca="1" si="13"/>
        <v>#N/A</v>
      </c>
      <c r="AE48" s="202" t="str">
        <f t="shared" si="23"/>
        <v/>
      </c>
      <c r="AF48" s="202" t="e">
        <f t="shared" ca="1" si="14"/>
        <v>#N/A</v>
      </c>
      <c r="AH48" s="209" t="str">
        <f t="shared" si="24"/>
        <v/>
      </c>
      <c r="AI48" s="209" t="str">
        <f t="shared" si="25"/>
        <v/>
      </c>
      <c r="AJ48" s="237" t="str">
        <f t="shared" si="26"/>
        <v>_</v>
      </c>
      <c r="AL48" s="209">
        <v>39</v>
      </c>
      <c r="AM48" s="209" t="b">
        <f t="shared" si="15"/>
        <v>0</v>
      </c>
      <c r="AN48" s="237" t="str">
        <f t="shared" si="16"/>
        <v/>
      </c>
      <c r="AO48" s="237" t="str">
        <f t="shared" si="17"/>
        <v/>
      </c>
      <c r="AP48" s="237" t="str">
        <f t="shared" ca="1" si="18"/>
        <v/>
      </c>
      <c r="AQ48" s="237" t="str">
        <f t="shared" ca="1" si="19"/>
        <v/>
      </c>
      <c r="AR48" s="237" t="str">
        <f t="shared" ca="1" si="20"/>
        <v>-</v>
      </c>
    </row>
    <row r="49" spans="1:44" ht="15" customHeight="1">
      <c r="B49" s="217" t="b">
        <f>IF(TRIM(Length_1!A44)="",FALSE,TRUE)</f>
        <v>0</v>
      </c>
      <c r="C49" s="202" t="str">
        <f>IF($B49=FALSE,"",VALUE(Length_1!A44))</f>
        <v/>
      </c>
      <c r="D49" s="202" t="str">
        <f>IF($B49=FALSE,"",Length_1!B44)</f>
        <v/>
      </c>
      <c r="E49" s="221" t="str">
        <f>IF(B49=FALSE,"",Length_1!M44)</f>
        <v/>
      </c>
      <c r="F49" s="221" t="str">
        <f>IF(B49=FALSE,"",Length_1!N44)</f>
        <v/>
      </c>
      <c r="G49" s="221" t="str">
        <f>IF(B49=FALSE,"",Length_1!O44)</f>
        <v/>
      </c>
      <c r="H49" s="221" t="str">
        <f>IF(B49=FALSE,"",Length_1!P44)</f>
        <v/>
      </c>
      <c r="I49" s="221" t="str">
        <f>IF(B49=FALSE,"",Length_1!Q44)</f>
        <v/>
      </c>
      <c r="J49" s="222" t="str">
        <f t="shared" si="1"/>
        <v/>
      </c>
      <c r="K49" s="223" t="str">
        <f t="shared" si="2"/>
        <v/>
      </c>
      <c r="L49" s="224" t="str">
        <f>IF(B49=FALSE,"",Length_1!D88)</f>
        <v/>
      </c>
      <c r="M49" s="225" t="str">
        <f>IF(B49=FALSE,"",Calcu!J49*I$3)</f>
        <v/>
      </c>
      <c r="N49" s="226" t="str">
        <f t="shared" si="3"/>
        <v/>
      </c>
      <c r="O49" s="226" t="str">
        <f ca="1">IF(B49=FALSE,"",OFFSET(Length_1!A88,0,MATCH("열팽창계수",Length_1!$47:$47,0)-1))</f>
        <v/>
      </c>
      <c r="P49" s="227" t="str">
        <f t="shared" si="4"/>
        <v/>
      </c>
      <c r="Q49" s="278" t="str">
        <f t="shared" si="5"/>
        <v/>
      </c>
      <c r="R49" s="278" t="str">
        <f t="shared" si="6"/>
        <v/>
      </c>
      <c r="S49" s="278" t="str">
        <f t="shared" si="7"/>
        <v/>
      </c>
      <c r="T49" s="228" t="str">
        <f t="shared" si="8"/>
        <v/>
      </c>
      <c r="U49" s="229" t="str">
        <f t="shared" si="9"/>
        <v/>
      </c>
      <c r="V49" s="202" t="str">
        <f t="shared" si="21"/>
        <v/>
      </c>
      <c r="W49" s="202" t="str">
        <f t="shared" si="22"/>
        <v/>
      </c>
      <c r="X49" s="129"/>
      <c r="Y49" s="202" t="e">
        <f ca="1">IF(Length_1!J44&lt;0,ROUNDUP(Length_1!J44*I$3,$M$66),ROUNDDOWN(Length_1!J44*I$3,$M$66))</f>
        <v>#N/A</v>
      </c>
      <c r="Z49" s="202" t="e">
        <f ca="1">IF(Length_1!K44&lt;0,ROUNDDOWN(Length_1!K44*I$3,$M$66),ROUNDUP(Length_1!K44*I$3,$M$66))</f>
        <v>#N/A</v>
      </c>
      <c r="AA49" s="202" t="e">
        <f t="shared" ca="1" si="10"/>
        <v>#N/A</v>
      </c>
      <c r="AB49" s="202" t="e">
        <f t="shared" ca="1" si="11"/>
        <v>#N/A</v>
      </c>
      <c r="AC49" s="209" t="e">
        <f t="shared" ca="1" si="12"/>
        <v>#N/A</v>
      </c>
      <c r="AD49" s="202" t="e">
        <f t="shared" ca="1" si="13"/>
        <v>#N/A</v>
      </c>
      <c r="AE49" s="202" t="str">
        <f t="shared" si="23"/>
        <v/>
      </c>
      <c r="AF49" s="202" t="e">
        <f ca="1">S$66</f>
        <v>#N/A</v>
      </c>
      <c r="AH49" s="209" t="str">
        <f t="shared" si="24"/>
        <v/>
      </c>
      <c r="AI49" s="209" t="str">
        <f t="shared" si="25"/>
        <v/>
      </c>
      <c r="AJ49" s="237" t="str">
        <f t="shared" si="26"/>
        <v>_</v>
      </c>
      <c r="AL49" s="209">
        <v>40</v>
      </c>
      <c r="AM49" s="209" t="b">
        <f t="shared" si="15"/>
        <v>0</v>
      </c>
      <c r="AN49" s="237" t="str">
        <f t="shared" si="16"/>
        <v/>
      </c>
      <c r="AO49" s="237" t="str">
        <f t="shared" si="17"/>
        <v/>
      </c>
      <c r="AP49" s="237" t="str">
        <f t="shared" ca="1" si="18"/>
        <v/>
      </c>
      <c r="AQ49" s="237" t="str">
        <f t="shared" ca="1" si="19"/>
        <v/>
      </c>
      <c r="AR49" s="237" t="str">
        <f t="shared" ca="1" si="20"/>
        <v>-</v>
      </c>
    </row>
    <row r="50" spans="1:44" ht="15" customHeight="1">
      <c r="N50" s="125"/>
      <c r="O50" s="125"/>
      <c r="P50" s="125"/>
      <c r="Q50" s="125"/>
      <c r="R50" s="125"/>
      <c r="S50" s="125"/>
      <c r="T50" s="125"/>
      <c r="X50" s="125"/>
    </row>
    <row r="51" spans="1:44" ht="15" customHeight="1">
      <c r="A51" s="123" t="s">
        <v>163</v>
      </c>
      <c r="C51" s="124"/>
      <c r="D51" s="124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 spans="1:44" ht="15" customHeight="1">
      <c r="A52" s="123"/>
      <c r="B52" s="477"/>
      <c r="C52" s="477" t="s">
        <v>165</v>
      </c>
      <c r="D52" s="482" t="s">
        <v>166</v>
      </c>
      <c r="E52" s="477" t="s">
        <v>167</v>
      </c>
      <c r="F52" s="477" t="s">
        <v>60</v>
      </c>
      <c r="G52" s="472">
        <v>1</v>
      </c>
      <c r="H52" s="473"/>
      <c r="I52" s="473"/>
      <c r="J52" s="473"/>
      <c r="K52" s="474"/>
      <c r="L52" s="197">
        <v>2</v>
      </c>
      <c r="M52" s="472">
        <v>3</v>
      </c>
      <c r="N52" s="473"/>
      <c r="O52" s="473"/>
      <c r="P52" s="474"/>
      <c r="Q52" s="472">
        <v>4</v>
      </c>
      <c r="R52" s="474"/>
      <c r="S52" s="197">
        <v>5</v>
      </c>
      <c r="T52" s="477" t="s">
        <v>530</v>
      </c>
      <c r="U52" s="472" t="s">
        <v>541</v>
      </c>
      <c r="V52" s="474"/>
    </row>
    <row r="53" spans="1:44" ht="15" customHeight="1">
      <c r="A53" s="123"/>
      <c r="B53" s="478"/>
      <c r="C53" s="478"/>
      <c r="D53" s="484"/>
      <c r="E53" s="478"/>
      <c r="F53" s="478"/>
      <c r="G53" s="277" t="s">
        <v>490</v>
      </c>
      <c r="H53" s="277" t="s">
        <v>491</v>
      </c>
      <c r="I53" s="277" t="s">
        <v>492</v>
      </c>
      <c r="J53" s="472" t="s">
        <v>169</v>
      </c>
      <c r="K53" s="474"/>
      <c r="L53" s="197" t="s">
        <v>170</v>
      </c>
      <c r="M53" s="472" t="s">
        <v>168</v>
      </c>
      <c r="N53" s="474"/>
      <c r="O53" s="472" t="s">
        <v>171</v>
      </c>
      <c r="P53" s="474"/>
      <c r="Q53" s="472" t="s">
        <v>172</v>
      </c>
      <c r="R53" s="474"/>
      <c r="S53" s="197" t="s">
        <v>173</v>
      </c>
      <c r="T53" s="491"/>
      <c r="U53" s="293" t="s">
        <v>542</v>
      </c>
      <c r="V53" s="293" t="s">
        <v>496</v>
      </c>
    </row>
    <row r="54" spans="1:44" ht="15" customHeight="1">
      <c r="B54" s="197" t="s">
        <v>175</v>
      </c>
      <c r="C54" s="230" t="s">
        <v>179</v>
      </c>
      <c r="D54" s="231" t="s">
        <v>180</v>
      </c>
      <c r="E54" s="201" t="e">
        <f ca="1">OFFSET(L$8,MATCH(K$3,T$9:T$49,0),0)</f>
        <v>#N/A</v>
      </c>
      <c r="F54" s="232" t="s">
        <v>177</v>
      </c>
      <c r="G54" s="233" t="e">
        <f ca="1">OFFSET(Length_1!F47,MATCH(K3,T9:T49,0),0)</f>
        <v>#N/A</v>
      </c>
      <c r="H54" s="233" t="e">
        <f ca="1">OFFSET(Length_1!F47,MATCH(K3,T9:T49,0),1)</f>
        <v>#N/A</v>
      </c>
      <c r="I54" s="202" t="e">
        <f ca="1">OFFSET(Length_1!F47,MATCH(K3,T9:T49,0),3)</f>
        <v>#N/A</v>
      </c>
      <c r="J54" s="290" t="e">
        <f ca="1">SQRT(SUMSQ(G54,H54*K3))/I54/IF(Length_1_STD1="Gauge block",1000,1)</f>
        <v>#N/A</v>
      </c>
      <c r="K54" s="206" t="s">
        <v>144</v>
      </c>
      <c r="L54" s="234" t="s">
        <v>181</v>
      </c>
      <c r="M54" s="202"/>
      <c r="N54" s="202"/>
      <c r="O54" s="225">
        <v>1</v>
      </c>
      <c r="P54" s="202"/>
      <c r="Q54" s="235" t="e">
        <f t="shared" ref="Q54:Q61" ca="1" si="27">ABS(J54*O54)</f>
        <v>#N/A</v>
      </c>
      <c r="R54" s="206" t="s">
        <v>144</v>
      </c>
      <c r="S54" s="202" t="s">
        <v>182</v>
      </c>
      <c r="T54" s="241">
        <f t="shared" ref="T54:T61" si="28">IF(S54="∞",0,Q54^4/S54)</f>
        <v>0</v>
      </c>
      <c r="U54" s="235" t="str">
        <f t="shared" ref="U54:U61" si="29">IF(OR(L54="직사각형",L54="삼각형"),Q54,"")</f>
        <v/>
      </c>
      <c r="V54" s="235" t="e">
        <f ca="1">IF(OR(L54="직사각형",L54="삼각형"),"",Q54)</f>
        <v>#N/A</v>
      </c>
    </row>
    <row r="55" spans="1:44" ht="15" customHeight="1">
      <c r="B55" s="197" t="s">
        <v>178</v>
      </c>
      <c r="C55" s="230" t="s">
        <v>151</v>
      </c>
      <c r="D55" s="231" t="s">
        <v>176</v>
      </c>
      <c r="E55" s="201" t="e">
        <f ca="1">OFFSET(M$8,MATCH(K$3,T$9:T$49,0),0)</f>
        <v>#N/A</v>
      </c>
      <c r="F55" s="232" t="s">
        <v>177</v>
      </c>
      <c r="G55" s="206">
        <f>IF(MAX(K9:K49)=0,N3*1000,MAX(K9:K49)*1000)</f>
        <v>0</v>
      </c>
      <c r="H55" s="202">
        <f>IF(MAX(K9:K49)=0,2,1)</f>
        <v>2</v>
      </c>
      <c r="I55" s="238">
        <f>IF(MAX(K9:K49)=0,3,5)</f>
        <v>3</v>
      </c>
      <c r="J55" s="247">
        <f>G55/(IF(H55="",1,H55)*SQRT(I55))</f>
        <v>0</v>
      </c>
      <c r="K55" s="206" t="s">
        <v>144</v>
      </c>
      <c r="L55" s="234" t="str">
        <f>IF(MAX(K9:K49)=0,"직사각형","t")</f>
        <v>직사각형</v>
      </c>
      <c r="M55" s="202"/>
      <c r="N55" s="202"/>
      <c r="O55" s="225">
        <v>-1</v>
      </c>
      <c r="P55" s="202"/>
      <c r="Q55" s="235">
        <f>ABS(J55*O55)</f>
        <v>0</v>
      </c>
      <c r="R55" s="206" t="s">
        <v>144</v>
      </c>
      <c r="S55" s="202" t="str">
        <f>IF(MAX(K9:K49)=0,"∞",I55-1)</f>
        <v>∞</v>
      </c>
      <c r="T55" s="241">
        <f t="shared" si="28"/>
        <v>0</v>
      </c>
      <c r="U55" s="235">
        <f t="shared" si="29"/>
        <v>0</v>
      </c>
      <c r="V55" s="235" t="str">
        <f t="shared" ref="V55:V61" si="30">IF(OR(L55="직사각형",L55="삼각형"),"",Q55)</f>
        <v/>
      </c>
    </row>
    <row r="56" spans="1:44" ht="15" customHeight="1">
      <c r="B56" s="197" t="s">
        <v>82</v>
      </c>
      <c r="C56" s="230" t="s">
        <v>145</v>
      </c>
      <c r="D56" s="231" t="s">
        <v>136</v>
      </c>
      <c r="E56" s="226" t="e">
        <f ca="1">OFFSET(P$8,MATCH(K$3,T$9:T$49,0),0)</f>
        <v>#N/A</v>
      </c>
      <c r="F56" s="232" t="s">
        <v>146</v>
      </c>
      <c r="G56" s="226">
        <f>1*10^-6</f>
        <v>9.9999999999999995E-7</v>
      </c>
      <c r="H56" s="203"/>
      <c r="I56" s="238">
        <v>3</v>
      </c>
      <c r="J56" s="291">
        <f>SQRT((G56/SQRT(I56)/2)^2+(G56/SQRT(I56)/2)^2)</f>
        <v>4.0824829046386305E-7</v>
      </c>
      <c r="K56" s="232" t="s">
        <v>146</v>
      </c>
      <c r="L56" s="234" t="s">
        <v>382</v>
      </c>
      <c r="M56" s="206">
        <f>G57</f>
        <v>0.5</v>
      </c>
      <c r="N56" s="202">
        <f>K3*1000</f>
        <v>0</v>
      </c>
      <c r="O56" s="225">
        <f>-M56*N56</f>
        <v>0</v>
      </c>
      <c r="P56" s="202" t="s">
        <v>147</v>
      </c>
      <c r="Q56" s="235">
        <f t="shared" si="27"/>
        <v>0</v>
      </c>
      <c r="R56" s="206" t="s">
        <v>144</v>
      </c>
      <c r="S56" s="202">
        <v>100</v>
      </c>
      <c r="T56" s="241">
        <f t="shared" si="28"/>
        <v>0</v>
      </c>
      <c r="U56" s="235">
        <f t="shared" si="29"/>
        <v>0</v>
      </c>
      <c r="V56" s="235" t="str">
        <f t="shared" si="30"/>
        <v/>
      </c>
    </row>
    <row r="57" spans="1:44" ht="15" customHeight="1">
      <c r="B57" s="197" t="s">
        <v>83</v>
      </c>
      <c r="C57" s="230" t="s">
        <v>153</v>
      </c>
      <c r="D57" s="231" t="s">
        <v>139</v>
      </c>
      <c r="E57" s="206" t="str">
        <f>Q9</f>
        <v/>
      </c>
      <c r="F57" s="232" t="s">
        <v>155</v>
      </c>
      <c r="G57" s="206">
        <f>IF(기본정보!H12=1,1,0.5)</f>
        <v>0.5</v>
      </c>
      <c r="H57" s="203"/>
      <c r="I57" s="238">
        <v>3</v>
      </c>
      <c r="J57" s="247">
        <f>G57/(IF(H57="",1,H57)*SQRT(I57))</f>
        <v>0.28867513459481292</v>
      </c>
      <c r="K57" s="232" t="s">
        <v>155</v>
      </c>
      <c r="L57" s="234" t="s">
        <v>184</v>
      </c>
      <c r="M57" s="226" t="e">
        <f ca="1">E56</f>
        <v>#N/A</v>
      </c>
      <c r="N57" s="202">
        <f>K3*1000</f>
        <v>0</v>
      </c>
      <c r="O57" s="225" t="e">
        <f ca="1">-M57*N57</f>
        <v>#N/A</v>
      </c>
      <c r="P57" s="202" t="s">
        <v>185</v>
      </c>
      <c r="Q57" s="235" t="e">
        <f ca="1">ABS(J57*O57)</f>
        <v>#N/A</v>
      </c>
      <c r="R57" s="206" t="s">
        <v>144</v>
      </c>
      <c r="S57" s="202">
        <v>12</v>
      </c>
      <c r="T57" s="241" t="e">
        <f t="shared" ca="1" si="28"/>
        <v>#N/A</v>
      </c>
      <c r="U57" s="235" t="e">
        <f t="shared" ca="1" si="29"/>
        <v>#N/A</v>
      </c>
      <c r="V57" s="235" t="str">
        <f t="shared" si="30"/>
        <v/>
      </c>
    </row>
    <row r="58" spans="1:44" ht="15" customHeight="1">
      <c r="B58" s="197" t="s">
        <v>183</v>
      </c>
      <c r="C58" s="230" t="s">
        <v>137</v>
      </c>
      <c r="D58" s="231" t="s">
        <v>138</v>
      </c>
      <c r="E58" s="239" t="e">
        <f ca="1">OFFSET(R$8,MATCH(K$3,T$9:T$49,0),0)</f>
        <v>#N/A</v>
      </c>
      <c r="F58" s="232" t="s">
        <v>146</v>
      </c>
      <c r="G58" s="226">
        <f>1*10^-6</f>
        <v>9.9999999999999995E-7</v>
      </c>
      <c r="H58" s="203"/>
      <c r="I58" s="238">
        <v>3</v>
      </c>
      <c r="J58" s="291">
        <f>SQRT((G58/SQRT(I58))^2+(G58/SQRT(I58))^2)</f>
        <v>8.1649658092772609E-7</v>
      </c>
      <c r="K58" s="232" t="s">
        <v>146</v>
      </c>
      <c r="L58" s="234" t="s">
        <v>382</v>
      </c>
      <c r="M58" s="206">
        <f>E59</f>
        <v>0.1</v>
      </c>
      <c r="N58" s="202">
        <f>K3*1000</f>
        <v>0</v>
      </c>
      <c r="O58" s="225">
        <f>-M58*N58</f>
        <v>0</v>
      </c>
      <c r="P58" s="202" t="s">
        <v>147</v>
      </c>
      <c r="Q58" s="235">
        <f>ABS(J58*O58)</f>
        <v>0</v>
      </c>
      <c r="R58" s="206" t="s">
        <v>144</v>
      </c>
      <c r="S58" s="202">
        <v>100</v>
      </c>
      <c r="T58" s="241">
        <f t="shared" si="28"/>
        <v>0</v>
      </c>
      <c r="U58" s="235">
        <f t="shared" si="29"/>
        <v>0</v>
      </c>
      <c r="V58" s="235" t="str">
        <f t="shared" si="30"/>
        <v/>
      </c>
    </row>
    <row r="59" spans="1:44" ht="15" customHeight="1">
      <c r="B59" s="197" t="s">
        <v>186</v>
      </c>
      <c r="C59" s="230" t="s">
        <v>140</v>
      </c>
      <c r="D59" s="231" t="s">
        <v>141</v>
      </c>
      <c r="E59" s="206">
        <f>MAX(S9,0.1)</f>
        <v>0.1</v>
      </c>
      <c r="F59" s="232" t="s">
        <v>155</v>
      </c>
      <c r="G59" s="206">
        <f>IF(기본정보!H12=1,3,1)</f>
        <v>1</v>
      </c>
      <c r="H59" s="203"/>
      <c r="I59" s="238">
        <v>3</v>
      </c>
      <c r="J59" s="247">
        <f>G59/(IF(H59="",1,H59)*SQRT(I59))</f>
        <v>0.57735026918962584</v>
      </c>
      <c r="K59" s="232" t="s">
        <v>155</v>
      </c>
      <c r="L59" s="234" t="s">
        <v>184</v>
      </c>
      <c r="M59" s="239" t="e">
        <f ca="1">E58</f>
        <v>#N/A</v>
      </c>
      <c r="N59" s="202">
        <f>K3*1000</f>
        <v>0</v>
      </c>
      <c r="O59" s="225" t="e">
        <f ca="1">-M59*N59</f>
        <v>#N/A</v>
      </c>
      <c r="P59" s="202" t="s">
        <v>185</v>
      </c>
      <c r="Q59" s="235" t="e">
        <f t="shared" ca="1" si="27"/>
        <v>#N/A</v>
      </c>
      <c r="R59" s="206" t="s">
        <v>144</v>
      </c>
      <c r="S59" s="202">
        <v>12</v>
      </c>
      <c r="T59" s="241" t="e">
        <f t="shared" ca="1" si="28"/>
        <v>#N/A</v>
      </c>
      <c r="U59" s="235" t="e">
        <f t="shared" ca="1" si="29"/>
        <v>#N/A</v>
      </c>
      <c r="V59" s="235" t="str">
        <f t="shared" si="30"/>
        <v/>
      </c>
    </row>
    <row r="60" spans="1:44" ht="15" customHeight="1">
      <c r="B60" s="197" t="s">
        <v>187</v>
      </c>
      <c r="C60" s="230" t="s">
        <v>76</v>
      </c>
      <c r="D60" s="231" t="s">
        <v>546</v>
      </c>
      <c r="E60" s="202">
        <v>0</v>
      </c>
      <c r="F60" s="232" t="s">
        <v>177</v>
      </c>
      <c r="G60" s="202">
        <f>N3*1000</f>
        <v>0</v>
      </c>
      <c r="H60" s="202">
        <v>2</v>
      </c>
      <c r="I60" s="238">
        <v>3</v>
      </c>
      <c r="J60" s="247">
        <f t="shared" ref="J60:J61" si="31">G60/(IF(H60="",1,H60)*SQRT(I60))</f>
        <v>0</v>
      </c>
      <c r="K60" s="206" t="s">
        <v>144</v>
      </c>
      <c r="L60" s="234" t="s">
        <v>184</v>
      </c>
      <c r="M60" s="202"/>
      <c r="N60" s="202"/>
      <c r="O60" s="225">
        <v>1</v>
      </c>
      <c r="P60" s="202"/>
      <c r="Q60" s="235">
        <f t="shared" si="27"/>
        <v>0</v>
      </c>
      <c r="R60" s="206" t="s">
        <v>144</v>
      </c>
      <c r="S60" s="202" t="s">
        <v>182</v>
      </c>
      <c r="T60" s="241">
        <f t="shared" si="28"/>
        <v>0</v>
      </c>
      <c r="U60" s="235">
        <f t="shared" si="29"/>
        <v>0</v>
      </c>
      <c r="V60" s="235" t="str">
        <f t="shared" si="30"/>
        <v/>
      </c>
    </row>
    <row r="61" spans="1:44" ht="15" customHeight="1">
      <c r="B61" s="197" t="s">
        <v>188</v>
      </c>
      <c r="C61" s="230" t="s">
        <v>354</v>
      </c>
      <c r="D61" s="231" t="s">
        <v>431</v>
      </c>
      <c r="E61" s="202">
        <v>0</v>
      </c>
      <c r="F61" s="232" t="s">
        <v>177</v>
      </c>
      <c r="G61" s="202">
        <f>(E3-(E3*COS(RADIANS(5))))*1000</f>
        <v>0</v>
      </c>
      <c r="H61" s="203">
        <v>1</v>
      </c>
      <c r="I61" s="238">
        <v>3</v>
      </c>
      <c r="J61" s="247">
        <f t="shared" si="31"/>
        <v>0</v>
      </c>
      <c r="K61" s="206" t="s">
        <v>144</v>
      </c>
      <c r="L61" s="234" t="s">
        <v>184</v>
      </c>
      <c r="M61" s="202"/>
      <c r="N61" s="202"/>
      <c r="O61" s="225">
        <v>1</v>
      </c>
      <c r="P61" s="202"/>
      <c r="Q61" s="235">
        <f t="shared" si="27"/>
        <v>0</v>
      </c>
      <c r="R61" s="206" t="s">
        <v>144</v>
      </c>
      <c r="S61" s="202" t="s">
        <v>182</v>
      </c>
      <c r="T61" s="241">
        <f t="shared" si="28"/>
        <v>0</v>
      </c>
      <c r="U61" s="235">
        <f t="shared" si="29"/>
        <v>0</v>
      </c>
      <c r="V61" s="235" t="str">
        <f t="shared" si="30"/>
        <v/>
      </c>
    </row>
    <row r="62" spans="1:44" ht="15" customHeight="1">
      <c r="B62" s="197" t="s">
        <v>190</v>
      </c>
      <c r="C62" s="230" t="s">
        <v>191</v>
      </c>
      <c r="D62" s="231" t="s">
        <v>355</v>
      </c>
      <c r="E62" s="201" t="e">
        <f ca="1">E54-E55-(E56*E57+E58*E59)*K3</f>
        <v>#N/A</v>
      </c>
      <c r="F62" s="232" t="s">
        <v>177</v>
      </c>
      <c r="G62" s="488"/>
      <c r="H62" s="489"/>
      <c r="I62" s="489"/>
      <c r="J62" s="489"/>
      <c r="K62" s="489"/>
      <c r="L62" s="489"/>
      <c r="M62" s="489"/>
      <c r="N62" s="489"/>
      <c r="O62" s="489"/>
      <c r="P62" s="490"/>
      <c r="Q62" s="240" t="e">
        <f ca="1">SQRT(SUMSQ(Q54:Q61))</f>
        <v>#N/A</v>
      </c>
      <c r="R62" s="206" t="s">
        <v>144</v>
      </c>
      <c r="S62" s="228" t="e">
        <f ca="1">IF(T62=0,"∞",ROUNDDOWN(Q62^4/T62,0))</f>
        <v>#N/A</v>
      </c>
      <c r="T62" s="294" t="e">
        <f ca="1">SUM(T54:T61)</f>
        <v>#N/A</v>
      </c>
      <c r="U62" s="280" t="e">
        <f ca="1">SQRT(SUMSQ(U54:U61))</f>
        <v>#N/A</v>
      </c>
      <c r="V62" s="280" t="e">
        <f ca="1">SQRT(SUMSQ(V54:V61))</f>
        <v>#N/A</v>
      </c>
    </row>
    <row r="63" spans="1:44" ht="15" customHeight="1">
      <c r="T63" s="129"/>
      <c r="U63" s="129"/>
    </row>
    <row r="64" spans="1:44" ht="15" customHeight="1">
      <c r="B64" s="198"/>
      <c r="C64" s="472" t="s">
        <v>194</v>
      </c>
      <c r="D64" s="473"/>
      <c r="E64" s="473"/>
      <c r="F64" s="473"/>
      <c r="G64" s="474"/>
      <c r="H64" s="197" t="s">
        <v>195</v>
      </c>
      <c r="I64" s="197" t="s">
        <v>76</v>
      </c>
      <c r="J64" s="472" t="s">
        <v>196</v>
      </c>
      <c r="K64" s="473"/>
      <c r="L64" s="473"/>
      <c r="M64" s="474"/>
      <c r="N64" s="288" t="s">
        <v>536</v>
      </c>
      <c r="O64" s="472" t="s">
        <v>197</v>
      </c>
      <c r="P64" s="473"/>
      <c r="Q64" s="474"/>
      <c r="R64" s="477" t="s">
        <v>537</v>
      </c>
      <c r="S64" s="472" t="s">
        <v>551</v>
      </c>
      <c r="T64" s="474"/>
      <c r="U64" s="126"/>
    </row>
    <row r="65" spans="2:21" ht="15" customHeight="1">
      <c r="B65" s="198"/>
      <c r="C65" s="198">
        <v>1</v>
      </c>
      <c r="D65" s="198">
        <v>2</v>
      </c>
      <c r="E65" s="198" t="s">
        <v>154</v>
      </c>
      <c r="F65" s="198" t="s">
        <v>60</v>
      </c>
      <c r="G65" s="198" t="s">
        <v>199</v>
      </c>
      <c r="H65" s="198" t="s">
        <v>177</v>
      </c>
      <c r="I65" s="198" t="s">
        <v>177</v>
      </c>
      <c r="J65" s="288" t="s">
        <v>497</v>
      </c>
      <c r="K65" s="288" t="s">
        <v>538</v>
      </c>
      <c r="L65" s="288" t="s">
        <v>76</v>
      </c>
      <c r="M65" s="288" t="s">
        <v>539</v>
      </c>
      <c r="N65" s="286"/>
      <c r="O65" s="288" t="s">
        <v>497</v>
      </c>
      <c r="P65" s="288" t="s">
        <v>538</v>
      </c>
      <c r="Q65" s="288" t="s">
        <v>540</v>
      </c>
      <c r="R65" s="478"/>
      <c r="S65" s="296" t="s">
        <v>552</v>
      </c>
      <c r="T65" s="296" t="s">
        <v>553</v>
      </c>
      <c r="U65" s="126"/>
    </row>
    <row r="66" spans="2:21" ht="15" customHeight="1">
      <c r="B66" s="198" t="s">
        <v>194</v>
      </c>
      <c r="C66" s="131" t="e">
        <f ca="1">E77*Q62</f>
        <v>#N/A</v>
      </c>
      <c r="D66" s="131"/>
      <c r="E66" s="131"/>
      <c r="F66" s="133" t="str">
        <f>R62</f>
        <v>μm</v>
      </c>
      <c r="G66" s="138" t="e">
        <f ca="1">C66/1000</f>
        <v>#N/A</v>
      </c>
      <c r="H66" s="138" t="e">
        <f ca="1">MAX(G66:G67)</f>
        <v>#N/A</v>
      </c>
      <c r="I66" s="187">
        <f>N3</f>
        <v>0</v>
      </c>
      <c r="J66" s="130" t="e">
        <f ca="1">IF(H66&lt;0.00001,6,IF(H66&lt;0.0001,5,IF(H66&lt;0.001,4,IF(H66&lt;0.01,3,IF(H66&lt;0.1,2,IF(H66&lt;1,1,IF(H66&lt;10,0,IF(H66&lt;100,-1,-2))))))))+K67</f>
        <v>#N/A</v>
      </c>
      <c r="K66" s="130" t="e">
        <f ca="1">J66+IF(AND(H65="μm",I65="mm"),3,0)</f>
        <v>#N/A</v>
      </c>
      <c r="L66" s="202">
        <f>IFERROR(LEN(I66)-FIND(".",I66),0)</f>
        <v>0</v>
      </c>
      <c r="M66" s="241" t="e">
        <f ca="1">IF(M67=TRUE,MIN(K66:L66),K66)</f>
        <v>#N/A</v>
      </c>
      <c r="N66" s="187" t="e">
        <f ca="1">ABS((H66-ROUND(H66,M66))/H66*100)</f>
        <v>#N/A</v>
      </c>
      <c r="O66" s="202" t="e">
        <f ca="1">OFFSET(P70,MATCH(J66,O71:O80,0),0)</f>
        <v>#N/A</v>
      </c>
      <c r="P66" s="202" t="e">
        <f ca="1">OFFSET(P70,MATCH(M66,O71:O80,0),0)</f>
        <v>#N/A</v>
      </c>
      <c r="Q66" s="202" t="str">
        <f ca="1">OFFSET(P70,MATCH(L66,O71:O80,0),0)</f>
        <v>0</v>
      </c>
      <c r="R66" s="134" t="e">
        <f ca="1">IF(H66=G66,0,1)</f>
        <v>#N/A</v>
      </c>
      <c r="S66" s="140" t="e">
        <f ca="1">TEXT(IF(N66&gt;5,ROUNDUP(H66,M66),ROUND(H66,M66)),P66)</f>
        <v>#N/A</v>
      </c>
      <c r="T66" s="140" t="e">
        <f ca="1">S66&amp;" "&amp;H65</f>
        <v>#N/A</v>
      </c>
      <c r="U66" s="126"/>
    </row>
    <row r="67" spans="2:21" ht="15" customHeight="1">
      <c r="B67" s="198" t="s">
        <v>63</v>
      </c>
      <c r="C67" s="132" t="e">
        <f ca="1">$O$3</f>
        <v>#N/A</v>
      </c>
      <c r="D67" s="133" t="e">
        <f ca="1">$P$3</f>
        <v>#N/A</v>
      </c>
      <c r="E67" s="133">
        <f>K3</f>
        <v>0</v>
      </c>
      <c r="F67" s="133" t="e">
        <f ca="1">$Q$3</f>
        <v>#N/A</v>
      </c>
      <c r="G67" s="139" t="e">
        <f ca="1">SQRT(SUMSQ(C67,D67*E67))/1000</f>
        <v>#N/A</v>
      </c>
      <c r="J67" s="285" t="s">
        <v>527</v>
      </c>
      <c r="K67" s="202">
        <f>IF(O67=TRUE,1,기본정보!$A$47)</f>
        <v>1</v>
      </c>
      <c r="L67" s="285" t="s">
        <v>528</v>
      </c>
      <c r="M67" s="202" t="b">
        <f>IF(O67=TRUE,FALSE,기본정보!$A$52)</f>
        <v>0</v>
      </c>
      <c r="N67" s="285" t="s">
        <v>529</v>
      </c>
      <c r="O67" s="202" t="b">
        <f>기본정보!$A$46=0</f>
        <v>1</v>
      </c>
      <c r="P67" s="129"/>
      <c r="Q67" s="126"/>
      <c r="R67" s="126"/>
      <c r="S67" s="126"/>
      <c r="T67" s="126"/>
      <c r="U67" s="126"/>
    </row>
    <row r="68" spans="2:21" ht="15" customHeight="1">
      <c r="B68" s="127"/>
      <c r="C68" s="127"/>
      <c r="D68" s="127"/>
      <c r="O68" s="129"/>
      <c r="P68" s="129"/>
      <c r="Q68" s="126"/>
      <c r="R68" s="126"/>
      <c r="S68" s="126"/>
      <c r="T68" s="126"/>
      <c r="U68" s="126"/>
    </row>
    <row r="69" spans="2:21" ht="15" customHeight="1">
      <c r="B69" s="135" t="s">
        <v>192</v>
      </c>
      <c r="C69" s="127"/>
      <c r="D69" s="127"/>
      <c r="I69" s="230" t="s">
        <v>53</v>
      </c>
      <c r="J69" s="230" t="s">
        <v>198</v>
      </c>
      <c r="L69" s="129"/>
      <c r="M69" s="129"/>
      <c r="N69" s="126"/>
      <c r="O69" s="216" t="s">
        <v>201</v>
      </c>
      <c r="P69" s="216" t="s">
        <v>200</v>
      </c>
      <c r="Q69" s="126"/>
      <c r="R69" s="126"/>
      <c r="S69" s="126"/>
      <c r="T69" s="126"/>
      <c r="U69" s="126"/>
    </row>
    <row r="70" spans="2:21" ht="15" customHeight="1">
      <c r="B70" s="500" t="s">
        <v>531</v>
      </c>
      <c r="C70" s="501"/>
      <c r="D70" s="477" t="s">
        <v>543</v>
      </c>
      <c r="E70" s="293" t="s">
        <v>544</v>
      </c>
      <c r="F70" s="293" t="s">
        <v>496</v>
      </c>
      <c r="G70" s="293" t="s">
        <v>545</v>
      </c>
      <c r="I70" s="230"/>
      <c r="J70" s="230">
        <v>95.45</v>
      </c>
      <c r="L70" s="129"/>
      <c r="M70" s="129"/>
      <c r="N70" s="126"/>
      <c r="O70" s="215" t="s">
        <v>203</v>
      </c>
      <c r="P70" s="215" t="s">
        <v>202</v>
      </c>
      <c r="Q70" s="126"/>
      <c r="R70" s="126"/>
      <c r="S70" s="126"/>
      <c r="T70" s="126"/>
      <c r="U70" s="126"/>
    </row>
    <row r="71" spans="2:21" ht="15" customHeight="1">
      <c r="B71" s="286" t="s">
        <v>532</v>
      </c>
      <c r="C71" s="289" t="s">
        <v>533</v>
      </c>
      <c r="D71" s="478"/>
      <c r="E71" s="292" t="e">
        <f ca="1">U62</f>
        <v>#N/A</v>
      </c>
      <c r="F71" s="292" t="e">
        <f ca="1">V62</f>
        <v>#N/A</v>
      </c>
      <c r="G71" s="279" t="e">
        <f ca="1">F71/E71</f>
        <v>#N/A</v>
      </c>
      <c r="I71" s="202">
        <v>1</v>
      </c>
      <c r="J71" s="202">
        <v>13.97</v>
      </c>
      <c r="L71" s="129"/>
      <c r="M71" s="129"/>
      <c r="N71" s="126"/>
      <c r="O71" s="242">
        <v>0</v>
      </c>
      <c r="P71" s="243" t="s">
        <v>204</v>
      </c>
      <c r="Q71" s="126"/>
      <c r="R71" s="126"/>
      <c r="S71" s="126"/>
      <c r="T71" s="126"/>
      <c r="U71" s="126"/>
    </row>
    <row r="72" spans="2:21" ht="15" customHeight="1">
      <c r="B72" s="202">
        <v>1</v>
      </c>
      <c r="C72" s="235">
        <f ca="1">IFERROR(LARGE(U54:U61,B72),0)</f>
        <v>0</v>
      </c>
      <c r="D72" s="277" t="s">
        <v>493</v>
      </c>
      <c r="E72" s="479" t="e">
        <f ca="1">SQRT(SUMSQ(C74:C79,V54:V61))</f>
        <v>#N/A</v>
      </c>
      <c r="F72" s="479"/>
      <c r="G72" s="480" t="e">
        <f ca="1">E72/SQRT(SUMSQ(E73,F73))</f>
        <v>#N/A</v>
      </c>
      <c r="H72" s="128"/>
      <c r="I72" s="202">
        <v>2</v>
      </c>
      <c r="J72" s="202">
        <v>4.53</v>
      </c>
      <c r="L72" s="129"/>
      <c r="M72" s="129"/>
      <c r="N72" s="126"/>
      <c r="O72" s="242">
        <v>1</v>
      </c>
      <c r="P72" s="243" t="s">
        <v>205</v>
      </c>
      <c r="Q72" s="126"/>
      <c r="R72" s="126"/>
      <c r="S72" s="126"/>
      <c r="T72" s="126"/>
      <c r="U72" s="126"/>
    </row>
    <row r="73" spans="2:21" ht="15" customHeight="1">
      <c r="B73" s="202">
        <v>2</v>
      </c>
      <c r="C73" s="235">
        <f ca="1">IFERROR(LARGE(U54:U61,B73),0)</f>
        <v>0</v>
      </c>
      <c r="D73" s="277" t="s">
        <v>494</v>
      </c>
      <c r="E73" s="287">
        <f ca="1">C72</f>
        <v>0</v>
      </c>
      <c r="F73" s="287">
        <f ca="1">C73</f>
        <v>0</v>
      </c>
      <c r="G73" s="481"/>
      <c r="H73" s="128"/>
      <c r="I73" s="202">
        <v>3</v>
      </c>
      <c r="J73" s="202">
        <v>3.31</v>
      </c>
      <c r="L73" s="129"/>
      <c r="M73" s="129"/>
      <c r="N73" s="126"/>
      <c r="O73" s="242">
        <v>2</v>
      </c>
      <c r="P73" s="243" t="s">
        <v>206</v>
      </c>
      <c r="Q73" s="126"/>
      <c r="R73" s="126"/>
      <c r="S73" s="126"/>
      <c r="T73" s="126"/>
      <c r="U73" s="126"/>
    </row>
    <row r="74" spans="2:21" ht="15" customHeight="1">
      <c r="B74" s="202">
        <v>3</v>
      </c>
      <c r="C74" s="240">
        <f ca="1">IFERROR(LARGE(U54:U61,B74),0)</f>
        <v>0</v>
      </c>
      <c r="D74" s="477" t="s">
        <v>193</v>
      </c>
      <c r="E74" s="200" t="s">
        <v>534</v>
      </c>
      <c r="F74" s="200" t="s">
        <v>535</v>
      </c>
      <c r="G74" s="200" t="s">
        <v>495</v>
      </c>
      <c r="H74" s="128"/>
      <c r="I74" s="202">
        <v>4</v>
      </c>
      <c r="J74" s="202">
        <v>2.87</v>
      </c>
      <c r="L74" s="129"/>
      <c r="N74" s="126"/>
      <c r="O74" s="242">
        <v>3</v>
      </c>
      <c r="P74" s="243" t="s">
        <v>207</v>
      </c>
      <c r="Q74" s="126"/>
      <c r="R74" s="126"/>
      <c r="S74" s="126"/>
      <c r="T74" s="126"/>
      <c r="U74" s="126"/>
    </row>
    <row r="75" spans="2:21" ht="15" customHeight="1">
      <c r="B75" s="202">
        <v>4</v>
      </c>
      <c r="C75" s="240">
        <f ca="1">IFERROR(LARGE(U54:U61,B75),0)</f>
        <v>0</v>
      </c>
      <c r="D75" s="478"/>
      <c r="E75" s="202">
        <f ca="1">OFFSET(G53,MATCH(E73,U54:U61,0),0)/IF(OFFSET(H53,MATCH(E73,U54:U61,0),0)="",1,OFFSET(H53,MATCH(E73,U54:U61,0),0))</f>
        <v>0</v>
      </c>
      <c r="F75" s="202">
        <f ca="1">OFFSET(G53,MATCH(F73,U54:U61,0),0)/IF(OFFSET(H53,MATCH(F73,U54:U61,0),0)="",1,OFFSET(H53,MATCH(F73,U54:U61,0),0))</f>
        <v>0</v>
      </c>
      <c r="G75" s="276" t="e">
        <f ca="1">ABS(E75-F75)/(E75+F75)</f>
        <v>#DIV/0!</v>
      </c>
      <c r="I75" s="202">
        <v>5</v>
      </c>
      <c r="J75" s="202">
        <v>2.65</v>
      </c>
      <c r="N75" s="126"/>
      <c r="O75" s="242">
        <v>4</v>
      </c>
      <c r="P75" s="243" t="s">
        <v>208</v>
      </c>
      <c r="Q75" s="126"/>
      <c r="R75" s="126"/>
      <c r="S75" s="126"/>
      <c r="T75" s="126"/>
      <c r="U75" s="126"/>
    </row>
    <row r="76" spans="2:21" ht="15" customHeight="1">
      <c r="B76" s="202">
        <v>5</v>
      </c>
      <c r="C76" s="240">
        <f ca="1">IFERROR(LARGE(U54:U61,B76),0)</f>
        <v>0</v>
      </c>
      <c r="D76" s="197" t="s">
        <v>170</v>
      </c>
      <c r="E76" s="186" t="e">
        <f ca="1">IF(AND(G71&lt;0.3,G72&lt;0.3),"사다리꼴","정규")</f>
        <v>#N/A</v>
      </c>
      <c r="I76" s="202">
        <v>6</v>
      </c>
      <c r="J76" s="202">
        <v>2.52</v>
      </c>
      <c r="N76" s="126"/>
      <c r="O76" s="242">
        <v>5</v>
      </c>
      <c r="P76" s="243" t="s">
        <v>209</v>
      </c>
      <c r="Q76" s="126"/>
      <c r="R76" s="126"/>
      <c r="S76" s="126"/>
      <c r="T76" s="126"/>
      <c r="U76" s="126"/>
    </row>
    <row r="77" spans="2:21" ht="15" customHeight="1">
      <c r="B77" s="202">
        <v>6</v>
      </c>
      <c r="C77" s="240">
        <f ca="1">IFERROR(LARGE(U54:U61,B77),0)</f>
        <v>0</v>
      </c>
      <c r="D77" s="197" t="s">
        <v>89</v>
      </c>
      <c r="E77" s="202" t="e">
        <f ca="1">IF(E76="정규",IF(OR(S62="∞",S62&gt;=10),2,OFFSET(J70,MATCH(S62,I71:I80,0),0)),ROUND((1-SQRT((1-0.95)*(1-G75^2)))/SQRT((1+G75^2)/6),2))</f>
        <v>#N/A</v>
      </c>
      <c r="I77" s="202">
        <v>7</v>
      </c>
      <c r="J77" s="202">
        <v>2.4300000000000002</v>
      </c>
      <c r="N77" s="126"/>
      <c r="O77" s="242">
        <v>6</v>
      </c>
      <c r="P77" s="243" t="s">
        <v>210</v>
      </c>
      <c r="Q77" s="126"/>
      <c r="R77" s="126"/>
      <c r="S77" s="126"/>
      <c r="T77" s="126"/>
      <c r="U77" s="126"/>
    </row>
    <row r="78" spans="2:21" ht="15" customHeight="1">
      <c r="B78" s="202">
        <v>7</v>
      </c>
      <c r="C78" s="240">
        <f ca="1">IFERROR(LARGE(U54:U61,B78),0)</f>
        <v>0</v>
      </c>
      <c r="D78" s="127"/>
      <c r="I78" s="202">
        <v>8</v>
      </c>
      <c r="J78" s="202">
        <v>2.37</v>
      </c>
      <c r="N78" s="126"/>
      <c r="O78" s="242">
        <v>7</v>
      </c>
      <c r="P78" s="243" t="s">
        <v>211</v>
      </c>
      <c r="Q78" s="126"/>
      <c r="R78" s="126"/>
      <c r="S78" s="126"/>
      <c r="T78" s="126"/>
      <c r="U78" s="126"/>
    </row>
    <row r="79" spans="2:21" ht="15" customHeight="1">
      <c r="B79" s="202">
        <v>8</v>
      </c>
      <c r="C79" s="240">
        <f ca="1">IFERROR(LARGE(U54:U61,B79),0)</f>
        <v>0</v>
      </c>
      <c r="D79" s="127"/>
      <c r="I79" s="202">
        <v>9</v>
      </c>
      <c r="J79" s="202">
        <v>2.3199999999999998</v>
      </c>
      <c r="O79" s="242">
        <v>8</v>
      </c>
      <c r="P79" s="243" t="s">
        <v>212</v>
      </c>
      <c r="Q79" s="126"/>
      <c r="R79" s="126"/>
      <c r="S79" s="126"/>
      <c r="T79" s="126"/>
      <c r="U79" s="126"/>
    </row>
    <row r="80" spans="2:21" ht="15" customHeight="1">
      <c r="B80" s="127"/>
      <c r="C80" s="127"/>
      <c r="D80" s="127"/>
      <c r="I80" s="202" t="s">
        <v>54</v>
      </c>
      <c r="J80" s="202">
        <v>2</v>
      </c>
      <c r="O80" s="242">
        <v>9</v>
      </c>
      <c r="P80" s="243" t="s">
        <v>213</v>
      </c>
      <c r="Q80" s="126"/>
      <c r="R80" s="126"/>
      <c r="S80" s="126"/>
      <c r="T80" s="126"/>
      <c r="U80" s="126"/>
    </row>
    <row r="81" spans="2:29" ht="15" customHeight="1">
      <c r="B81" s="127"/>
      <c r="C81" s="127"/>
      <c r="D81" s="125"/>
      <c r="E81" s="126"/>
      <c r="Q81" s="126"/>
      <c r="R81" s="126"/>
      <c r="S81" s="126"/>
      <c r="T81" s="126"/>
      <c r="U81" s="126"/>
    </row>
    <row r="82" spans="2:29" ht="18" customHeight="1">
      <c r="B82" s="177" t="s">
        <v>357</v>
      </c>
      <c r="C82" s="178"/>
      <c r="D82" s="178"/>
      <c r="E82" s="178"/>
      <c r="F82" s="178"/>
      <c r="G82" s="178"/>
      <c r="H82" s="178"/>
      <c r="I82" s="178"/>
      <c r="J82" s="178"/>
      <c r="K82" s="178"/>
      <c r="L82" s="178"/>
      <c r="M82" s="178"/>
      <c r="N82" s="178"/>
      <c r="O82" s="178"/>
      <c r="P82" s="178"/>
      <c r="Q82" s="178"/>
      <c r="R82" s="178"/>
    </row>
    <row r="83" spans="2:29" ht="18" customHeight="1">
      <c r="B83" s="178"/>
      <c r="C83" s="493" t="s">
        <v>358</v>
      </c>
      <c r="D83" s="494"/>
      <c r="E83" s="121" t="s">
        <v>359</v>
      </c>
      <c r="F83" s="121" t="s">
        <v>360</v>
      </c>
      <c r="G83" s="121" t="s">
        <v>361</v>
      </c>
      <c r="H83" s="178"/>
      <c r="I83" s="121" t="s">
        <v>131</v>
      </c>
      <c r="J83" s="121" t="s">
        <v>360</v>
      </c>
      <c r="K83" s="121"/>
      <c r="L83" s="121"/>
      <c r="M83" s="189" t="s">
        <v>362</v>
      </c>
      <c r="N83" s="121" t="s">
        <v>360</v>
      </c>
      <c r="O83" s="189" t="s">
        <v>361</v>
      </c>
      <c r="P83" s="121"/>
      <c r="Q83" s="121" t="s">
        <v>363</v>
      </c>
      <c r="R83" s="121" t="s">
        <v>364</v>
      </c>
    </row>
    <row r="84" spans="2:29" ht="18" customHeight="1">
      <c r="B84" s="178"/>
      <c r="C84" s="179"/>
      <c r="D84" s="180"/>
      <c r="E84" s="189"/>
      <c r="F84" s="190">
        <v>14800</v>
      </c>
      <c r="G84" s="497"/>
      <c r="H84" s="178"/>
      <c r="I84" s="121">
        <f>K3</f>
        <v>0</v>
      </c>
      <c r="J84" s="191">
        <f ca="1">OFFSET(F84,COUNTIF(C84:C90,"&lt;"&amp;I84),0)</f>
        <v>14800</v>
      </c>
      <c r="K84" s="121"/>
      <c r="L84" s="121"/>
      <c r="M84" s="121" t="b">
        <f>H3="inch"</f>
        <v>0</v>
      </c>
      <c r="N84" s="190">
        <f ca="1">J84*IF(M84=TRUE,1.8,1)</f>
        <v>14800</v>
      </c>
      <c r="O84" s="192">
        <f ca="1">N84*(L84*20%)</f>
        <v>0</v>
      </c>
      <c r="P84" s="193"/>
      <c r="Q84" s="193">
        <f ca="1">SUM(N84:P84)</f>
        <v>14800</v>
      </c>
      <c r="R84" s="485">
        <f ca="1">SUM(Q84:Q86)</f>
        <v>14800</v>
      </c>
    </row>
    <row r="85" spans="2:29" ht="18" customHeight="1">
      <c r="B85" s="178"/>
      <c r="C85" s="179"/>
      <c r="D85" s="180"/>
      <c r="E85" s="189"/>
      <c r="F85" s="190"/>
      <c r="G85" s="498"/>
      <c r="H85" s="178"/>
      <c r="I85" s="121"/>
      <c r="J85" s="191"/>
      <c r="K85" s="121"/>
      <c r="L85" s="121"/>
      <c r="M85" s="121"/>
      <c r="N85" s="190"/>
      <c r="O85" s="192"/>
      <c r="P85" s="193"/>
      <c r="Q85" s="193"/>
      <c r="R85" s="486"/>
    </row>
    <row r="86" spans="2:29" ht="18" customHeight="1">
      <c r="B86" s="178"/>
      <c r="C86" s="179"/>
      <c r="D86" s="180"/>
      <c r="E86" s="189"/>
      <c r="F86" s="190"/>
      <c r="G86" s="498"/>
      <c r="H86" s="178"/>
      <c r="I86" s="121"/>
      <c r="J86" s="121"/>
      <c r="K86" s="121"/>
      <c r="L86" s="121"/>
      <c r="M86" s="121"/>
      <c r="N86" s="190"/>
      <c r="O86" s="194"/>
      <c r="P86" s="193"/>
      <c r="Q86" s="193"/>
      <c r="R86" s="487"/>
    </row>
    <row r="87" spans="2:29" ht="18" customHeight="1">
      <c r="B87" s="178"/>
      <c r="C87" s="179"/>
      <c r="D87" s="180"/>
      <c r="E87" s="189"/>
      <c r="F87" s="190"/>
      <c r="G87" s="498"/>
      <c r="H87" s="178"/>
      <c r="I87" s="178"/>
      <c r="J87" s="178"/>
      <c r="K87" s="178"/>
      <c r="L87" s="178"/>
      <c r="M87" s="178"/>
      <c r="N87" s="178"/>
      <c r="O87" s="181"/>
      <c r="P87" s="178"/>
      <c r="Q87" s="178"/>
      <c r="R87" s="178"/>
    </row>
    <row r="88" spans="2:29" ht="18" customHeight="1">
      <c r="B88" s="178"/>
      <c r="C88" s="179"/>
      <c r="D88" s="180"/>
      <c r="E88" s="189"/>
      <c r="F88" s="190"/>
      <c r="G88" s="498"/>
      <c r="H88" s="178"/>
      <c r="I88" s="182" t="s">
        <v>365</v>
      </c>
      <c r="J88" s="178"/>
      <c r="K88" s="178"/>
      <c r="L88" s="178"/>
      <c r="M88" s="178"/>
      <c r="N88" s="178"/>
      <c r="O88" s="178"/>
      <c r="P88" s="178"/>
      <c r="Q88" s="178"/>
      <c r="R88" s="178"/>
    </row>
    <row r="89" spans="2:29" ht="18" customHeight="1">
      <c r="B89" s="178"/>
      <c r="C89" s="179"/>
      <c r="D89" s="180"/>
      <c r="E89" s="189"/>
      <c r="F89" s="190"/>
      <c r="G89" s="498"/>
      <c r="H89" s="178"/>
      <c r="I89" s="183"/>
      <c r="M89" s="178"/>
      <c r="N89" s="178"/>
      <c r="O89" s="178"/>
      <c r="P89" s="178"/>
      <c r="Q89" s="178"/>
      <c r="R89" s="178"/>
    </row>
    <row r="90" spans="2:29" ht="18" customHeight="1">
      <c r="B90" s="178"/>
      <c r="C90" s="179"/>
      <c r="D90" s="184"/>
      <c r="E90" s="121"/>
      <c r="F90" s="121"/>
      <c r="G90" s="499"/>
      <c r="H90" s="178"/>
      <c r="I90" s="183"/>
      <c r="M90" s="178"/>
      <c r="N90" s="178"/>
      <c r="O90" s="178"/>
      <c r="P90" s="178"/>
      <c r="Q90" s="178"/>
      <c r="R90" s="178"/>
    </row>
    <row r="91" spans="2:29" ht="18" customHeight="1">
      <c r="B91" s="73"/>
      <c r="C91" s="73"/>
      <c r="D91" s="73"/>
      <c r="E91" s="73"/>
      <c r="F91" s="73"/>
      <c r="G91" s="73"/>
      <c r="H91" s="73"/>
      <c r="M91" s="73"/>
      <c r="N91" s="73"/>
      <c r="O91" s="73"/>
      <c r="P91" s="178"/>
      <c r="Q91" s="178"/>
      <c r="R91" s="178"/>
    </row>
    <row r="92" spans="2:29" ht="18" customHeight="1">
      <c r="B92" s="127"/>
      <c r="C92" s="127"/>
      <c r="D92" s="127"/>
      <c r="I92" s="183"/>
      <c r="J92" s="178"/>
      <c r="K92" s="178"/>
      <c r="L92" s="178"/>
      <c r="P92" s="126"/>
      <c r="Q92" s="126"/>
      <c r="R92" s="126"/>
    </row>
    <row r="93" spans="2:29" ht="18" customHeight="1">
      <c r="B93" s="127"/>
      <c r="C93" s="127"/>
      <c r="D93" s="127"/>
      <c r="I93" s="183"/>
      <c r="J93" s="178"/>
      <c r="K93" s="178"/>
      <c r="L93" s="178"/>
      <c r="P93" s="126"/>
      <c r="Q93" s="126"/>
      <c r="R93" s="126"/>
      <c r="Z93" s="127"/>
      <c r="AA93" s="127"/>
      <c r="AB93" s="127"/>
      <c r="AC93" s="127"/>
    </row>
    <row r="94" spans="2:29" ht="18" customHeight="1">
      <c r="B94" s="127"/>
      <c r="C94" s="127"/>
      <c r="D94" s="127"/>
      <c r="J94" s="73"/>
      <c r="K94" s="73"/>
      <c r="L94" s="73"/>
      <c r="P94" s="126"/>
      <c r="Q94" s="126"/>
      <c r="R94" s="126"/>
      <c r="Z94" s="127"/>
      <c r="AA94" s="127"/>
      <c r="AB94" s="127"/>
      <c r="AC94" s="127"/>
    </row>
    <row r="95" spans="2:29" ht="18" customHeight="1">
      <c r="B95" s="127"/>
      <c r="C95" s="127"/>
      <c r="D95" s="127"/>
      <c r="I95" s="183"/>
      <c r="J95" s="129"/>
      <c r="K95" s="129"/>
      <c r="P95" s="126"/>
      <c r="Q95" s="126"/>
      <c r="R95" s="126"/>
      <c r="Z95" s="127"/>
      <c r="AA95" s="127"/>
      <c r="AB95" s="127"/>
      <c r="AC95" s="127"/>
    </row>
    <row r="96" spans="2:29" ht="18" customHeight="1">
      <c r="B96" s="127"/>
      <c r="C96" s="127"/>
      <c r="D96" s="127"/>
      <c r="I96" s="183"/>
      <c r="J96" s="129"/>
      <c r="K96" s="129"/>
      <c r="P96" s="126"/>
      <c r="Q96" s="126"/>
      <c r="R96" s="126"/>
      <c r="V96" s="127"/>
      <c r="W96" s="127"/>
      <c r="X96" s="127"/>
      <c r="Y96" s="127"/>
      <c r="Z96" s="127"/>
      <c r="AA96" s="127"/>
      <c r="AB96" s="127"/>
      <c r="AC96" s="127"/>
    </row>
    <row r="97" spans="2:29" ht="18" customHeight="1">
      <c r="B97" s="127"/>
      <c r="C97" s="127"/>
      <c r="D97" s="127"/>
      <c r="J97" s="129"/>
      <c r="K97" s="129"/>
      <c r="P97" s="126"/>
      <c r="Q97" s="126"/>
      <c r="R97" s="126"/>
      <c r="V97" s="127"/>
      <c r="W97" s="127"/>
      <c r="X97" s="127"/>
      <c r="Y97" s="127"/>
      <c r="Z97" s="127"/>
      <c r="AA97" s="127"/>
      <c r="AB97" s="127"/>
      <c r="AC97" s="127"/>
    </row>
    <row r="98" spans="2:29" ht="18" customHeight="1">
      <c r="B98" s="127"/>
      <c r="C98" s="127"/>
      <c r="D98" s="127"/>
      <c r="P98" s="126"/>
      <c r="Q98" s="126"/>
      <c r="R98" s="126"/>
    </row>
  </sheetData>
  <mergeCells count="37">
    <mergeCell ref="C83:D83"/>
    <mergeCell ref="K6:K7"/>
    <mergeCell ref="G84:G90"/>
    <mergeCell ref="B70:C70"/>
    <mergeCell ref="J64:M64"/>
    <mergeCell ref="B6:B8"/>
    <mergeCell ref="B52:B53"/>
    <mergeCell ref="R84:R86"/>
    <mergeCell ref="V6:W6"/>
    <mergeCell ref="G62:P62"/>
    <mergeCell ref="G52:K52"/>
    <mergeCell ref="M52:P52"/>
    <mergeCell ref="Q52:R52"/>
    <mergeCell ref="J53:K53"/>
    <mergeCell ref="M53:N53"/>
    <mergeCell ref="T52:T53"/>
    <mergeCell ref="E6:J6"/>
    <mergeCell ref="O64:Q64"/>
    <mergeCell ref="R64:R65"/>
    <mergeCell ref="E52:E53"/>
    <mergeCell ref="F52:F53"/>
    <mergeCell ref="AA6:AF6"/>
    <mergeCell ref="Y6:Z6"/>
    <mergeCell ref="D74:D75"/>
    <mergeCell ref="E72:F72"/>
    <mergeCell ref="G72:G73"/>
    <mergeCell ref="C64:G64"/>
    <mergeCell ref="O53:P53"/>
    <mergeCell ref="Q53:R53"/>
    <mergeCell ref="N6:P6"/>
    <mergeCell ref="U52:V52"/>
    <mergeCell ref="D70:D71"/>
    <mergeCell ref="D6:D8"/>
    <mergeCell ref="C6:C8"/>
    <mergeCell ref="C52:C53"/>
    <mergeCell ref="D52:D53"/>
    <mergeCell ref="S64:T6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17</vt:i4>
      </vt:variant>
    </vt:vector>
  </HeadingPairs>
  <TitlesOfParts>
    <vt:vector size="28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</vt:lpstr>
      <vt:lpstr>'교정결과-E'!B_Tag</vt:lpstr>
      <vt:lpstr>'교정결과-HY'!B_Tag</vt:lpstr>
      <vt:lpstr>B_Tag</vt:lpstr>
      <vt:lpstr>판정결과!B_Tag_2</vt:lpstr>
      <vt:lpstr>부록!B_Tag_3</vt:lpstr>
      <vt:lpstr>Length_1_CMC</vt:lpstr>
      <vt:lpstr>Length_1_Condition</vt:lpstr>
      <vt:lpstr>Length_1_Resolution</vt:lpstr>
      <vt:lpstr>Length_1_Result</vt:lpstr>
      <vt:lpstr>Length_1_Spec</vt:lpstr>
      <vt:lpstr>Length_1_STD1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2020-11-02T06:58:07Z</cp:lastPrinted>
  <dcterms:created xsi:type="dcterms:W3CDTF">2004-11-10T00:11:43Z</dcterms:created>
  <dcterms:modified xsi:type="dcterms:W3CDTF">2021-07-23T06:38:51Z</dcterms:modified>
</cp:coreProperties>
</file>