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0" windowWidth="28800" windowHeight="12255" tabRatio="779"/>
  </bookViews>
  <sheets>
    <sheet name="기본정보" sheetId="13" r:id="rId1"/>
    <sheet name="교정결과" sheetId="11" r:id="rId2"/>
    <sheet name="교정결과-E" sheetId="24" r:id="rId3"/>
    <sheet name="교정결과-HY" sheetId="34" r:id="rId4"/>
    <sheet name="판정결과" sheetId="30" r:id="rId5"/>
    <sheet name="부록" sheetId="25" r:id="rId6"/>
    <sheet name="RAWDATA" sheetId="3" r:id="rId7"/>
    <sheet name="측정불확도추정보고서" sheetId="23" r:id="rId8"/>
    <sheet name="표준분동 불안정성" sheetId="33" r:id="rId9"/>
    <sheet name="Calcu" sheetId="21" r:id="rId10"/>
    <sheet name="Calcu_ADJ" sheetId="38" r:id="rId11"/>
    <sheet name="STD_Data" sheetId="29" r:id="rId12"/>
    <sheet name="Mass_1_1" sheetId="14" r:id="rId13"/>
    <sheet name="Mass_1_2" sheetId="31" r:id="rId14"/>
    <sheet name="Mass_1_3" sheetId="32" r:id="rId15"/>
  </sheets>
  <definedNames>
    <definedName name="_xlnm._FilterDatabase" localSheetId="0" hidden="1">기본정보!#REF!</definedName>
    <definedName name="B_Tag" localSheetId="2">'교정결과-E'!$B$129:$J$129</definedName>
    <definedName name="B_Tag" localSheetId="3">'교정결과-HY'!$B$84:$Q$84</definedName>
    <definedName name="B_Tag">교정결과!$B$127:$J$127</definedName>
    <definedName name="B_Tag_2" localSheetId="4">판정결과!$B$120:$K$120</definedName>
    <definedName name="B_Tag_3" localSheetId="5">부록!$B$11:$K$11</definedName>
    <definedName name="Mass_1_1_CMC">Mass_1_1!$C$4:$E$19</definedName>
    <definedName name="Mass_1_1_Condition">Mass_1_1!$A$4:$B$19</definedName>
    <definedName name="Mass_1_1_Resolution">Mass_1_1!$F$4:$I$19</definedName>
    <definedName name="Mass_1_1_Result">Mass_1_1!$R$4:$T$19</definedName>
    <definedName name="Mass_1_1_Result_ADJ">Mass_1_1!$W$4:$Y$19</definedName>
    <definedName name="Mass_1_1_Result2">Mass_1_1!$J$4:$N$5</definedName>
    <definedName name="Mass_1_1_Spec">Mass_1_1!$O$4:$Q$19</definedName>
    <definedName name="Mass_1_1_STD1">Mass_1_1!$A$42</definedName>
    <definedName name="Mass_1_1_STD2">Mass_1_1!$A$61</definedName>
    <definedName name="Mass_1_1_STD3">Mass_1_1!$A$80</definedName>
    <definedName name="Mass_1_1_STD4">Mass_1_1!$A$99</definedName>
    <definedName name="Mass_1_2_CMC" localSheetId="13">Mass_1_2!$C$4:$E$19</definedName>
    <definedName name="Mass_1_2_Condition" localSheetId="13">Mass_1_2!$A$4:$B$19</definedName>
    <definedName name="Mass_1_2_Resolution" localSheetId="13">Mass_1_2!$F$4:$I$19</definedName>
    <definedName name="Mass_1_2_Result" localSheetId="13">Mass_1_2!$R$4:$T$19</definedName>
    <definedName name="Mass_1_2_Result_ADJ">Mass_1_2!$W$4:$Y$19</definedName>
    <definedName name="Mass_1_2_Result2" localSheetId="13">Mass_1_2!$J$4:$N$5</definedName>
    <definedName name="Mass_1_2_Spec" localSheetId="13">Mass_1_2!$O$4:$Q$19</definedName>
    <definedName name="Mass_1_2_STD1" localSheetId="13">Mass_1_2!$A$42</definedName>
    <definedName name="Mass_1_2_STD2" localSheetId="13">Mass_1_2!$A$61</definedName>
    <definedName name="Mass_1_2_STD3" localSheetId="13">Mass_1_2!$A$80</definedName>
    <definedName name="Mass_1_2_STD4" localSheetId="13">Mass_1_2!$A$99</definedName>
    <definedName name="Mass_1_3_CMC" localSheetId="14">Mass_1_3!$C$4:$E$19</definedName>
    <definedName name="Mass_1_3_Condition" localSheetId="14">Mass_1_3!$A$4:$B$19</definedName>
    <definedName name="Mass_1_3_Resolution" localSheetId="14">Mass_1_3!$F$4:$I$19</definedName>
    <definedName name="Mass_1_3_Result" localSheetId="14">Mass_1_3!$R$4:$T$19</definedName>
    <definedName name="Mass_1_3_Result_ADJ">Mass_1_3!$W$4:$Y$19</definedName>
    <definedName name="Mass_1_3_Result2" localSheetId="14">Mass_1_3!$J$4:$N$5</definedName>
    <definedName name="Mass_1_3_Spec" localSheetId="14">Mass_1_3!$O$4:$Q$19</definedName>
    <definedName name="Mass_1_3_STD1" localSheetId="14">Mass_1_3!$A$42</definedName>
    <definedName name="Mass_1_3_STD2" localSheetId="14">Mass_1_3!$A$61</definedName>
    <definedName name="Mass_1_3_STD3" localSheetId="14">Mass_1_3!$A$80</definedName>
    <definedName name="Mass_1_3_STD4" localSheetId="14">Mass_1_3!$A$99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A57" i="24" l="1"/>
  <c r="A57" i="11"/>
  <c r="A100" i="24" l="1"/>
  <c r="A100" i="11"/>
  <c r="AF93" i="38"/>
  <c r="AF93" i="21"/>
  <c r="AF60" i="38"/>
  <c r="AF60" i="21"/>
  <c r="AF27" i="38"/>
  <c r="AF27" i="21"/>
  <c r="A33" i="34" l="1"/>
  <c r="B3" i="38" l="1"/>
  <c r="C3" i="38" s="1"/>
  <c r="D3" i="38" l="1"/>
  <c r="B3" i="21" l="1"/>
  <c r="C3" i="21" l="1"/>
  <c r="D3" i="21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93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60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27" i="38"/>
  <c r="N68" i="34" l="1"/>
  <c r="O68" i="34"/>
  <c r="N69" i="34"/>
  <c r="O69" i="34"/>
  <c r="N70" i="34"/>
  <c r="O70" i="34"/>
  <c r="N71" i="34"/>
  <c r="O71" i="34"/>
  <c r="N72" i="34"/>
  <c r="O72" i="34"/>
  <c r="N73" i="34"/>
  <c r="O73" i="34"/>
  <c r="N74" i="34"/>
  <c r="O74" i="34"/>
  <c r="N75" i="34"/>
  <c r="O75" i="34"/>
  <c r="N76" i="34"/>
  <c r="O76" i="34"/>
  <c r="N77" i="34"/>
  <c r="O77" i="34"/>
  <c r="N78" i="34"/>
  <c r="O78" i="34"/>
  <c r="N79" i="34"/>
  <c r="O79" i="34"/>
  <c r="N80" i="34"/>
  <c r="O80" i="34"/>
  <c r="N81" i="34"/>
  <c r="O81" i="34"/>
  <c r="N82" i="34"/>
  <c r="O82" i="34"/>
  <c r="O67" i="34"/>
  <c r="N67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42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17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AF268" i="23"/>
  <c r="H274" i="23"/>
  <c r="B280" i="23"/>
  <c r="J280" i="23"/>
  <c r="R280" i="23"/>
  <c r="Z280" i="23"/>
  <c r="AH280" i="23"/>
  <c r="B281" i="23"/>
  <c r="J281" i="23"/>
  <c r="R281" i="23"/>
  <c r="Z281" i="23"/>
  <c r="AH281" i="23"/>
  <c r="B282" i="23"/>
  <c r="J282" i="23"/>
  <c r="R282" i="23"/>
  <c r="Z282" i="23"/>
  <c r="AH282" i="23"/>
  <c r="B283" i="23"/>
  <c r="J283" i="23"/>
  <c r="R283" i="23"/>
  <c r="Z283" i="23"/>
  <c r="AH283" i="23"/>
  <c r="B284" i="23"/>
  <c r="J284" i="23"/>
  <c r="R284" i="23"/>
  <c r="Z284" i="23"/>
  <c r="AH284" i="23"/>
  <c r="B285" i="23"/>
  <c r="J285" i="23"/>
  <c r="R285" i="23"/>
  <c r="Z285" i="23"/>
  <c r="AH285" i="23"/>
  <c r="B286" i="23"/>
  <c r="J286" i="23"/>
  <c r="R286" i="23"/>
  <c r="Z286" i="23"/>
  <c r="AH286" i="23"/>
  <c r="B287" i="23"/>
  <c r="J287" i="23"/>
  <c r="R287" i="23"/>
  <c r="Z287" i="23"/>
  <c r="AH287" i="23"/>
  <c r="B288" i="23"/>
  <c r="J288" i="23"/>
  <c r="R288" i="23"/>
  <c r="Z288" i="23"/>
  <c r="AH288" i="23"/>
  <c r="B289" i="23"/>
  <c r="J289" i="23"/>
  <c r="R289" i="23"/>
  <c r="Z289" i="23"/>
  <c r="AH289" i="23"/>
  <c r="B290" i="23"/>
  <c r="J290" i="23"/>
  <c r="R290" i="23"/>
  <c r="Z290" i="23"/>
  <c r="AH290" i="23"/>
  <c r="B291" i="23"/>
  <c r="J291" i="23"/>
  <c r="R291" i="23"/>
  <c r="Z291" i="23"/>
  <c r="AH291" i="23"/>
  <c r="B292" i="23"/>
  <c r="J292" i="23"/>
  <c r="R292" i="23"/>
  <c r="Z292" i="23"/>
  <c r="AH292" i="23"/>
  <c r="B293" i="23"/>
  <c r="J293" i="23"/>
  <c r="R293" i="23"/>
  <c r="Z293" i="23"/>
  <c r="AH293" i="23"/>
  <c r="B294" i="23"/>
  <c r="J294" i="23"/>
  <c r="R294" i="23"/>
  <c r="Z294" i="23"/>
  <c r="AH294" i="23"/>
  <c r="B295" i="23"/>
  <c r="J295" i="23"/>
  <c r="R295" i="23"/>
  <c r="Z295" i="23"/>
  <c r="AH295" i="23"/>
  <c r="AF319" i="23"/>
  <c r="H325" i="23"/>
  <c r="B331" i="23"/>
  <c r="J331" i="23"/>
  <c r="R331" i="23"/>
  <c r="Z331" i="23"/>
  <c r="AH331" i="23"/>
  <c r="B332" i="23"/>
  <c r="J332" i="23"/>
  <c r="R332" i="23"/>
  <c r="Z332" i="23"/>
  <c r="AH332" i="23"/>
  <c r="B333" i="23"/>
  <c r="J333" i="23"/>
  <c r="R333" i="23"/>
  <c r="Z333" i="23"/>
  <c r="AH333" i="23"/>
  <c r="B334" i="23"/>
  <c r="J334" i="23"/>
  <c r="R334" i="23"/>
  <c r="Z334" i="23"/>
  <c r="AH334" i="23"/>
  <c r="B335" i="23"/>
  <c r="J335" i="23"/>
  <c r="R335" i="23"/>
  <c r="Z335" i="23"/>
  <c r="AH335" i="23"/>
  <c r="B336" i="23"/>
  <c r="J336" i="23"/>
  <c r="R336" i="23"/>
  <c r="Z336" i="23"/>
  <c r="AH336" i="23"/>
  <c r="B337" i="23"/>
  <c r="J337" i="23"/>
  <c r="R337" i="23"/>
  <c r="Z337" i="23"/>
  <c r="AH337" i="23"/>
  <c r="B338" i="23"/>
  <c r="J338" i="23"/>
  <c r="R338" i="23"/>
  <c r="Z338" i="23"/>
  <c r="AH338" i="23"/>
  <c r="B339" i="23"/>
  <c r="J339" i="23"/>
  <c r="R339" i="23"/>
  <c r="Z339" i="23"/>
  <c r="AH339" i="23"/>
  <c r="B340" i="23"/>
  <c r="J340" i="23"/>
  <c r="R340" i="23"/>
  <c r="Z340" i="23"/>
  <c r="AH340" i="23"/>
  <c r="B341" i="23"/>
  <c r="J341" i="23"/>
  <c r="R341" i="23"/>
  <c r="Z341" i="23"/>
  <c r="AH341" i="23"/>
  <c r="B342" i="23"/>
  <c r="J342" i="23"/>
  <c r="R342" i="23"/>
  <c r="Z342" i="23"/>
  <c r="AH342" i="23"/>
  <c r="B343" i="23"/>
  <c r="J343" i="23"/>
  <c r="R343" i="23"/>
  <c r="Z343" i="23"/>
  <c r="AH343" i="23"/>
  <c r="B344" i="23"/>
  <c r="J344" i="23"/>
  <c r="R344" i="23"/>
  <c r="Z344" i="23"/>
  <c r="AH344" i="23"/>
  <c r="B345" i="23"/>
  <c r="J345" i="23"/>
  <c r="R345" i="23"/>
  <c r="Z345" i="23"/>
  <c r="AH345" i="23"/>
  <c r="B346" i="23"/>
  <c r="J346" i="23"/>
  <c r="R346" i="23"/>
  <c r="Z346" i="23"/>
  <c r="AH346" i="23"/>
  <c r="AF370" i="23"/>
  <c r="H376" i="23"/>
  <c r="B382" i="23"/>
  <c r="J382" i="23"/>
  <c r="R382" i="23"/>
  <c r="Z382" i="23"/>
  <c r="AH382" i="23"/>
  <c r="B383" i="23"/>
  <c r="J383" i="23"/>
  <c r="R383" i="23"/>
  <c r="Z383" i="23"/>
  <c r="AH383" i="23"/>
  <c r="B384" i="23"/>
  <c r="J384" i="23"/>
  <c r="R384" i="23"/>
  <c r="Z384" i="23"/>
  <c r="AH384" i="23"/>
  <c r="B385" i="23"/>
  <c r="J385" i="23"/>
  <c r="R385" i="23"/>
  <c r="Z385" i="23"/>
  <c r="AH385" i="23"/>
  <c r="B386" i="23"/>
  <c r="J386" i="23"/>
  <c r="R386" i="23"/>
  <c r="Z386" i="23"/>
  <c r="AH386" i="23"/>
  <c r="B387" i="23"/>
  <c r="J387" i="23"/>
  <c r="R387" i="23"/>
  <c r="Z387" i="23"/>
  <c r="AH387" i="23"/>
  <c r="B388" i="23"/>
  <c r="J388" i="23"/>
  <c r="R388" i="23"/>
  <c r="Z388" i="23"/>
  <c r="AH388" i="23"/>
  <c r="B389" i="23"/>
  <c r="J389" i="23"/>
  <c r="R389" i="23"/>
  <c r="Z389" i="23"/>
  <c r="AH389" i="23"/>
  <c r="B390" i="23"/>
  <c r="J390" i="23"/>
  <c r="R390" i="23"/>
  <c r="Z390" i="23"/>
  <c r="AH390" i="23"/>
  <c r="B391" i="23"/>
  <c r="J391" i="23"/>
  <c r="R391" i="23"/>
  <c r="Z391" i="23"/>
  <c r="AH391" i="23"/>
  <c r="B392" i="23"/>
  <c r="J392" i="23"/>
  <c r="R392" i="23"/>
  <c r="Z392" i="23"/>
  <c r="AH392" i="23"/>
  <c r="B393" i="23"/>
  <c r="J393" i="23"/>
  <c r="R393" i="23"/>
  <c r="Z393" i="23"/>
  <c r="AH393" i="23"/>
  <c r="B394" i="23"/>
  <c r="J394" i="23"/>
  <c r="R394" i="23"/>
  <c r="Z394" i="23"/>
  <c r="AH394" i="23"/>
  <c r="B395" i="23"/>
  <c r="J395" i="23"/>
  <c r="R395" i="23"/>
  <c r="Z395" i="23"/>
  <c r="AH395" i="23"/>
  <c r="B396" i="23"/>
  <c r="J396" i="23"/>
  <c r="R396" i="23"/>
  <c r="Z396" i="23"/>
  <c r="AH396" i="23"/>
  <c r="B397" i="23"/>
  <c r="J397" i="23"/>
  <c r="R397" i="23"/>
  <c r="Z397" i="23"/>
  <c r="AH397" i="23"/>
  <c r="H108" i="38"/>
  <c r="G108" i="38"/>
  <c r="F108" i="38"/>
  <c r="H107" i="38"/>
  <c r="G107" i="38"/>
  <c r="F107" i="38"/>
  <c r="H106" i="38"/>
  <c r="G106" i="38"/>
  <c r="F106" i="38"/>
  <c r="H105" i="38"/>
  <c r="I105" i="38" s="1"/>
  <c r="G105" i="38"/>
  <c r="F105" i="38"/>
  <c r="H104" i="38"/>
  <c r="G104" i="38"/>
  <c r="F104" i="38"/>
  <c r="H103" i="38"/>
  <c r="G103" i="38"/>
  <c r="F103" i="38"/>
  <c r="H102" i="38"/>
  <c r="G102" i="38"/>
  <c r="F102" i="38"/>
  <c r="H101" i="38"/>
  <c r="I101" i="38" s="1"/>
  <c r="G101" i="38"/>
  <c r="F101" i="38"/>
  <c r="H100" i="38"/>
  <c r="G100" i="38"/>
  <c r="F100" i="38"/>
  <c r="H99" i="38"/>
  <c r="G99" i="38"/>
  <c r="F99" i="38"/>
  <c r="H98" i="38"/>
  <c r="G98" i="38"/>
  <c r="F98" i="38"/>
  <c r="H97" i="38"/>
  <c r="G97" i="38"/>
  <c r="F97" i="38"/>
  <c r="H96" i="38"/>
  <c r="G96" i="38"/>
  <c r="F96" i="38"/>
  <c r="H95" i="38"/>
  <c r="G95" i="38"/>
  <c r="F95" i="38"/>
  <c r="H94" i="38"/>
  <c r="G94" i="38"/>
  <c r="F94" i="38"/>
  <c r="H93" i="38"/>
  <c r="G93" i="38"/>
  <c r="F93" i="38"/>
  <c r="H75" i="38"/>
  <c r="G75" i="38"/>
  <c r="F75" i="38"/>
  <c r="H74" i="38"/>
  <c r="G74" i="38"/>
  <c r="F74" i="38"/>
  <c r="K74" i="38" s="1"/>
  <c r="H73" i="38"/>
  <c r="G73" i="38"/>
  <c r="F73" i="38"/>
  <c r="H72" i="38"/>
  <c r="G72" i="38"/>
  <c r="F72" i="38"/>
  <c r="H71" i="38"/>
  <c r="G71" i="38"/>
  <c r="F71" i="38"/>
  <c r="H70" i="38"/>
  <c r="G70" i="38"/>
  <c r="F70" i="38"/>
  <c r="K70" i="38" s="1"/>
  <c r="H69" i="38"/>
  <c r="G69" i="38"/>
  <c r="F69" i="38"/>
  <c r="H68" i="38"/>
  <c r="G68" i="38"/>
  <c r="F68" i="38"/>
  <c r="H67" i="38"/>
  <c r="G67" i="38"/>
  <c r="I67" i="38" s="1"/>
  <c r="F67" i="38"/>
  <c r="H66" i="38"/>
  <c r="G66" i="38"/>
  <c r="F66" i="38"/>
  <c r="H65" i="38"/>
  <c r="G65" i="38"/>
  <c r="F65" i="38"/>
  <c r="H64" i="38"/>
  <c r="I64" i="38" s="1"/>
  <c r="G64" i="38"/>
  <c r="F64" i="38"/>
  <c r="H63" i="38"/>
  <c r="G63" i="38"/>
  <c r="F63" i="38"/>
  <c r="H62" i="38"/>
  <c r="G62" i="38"/>
  <c r="F62" i="38"/>
  <c r="H61" i="38"/>
  <c r="G61" i="38"/>
  <c r="F61" i="38"/>
  <c r="H60" i="38"/>
  <c r="G60" i="38"/>
  <c r="F60" i="38"/>
  <c r="H42" i="38"/>
  <c r="G42" i="38"/>
  <c r="F42" i="38"/>
  <c r="H41" i="38"/>
  <c r="G41" i="38"/>
  <c r="F41" i="38"/>
  <c r="H40" i="38"/>
  <c r="G40" i="38"/>
  <c r="F40" i="38"/>
  <c r="H39" i="38"/>
  <c r="G39" i="38"/>
  <c r="F39" i="38"/>
  <c r="H38" i="38"/>
  <c r="K38" i="38" s="1"/>
  <c r="G38" i="38"/>
  <c r="F38" i="38"/>
  <c r="H37" i="38"/>
  <c r="G37" i="38"/>
  <c r="F37" i="38"/>
  <c r="H36" i="38"/>
  <c r="G36" i="38"/>
  <c r="F36" i="38"/>
  <c r="H35" i="38"/>
  <c r="G35" i="38"/>
  <c r="F35" i="38"/>
  <c r="H34" i="38"/>
  <c r="G34" i="38"/>
  <c r="F34" i="38"/>
  <c r="H33" i="38"/>
  <c r="G33" i="38"/>
  <c r="F33" i="38"/>
  <c r="H32" i="38"/>
  <c r="G32" i="38"/>
  <c r="F32" i="38"/>
  <c r="H31" i="38"/>
  <c r="G31" i="38"/>
  <c r="F31" i="38"/>
  <c r="H30" i="38"/>
  <c r="G30" i="38"/>
  <c r="F30" i="38"/>
  <c r="H29" i="38"/>
  <c r="G29" i="38"/>
  <c r="F29" i="38"/>
  <c r="H28" i="38"/>
  <c r="G28" i="38"/>
  <c r="F28" i="38"/>
  <c r="I28" i="38" s="1"/>
  <c r="H27" i="38"/>
  <c r="G27" i="38"/>
  <c r="F27" i="38"/>
  <c r="D108" i="38"/>
  <c r="C108" i="38"/>
  <c r="M108" i="38" s="1"/>
  <c r="D107" i="38"/>
  <c r="C107" i="38"/>
  <c r="D106" i="38"/>
  <c r="C106" i="38"/>
  <c r="M106" i="38" s="1"/>
  <c r="D105" i="38"/>
  <c r="C105" i="38"/>
  <c r="D104" i="38"/>
  <c r="C104" i="38"/>
  <c r="M104" i="38" s="1"/>
  <c r="D103" i="38"/>
  <c r="C103" i="38"/>
  <c r="M103" i="38" s="1"/>
  <c r="D102" i="38"/>
  <c r="C102" i="38"/>
  <c r="M102" i="38" s="1"/>
  <c r="D101" i="38"/>
  <c r="C101" i="38"/>
  <c r="M101" i="38" s="1"/>
  <c r="D100" i="38"/>
  <c r="C100" i="38"/>
  <c r="AB99" i="38"/>
  <c r="D99" i="38"/>
  <c r="C99" i="38"/>
  <c r="M99" i="38" s="1"/>
  <c r="AB98" i="38"/>
  <c r="D98" i="38"/>
  <c r="C98" i="38"/>
  <c r="D97" i="38"/>
  <c r="C97" i="38"/>
  <c r="D96" i="38"/>
  <c r="C96" i="38"/>
  <c r="D95" i="38"/>
  <c r="C95" i="38"/>
  <c r="M95" i="38" s="1"/>
  <c r="D94" i="38"/>
  <c r="C94" i="38"/>
  <c r="D93" i="38"/>
  <c r="C93" i="38"/>
  <c r="M93" i="38" s="1"/>
  <c r="H87" i="38"/>
  <c r="G87" i="38"/>
  <c r="F87" i="38"/>
  <c r="Z375" i="23" s="1"/>
  <c r="E87" i="38"/>
  <c r="D87" i="38"/>
  <c r="C87" i="38"/>
  <c r="H375" i="23" s="1"/>
  <c r="D83" i="38"/>
  <c r="N367" i="23" s="1"/>
  <c r="C83" i="38"/>
  <c r="H367" i="23" s="1"/>
  <c r="D75" i="38"/>
  <c r="C75" i="38"/>
  <c r="D74" i="38"/>
  <c r="C74" i="38"/>
  <c r="M74" i="38" s="1"/>
  <c r="D73" i="38"/>
  <c r="C73" i="38"/>
  <c r="D72" i="38"/>
  <c r="C72" i="38"/>
  <c r="M72" i="38" s="1"/>
  <c r="D71" i="38"/>
  <c r="C71" i="38"/>
  <c r="D70" i="38"/>
  <c r="C70" i="38"/>
  <c r="M70" i="38" s="1"/>
  <c r="D69" i="38"/>
  <c r="C69" i="38"/>
  <c r="M69" i="38" s="1"/>
  <c r="D68" i="38"/>
  <c r="C68" i="38"/>
  <c r="M68" i="38" s="1"/>
  <c r="D67" i="38"/>
  <c r="C67" i="38"/>
  <c r="AB66" i="38"/>
  <c r="D66" i="38"/>
  <c r="C66" i="38"/>
  <c r="M66" i="38" s="1"/>
  <c r="AB65" i="38"/>
  <c r="D65" i="38"/>
  <c r="C65" i="38"/>
  <c r="M65" i="38" s="1"/>
  <c r="D64" i="38"/>
  <c r="C64" i="38"/>
  <c r="D63" i="38"/>
  <c r="C63" i="38"/>
  <c r="M63" i="38" s="1"/>
  <c r="D62" i="38"/>
  <c r="C62" i="38"/>
  <c r="D61" i="38"/>
  <c r="C61" i="38"/>
  <c r="D60" i="38"/>
  <c r="C60" i="38"/>
  <c r="H54" i="38"/>
  <c r="S55" i="38" s="1"/>
  <c r="G54" i="38"/>
  <c r="AF324" i="23" s="1"/>
  <c r="F54" i="38"/>
  <c r="E54" i="38"/>
  <c r="T324" i="23" s="1"/>
  <c r="D54" i="38"/>
  <c r="N324" i="23" s="1"/>
  <c r="C54" i="38"/>
  <c r="H324" i="23" s="1"/>
  <c r="D50" i="38"/>
  <c r="AC60" i="38" s="1"/>
  <c r="C50" i="38"/>
  <c r="N50" i="38" s="1"/>
  <c r="C47" i="38"/>
  <c r="I113" i="38" s="1"/>
  <c r="P113" i="38" s="1"/>
  <c r="D42" i="38"/>
  <c r="C42" i="38"/>
  <c r="D41" i="38"/>
  <c r="C41" i="38"/>
  <c r="M41" i="38" s="1"/>
  <c r="D40" i="38"/>
  <c r="C40" i="38"/>
  <c r="M40" i="38" s="1"/>
  <c r="M39" i="38"/>
  <c r="D39" i="38"/>
  <c r="C39" i="38"/>
  <c r="D38" i="38"/>
  <c r="C38" i="38"/>
  <c r="D37" i="38"/>
  <c r="C37" i="38"/>
  <c r="D36" i="38"/>
  <c r="C36" i="38"/>
  <c r="M36" i="38" s="1"/>
  <c r="D35" i="38"/>
  <c r="C35" i="38"/>
  <c r="M35" i="38" s="1"/>
  <c r="D34" i="38"/>
  <c r="C34" i="38"/>
  <c r="M34" i="38" s="1"/>
  <c r="AB33" i="38"/>
  <c r="D33" i="38"/>
  <c r="C33" i="38"/>
  <c r="AB32" i="38"/>
  <c r="D32" i="38"/>
  <c r="C32" i="38"/>
  <c r="M31" i="38"/>
  <c r="D31" i="38"/>
  <c r="C31" i="38"/>
  <c r="D30" i="38"/>
  <c r="C30" i="38"/>
  <c r="M30" i="38" s="1"/>
  <c r="D29" i="38"/>
  <c r="C29" i="38"/>
  <c r="M29" i="38" s="1"/>
  <c r="D28" i="38"/>
  <c r="C28" i="38"/>
  <c r="K27" i="38"/>
  <c r="D27" i="38"/>
  <c r="C27" i="38"/>
  <c r="M27" i="38" s="1"/>
  <c r="H21" i="38"/>
  <c r="G21" i="38"/>
  <c r="F21" i="38"/>
  <c r="Z273" i="23" s="1"/>
  <c r="E21" i="38"/>
  <c r="T273" i="23" s="1"/>
  <c r="D21" i="38"/>
  <c r="C21" i="38"/>
  <c r="H273" i="23" s="1"/>
  <c r="D17" i="38"/>
  <c r="L8" i="3" s="1"/>
  <c r="C17" i="38"/>
  <c r="K8" i="3" s="1"/>
  <c r="D12" i="38"/>
  <c r="C12" i="38"/>
  <c r="B12" i="38"/>
  <c r="G55" i="38" l="1"/>
  <c r="AF325" i="23" s="1"/>
  <c r="S88" i="38"/>
  <c r="I74" i="38"/>
  <c r="AC27" i="38"/>
  <c r="AC32" i="38" s="1"/>
  <c r="K30" i="38"/>
  <c r="K34" i="38"/>
  <c r="I38" i="38"/>
  <c r="K61" i="38"/>
  <c r="I69" i="38"/>
  <c r="K73" i="38"/>
  <c r="D88" i="38"/>
  <c r="N376" i="23" s="1"/>
  <c r="F55" i="38"/>
  <c r="Z325" i="23" s="1"/>
  <c r="E88" i="38"/>
  <c r="T376" i="23" s="1"/>
  <c r="F88" i="38"/>
  <c r="Z376" i="23" s="1"/>
  <c r="AC93" i="38"/>
  <c r="I62" i="38"/>
  <c r="K68" i="38"/>
  <c r="I103" i="38"/>
  <c r="K107" i="38"/>
  <c r="G22" i="38"/>
  <c r="AF274" i="23" s="1"/>
  <c r="D22" i="38"/>
  <c r="N274" i="23" s="1"/>
  <c r="J21" i="3"/>
  <c r="K21" i="3" s="1"/>
  <c r="L21" i="3" s="1"/>
  <c r="M21" i="3" s="1"/>
  <c r="N21" i="3" s="1"/>
  <c r="K14" i="3"/>
  <c r="L14" i="3" s="1"/>
  <c r="M14" i="3" s="1"/>
  <c r="N14" i="3" s="1"/>
  <c r="O14" i="3" s="1"/>
  <c r="B381" i="23"/>
  <c r="J381" i="23" s="1"/>
  <c r="R381" i="23" s="1"/>
  <c r="Z381" i="23" s="1"/>
  <c r="AH381" i="23" s="1"/>
  <c r="O405" i="23"/>
  <c r="AF369" i="23"/>
  <c r="O406" i="23"/>
  <c r="H369" i="23"/>
  <c r="O403" i="23"/>
  <c r="N369" i="23"/>
  <c r="AX369" i="23"/>
  <c r="O404" i="23"/>
  <c r="O407" i="23" s="1"/>
  <c r="E12" i="38"/>
  <c r="F22" i="38"/>
  <c r="Z274" i="23" s="1"/>
  <c r="E55" i="38"/>
  <c r="T325" i="23" s="1"/>
  <c r="G88" i="38"/>
  <c r="AF376" i="23" s="1"/>
  <c r="AX370" i="23" s="1"/>
  <c r="N375" i="23"/>
  <c r="H316" i="23"/>
  <c r="N265" i="23"/>
  <c r="O304" i="23" s="1"/>
  <c r="N48" i="3"/>
  <c r="K41" i="3"/>
  <c r="AF375" i="23"/>
  <c r="Z324" i="23"/>
  <c r="H265" i="23"/>
  <c r="L74" i="3"/>
  <c r="O49" i="3"/>
  <c r="L48" i="3"/>
  <c r="K113" i="38"/>
  <c r="N273" i="23"/>
  <c r="K74" i="3"/>
  <c r="M49" i="3"/>
  <c r="E22" i="38"/>
  <c r="T274" i="23" s="1"/>
  <c r="I29" i="38"/>
  <c r="I33" i="38"/>
  <c r="K37" i="38"/>
  <c r="K39" i="38"/>
  <c r="I40" i="38"/>
  <c r="I41" i="38"/>
  <c r="T375" i="23"/>
  <c r="N316" i="23"/>
  <c r="AF273" i="23"/>
  <c r="K49" i="3"/>
  <c r="L41" i="3"/>
  <c r="N49" i="3"/>
  <c r="O48" i="3"/>
  <c r="K48" i="3"/>
  <c r="L49" i="3"/>
  <c r="M48" i="3"/>
  <c r="N268" i="23"/>
  <c r="AP305" i="23" s="1"/>
  <c r="H309" i="23" s="1"/>
  <c r="N370" i="23"/>
  <c r="N319" i="23"/>
  <c r="I107" i="38"/>
  <c r="K105" i="38"/>
  <c r="I73" i="38"/>
  <c r="I68" i="38"/>
  <c r="I37" i="38"/>
  <c r="K33" i="38"/>
  <c r="AD27" i="38"/>
  <c r="M32" i="38"/>
  <c r="I32" i="38"/>
  <c r="K32" i="38"/>
  <c r="K63" i="38"/>
  <c r="I63" i="38"/>
  <c r="M60" i="38"/>
  <c r="B50" i="38"/>
  <c r="K60" i="38"/>
  <c r="I60" i="38"/>
  <c r="M61" i="38"/>
  <c r="B17" i="38"/>
  <c r="I35" i="38"/>
  <c r="K35" i="38"/>
  <c r="M42" i="38"/>
  <c r="I42" i="38"/>
  <c r="K42" i="38"/>
  <c r="M98" i="38"/>
  <c r="I98" i="38"/>
  <c r="K98" i="38"/>
  <c r="K102" i="38"/>
  <c r="I102" i="38"/>
  <c r="S22" i="38"/>
  <c r="C14" i="38"/>
  <c r="I31" i="38"/>
  <c r="K31" i="38"/>
  <c r="I34" i="38"/>
  <c r="I39" i="38"/>
  <c r="K41" i="38"/>
  <c r="O51" i="38"/>
  <c r="N51" i="38" s="1"/>
  <c r="P51" i="38"/>
  <c r="N113" i="38"/>
  <c r="I61" i="38"/>
  <c r="K62" i="38"/>
  <c r="K67" i="38"/>
  <c r="M71" i="38"/>
  <c r="K106" i="38"/>
  <c r="I106" i="38"/>
  <c r="K28" i="38"/>
  <c r="K36" i="38"/>
  <c r="I36" i="38"/>
  <c r="K66" i="38"/>
  <c r="I66" i="38"/>
  <c r="M75" i="38"/>
  <c r="C80" i="38"/>
  <c r="K93" i="38"/>
  <c r="I93" i="38"/>
  <c r="K112" i="38"/>
  <c r="N17" i="38"/>
  <c r="I27" i="38"/>
  <c r="I30" i="38"/>
  <c r="M33" i="38"/>
  <c r="K64" i="38"/>
  <c r="N83" i="38"/>
  <c r="K114" i="38"/>
  <c r="M96" i="38"/>
  <c r="I96" i="38"/>
  <c r="K96" i="38"/>
  <c r="I97" i="38"/>
  <c r="K97" i="38"/>
  <c r="K99" i="38"/>
  <c r="I99" i="38"/>
  <c r="M100" i="38"/>
  <c r="I100" i="38"/>
  <c r="K100" i="38"/>
  <c r="N112" i="38"/>
  <c r="N114" i="38"/>
  <c r="M28" i="38"/>
  <c r="K29" i="38"/>
  <c r="M37" i="38"/>
  <c r="M38" i="38"/>
  <c r="K40" i="38"/>
  <c r="D55" i="38"/>
  <c r="N325" i="23" s="1"/>
  <c r="M94" i="38"/>
  <c r="B83" i="38"/>
  <c r="AC65" i="38"/>
  <c r="AD60" i="38"/>
  <c r="M64" i="38"/>
  <c r="I71" i="38"/>
  <c r="K71" i="38"/>
  <c r="I75" i="38"/>
  <c r="K75" i="38"/>
  <c r="K95" i="38"/>
  <c r="I95" i="38"/>
  <c r="M62" i="38"/>
  <c r="I65" i="38"/>
  <c r="K65" i="38"/>
  <c r="M67" i="38"/>
  <c r="I70" i="38"/>
  <c r="AC98" i="38"/>
  <c r="AD93" i="38"/>
  <c r="K69" i="38"/>
  <c r="I72" i="38"/>
  <c r="K72" i="38"/>
  <c r="M73" i="38"/>
  <c r="M107" i="38"/>
  <c r="I94" i="38"/>
  <c r="K94" i="38"/>
  <c r="M97" i="38"/>
  <c r="K101" i="38"/>
  <c r="K103" i="38"/>
  <c r="I104" i="38"/>
  <c r="K104" i="38"/>
  <c r="M105" i="38"/>
  <c r="I108" i="38"/>
  <c r="K108" i="38"/>
  <c r="AX268" i="23" l="1"/>
  <c r="AP301" i="23"/>
  <c r="J8" i="3"/>
  <c r="B265" i="23"/>
  <c r="B268" i="23" s="1"/>
  <c r="J41" i="3"/>
  <c r="B316" i="23"/>
  <c r="B319" i="23" s="1"/>
  <c r="AX318" i="23"/>
  <c r="H318" i="23"/>
  <c r="B330" i="23"/>
  <c r="J330" i="23" s="1"/>
  <c r="R330" i="23" s="1"/>
  <c r="Z330" i="23" s="1"/>
  <c r="AH330" i="23" s="1"/>
  <c r="O353" i="23"/>
  <c r="O356" i="23" s="1"/>
  <c r="N318" i="23"/>
  <c r="O354" i="23"/>
  <c r="AF318" i="23"/>
  <c r="O352" i="23"/>
  <c r="O355" i="23"/>
  <c r="T369" i="23"/>
  <c r="H370" i="23"/>
  <c r="AR369" i="23"/>
  <c r="AM407" i="23"/>
  <c r="O411" i="23" s="1"/>
  <c r="U411" i="23" s="1"/>
  <c r="K47" i="3"/>
  <c r="L47" i="3" s="1"/>
  <c r="M47" i="3" s="1"/>
  <c r="N47" i="3" s="1"/>
  <c r="O47" i="3" s="1"/>
  <c r="J54" i="3"/>
  <c r="K54" i="3" s="1"/>
  <c r="L54" i="3" s="1"/>
  <c r="M54" i="3" s="1"/>
  <c r="N54" i="3" s="1"/>
  <c r="N267" i="23"/>
  <c r="H267" i="23"/>
  <c r="O303" i="23"/>
  <c r="AF267" i="23"/>
  <c r="AX267" i="23"/>
  <c r="O301" i="23"/>
  <c r="O302" i="23"/>
  <c r="O305" i="23" s="1"/>
  <c r="J74" i="3"/>
  <c r="B367" i="23"/>
  <c r="B370" i="23" s="1"/>
  <c r="AX319" i="23"/>
  <c r="B279" i="23"/>
  <c r="J279" i="23" s="1"/>
  <c r="R279" i="23" s="1"/>
  <c r="Z279" i="23" s="1"/>
  <c r="AH279" i="23" s="1"/>
  <c r="K80" i="3"/>
  <c r="L80" i="3" s="1"/>
  <c r="M80" i="3" s="1"/>
  <c r="N80" i="3" s="1"/>
  <c r="O80" i="3" s="1"/>
  <c r="J87" i="3"/>
  <c r="K87" i="3" s="1"/>
  <c r="L87" i="3" s="1"/>
  <c r="M87" i="3" s="1"/>
  <c r="N87" i="3" s="1"/>
  <c r="L81" i="3"/>
  <c r="K82" i="3"/>
  <c r="O82" i="3"/>
  <c r="N81" i="3"/>
  <c r="M82" i="3"/>
  <c r="M81" i="3"/>
  <c r="L82" i="3"/>
  <c r="K81" i="3"/>
  <c r="O81" i="3"/>
  <c r="N82" i="3"/>
  <c r="K15" i="3"/>
  <c r="O15" i="3"/>
  <c r="N16" i="3"/>
  <c r="L16" i="3"/>
  <c r="L15" i="3"/>
  <c r="K16" i="3"/>
  <c r="O16" i="3"/>
  <c r="M15" i="3"/>
  <c r="N15" i="3"/>
  <c r="M16" i="3"/>
  <c r="J352" i="23"/>
  <c r="J353" i="23"/>
  <c r="J356" i="23"/>
  <c r="J407" i="23"/>
  <c r="J404" i="23"/>
  <c r="J403" i="23"/>
  <c r="X352" i="23"/>
  <c r="AP356" i="23"/>
  <c r="H360" i="23" s="1"/>
  <c r="AP352" i="23"/>
  <c r="AP403" i="23"/>
  <c r="AP407" i="23"/>
  <c r="H411" i="23" s="1"/>
  <c r="X403" i="23"/>
  <c r="P18" i="38"/>
  <c r="O18" i="38"/>
  <c r="N18" i="38" s="1"/>
  <c r="I114" i="38"/>
  <c r="P114" i="38" s="1"/>
  <c r="AC99" i="38"/>
  <c r="AD99" i="38" s="1"/>
  <c r="AD98" i="38"/>
  <c r="AB93" i="38"/>
  <c r="AC94" i="38" s="1"/>
  <c r="AD65" i="38"/>
  <c r="AC66" i="38"/>
  <c r="AD66" i="38" s="1"/>
  <c r="J114" i="38"/>
  <c r="M114" i="38" s="1"/>
  <c r="O114" i="38" s="1"/>
  <c r="M84" i="38"/>
  <c r="P84" i="38"/>
  <c r="O84" i="38"/>
  <c r="N84" i="38" s="1"/>
  <c r="I112" i="38"/>
  <c r="P112" i="38" s="1"/>
  <c r="J112" i="38"/>
  <c r="M112" i="38" s="1"/>
  <c r="M18" i="38"/>
  <c r="J113" i="38"/>
  <c r="M51" i="38"/>
  <c r="AC33" i="38"/>
  <c r="AD33" i="38" s="1"/>
  <c r="AD32" i="38"/>
  <c r="F9" i="34"/>
  <c r="F8" i="34"/>
  <c r="F7" i="34"/>
  <c r="F6" i="34"/>
  <c r="A4" i="34"/>
  <c r="AL370" i="23" l="1"/>
  <c r="Q404" i="23" s="1"/>
  <c r="AH404" i="23" s="1"/>
  <c r="Z370" i="23"/>
  <c r="Q405" i="23" s="1"/>
  <c r="AH405" i="23" s="1"/>
  <c r="Z369" i="23"/>
  <c r="U403" i="23"/>
  <c r="AM403" i="23" s="1"/>
  <c r="T318" i="23"/>
  <c r="AM356" i="23"/>
  <c r="O360" i="23" s="1"/>
  <c r="U360" i="23" s="1"/>
  <c r="AB60" i="38" s="1"/>
  <c r="AC61" i="38" s="1"/>
  <c r="H319" i="23"/>
  <c r="AR318" i="23"/>
  <c r="AM305" i="23"/>
  <c r="O309" i="23" s="1"/>
  <c r="U309" i="23" s="1"/>
  <c r="T267" i="23"/>
  <c r="H268" i="23"/>
  <c r="AR267" i="23"/>
  <c r="J302" i="23"/>
  <c r="J301" i="23"/>
  <c r="J305" i="23"/>
  <c r="T370" i="23"/>
  <c r="BD370" i="23"/>
  <c r="Q406" i="23" s="1"/>
  <c r="AH406" i="23" s="1"/>
  <c r="L112" i="38"/>
  <c r="M113" i="38"/>
  <c r="O113" i="38" s="1"/>
  <c r="L113" i="38"/>
  <c r="O112" i="38"/>
  <c r="L114" i="38"/>
  <c r="AB27" i="38"/>
  <c r="AC28" i="38" s="1"/>
  <c r="U62" i="33"/>
  <c r="T62" i="33"/>
  <c r="S62" i="33"/>
  <c r="R62" i="33"/>
  <c r="Q62" i="33"/>
  <c r="U61" i="33"/>
  <c r="T61" i="33"/>
  <c r="S61" i="33"/>
  <c r="R61" i="33"/>
  <c r="Q61" i="33"/>
  <c r="U60" i="33"/>
  <c r="T60" i="33"/>
  <c r="S60" i="33"/>
  <c r="R60" i="33"/>
  <c r="Q60" i="33"/>
  <c r="U59" i="33"/>
  <c r="T59" i="33"/>
  <c r="S59" i="33"/>
  <c r="R59" i="33"/>
  <c r="Q59" i="33"/>
  <c r="U58" i="33"/>
  <c r="T58" i="33"/>
  <c r="S58" i="33"/>
  <c r="R58" i="33"/>
  <c r="Q58" i="33"/>
  <c r="U57" i="33"/>
  <c r="T57" i="33"/>
  <c r="S57" i="33"/>
  <c r="R57" i="33"/>
  <c r="Q57" i="33"/>
  <c r="U56" i="33"/>
  <c r="T56" i="33"/>
  <c r="S56" i="33"/>
  <c r="R56" i="33"/>
  <c r="Q56" i="33"/>
  <c r="U55" i="33"/>
  <c r="T55" i="33"/>
  <c r="S55" i="33"/>
  <c r="R55" i="33"/>
  <c r="Q55" i="33"/>
  <c r="U54" i="33"/>
  <c r="T54" i="33"/>
  <c r="S54" i="33"/>
  <c r="R54" i="33"/>
  <c r="Q54" i="33"/>
  <c r="U53" i="33"/>
  <c r="T53" i="33"/>
  <c r="S53" i="33"/>
  <c r="R53" i="33"/>
  <c r="Q53" i="33"/>
  <c r="U52" i="33"/>
  <c r="T52" i="33"/>
  <c r="S52" i="33"/>
  <c r="R52" i="33"/>
  <c r="Q52" i="33"/>
  <c r="U51" i="33"/>
  <c r="T51" i="33"/>
  <c r="S51" i="33"/>
  <c r="R51" i="33"/>
  <c r="Q51" i="33"/>
  <c r="U50" i="33"/>
  <c r="T50" i="33"/>
  <c r="S50" i="33"/>
  <c r="R50" i="33"/>
  <c r="Q50" i="33"/>
  <c r="U49" i="33"/>
  <c r="T49" i="33"/>
  <c r="S49" i="33"/>
  <c r="R49" i="33"/>
  <c r="Q49" i="33"/>
  <c r="U48" i="33"/>
  <c r="T48" i="33"/>
  <c r="S48" i="33"/>
  <c r="R48" i="33"/>
  <c r="Q48" i="33"/>
  <c r="U47" i="33"/>
  <c r="T47" i="33"/>
  <c r="S47" i="33"/>
  <c r="R47" i="33"/>
  <c r="Q47" i="33"/>
  <c r="U46" i="33"/>
  <c r="T46" i="33"/>
  <c r="S46" i="33"/>
  <c r="R46" i="33"/>
  <c r="Q46" i="33"/>
  <c r="U45" i="33"/>
  <c r="T45" i="33"/>
  <c r="S45" i="33"/>
  <c r="R45" i="33"/>
  <c r="Q45" i="33"/>
  <c r="U44" i="33"/>
  <c r="T44" i="33"/>
  <c r="S44" i="33"/>
  <c r="R44" i="33"/>
  <c r="Q44" i="33"/>
  <c r="U43" i="33"/>
  <c r="T43" i="33"/>
  <c r="S43" i="33"/>
  <c r="R43" i="33"/>
  <c r="Q43" i="33"/>
  <c r="U42" i="33"/>
  <c r="T42" i="33"/>
  <c r="S42" i="33"/>
  <c r="R42" i="33"/>
  <c r="Q42" i="33"/>
  <c r="U41" i="33"/>
  <c r="T41" i="33"/>
  <c r="S41" i="33"/>
  <c r="R41" i="33"/>
  <c r="Q41" i="33"/>
  <c r="U40" i="33"/>
  <c r="T40" i="33"/>
  <c r="S40" i="33"/>
  <c r="R40" i="33"/>
  <c r="Q40" i="33"/>
  <c r="U39" i="33"/>
  <c r="T39" i="33"/>
  <c r="S39" i="33"/>
  <c r="R39" i="33"/>
  <c r="Q39" i="33"/>
  <c r="U38" i="33"/>
  <c r="T38" i="33"/>
  <c r="S38" i="33"/>
  <c r="R38" i="33"/>
  <c r="Q38" i="33"/>
  <c r="U37" i="33"/>
  <c r="T37" i="33"/>
  <c r="S37" i="33"/>
  <c r="R37" i="33"/>
  <c r="Q37" i="33"/>
  <c r="U36" i="33"/>
  <c r="T36" i="33"/>
  <c r="S36" i="33"/>
  <c r="R36" i="33"/>
  <c r="Q36" i="33"/>
  <c r="U35" i="33"/>
  <c r="T35" i="33"/>
  <c r="S35" i="33"/>
  <c r="R35" i="33"/>
  <c r="Q35" i="33"/>
  <c r="U34" i="33"/>
  <c r="T34" i="33"/>
  <c r="S34" i="33"/>
  <c r="R34" i="33"/>
  <c r="Q34" i="33"/>
  <c r="U33" i="33"/>
  <c r="T33" i="33"/>
  <c r="S33" i="33"/>
  <c r="R33" i="33"/>
  <c r="Q33" i="33"/>
  <c r="U32" i="33"/>
  <c r="T32" i="33"/>
  <c r="S32" i="33"/>
  <c r="R32" i="33"/>
  <c r="Q32" i="33"/>
  <c r="U31" i="33"/>
  <c r="T31" i="33"/>
  <c r="S31" i="33"/>
  <c r="R31" i="33"/>
  <c r="Q31" i="33"/>
  <c r="U30" i="33"/>
  <c r="T30" i="33"/>
  <c r="S30" i="33"/>
  <c r="R30" i="33"/>
  <c r="Q30" i="33"/>
  <c r="U29" i="33"/>
  <c r="T29" i="33"/>
  <c r="S29" i="33"/>
  <c r="R29" i="33"/>
  <c r="Q29" i="33"/>
  <c r="U28" i="33"/>
  <c r="T28" i="33"/>
  <c r="S28" i="33"/>
  <c r="R28" i="33"/>
  <c r="Q28" i="33"/>
  <c r="U27" i="33"/>
  <c r="T27" i="33"/>
  <c r="S27" i="33"/>
  <c r="R27" i="33"/>
  <c r="Q27" i="33"/>
  <c r="U26" i="33"/>
  <c r="T26" i="33"/>
  <c r="S26" i="33"/>
  <c r="R26" i="33"/>
  <c r="Q26" i="33"/>
  <c r="U25" i="33"/>
  <c r="T25" i="33"/>
  <c r="S25" i="33"/>
  <c r="R25" i="33"/>
  <c r="Q25" i="33"/>
  <c r="U24" i="33"/>
  <c r="T24" i="33"/>
  <c r="S24" i="33"/>
  <c r="R24" i="33"/>
  <c r="Q24" i="33"/>
  <c r="U23" i="33"/>
  <c r="T23" i="33"/>
  <c r="S23" i="33"/>
  <c r="R23" i="33"/>
  <c r="Q23" i="33"/>
  <c r="U22" i="33"/>
  <c r="T22" i="33"/>
  <c r="S22" i="33"/>
  <c r="R22" i="33"/>
  <c r="Q22" i="33"/>
  <c r="U21" i="33"/>
  <c r="T21" i="33"/>
  <c r="S21" i="33"/>
  <c r="R21" i="33"/>
  <c r="Q21" i="33"/>
  <c r="U20" i="33"/>
  <c r="T20" i="33"/>
  <c r="S20" i="33"/>
  <c r="R20" i="33"/>
  <c r="Q20" i="33"/>
  <c r="U19" i="33"/>
  <c r="T19" i="33"/>
  <c r="S19" i="33"/>
  <c r="R19" i="33"/>
  <c r="Q19" i="33"/>
  <c r="U18" i="33"/>
  <c r="T18" i="33"/>
  <c r="S18" i="33"/>
  <c r="R18" i="33"/>
  <c r="Q18" i="33"/>
  <c r="U17" i="33"/>
  <c r="T17" i="33"/>
  <c r="S17" i="33"/>
  <c r="R17" i="33"/>
  <c r="Q17" i="33"/>
  <c r="U16" i="33"/>
  <c r="T16" i="33"/>
  <c r="S16" i="33"/>
  <c r="R16" i="33"/>
  <c r="Q16" i="33"/>
  <c r="U15" i="33"/>
  <c r="T15" i="33"/>
  <c r="S15" i="33"/>
  <c r="R15" i="33"/>
  <c r="Q15" i="33"/>
  <c r="U14" i="33"/>
  <c r="T14" i="33"/>
  <c r="S14" i="33"/>
  <c r="R14" i="33"/>
  <c r="Q14" i="33"/>
  <c r="U13" i="33"/>
  <c r="T13" i="33"/>
  <c r="S13" i="33"/>
  <c r="R13" i="33"/>
  <c r="Q13" i="33"/>
  <c r="U12" i="33"/>
  <c r="T12" i="33"/>
  <c r="S12" i="33"/>
  <c r="R12" i="33"/>
  <c r="Q12" i="33"/>
  <c r="U11" i="33"/>
  <c r="T11" i="33"/>
  <c r="S11" i="33"/>
  <c r="R11" i="33"/>
  <c r="Q11" i="33"/>
  <c r="U10" i="33"/>
  <c r="T10" i="33"/>
  <c r="S10" i="33"/>
  <c r="R10" i="33"/>
  <c r="Q10" i="33"/>
  <c r="U9" i="33"/>
  <c r="T9" i="33"/>
  <c r="S9" i="33"/>
  <c r="R9" i="33"/>
  <c r="Q9" i="33"/>
  <c r="U8" i="33"/>
  <c r="T8" i="33"/>
  <c r="S8" i="33"/>
  <c r="R8" i="33"/>
  <c r="Q8" i="33"/>
  <c r="U7" i="33"/>
  <c r="T7" i="33"/>
  <c r="S7" i="33"/>
  <c r="R7" i="33"/>
  <c r="Q7" i="33"/>
  <c r="U6" i="33"/>
  <c r="T6" i="33"/>
  <c r="S6" i="33"/>
  <c r="R6" i="33"/>
  <c r="Q6" i="33"/>
  <c r="U5" i="33"/>
  <c r="T5" i="33"/>
  <c r="S5" i="33"/>
  <c r="R5" i="33"/>
  <c r="Q5" i="33"/>
  <c r="U4" i="33"/>
  <c r="T4" i="33"/>
  <c r="S4" i="33"/>
  <c r="R4" i="33"/>
  <c r="Q4" i="33"/>
  <c r="U3" i="33"/>
  <c r="T3" i="33"/>
  <c r="S3" i="33"/>
  <c r="R3" i="33"/>
  <c r="Q3" i="33"/>
  <c r="Q403" i="23" l="1"/>
  <c r="AH403" i="23" s="1"/>
  <c r="AH407" i="23" s="1"/>
  <c r="L411" i="23" s="1"/>
  <c r="R411" i="23" s="1"/>
  <c r="AB94" i="38" s="1"/>
  <c r="AD94" i="38" s="1"/>
  <c r="AB103" i="38" s="1"/>
  <c r="AG103" i="38" s="1"/>
  <c r="Z268" i="23"/>
  <c r="Q303" i="23" s="1"/>
  <c r="AH303" i="23" s="1"/>
  <c r="AL268" i="23"/>
  <c r="Q302" i="23" s="1"/>
  <c r="AH302" i="23" s="1"/>
  <c r="T268" i="23"/>
  <c r="BD268" i="23"/>
  <c r="Q304" i="23" s="1"/>
  <c r="AH304" i="23" s="1"/>
  <c r="BD319" i="23"/>
  <c r="Q355" i="23" s="1"/>
  <c r="AH355" i="23" s="1"/>
  <c r="Z319" i="23"/>
  <c r="Q354" i="23" s="1"/>
  <c r="AH354" i="23" s="1"/>
  <c r="T319" i="23"/>
  <c r="AL319" i="23"/>
  <c r="Q353" i="23" s="1"/>
  <c r="AH353" i="23" s="1"/>
  <c r="AL369" i="23"/>
  <c r="U405" i="23"/>
  <c r="AM405" i="23" s="1"/>
  <c r="U301" i="23"/>
  <c r="AM301" i="23" s="1"/>
  <c r="Z267" i="23"/>
  <c r="Z318" i="23"/>
  <c r="U352" i="23"/>
  <c r="AM352" i="23" s="1"/>
  <c r="Q112" i="38"/>
  <c r="V62" i="33"/>
  <c r="P62" i="33"/>
  <c r="Y61" i="33"/>
  <c r="P61" i="33"/>
  <c r="W60" i="33"/>
  <c r="P60" i="33"/>
  <c r="Y59" i="33"/>
  <c r="P59" i="33"/>
  <c r="V58" i="33"/>
  <c r="P58" i="33"/>
  <c r="Y57" i="33"/>
  <c r="P57" i="33"/>
  <c r="W56" i="33"/>
  <c r="P56" i="33"/>
  <c r="Y55" i="33"/>
  <c r="P55" i="33"/>
  <c r="V54" i="33"/>
  <c r="P54" i="33"/>
  <c r="Y53" i="33"/>
  <c r="P53" i="33"/>
  <c r="W52" i="33"/>
  <c r="P52" i="33"/>
  <c r="Y51" i="33"/>
  <c r="P51" i="33"/>
  <c r="V50" i="33"/>
  <c r="P50" i="33"/>
  <c r="Y49" i="33"/>
  <c r="P49" i="33"/>
  <c r="W48" i="33"/>
  <c r="P48" i="33"/>
  <c r="Y47" i="33"/>
  <c r="P47" i="33"/>
  <c r="V46" i="33"/>
  <c r="P46" i="33"/>
  <c r="Y45" i="33"/>
  <c r="P45" i="33"/>
  <c r="W44" i="33"/>
  <c r="P44" i="33"/>
  <c r="Y43" i="33"/>
  <c r="P43" i="33"/>
  <c r="V42" i="33"/>
  <c r="P42" i="33"/>
  <c r="Y41" i="33"/>
  <c r="P41" i="33"/>
  <c r="W40" i="33"/>
  <c r="P40" i="33"/>
  <c r="X39" i="33"/>
  <c r="P39" i="33"/>
  <c r="W38" i="33"/>
  <c r="P38" i="33"/>
  <c r="P37" i="33"/>
  <c r="W36" i="33"/>
  <c r="P36" i="33"/>
  <c r="X35" i="33"/>
  <c r="P35" i="33"/>
  <c r="W34" i="33"/>
  <c r="P34" i="33"/>
  <c r="Y33" i="33"/>
  <c r="P33" i="33"/>
  <c r="AI32" i="33"/>
  <c r="AG32" i="33"/>
  <c r="AE32" i="33"/>
  <c r="Y32" i="33"/>
  <c r="P32" i="33"/>
  <c r="AI31" i="33"/>
  <c r="AG31" i="33"/>
  <c r="AE31" i="33"/>
  <c r="AF31" i="33" s="1"/>
  <c r="V31" i="33"/>
  <c r="P31" i="33"/>
  <c r="AI30" i="33"/>
  <c r="AG30" i="33"/>
  <c r="AH30" i="33" s="1"/>
  <c r="AE30" i="33"/>
  <c r="W30" i="33"/>
  <c r="P30" i="33"/>
  <c r="AI29" i="33"/>
  <c r="AJ29" i="33" s="1"/>
  <c r="AG29" i="33"/>
  <c r="AE29" i="33"/>
  <c r="Y29" i="33"/>
  <c r="P29" i="33"/>
  <c r="AI28" i="33"/>
  <c r="AG28" i="33"/>
  <c r="AE28" i="33"/>
  <c r="P28" i="33"/>
  <c r="AI27" i="33"/>
  <c r="AG27" i="33"/>
  <c r="AE27" i="33"/>
  <c r="V27" i="33"/>
  <c r="P27" i="33"/>
  <c r="AI26" i="33"/>
  <c r="AG26" i="33"/>
  <c r="AH26" i="33" s="1"/>
  <c r="AE26" i="33"/>
  <c r="W26" i="33"/>
  <c r="P26" i="33"/>
  <c r="AI25" i="33"/>
  <c r="AJ25" i="33" s="1"/>
  <c r="AG25" i="33"/>
  <c r="AE25" i="33"/>
  <c r="Y25" i="33"/>
  <c r="P25" i="33"/>
  <c r="AI24" i="33"/>
  <c r="AG24" i="33"/>
  <c r="AE24" i="33"/>
  <c r="Y24" i="33"/>
  <c r="P24" i="33"/>
  <c r="AI23" i="33"/>
  <c r="AG23" i="33"/>
  <c r="AE23" i="33"/>
  <c r="AF23" i="33" s="1"/>
  <c r="V23" i="33"/>
  <c r="P23" i="33"/>
  <c r="AI22" i="33"/>
  <c r="AG22" i="33"/>
  <c r="AE22" i="33"/>
  <c r="X22" i="33"/>
  <c r="P22" i="33"/>
  <c r="AI21" i="33"/>
  <c r="AJ21" i="33" s="1"/>
  <c r="AG21" i="33"/>
  <c r="AE21" i="33"/>
  <c r="X21" i="33"/>
  <c r="P21" i="33"/>
  <c r="AI20" i="33"/>
  <c r="AG20" i="33"/>
  <c r="AE20" i="33"/>
  <c r="Y20" i="33"/>
  <c r="P20" i="33"/>
  <c r="AI19" i="33"/>
  <c r="AG19" i="33"/>
  <c r="AE19" i="33"/>
  <c r="AF19" i="33" s="1"/>
  <c r="V19" i="33"/>
  <c r="P19" i="33"/>
  <c r="AI18" i="33"/>
  <c r="AG18" i="33"/>
  <c r="AH18" i="33" s="1"/>
  <c r="AE18" i="33"/>
  <c r="W18" i="33"/>
  <c r="P18" i="33"/>
  <c r="AI17" i="33"/>
  <c r="AJ17" i="33" s="1"/>
  <c r="AG17" i="33"/>
  <c r="AE17" i="33"/>
  <c r="Y17" i="33"/>
  <c r="P17" i="33"/>
  <c r="AI16" i="33"/>
  <c r="AG16" i="33"/>
  <c r="AE16" i="33"/>
  <c r="P16" i="33"/>
  <c r="AI15" i="33"/>
  <c r="AG15" i="33"/>
  <c r="AE15" i="33"/>
  <c r="W15" i="33"/>
  <c r="P15" i="33"/>
  <c r="AI14" i="33"/>
  <c r="AG14" i="33"/>
  <c r="AH14" i="33" s="1"/>
  <c r="AE14" i="33"/>
  <c r="P14" i="33"/>
  <c r="AI13" i="33"/>
  <c r="AJ13" i="33" s="1"/>
  <c r="AG13" i="33"/>
  <c r="AE13" i="33"/>
  <c r="Y13" i="33"/>
  <c r="P13" i="33"/>
  <c r="AI12" i="33"/>
  <c r="AG12" i="33"/>
  <c r="AE12" i="33"/>
  <c r="Y12" i="33"/>
  <c r="V12" i="33"/>
  <c r="P12" i="33"/>
  <c r="AI11" i="33"/>
  <c r="AG11" i="33"/>
  <c r="AE11" i="33"/>
  <c r="W11" i="33"/>
  <c r="P11" i="33"/>
  <c r="AI10" i="33"/>
  <c r="AG10" i="33"/>
  <c r="AE10" i="33"/>
  <c r="X10" i="33"/>
  <c r="P10" i="33"/>
  <c r="AI9" i="33"/>
  <c r="AJ9" i="33" s="1"/>
  <c r="AG9" i="33"/>
  <c r="AE9" i="33"/>
  <c r="P9" i="33"/>
  <c r="AI8" i="33"/>
  <c r="AG8" i="33"/>
  <c r="AE8" i="33"/>
  <c r="Y8" i="33"/>
  <c r="V8" i="33"/>
  <c r="P8" i="33"/>
  <c r="AI7" i="33"/>
  <c r="AG7" i="33"/>
  <c r="AE7" i="33"/>
  <c r="AF7" i="33" s="1"/>
  <c r="P7" i="33"/>
  <c r="AI6" i="33"/>
  <c r="AG6" i="33"/>
  <c r="AH6" i="33" s="1"/>
  <c r="AE6" i="33"/>
  <c r="P6" i="33"/>
  <c r="AI5" i="33"/>
  <c r="AJ5" i="33" s="1"/>
  <c r="AG5" i="33"/>
  <c r="AE5" i="33"/>
  <c r="P5" i="33"/>
  <c r="AI4" i="33"/>
  <c r="AG4" i="33"/>
  <c r="AE4" i="33"/>
  <c r="V4" i="33"/>
  <c r="P4" i="33"/>
  <c r="AI3" i="33"/>
  <c r="AG3" i="33"/>
  <c r="AE3" i="33"/>
  <c r="AF3" i="33" s="1"/>
  <c r="W3" i="33"/>
  <c r="P3" i="33"/>
  <c r="Y62" i="33"/>
  <c r="X62" i="33"/>
  <c r="L62" i="33"/>
  <c r="M62" i="33" s="1"/>
  <c r="N62" i="33" s="1"/>
  <c r="X61" i="33"/>
  <c r="W61" i="33"/>
  <c r="V61" i="33"/>
  <c r="L61" i="33"/>
  <c r="M61" i="33" s="1"/>
  <c r="N61" i="33" s="1"/>
  <c r="Y60" i="33"/>
  <c r="X60" i="33"/>
  <c r="L60" i="33"/>
  <c r="M60" i="33" s="1"/>
  <c r="N60" i="33" s="1"/>
  <c r="W59" i="33"/>
  <c r="V59" i="33"/>
  <c r="L59" i="33"/>
  <c r="M59" i="33" s="1"/>
  <c r="N59" i="33" s="1"/>
  <c r="Y58" i="33"/>
  <c r="X58" i="33"/>
  <c r="W58" i="33"/>
  <c r="L58" i="33"/>
  <c r="M58" i="33" s="1"/>
  <c r="N58" i="33" s="1"/>
  <c r="X57" i="33"/>
  <c r="W57" i="33"/>
  <c r="V57" i="33"/>
  <c r="L57" i="33"/>
  <c r="M57" i="33" s="1"/>
  <c r="N57" i="33" s="1"/>
  <c r="Y56" i="33"/>
  <c r="X56" i="33"/>
  <c r="L56" i="33"/>
  <c r="M56" i="33" s="1"/>
  <c r="N56" i="33" s="1"/>
  <c r="W55" i="33"/>
  <c r="V55" i="33"/>
  <c r="L55" i="33"/>
  <c r="M55" i="33" s="1"/>
  <c r="N55" i="33" s="1"/>
  <c r="Y54" i="33"/>
  <c r="X54" i="33"/>
  <c r="W54" i="33"/>
  <c r="L54" i="33"/>
  <c r="M54" i="33" s="1"/>
  <c r="N54" i="33" s="1"/>
  <c r="X53" i="33"/>
  <c r="W53" i="33"/>
  <c r="V53" i="33"/>
  <c r="L53" i="33"/>
  <c r="M53" i="33" s="1"/>
  <c r="N53" i="33" s="1"/>
  <c r="Y52" i="33"/>
  <c r="X52" i="33"/>
  <c r="L52" i="33"/>
  <c r="M52" i="33" s="1"/>
  <c r="N52" i="33" s="1"/>
  <c r="W51" i="33"/>
  <c r="V51" i="33"/>
  <c r="L51" i="33"/>
  <c r="M51" i="33" s="1"/>
  <c r="N51" i="33" s="1"/>
  <c r="Y50" i="33"/>
  <c r="X50" i="33"/>
  <c r="W50" i="33"/>
  <c r="L50" i="33"/>
  <c r="M50" i="33" s="1"/>
  <c r="N50" i="33" s="1"/>
  <c r="X49" i="33"/>
  <c r="W49" i="33"/>
  <c r="V49" i="33"/>
  <c r="L49" i="33"/>
  <c r="M49" i="33" s="1"/>
  <c r="N49" i="33" s="1"/>
  <c r="Y48" i="33"/>
  <c r="X48" i="33"/>
  <c r="L48" i="33"/>
  <c r="M48" i="33" s="1"/>
  <c r="N48" i="33" s="1"/>
  <c r="W47" i="33"/>
  <c r="V47" i="33"/>
  <c r="L47" i="33"/>
  <c r="M47" i="33" s="1"/>
  <c r="N47" i="33" s="1"/>
  <c r="Y46" i="33"/>
  <c r="X46" i="33"/>
  <c r="W46" i="33"/>
  <c r="L46" i="33"/>
  <c r="M46" i="33" s="1"/>
  <c r="N46" i="33" s="1"/>
  <c r="X45" i="33"/>
  <c r="W45" i="33"/>
  <c r="V45" i="33"/>
  <c r="L45" i="33"/>
  <c r="M45" i="33" s="1"/>
  <c r="N45" i="33" s="1"/>
  <c r="Y44" i="33"/>
  <c r="X44" i="33"/>
  <c r="L44" i="33"/>
  <c r="M44" i="33" s="1"/>
  <c r="N44" i="33" s="1"/>
  <c r="W43" i="33"/>
  <c r="V43" i="33"/>
  <c r="L43" i="33"/>
  <c r="M43" i="33" s="1"/>
  <c r="N43" i="33" s="1"/>
  <c r="Y42" i="33"/>
  <c r="X42" i="33"/>
  <c r="W42" i="33"/>
  <c r="L42" i="33"/>
  <c r="K42" i="33"/>
  <c r="J42" i="33"/>
  <c r="I42" i="33"/>
  <c r="V41" i="33"/>
  <c r="L41" i="33"/>
  <c r="K41" i="33"/>
  <c r="J41" i="33"/>
  <c r="I41" i="33"/>
  <c r="Y40" i="33"/>
  <c r="X40" i="33"/>
  <c r="L40" i="33"/>
  <c r="K40" i="33"/>
  <c r="J40" i="33"/>
  <c r="I40" i="33"/>
  <c r="M40" i="33" s="1"/>
  <c r="N40" i="33" s="1"/>
  <c r="Y39" i="33"/>
  <c r="W39" i="33"/>
  <c r="V39" i="33"/>
  <c r="L39" i="33"/>
  <c r="K39" i="33"/>
  <c r="J39" i="33"/>
  <c r="I39" i="33"/>
  <c r="M39" i="33" s="1"/>
  <c r="N39" i="33" s="1"/>
  <c r="Y38" i="33"/>
  <c r="X38" i="33"/>
  <c r="L38" i="33"/>
  <c r="K38" i="33"/>
  <c r="J38" i="33"/>
  <c r="I38" i="33"/>
  <c r="Y37" i="33"/>
  <c r="W37" i="33"/>
  <c r="V37" i="33"/>
  <c r="L37" i="33"/>
  <c r="K37" i="33"/>
  <c r="J37" i="33"/>
  <c r="I37" i="33"/>
  <c r="M37" i="33" s="1"/>
  <c r="N37" i="33" s="1"/>
  <c r="Y36" i="33"/>
  <c r="X36" i="33"/>
  <c r="L36" i="33"/>
  <c r="K36" i="33"/>
  <c r="J36" i="33"/>
  <c r="I36" i="33"/>
  <c r="M36" i="33" s="1"/>
  <c r="N36" i="33" s="1"/>
  <c r="W35" i="33"/>
  <c r="V35" i="33"/>
  <c r="L35" i="33"/>
  <c r="K35" i="33"/>
  <c r="J35" i="33"/>
  <c r="I35" i="33"/>
  <c r="M35" i="33" s="1"/>
  <c r="N35" i="33" s="1"/>
  <c r="Y34" i="33"/>
  <c r="V34" i="33"/>
  <c r="L34" i="33"/>
  <c r="K34" i="33"/>
  <c r="J34" i="33"/>
  <c r="I34" i="33"/>
  <c r="M34" i="33" s="1"/>
  <c r="N34" i="33" s="1"/>
  <c r="W33" i="33"/>
  <c r="L33" i="33"/>
  <c r="K33" i="33"/>
  <c r="J33" i="33"/>
  <c r="I33" i="33"/>
  <c r="M33" i="33" s="1"/>
  <c r="N33" i="33" s="1"/>
  <c r="AJ32" i="33"/>
  <c r="AH32" i="33"/>
  <c r="AF32" i="33"/>
  <c r="W32" i="33"/>
  <c r="L32" i="33"/>
  <c r="K32" i="33"/>
  <c r="J32" i="33"/>
  <c r="I32" i="33"/>
  <c r="M32" i="33" s="1"/>
  <c r="N32" i="33" s="1"/>
  <c r="AJ31" i="33"/>
  <c r="AH31" i="33"/>
  <c r="Y31" i="33"/>
  <c r="X31" i="33"/>
  <c r="L31" i="33"/>
  <c r="K31" i="33"/>
  <c r="J31" i="33"/>
  <c r="I31" i="33"/>
  <c r="AJ30" i="33"/>
  <c r="AF30" i="33"/>
  <c r="Y30" i="33"/>
  <c r="L30" i="33"/>
  <c r="K30" i="33"/>
  <c r="J30" i="33"/>
  <c r="I30" i="33"/>
  <c r="M30" i="33" s="1"/>
  <c r="N30" i="33" s="1"/>
  <c r="AH29" i="33"/>
  <c r="AF29" i="33"/>
  <c r="V29" i="33"/>
  <c r="L29" i="33"/>
  <c r="K29" i="33"/>
  <c r="J29" i="33"/>
  <c r="I29" i="33"/>
  <c r="M29" i="33" s="1"/>
  <c r="N29" i="33" s="1"/>
  <c r="AJ28" i="33"/>
  <c r="AH28" i="33"/>
  <c r="AF28" i="33"/>
  <c r="Y28" i="33"/>
  <c r="W28" i="33"/>
  <c r="L28" i="33"/>
  <c r="K28" i="33"/>
  <c r="J28" i="33"/>
  <c r="I28" i="33"/>
  <c r="M28" i="33" s="1"/>
  <c r="N28" i="33" s="1"/>
  <c r="AJ27" i="33"/>
  <c r="AH27" i="33"/>
  <c r="AF27" i="33"/>
  <c r="Y27" i="33"/>
  <c r="X27" i="33"/>
  <c r="L27" i="33"/>
  <c r="K27" i="33"/>
  <c r="J27" i="33"/>
  <c r="I27" i="33"/>
  <c r="AJ26" i="33"/>
  <c r="AF26" i="33"/>
  <c r="Y26" i="33"/>
  <c r="L26" i="33"/>
  <c r="K26" i="33"/>
  <c r="J26" i="33"/>
  <c r="I26" i="33"/>
  <c r="AH25" i="33"/>
  <c r="AF25" i="33"/>
  <c r="V25" i="33"/>
  <c r="L25" i="33"/>
  <c r="K25" i="33"/>
  <c r="J25" i="33"/>
  <c r="I25" i="33"/>
  <c r="M25" i="33" s="1"/>
  <c r="N25" i="33" s="1"/>
  <c r="AJ24" i="33"/>
  <c r="AH24" i="33"/>
  <c r="AF24" i="33"/>
  <c r="W24" i="33"/>
  <c r="L24" i="33"/>
  <c r="K24" i="33"/>
  <c r="J24" i="33"/>
  <c r="I24" i="33"/>
  <c r="M24" i="33" s="1"/>
  <c r="N24" i="33" s="1"/>
  <c r="AJ23" i="33"/>
  <c r="AH23" i="33"/>
  <c r="Y23" i="33"/>
  <c r="X23" i="33"/>
  <c r="L23" i="33"/>
  <c r="K23" i="33"/>
  <c r="J23" i="33"/>
  <c r="I23" i="33"/>
  <c r="M23" i="33" s="1"/>
  <c r="N23" i="33" s="1"/>
  <c r="AJ22" i="33"/>
  <c r="AH22" i="33"/>
  <c r="AF22" i="33"/>
  <c r="Y22" i="33"/>
  <c r="W22" i="33"/>
  <c r="L22" i="33"/>
  <c r="K22" i="33"/>
  <c r="J22" i="33"/>
  <c r="I22" i="33"/>
  <c r="M22" i="33" s="1"/>
  <c r="N22" i="33" s="1"/>
  <c r="AH21" i="33"/>
  <c r="AF21" i="33"/>
  <c r="Y21" i="33"/>
  <c r="V21" i="33"/>
  <c r="L21" i="33"/>
  <c r="K21" i="33"/>
  <c r="J21" i="33"/>
  <c r="I21" i="33"/>
  <c r="M21" i="33" s="1"/>
  <c r="N21" i="33" s="1"/>
  <c r="AJ20" i="33"/>
  <c r="AH20" i="33"/>
  <c r="AF20" i="33"/>
  <c r="W20" i="33"/>
  <c r="L20" i="33"/>
  <c r="K20" i="33"/>
  <c r="J20" i="33"/>
  <c r="I20" i="33"/>
  <c r="M20" i="33" s="1"/>
  <c r="N20" i="33" s="1"/>
  <c r="AJ19" i="33"/>
  <c r="AH19" i="33"/>
  <c r="Y19" i="33"/>
  <c r="X19" i="33"/>
  <c r="L19" i="33"/>
  <c r="K19" i="33"/>
  <c r="J19" i="33"/>
  <c r="I19" i="33"/>
  <c r="M19" i="33" s="1"/>
  <c r="N19" i="33" s="1"/>
  <c r="AJ18" i="33"/>
  <c r="AF18" i="33"/>
  <c r="Y18" i="33"/>
  <c r="L18" i="33"/>
  <c r="K18" i="33"/>
  <c r="J18" i="33"/>
  <c r="I18" i="33"/>
  <c r="M18" i="33" s="1"/>
  <c r="N18" i="33" s="1"/>
  <c r="AH17" i="33"/>
  <c r="AF17" i="33"/>
  <c r="V17" i="33"/>
  <c r="L17" i="33"/>
  <c r="K17" i="33"/>
  <c r="J17" i="33"/>
  <c r="I17" i="33"/>
  <c r="M17" i="33" s="1"/>
  <c r="N17" i="33" s="1"/>
  <c r="AJ16" i="33"/>
  <c r="AH16" i="33"/>
  <c r="AF16" i="33"/>
  <c r="Y16" i="33"/>
  <c r="W16" i="33"/>
  <c r="L16" i="33"/>
  <c r="K16" i="33"/>
  <c r="J16" i="33"/>
  <c r="I16" i="33"/>
  <c r="M16" i="33" s="1"/>
  <c r="N16" i="33" s="1"/>
  <c r="AJ15" i="33"/>
  <c r="AH15" i="33"/>
  <c r="AF15" i="33"/>
  <c r="Y15" i="33"/>
  <c r="X15" i="33"/>
  <c r="L15" i="33"/>
  <c r="K15" i="33"/>
  <c r="J15" i="33"/>
  <c r="I15" i="33"/>
  <c r="M15" i="33" s="1"/>
  <c r="N15" i="33" s="1"/>
  <c r="AJ14" i="33"/>
  <c r="AF14" i="33"/>
  <c r="Y14" i="33"/>
  <c r="X14" i="33"/>
  <c r="V14" i="33"/>
  <c r="L14" i="33"/>
  <c r="K14" i="33"/>
  <c r="J14" i="33"/>
  <c r="I14" i="33"/>
  <c r="M14" i="33" s="1"/>
  <c r="N14" i="33" s="1"/>
  <c r="AH13" i="33"/>
  <c r="AF13" i="33"/>
  <c r="V13" i="33"/>
  <c r="M13" i="33"/>
  <c r="N13" i="33" s="1"/>
  <c r="L13" i="33"/>
  <c r="K13" i="33"/>
  <c r="J13" i="33"/>
  <c r="I13" i="33"/>
  <c r="AJ12" i="33"/>
  <c r="AH12" i="33"/>
  <c r="AF12" i="33"/>
  <c r="X12" i="33"/>
  <c r="L12" i="33"/>
  <c r="K12" i="33"/>
  <c r="J12" i="33"/>
  <c r="I12" i="33"/>
  <c r="M12" i="33" s="1"/>
  <c r="N12" i="33" s="1"/>
  <c r="AJ11" i="33"/>
  <c r="AH11" i="33"/>
  <c r="AF11" i="33"/>
  <c r="X11" i="33"/>
  <c r="L11" i="33"/>
  <c r="K11" i="33"/>
  <c r="J11" i="33"/>
  <c r="I11" i="33"/>
  <c r="M11" i="33" s="1"/>
  <c r="N11" i="33" s="1"/>
  <c r="AJ10" i="33"/>
  <c r="AH10" i="33"/>
  <c r="AF10" i="33"/>
  <c r="Y10" i="33"/>
  <c r="V10" i="33"/>
  <c r="L10" i="33"/>
  <c r="K10" i="33"/>
  <c r="J10" i="33"/>
  <c r="I10" i="33"/>
  <c r="M10" i="33" s="1"/>
  <c r="N10" i="33" s="1"/>
  <c r="AH9" i="33"/>
  <c r="AF9" i="33"/>
  <c r="Y9" i="33"/>
  <c r="W9" i="33"/>
  <c r="L9" i="33"/>
  <c r="K9" i="33"/>
  <c r="J9" i="33"/>
  <c r="I9" i="33"/>
  <c r="M9" i="33" s="1"/>
  <c r="N9" i="33" s="1"/>
  <c r="AJ8" i="33"/>
  <c r="AH8" i="33"/>
  <c r="AF8" i="33"/>
  <c r="X8" i="33"/>
  <c r="L8" i="33"/>
  <c r="K8" i="33"/>
  <c r="J8" i="33"/>
  <c r="I8" i="33"/>
  <c r="M8" i="33" s="1"/>
  <c r="N8" i="33" s="1"/>
  <c r="AJ7" i="33"/>
  <c r="AH7" i="33"/>
  <c r="X7" i="33"/>
  <c r="W7" i="33"/>
  <c r="L7" i="33"/>
  <c r="K7" i="33"/>
  <c r="J7" i="33"/>
  <c r="I7" i="33"/>
  <c r="M7" i="33" s="1"/>
  <c r="N7" i="33" s="1"/>
  <c r="AJ6" i="33"/>
  <c r="Y6" i="33"/>
  <c r="X6" i="33"/>
  <c r="V6" i="33"/>
  <c r="L6" i="33"/>
  <c r="K6" i="33"/>
  <c r="J6" i="33"/>
  <c r="I6" i="33"/>
  <c r="M6" i="33" s="1"/>
  <c r="N6" i="33" s="1"/>
  <c r="AH5" i="33"/>
  <c r="Y5" i="33"/>
  <c r="V5" i="33"/>
  <c r="L5" i="33"/>
  <c r="K5" i="33"/>
  <c r="J5" i="33"/>
  <c r="I5" i="33"/>
  <c r="M5" i="33" s="1"/>
  <c r="N5" i="33" s="1"/>
  <c r="AJ4" i="33"/>
  <c r="AH4" i="33"/>
  <c r="Y4" i="33"/>
  <c r="W4" i="33"/>
  <c r="L4" i="33"/>
  <c r="K4" i="33"/>
  <c r="J4" i="33"/>
  <c r="I4" i="33"/>
  <c r="M4" i="33" s="1"/>
  <c r="N4" i="33" s="1"/>
  <c r="AJ3" i="33"/>
  <c r="AH3" i="33"/>
  <c r="X3" i="33"/>
  <c r="L3" i="33"/>
  <c r="K3" i="33"/>
  <c r="J3" i="33"/>
  <c r="I3" i="33"/>
  <c r="M3" i="33" s="1"/>
  <c r="N3" i="33" s="1"/>
  <c r="Q352" i="23" l="1"/>
  <c r="AH352" i="23" s="1"/>
  <c r="AH356" i="23" s="1"/>
  <c r="L360" i="23" s="1"/>
  <c r="R360" i="23" s="1"/>
  <c r="AB61" i="38" s="1"/>
  <c r="AD61" i="38" s="1"/>
  <c r="AB70" i="38" s="1"/>
  <c r="AG70" i="38" s="1"/>
  <c r="U303" i="23"/>
  <c r="AM303" i="23" s="1"/>
  <c r="AL267" i="23"/>
  <c r="Q301" i="23"/>
  <c r="AH301" i="23" s="1"/>
  <c r="AH305" i="23" s="1"/>
  <c r="L309" i="23" s="1"/>
  <c r="R309" i="23" s="1"/>
  <c r="X301" i="23"/>
  <c r="U354" i="23"/>
  <c r="AM354" i="23" s="1"/>
  <c r="AL318" i="23"/>
  <c r="U404" i="23"/>
  <c r="AM404" i="23" s="1"/>
  <c r="BD369" i="23"/>
  <c r="U406" i="23" s="1"/>
  <c r="AM406" i="23" s="1"/>
  <c r="AR319" i="23"/>
  <c r="AR370" i="23"/>
  <c r="AB102" i="38"/>
  <c r="AC102" i="38"/>
  <c r="M88" i="38" s="1"/>
  <c r="AH103" i="38"/>
  <c r="X17" i="33"/>
  <c r="X26" i="33"/>
  <c r="X29" i="33"/>
  <c r="Y35" i="33"/>
  <c r="V38" i="33"/>
  <c r="Z38" i="33" s="1"/>
  <c r="AA38" i="33" s="1"/>
  <c r="X41" i="33"/>
  <c r="V44" i="33"/>
  <c r="V48" i="33"/>
  <c r="Z48" i="33" s="1"/>
  <c r="AA48" i="33" s="1"/>
  <c r="AC48" i="33" s="1"/>
  <c r="V52" i="33"/>
  <c r="V56" i="33"/>
  <c r="V60" i="33"/>
  <c r="X25" i="33"/>
  <c r="X43" i="33"/>
  <c r="Z45" i="33"/>
  <c r="AA45" i="33" s="1"/>
  <c r="AC45" i="33" s="1"/>
  <c r="X47" i="33"/>
  <c r="Z47" i="33" s="1"/>
  <c r="AA47" i="33" s="1"/>
  <c r="AC47" i="33" s="1"/>
  <c r="X51" i="33"/>
  <c r="Z51" i="33" s="1"/>
  <c r="AA51" i="33" s="1"/>
  <c r="AC51" i="33" s="1"/>
  <c r="X55" i="33"/>
  <c r="X59" i="33"/>
  <c r="Z43" i="33"/>
  <c r="AA43" i="33" s="1"/>
  <c r="AC43" i="33" s="1"/>
  <c r="Z35" i="33"/>
  <c r="AA35" i="33" s="1"/>
  <c r="AC35" i="33" s="1"/>
  <c r="AF4" i="33"/>
  <c r="W8" i="33"/>
  <c r="Z8" i="33" s="1"/>
  <c r="AA8" i="33" s="1"/>
  <c r="AC8" i="33" s="1"/>
  <c r="V9" i="33"/>
  <c r="W12" i="33"/>
  <c r="Z12" i="33" s="1"/>
  <c r="AA12" i="33" s="1"/>
  <c r="AC12" i="33" s="1"/>
  <c r="Y3" i="33"/>
  <c r="X4" i="33"/>
  <c r="Z4" i="33" s="1"/>
  <c r="AA4" i="33" s="1"/>
  <c r="AC4" i="33" s="1"/>
  <c r="W5" i="33"/>
  <c r="Y7" i="33"/>
  <c r="Y11" i="33"/>
  <c r="W13" i="33"/>
  <c r="X18" i="33"/>
  <c r="W19" i="33"/>
  <c r="Z19" i="33" s="1"/>
  <c r="AA19" i="33" s="1"/>
  <c r="AC19" i="33" s="1"/>
  <c r="M26" i="33"/>
  <c r="N26" i="33" s="1"/>
  <c r="W31" i="33"/>
  <c r="Z31" i="33" s="1"/>
  <c r="AA31" i="33" s="1"/>
  <c r="AC31" i="33" s="1"/>
  <c r="V32" i="33"/>
  <c r="X33" i="33"/>
  <c r="X34" i="33"/>
  <c r="V36" i="33"/>
  <c r="Z36" i="33" s="1"/>
  <c r="AA36" i="33" s="1"/>
  <c r="AC36" i="33" s="1"/>
  <c r="X37" i="33"/>
  <c r="X5" i="33"/>
  <c r="Z5" i="33" s="1"/>
  <c r="AA5" i="33" s="1"/>
  <c r="AC5" i="33" s="1"/>
  <c r="W6" i="33"/>
  <c r="Z6" i="33" s="1"/>
  <c r="AA6" i="33" s="1"/>
  <c r="AC6" i="33" s="1"/>
  <c r="V7" i="33"/>
  <c r="W10" i="33"/>
  <c r="Z10" i="33" s="1"/>
  <c r="AA10" i="33" s="1"/>
  <c r="AC10" i="33" s="1"/>
  <c r="W14" i="33"/>
  <c r="Z14" i="33" s="1"/>
  <c r="AA14" i="33" s="1"/>
  <c r="AC14" i="33" s="1"/>
  <c r="V15" i="33"/>
  <c r="Z15" i="33" s="1"/>
  <c r="AA15" i="33" s="1"/>
  <c r="AC15" i="33" s="1"/>
  <c r="V16" i="33"/>
  <c r="Z16" i="33" s="1"/>
  <c r="AA16" i="33" s="1"/>
  <c r="AC16" i="33" s="1"/>
  <c r="V20" i="33"/>
  <c r="Z23" i="33"/>
  <c r="AA23" i="33" s="1"/>
  <c r="AC23" i="33" s="1"/>
  <c r="AF5" i="33" s="1"/>
  <c r="W27" i="33"/>
  <c r="Z27" i="33" s="1"/>
  <c r="AA27" i="33" s="1"/>
  <c r="AC27" i="33" s="1"/>
  <c r="V28" i="33"/>
  <c r="Z28" i="33" s="1"/>
  <c r="AA28" i="33" s="1"/>
  <c r="AC28" i="33" s="1"/>
  <c r="X30" i="33"/>
  <c r="M31" i="33"/>
  <c r="N31" i="33" s="1"/>
  <c r="Z39" i="33"/>
  <c r="AA39" i="33" s="1"/>
  <c r="AC39" i="33" s="1"/>
  <c r="V18" i="33"/>
  <c r="Z18" i="33" s="1"/>
  <c r="AA18" i="33" s="1"/>
  <c r="AC18" i="33" s="1"/>
  <c r="V3" i="33"/>
  <c r="X9" i="33"/>
  <c r="V11" i="33"/>
  <c r="X13" i="33"/>
  <c r="Z13" i="33" s="1"/>
  <c r="AA13" i="33" s="1"/>
  <c r="AC13" i="33" s="1"/>
  <c r="X16" i="33"/>
  <c r="W17" i="33"/>
  <c r="Z17" i="33" s="1"/>
  <c r="AA17" i="33" s="1"/>
  <c r="AC17" i="33" s="1"/>
  <c r="X20" i="33"/>
  <c r="W21" i="33"/>
  <c r="Z21" i="33" s="1"/>
  <c r="AA21" i="33" s="1"/>
  <c r="AC21" i="33" s="1"/>
  <c r="W23" i="33"/>
  <c r="V24" i="33"/>
  <c r="M27" i="33"/>
  <c r="N27" i="33" s="1"/>
  <c r="W41" i="33"/>
  <c r="Z41" i="33" s="1"/>
  <c r="AA41" i="33" s="1"/>
  <c r="AC41" i="33" s="1"/>
  <c r="M42" i="33"/>
  <c r="N42" i="33" s="1"/>
  <c r="V22" i="33"/>
  <c r="Z22" i="33" s="1"/>
  <c r="AA22" i="33" s="1"/>
  <c r="AC22" i="33" s="1"/>
  <c r="X24" i="33"/>
  <c r="W25" i="33"/>
  <c r="V26" i="33"/>
  <c r="X28" i="33"/>
  <c r="W29" i="33"/>
  <c r="Z29" i="33" s="1"/>
  <c r="AA29" i="33" s="1"/>
  <c r="AC29" i="33" s="1"/>
  <c r="V30" i="33"/>
  <c r="Z30" i="33" s="1"/>
  <c r="AA30" i="33" s="1"/>
  <c r="AC30" i="33" s="1"/>
  <c r="X32" i="33"/>
  <c r="V33" i="33"/>
  <c r="Z34" i="33"/>
  <c r="AA34" i="33" s="1"/>
  <c r="AC34" i="33" s="1"/>
  <c r="V40" i="33"/>
  <c r="Z40" i="33" s="1"/>
  <c r="AA40" i="33" s="1"/>
  <c r="AC40" i="33" s="1"/>
  <c r="M41" i="33"/>
  <c r="N41" i="33" s="1"/>
  <c r="Z42" i="33"/>
  <c r="AA42" i="33" s="1"/>
  <c r="Z44" i="33"/>
  <c r="AA44" i="33" s="1"/>
  <c r="AC44" i="33" s="1"/>
  <c r="Z46" i="33"/>
  <c r="AA46" i="33" s="1"/>
  <c r="AC46" i="33" s="1"/>
  <c r="Z49" i="33"/>
  <c r="AA49" i="33" s="1"/>
  <c r="AC49" i="33" s="1"/>
  <c r="Z50" i="33"/>
  <c r="AA50" i="33" s="1"/>
  <c r="AC50" i="33" s="1"/>
  <c r="Z52" i="33"/>
  <c r="AA52" i="33" s="1"/>
  <c r="AC52" i="33" s="1"/>
  <c r="Z53" i="33"/>
  <c r="AA53" i="33" s="1"/>
  <c r="AC53" i="33" s="1"/>
  <c r="Z54" i="33"/>
  <c r="AA54" i="33" s="1"/>
  <c r="AC54" i="33" s="1"/>
  <c r="Z55" i="33"/>
  <c r="AA55" i="33" s="1"/>
  <c r="AC55" i="33" s="1"/>
  <c r="Z56" i="33"/>
  <c r="AA56" i="33" s="1"/>
  <c r="AC56" i="33" s="1"/>
  <c r="Z57" i="33"/>
  <c r="AA57" i="33" s="1"/>
  <c r="AC57" i="33" s="1"/>
  <c r="Z58" i="33"/>
  <c r="AA58" i="33" s="1"/>
  <c r="AC58" i="33" s="1"/>
  <c r="Z59" i="33"/>
  <c r="AA59" i="33" s="1"/>
  <c r="AC59" i="33" s="1"/>
  <c r="Z60" i="33"/>
  <c r="AA60" i="33" s="1"/>
  <c r="AC60" i="33" s="1"/>
  <c r="Z61" i="33"/>
  <c r="AA61" i="33" s="1"/>
  <c r="AC61" i="33" s="1"/>
  <c r="Z37" i="33"/>
  <c r="AA37" i="33" s="1"/>
  <c r="AC37" i="33" s="1"/>
  <c r="M38" i="33"/>
  <c r="N38" i="33" s="1"/>
  <c r="AC38" i="33" s="1"/>
  <c r="W62" i="33"/>
  <c r="Z62" i="33" s="1"/>
  <c r="AA62" i="33" s="1"/>
  <c r="AC62" i="33" s="1"/>
  <c r="AC69" i="38" l="1"/>
  <c r="M55" i="38" s="1"/>
  <c r="AC70" i="38" s="1"/>
  <c r="AD70" i="38" s="1"/>
  <c r="AE70" i="38" s="1"/>
  <c r="AB69" i="38"/>
  <c r="AH70" i="38"/>
  <c r="BD318" i="23"/>
  <c r="U355" i="23" s="1"/>
  <c r="AM355" i="23" s="1"/>
  <c r="U353" i="23"/>
  <c r="AM353" i="23" s="1"/>
  <c r="U302" i="23"/>
  <c r="AM302" i="23" s="1"/>
  <c r="BD267" i="23"/>
  <c r="U304" i="23" s="1"/>
  <c r="AM304" i="23" s="1"/>
  <c r="AC103" i="38"/>
  <c r="AD103" i="38" s="1"/>
  <c r="AE103" i="38" s="1"/>
  <c r="N88" i="38"/>
  <c r="AG93" i="38" s="1"/>
  <c r="Z26" i="33"/>
  <c r="AA26" i="33" s="1"/>
  <c r="AC26" i="33" s="1"/>
  <c r="Z25" i="33"/>
  <c r="AA25" i="33" s="1"/>
  <c r="AC25" i="33" s="1"/>
  <c r="Z20" i="33"/>
  <c r="AA20" i="33" s="1"/>
  <c r="AC20" i="33" s="1"/>
  <c r="Z24" i="33"/>
  <c r="AA24" i="33" s="1"/>
  <c r="AC24" i="33" s="1"/>
  <c r="AF6" i="33" s="1"/>
  <c r="AR268" i="23" s="1"/>
  <c r="Z7" i="33"/>
  <c r="AA7" i="33" s="1"/>
  <c r="AC7" i="33" s="1"/>
  <c r="Z9" i="33"/>
  <c r="AA9" i="33" s="1"/>
  <c r="AC9" i="33" s="1"/>
  <c r="AC42" i="33"/>
  <c r="Z33" i="33"/>
  <c r="AA33" i="33" s="1"/>
  <c r="AC33" i="33" s="1"/>
  <c r="Z3" i="33"/>
  <c r="AA3" i="33" s="1"/>
  <c r="AC3" i="33" s="1"/>
  <c r="Z11" i="33"/>
  <c r="AA11" i="33" s="1"/>
  <c r="AC11" i="33" s="1"/>
  <c r="Z32" i="33"/>
  <c r="AA32" i="33" s="1"/>
  <c r="AC32" i="33" s="1"/>
  <c r="H108" i="21"/>
  <c r="G108" i="21"/>
  <c r="F108" i="21"/>
  <c r="D108" i="21"/>
  <c r="C108" i="21"/>
  <c r="M108" i="21" s="1"/>
  <c r="B108" i="21"/>
  <c r="A82" i="34" s="1"/>
  <c r="H107" i="21"/>
  <c r="G107" i="21"/>
  <c r="F107" i="21"/>
  <c r="D107" i="21"/>
  <c r="C107" i="21"/>
  <c r="B107" i="21"/>
  <c r="A81" i="34" s="1"/>
  <c r="H106" i="21"/>
  <c r="G106" i="21"/>
  <c r="F106" i="21"/>
  <c r="D106" i="21"/>
  <c r="C106" i="21"/>
  <c r="M106" i="21" s="1"/>
  <c r="B106" i="21"/>
  <c r="A80" i="34" s="1"/>
  <c r="H105" i="21"/>
  <c r="G105" i="21"/>
  <c r="F105" i="21"/>
  <c r="D105" i="21"/>
  <c r="C105" i="21"/>
  <c r="B105" i="21"/>
  <c r="A79" i="34" s="1"/>
  <c r="H104" i="21"/>
  <c r="G104" i="21"/>
  <c r="F104" i="21"/>
  <c r="D104" i="21"/>
  <c r="C104" i="21"/>
  <c r="M104" i="21" s="1"/>
  <c r="B104" i="21"/>
  <c r="A78" i="34" s="1"/>
  <c r="H103" i="21"/>
  <c r="G103" i="21"/>
  <c r="F103" i="21"/>
  <c r="D103" i="21"/>
  <c r="C103" i="21"/>
  <c r="B103" i="21"/>
  <c r="A77" i="34" s="1"/>
  <c r="H102" i="21"/>
  <c r="G102" i="21"/>
  <c r="F102" i="21"/>
  <c r="D102" i="21"/>
  <c r="C102" i="21"/>
  <c r="B102" i="21"/>
  <c r="A76" i="34" s="1"/>
  <c r="H101" i="21"/>
  <c r="G101" i="21"/>
  <c r="F101" i="21"/>
  <c r="D101" i="21"/>
  <c r="C101" i="21"/>
  <c r="B101" i="21"/>
  <c r="A75" i="34" s="1"/>
  <c r="H100" i="21"/>
  <c r="G100" i="21"/>
  <c r="F100" i="21"/>
  <c r="D100" i="21"/>
  <c r="C100" i="21"/>
  <c r="B100" i="21"/>
  <c r="A74" i="34" s="1"/>
  <c r="AB99" i="21"/>
  <c r="H99" i="21"/>
  <c r="G99" i="21"/>
  <c r="F99" i="21"/>
  <c r="D99" i="21"/>
  <c r="C99" i="21"/>
  <c r="B99" i="21"/>
  <c r="A73" i="34" s="1"/>
  <c r="AB98" i="21"/>
  <c r="H98" i="21"/>
  <c r="G98" i="21"/>
  <c r="F98" i="21"/>
  <c r="D98" i="21"/>
  <c r="C98" i="21"/>
  <c r="B98" i="21"/>
  <c r="A72" i="34" s="1"/>
  <c r="H97" i="21"/>
  <c r="G97" i="21"/>
  <c r="F97" i="21"/>
  <c r="D97" i="21"/>
  <c r="C97" i="21"/>
  <c r="M97" i="21" s="1"/>
  <c r="B97" i="21"/>
  <c r="A71" i="34" s="1"/>
  <c r="H96" i="21"/>
  <c r="G96" i="21"/>
  <c r="F96" i="21"/>
  <c r="D96" i="21"/>
  <c r="C96" i="21"/>
  <c r="B96" i="21"/>
  <c r="A70" i="34" s="1"/>
  <c r="H95" i="21"/>
  <c r="G95" i="21"/>
  <c r="F95" i="21"/>
  <c r="D95" i="21"/>
  <c r="C95" i="21"/>
  <c r="B95" i="21"/>
  <c r="A69" i="34" s="1"/>
  <c r="H94" i="21"/>
  <c r="G94" i="21"/>
  <c r="F94" i="21"/>
  <c r="D94" i="21"/>
  <c r="C94" i="21"/>
  <c r="B94" i="21"/>
  <c r="A68" i="34" s="1"/>
  <c r="H93" i="21"/>
  <c r="G93" i="21"/>
  <c r="F93" i="21"/>
  <c r="D93" i="21"/>
  <c r="C93" i="21"/>
  <c r="M93" i="21" s="1"/>
  <c r="B93" i="21"/>
  <c r="H87" i="21"/>
  <c r="G87" i="21"/>
  <c r="F87" i="21"/>
  <c r="E87" i="21"/>
  <c r="D87" i="21"/>
  <c r="C87" i="21"/>
  <c r="D83" i="21"/>
  <c r="C83" i="21"/>
  <c r="H75" i="21"/>
  <c r="G75" i="21"/>
  <c r="F75" i="21"/>
  <c r="D75" i="21"/>
  <c r="C75" i="21"/>
  <c r="B75" i="21"/>
  <c r="A57" i="34" s="1"/>
  <c r="H74" i="21"/>
  <c r="G74" i="21"/>
  <c r="F74" i="21"/>
  <c r="D74" i="21"/>
  <c r="C74" i="21"/>
  <c r="M74" i="21" s="1"/>
  <c r="B74" i="21"/>
  <c r="A56" i="34" s="1"/>
  <c r="H73" i="21"/>
  <c r="G73" i="21"/>
  <c r="F73" i="21"/>
  <c r="D73" i="21"/>
  <c r="C73" i="21"/>
  <c r="B73" i="21"/>
  <c r="A55" i="34" s="1"/>
  <c r="H72" i="21"/>
  <c r="G72" i="21"/>
  <c r="F72" i="21"/>
  <c r="D72" i="21"/>
  <c r="C72" i="21"/>
  <c r="M72" i="21" s="1"/>
  <c r="B72" i="21"/>
  <c r="A54" i="34" s="1"/>
  <c r="H71" i="21"/>
  <c r="G71" i="21"/>
  <c r="F71" i="21"/>
  <c r="D71" i="21"/>
  <c r="C71" i="21"/>
  <c r="B71" i="21"/>
  <c r="A53" i="34" s="1"/>
  <c r="H70" i="21"/>
  <c r="K70" i="21" s="1"/>
  <c r="G70" i="21"/>
  <c r="F70" i="21"/>
  <c r="D70" i="21"/>
  <c r="C70" i="21"/>
  <c r="M70" i="21" s="1"/>
  <c r="B70" i="21"/>
  <c r="A52" i="34" s="1"/>
  <c r="H69" i="21"/>
  <c r="G69" i="21"/>
  <c r="F69" i="21"/>
  <c r="D69" i="21"/>
  <c r="C69" i="21"/>
  <c r="B69" i="21"/>
  <c r="A51" i="34" s="1"/>
  <c r="H68" i="21"/>
  <c r="G68" i="21"/>
  <c r="F68" i="21"/>
  <c r="D68" i="21"/>
  <c r="C68" i="21"/>
  <c r="M68" i="21" s="1"/>
  <c r="B68" i="21"/>
  <c r="A50" i="34" s="1"/>
  <c r="H67" i="21"/>
  <c r="G67" i="21"/>
  <c r="F67" i="21"/>
  <c r="D67" i="21"/>
  <c r="C67" i="21"/>
  <c r="M67" i="21" s="1"/>
  <c r="B67" i="21"/>
  <c r="A49" i="34" s="1"/>
  <c r="AB66" i="21"/>
  <c r="H66" i="21"/>
  <c r="G66" i="21"/>
  <c r="F66" i="21"/>
  <c r="D66" i="21"/>
  <c r="C66" i="21"/>
  <c r="B66" i="21"/>
  <c r="A48" i="34" s="1"/>
  <c r="AB65" i="21"/>
  <c r="H65" i="21"/>
  <c r="G65" i="21"/>
  <c r="F65" i="21"/>
  <c r="D65" i="21"/>
  <c r="C65" i="21"/>
  <c r="M65" i="21" s="1"/>
  <c r="B65" i="21"/>
  <c r="A47" i="34" s="1"/>
  <c r="H64" i="21"/>
  <c r="G64" i="21"/>
  <c r="F64" i="21"/>
  <c r="D64" i="21"/>
  <c r="C64" i="21"/>
  <c r="B64" i="21"/>
  <c r="A46" i="34" s="1"/>
  <c r="H63" i="21"/>
  <c r="G63" i="21"/>
  <c r="F63" i="21"/>
  <c r="D63" i="21"/>
  <c r="C63" i="21"/>
  <c r="M63" i="21" s="1"/>
  <c r="B63" i="21"/>
  <c r="A45" i="34" s="1"/>
  <c r="H62" i="21"/>
  <c r="G62" i="21"/>
  <c r="F62" i="21"/>
  <c r="D62" i="21"/>
  <c r="C62" i="21"/>
  <c r="B62" i="21"/>
  <c r="A44" i="34" s="1"/>
  <c r="H61" i="21"/>
  <c r="G61" i="21"/>
  <c r="F61" i="21"/>
  <c r="D61" i="21"/>
  <c r="C61" i="21"/>
  <c r="M61" i="21" s="1"/>
  <c r="B61" i="21"/>
  <c r="A43" i="34" s="1"/>
  <c r="H60" i="21"/>
  <c r="G60" i="21"/>
  <c r="F60" i="21"/>
  <c r="D60" i="21"/>
  <c r="C60" i="21"/>
  <c r="B60" i="21"/>
  <c r="H54" i="21"/>
  <c r="G54" i="21"/>
  <c r="F54" i="21"/>
  <c r="E54" i="21"/>
  <c r="D54" i="21"/>
  <c r="C54" i="21"/>
  <c r="D50" i="21"/>
  <c r="C50" i="21"/>
  <c r="N50" i="21" s="1"/>
  <c r="O51" i="21" s="1"/>
  <c r="H42" i="21"/>
  <c r="G42" i="21"/>
  <c r="F42" i="21"/>
  <c r="D42" i="21"/>
  <c r="C42" i="21"/>
  <c r="M42" i="21" s="1"/>
  <c r="B42" i="21"/>
  <c r="A32" i="34" s="1"/>
  <c r="H41" i="21"/>
  <c r="G41" i="21"/>
  <c r="F41" i="21"/>
  <c r="D41" i="21"/>
  <c r="C41" i="21"/>
  <c r="B41" i="21"/>
  <c r="A31" i="34" s="1"/>
  <c r="H40" i="21"/>
  <c r="G40" i="21"/>
  <c r="F40" i="21"/>
  <c r="D40" i="21"/>
  <c r="C40" i="21"/>
  <c r="M40" i="21" s="1"/>
  <c r="B40" i="21"/>
  <c r="A30" i="34" s="1"/>
  <c r="H39" i="21"/>
  <c r="G39" i="21"/>
  <c r="F39" i="21"/>
  <c r="D39" i="21"/>
  <c r="C39" i="21"/>
  <c r="B39" i="21"/>
  <c r="A29" i="34" s="1"/>
  <c r="H38" i="21"/>
  <c r="G38" i="21"/>
  <c r="F38" i="21"/>
  <c r="D38" i="21"/>
  <c r="C38" i="21"/>
  <c r="M38" i="21" s="1"/>
  <c r="B38" i="21"/>
  <c r="A28" i="34" s="1"/>
  <c r="H37" i="21"/>
  <c r="G37" i="21"/>
  <c r="F37" i="21"/>
  <c r="D37" i="21"/>
  <c r="C37" i="21"/>
  <c r="B37" i="21"/>
  <c r="A27" i="34" s="1"/>
  <c r="H36" i="21"/>
  <c r="G36" i="21"/>
  <c r="F36" i="21"/>
  <c r="D36" i="21"/>
  <c r="C36" i="21"/>
  <c r="M36" i="21" s="1"/>
  <c r="B36" i="21"/>
  <c r="A26" i="34" s="1"/>
  <c r="H35" i="21"/>
  <c r="G35" i="21"/>
  <c r="F35" i="21"/>
  <c r="D35" i="21"/>
  <c r="C35" i="21"/>
  <c r="B35" i="21"/>
  <c r="A25" i="34" s="1"/>
  <c r="H34" i="21"/>
  <c r="G34" i="21"/>
  <c r="F34" i="21"/>
  <c r="D34" i="21"/>
  <c r="C34" i="21"/>
  <c r="B34" i="21"/>
  <c r="A24" i="34" s="1"/>
  <c r="AB33" i="21"/>
  <c r="H33" i="21"/>
  <c r="G33" i="21"/>
  <c r="F33" i="21"/>
  <c r="D33" i="21"/>
  <c r="C33" i="21"/>
  <c r="B33" i="21"/>
  <c r="A23" i="34" s="1"/>
  <c r="AB32" i="21"/>
  <c r="H32" i="21"/>
  <c r="G32" i="21"/>
  <c r="F32" i="21"/>
  <c r="D32" i="21"/>
  <c r="C32" i="21"/>
  <c r="B32" i="21"/>
  <c r="A22" i="34" s="1"/>
  <c r="H31" i="21"/>
  <c r="G31" i="21"/>
  <c r="F31" i="21"/>
  <c r="D31" i="21"/>
  <c r="C31" i="21"/>
  <c r="B31" i="21"/>
  <c r="A21" i="34" s="1"/>
  <c r="H30" i="21"/>
  <c r="G30" i="21"/>
  <c r="F30" i="21"/>
  <c r="D30" i="21"/>
  <c r="C30" i="21"/>
  <c r="B30" i="21"/>
  <c r="A20" i="34" s="1"/>
  <c r="H29" i="21"/>
  <c r="G29" i="21"/>
  <c r="F29" i="21"/>
  <c r="D29" i="21"/>
  <c r="C29" i="21"/>
  <c r="M29" i="21" s="1"/>
  <c r="B29" i="21"/>
  <c r="A19" i="34" s="1"/>
  <c r="H28" i="21"/>
  <c r="G28" i="21"/>
  <c r="F28" i="21"/>
  <c r="D28" i="21"/>
  <c r="C28" i="21"/>
  <c r="B28" i="21"/>
  <c r="A18" i="34" s="1"/>
  <c r="H27" i="21"/>
  <c r="G27" i="21"/>
  <c r="F27" i="21"/>
  <c r="D27" i="21"/>
  <c r="C27" i="21"/>
  <c r="B27" i="21"/>
  <c r="A17" i="34" s="1"/>
  <c r="H21" i="21"/>
  <c r="G21" i="21"/>
  <c r="F21" i="21"/>
  <c r="E21" i="21"/>
  <c r="D21" i="21"/>
  <c r="C21" i="21"/>
  <c r="D22" i="21" s="1"/>
  <c r="D17" i="21"/>
  <c r="C17" i="21"/>
  <c r="D12" i="21"/>
  <c r="C12" i="21"/>
  <c r="B12" i="21"/>
  <c r="M107" i="21"/>
  <c r="M102" i="21"/>
  <c r="M101" i="21"/>
  <c r="M96" i="21"/>
  <c r="M95" i="21"/>
  <c r="M94" i="21"/>
  <c r="S88" i="21"/>
  <c r="AC93" i="21"/>
  <c r="M75" i="21"/>
  <c r="M71" i="21"/>
  <c r="K68" i="21"/>
  <c r="M66" i="21"/>
  <c r="M64" i="21"/>
  <c r="M62" i="21"/>
  <c r="AC60" i="21"/>
  <c r="AC65" i="21" s="1"/>
  <c r="M60" i="21"/>
  <c r="S55" i="21"/>
  <c r="G55" i="21"/>
  <c r="M41" i="21"/>
  <c r="M37" i="21"/>
  <c r="M35" i="21"/>
  <c r="M28" i="21"/>
  <c r="R88" i="38" l="1"/>
  <c r="N55" i="38"/>
  <c r="AG60" i="38" s="1"/>
  <c r="E55" i="21"/>
  <c r="AC27" i="21"/>
  <c r="G21" i="34"/>
  <c r="G25" i="34"/>
  <c r="G29" i="34"/>
  <c r="G17" i="34"/>
  <c r="G18" i="34"/>
  <c r="G22" i="34"/>
  <c r="G26" i="34"/>
  <c r="G30" i="34"/>
  <c r="G19" i="34"/>
  <c r="G23" i="34"/>
  <c r="G27" i="34"/>
  <c r="G31" i="34"/>
  <c r="G20" i="34"/>
  <c r="G24" i="34"/>
  <c r="G32" i="34"/>
  <c r="G28" i="34"/>
  <c r="I30" i="21"/>
  <c r="G68" i="34"/>
  <c r="G72" i="34"/>
  <c r="G76" i="34"/>
  <c r="G80" i="34"/>
  <c r="G69" i="34"/>
  <c r="G73" i="34"/>
  <c r="G77" i="34"/>
  <c r="G81" i="34"/>
  <c r="G70" i="34"/>
  <c r="G74" i="34"/>
  <c r="G78" i="34"/>
  <c r="G82" i="34"/>
  <c r="G71" i="34"/>
  <c r="G75" i="34"/>
  <c r="G79" i="34"/>
  <c r="G67" i="34"/>
  <c r="A34" i="34"/>
  <c r="A42" i="34"/>
  <c r="G43" i="34"/>
  <c r="G47" i="34"/>
  <c r="G51" i="34"/>
  <c r="G55" i="34"/>
  <c r="G44" i="34"/>
  <c r="G48" i="34"/>
  <c r="G52" i="34"/>
  <c r="G56" i="34"/>
  <c r="G45" i="34"/>
  <c r="G49" i="34"/>
  <c r="G53" i="34"/>
  <c r="G57" i="34"/>
  <c r="G46" i="34"/>
  <c r="G50" i="34"/>
  <c r="G54" i="34"/>
  <c r="G42" i="34"/>
  <c r="A59" i="34"/>
  <c r="A67" i="34"/>
  <c r="Q88" i="38"/>
  <c r="P88" i="38"/>
  <c r="N93" i="38"/>
  <c r="N94" i="38" s="1"/>
  <c r="O88" i="38"/>
  <c r="AF103" i="38"/>
  <c r="Z98" i="38" s="1"/>
  <c r="F27" i="3"/>
  <c r="E27" i="3"/>
  <c r="D27" i="3"/>
  <c r="C27" i="3"/>
  <c r="F30" i="3"/>
  <c r="E30" i="3"/>
  <c r="D30" i="3"/>
  <c r="C30" i="3"/>
  <c r="I37" i="21"/>
  <c r="F34" i="3"/>
  <c r="C34" i="3"/>
  <c r="E34" i="3"/>
  <c r="D34" i="3"/>
  <c r="C47" i="21"/>
  <c r="D55" i="3"/>
  <c r="C55" i="3"/>
  <c r="E55" i="3"/>
  <c r="F55" i="3"/>
  <c r="D57" i="3"/>
  <c r="E57" i="3"/>
  <c r="C57" i="3"/>
  <c r="F57" i="3"/>
  <c r="D59" i="3"/>
  <c r="C59" i="3"/>
  <c r="F59" i="3"/>
  <c r="E59" i="3"/>
  <c r="I64" i="21"/>
  <c r="D62" i="3"/>
  <c r="C62" i="3"/>
  <c r="F62" i="3"/>
  <c r="E62" i="3"/>
  <c r="D64" i="3"/>
  <c r="C64" i="3"/>
  <c r="E64" i="3"/>
  <c r="F64" i="3"/>
  <c r="D66" i="3"/>
  <c r="E66" i="3"/>
  <c r="C66" i="3"/>
  <c r="F66" i="3"/>
  <c r="D68" i="3"/>
  <c r="C68" i="3"/>
  <c r="F68" i="3"/>
  <c r="E68" i="3"/>
  <c r="K73" i="21"/>
  <c r="D70" i="3"/>
  <c r="C70" i="3"/>
  <c r="E70" i="3"/>
  <c r="F70" i="3"/>
  <c r="F88" i="21"/>
  <c r="F89" i="3"/>
  <c r="E89" i="3"/>
  <c r="D89" i="3"/>
  <c r="C89" i="3"/>
  <c r="F91" i="3"/>
  <c r="E91" i="3"/>
  <c r="C91" i="3"/>
  <c r="D91" i="3"/>
  <c r="I96" i="21"/>
  <c r="F93" i="3"/>
  <c r="E93" i="3"/>
  <c r="D93" i="3"/>
  <c r="C93" i="3"/>
  <c r="I99" i="21"/>
  <c r="F96" i="3"/>
  <c r="E96" i="3"/>
  <c r="D96" i="3"/>
  <c r="C96" i="3"/>
  <c r="F98" i="3"/>
  <c r="E98" i="3"/>
  <c r="D98" i="3"/>
  <c r="C98" i="3"/>
  <c r="I103" i="21"/>
  <c r="F100" i="3"/>
  <c r="E100" i="3"/>
  <c r="D100" i="3"/>
  <c r="C100" i="3"/>
  <c r="K105" i="21"/>
  <c r="F102" i="3"/>
  <c r="C102" i="3"/>
  <c r="E102" i="3"/>
  <c r="D102" i="3"/>
  <c r="S22" i="21"/>
  <c r="D61" i="3"/>
  <c r="C61" i="3"/>
  <c r="E61" i="3"/>
  <c r="F61" i="3"/>
  <c r="F28" i="3"/>
  <c r="C28" i="3"/>
  <c r="E28" i="3"/>
  <c r="D28" i="3"/>
  <c r="F94" i="3"/>
  <c r="E94" i="3"/>
  <c r="C94" i="3"/>
  <c r="D94" i="3"/>
  <c r="K30" i="21"/>
  <c r="E12" i="21"/>
  <c r="F23" i="3"/>
  <c r="C23" i="3"/>
  <c r="E23" i="3"/>
  <c r="D23" i="3"/>
  <c r="F25" i="3"/>
  <c r="C25" i="3"/>
  <c r="E25" i="3"/>
  <c r="D25" i="3"/>
  <c r="I32" i="21"/>
  <c r="K33" i="21"/>
  <c r="I35" i="21"/>
  <c r="F32" i="3"/>
  <c r="E32" i="3"/>
  <c r="C32" i="3"/>
  <c r="D32" i="3"/>
  <c r="F36" i="3"/>
  <c r="E36" i="3"/>
  <c r="D36" i="3"/>
  <c r="C36" i="3"/>
  <c r="F22" i="3"/>
  <c r="E22" i="3"/>
  <c r="C22" i="3"/>
  <c r="D22" i="3"/>
  <c r="F24" i="3"/>
  <c r="E24" i="3"/>
  <c r="D24" i="3"/>
  <c r="C24" i="3"/>
  <c r="F26" i="3"/>
  <c r="E26" i="3"/>
  <c r="C26" i="3"/>
  <c r="D26" i="3"/>
  <c r="F29" i="3"/>
  <c r="E29" i="3"/>
  <c r="C29" i="3"/>
  <c r="D29" i="3"/>
  <c r="F31" i="3"/>
  <c r="C31" i="3"/>
  <c r="E31" i="3"/>
  <c r="D31" i="3"/>
  <c r="I36" i="21"/>
  <c r="F33" i="3"/>
  <c r="E33" i="3"/>
  <c r="D33" i="3"/>
  <c r="C33" i="3"/>
  <c r="K38" i="21"/>
  <c r="F35" i="3"/>
  <c r="E35" i="3"/>
  <c r="C35" i="3"/>
  <c r="D35" i="3"/>
  <c r="K40" i="21"/>
  <c r="F37" i="3"/>
  <c r="C37" i="3"/>
  <c r="E37" i="3"/>
  <c r="D37" i="3"/>
  <c r="K42" i="21"/>
  <c r="D56" i="3"/>
  <c r="C56" i="3"/>
  <c r="F56" i="3"/>
  <c r="E56" i="3"/>
  <c r="D58" i="3"/>
  <c r="C58" i="3"/>
  <c r="E58" i="3"/>
  <c r="F58" i="3"/>
  <c r="I63" i="21"/>
  <c r="D60" i="3"/>
  <c r="E60" i="3"/>
  <c r="C60" i="3"/>
  <c r="F60" i="3"/>
  <c r="I65" i="21"/>
  <c r="D63" i="3"/>
  <c r="E63" i="3"/>
  <c r="C63" i="3"/>
  <c r="F63" i="3"/>
  <c r="D65" i="3"/>
  <c r="C65" i="3"/>
  <c r="F65" i="3"/>
  <c r="E65" i="3"/>
  <c r="D67" i="3"/>
  <c r="C67" i="3"/>
  <c r="E67" i="3"/>
  <c r="F67" i="3"/>
  <c r="D69" i="3"/>
  <c r="E69" i="3"/>
  <c r="C69" i="3"/>
  <c r="F69" i="3"/>
  <c r="F88" i="3"/>
  <c r="E88" i="3"/>
  <c r="C88" i="3"/>
  <c r="D88" i="3"/>
  <c r="F90" i="3"/>
  <c r="C90" i="3"/>
  <c r="E90" i="3"/>
  <c r="D90" i="3"/>
  <c r="F92" i="3"/>
  <c r="C92" i="3"/>
  <c r="E92" i="3"/>
  <c r="D92" i="3"/>
  <c r="F95" i="3"/>
  <c r="C95" i="3"/>
  <c r="E95" i="3"/>
  <c r="D95" i="3"/>
  <c r="K100" i="21"/>
  <c r="F97" i="3"/>
  <c r="E97" i="3"/>
  <c r="C97" i="3"/>
  <c r="D97" i="3"/>
  <c r="I102" i="21"/>
  <c r="F99" i="3"/>
  <c r="C99" i="3"/>
  <c r="E99" i="3"/>
  <c r="D99" i="3"/>
  <c r="F101" i="3"/>
  <c r="E101" i="3"/>
  <c r="C101" i="3"/>
  <c r="D101" i="3"/>
  <c r="F103" i="3"/>
  <c r="E103" i="3"/>
  <c r="D103" i="3"/>
  <c r="C103" i="3"/>
  <c r="K108" i="21"/>
  <c r="K96" i="21"/>
  <c r="I67" i="21"/>
  <c r="I71" i="21"/>
  <c r="I75" i="21"/>
  <c r="G22" i="21"/>
  <c r="I28" i="21"/>
  <c r="K31" i="21"/>
  <c r="K99" i="21"/>
  <c r="G88" i="21"/>
  <c r="K36" i="21"/>
  <c r="I40" i="21"/>
  <c r="K63" i="21"/>
  <c r="F22" i="21"/>
  <c r="I33" i="21"/>
  <c r="AC66" i="21"/>
  <c r="AD66" i="21" s="1"/>
  <c r="K112" i="21"/>
  <c r="D88" i="21"/>
  <c r="E88" i="21"/>
  <c r="I27" i="21"/>
  <c r="I29" i="21"/>
  <c r="K37" i="21"/>
  <c r="I41" i="21"/>
  <c r="I61" i="21"/>
  <c r="I68" i="21"/>
  <c r="K72" i="21"/>
  <c r="K103" i="21"/>
  <c r="I107" i="21"/>
  <c r="K102" i="21"/>
  <c r="E22" i="21"/>
  <c r="N112" i="21"/>
  <c r="K98" i="21"/>
  <c r="I38" i="21"/>
  <c r="B17" i="21"/>
  <c r="M18" i="21" s="1"/>
  <c r="F12" i="34" s="1"/>
  <c r="K39" i="21"/>
  <c r="I60" i="21"/>
  <c r="I62" i="21"/>
  <c r="I70" i="21"/>
  <c r="I105" i="21"/>
  <c r="I42" i="21"/>
  <c r="K113" i="21"/>
  <c r="AD60" i="21"/>
  <c r="I72" i="21"/>
  <c r="I31" i="21"/>
  <c r="K41" i="21"/>
  <c r="K61" i="21"/>
  <c r="K65" i="21"/>
  <c r="K67" i="21"/>
  <c r="K71" i="21"/>
  <c r="K75" i="21"/>
  <c r="I98" i="21"/>
  <c r="I100" i="21"/>
  <c r="K107" i="21"/>
  <c r="J112" i="21"/>
  <c r="M112" i="21" s="1"/>
  <c r="AC32" i="21"/>
  <c r="AD27" i="21"/>
  <c r="M69" i="21"/>
  <c r="B50" i="21"/>
  <c r="K28" i="21"/>
  <c r="M31" i="21"/>
  <c r="K32" i="21"/>
  <c r="M33" i="21"/>
  <c r="M34" i="21"/>
  <c r="I69" i="21"/>
  <c r="K69" i="21"/>
  <c r="K27" i="21"/>
  <c r="K29" i="21"/>
  <c r="N17" i="21"/>
  <c r="M27" i="21"/>
  <c r="M30" i="21"/>
  <c r="M32" i="21"/>
  <c r="K35" i="21"/>
  <c r="F55" i="21"/>
  <c r="K66" i="21"/>
  <c r="I66" i="21"/>
  <c r="C14" i="21"/>
  <c r="I34" i="21"/>
  <c r="K34" i="21"/>
  <c r="I39" i="21"/>
  <c r="M39" i="21"/>
  <c r="P51" i="21"/>
  <c r="D55" i="21"/>
  <c r="K62" i="21"/>
  <c r="K64" i="21"/>
  <c r="M73" i="21"/>
  <c r="K114" i="21"/>
  <c r="N83" i="21"/>
  <c r="N51" i="21"/>
  <c r="D56" i="24" s="1"/>
  <c r="K60" i="21"/>
  <c r="AD65" i="21"/>
  <c r="C80" i="21"/>
  <c r="N114" i="21"/>
  <c r="I93" i="21"/>
  <c r="K93" i="21"/>
  <c r="I101" i="21"/>
  <c r="K101" i="21"/>
  <c r="I106" i="21"/>
  <c r="K106" i="21"/>
  <c r="M103" i="21"/>
  <c r="N113" i="21"/>
  <c r="I74" i="21"/>
  <c r="K74" i="21"/>
  <c r="AD93" i="21"/>
  <c r="AC98" i="21"/>
  <c r="I94" i="21"/>
  <c r="K94" i="21"/>
  <c r="B83" i="21"/>
  <c r="M98" i="21"/>
  <c r="M99" i="21"/>
  <c r="M100" i="21"/>
  <c r="M105" i="21"/>
  <c r="I73" i="21"/>
  <c r="I95" i="21"/>
  <c r="K95" i="21"/>
  <c r="K97" i="21"/>
  <c r="K104" i="21"/>
  <c r="I97" i="21"/>
  <c r="I104" i="21"/>
  <c r="I108" i="21"/>
  <c r="F38" i="34" l="1"/>
  <c r="N60" i="38"/>
  <c r="N61" i="38" s="1"/>
  <c r="P55" i="38"/>
  <c r="Q55" i="38"/>
  <c r="AF70" i="38"/>
  <c r="Z71" i="38" s="1"/>
  <c r="R55" i="38"/>
  <c r="O55" i="38"/>
  <c r="A58" i="34"/>
  <c r="A35" i="34"/>
  <c r="A36" i="34" s="1"/>
  <c r="A37" i="34" s="1"/>
  <c r="A38" i="34" s="1"/>
  <c r="A39" i="34" s="1"/>
  <c r="A40" i="34" s="1"/>
  <c r="A41" i="34" s="1"/>
  <c r="A60" i="34"/>
  <c r="A61" i="34" s="1"/>
  <c r="A62" i="34" s="1"/>
  <c r="A63" i="34" s="1"/>
  <c r="A64" i="34" s="1"/>
  <c r="A65" i="34" s="1"/>
  <c r="A66" i="34" s="1"/>
  <c r="A83" i="34"/>
  <c r="O93" i="38"/>
  <c r="S93" i="38"/>
  <c r="S94" i="38" s="1"/>
  <c r="Z97" i="38"/>
  <c r="Z103" i="38"/>
  <c r="Z102" i="38"/>
  <c r="Z95" i="38"/>
  <c r="Z93" i="38"/>
  <c r="Z106" i="38"/>
  <c r="Z107" i="38"/>
  <c r="Z100" i="38"/>
  <c r="Z104" i="38"/>
  <c r="Z96" i="38"/>
  <c r="Z105" i="38"/>
  <c r="Z101" i="38"/>
  <c r="Z94" i="38"/>
  <c r="Z99" i="38"/>
  <c r="Z108" i="38"/>
  <c r="Z60" i="38"/>
  <c r="AB28" i="38"/>
  <c r="AD28" i="38" s="1"/>
  <c r="AB37" i="38" s="1"/>
  <c r="N95" i="38"/>
  <c r="O94" i="38"/>
  <c r="I114" i="21"/>
  <c r="P114" i="21" s="1"/>
  <c r="G82" i="3"/>
  <c r="C82" i="3"/>
  <c r="D81" i="3"/>
  <c r="D82" i="3"/>
  <c r="F82" i="3"/>
  <c r="G81" i="3"/>
  <c r="C81" i="3"/>
  <c r="E82" i="3"/>
  <c r="F81" i="3"/>
  <c r="E81" i="3"/>
  <c r="I113" i="21"/>
  <c r="P113" i="21" s="1"/>
  <c r="E49" i="3"/>
  <c r="F48" i="3"/>
  <c r="F49" i="3"/>
  <c r="D49" i="3"/>
  <c r="E48" i="3"/>
  <c r="C48" i="3"/>
  <c r="G49" i="3"/>
  <c r="C49" i="3"/>
  <c r="D48" i="3"/>
  <c r="G48" i="3"/>
  <c r="I112" i="21"/>
  <c r="G16" i="3"/>
  <c r="C16" i="3"/>
  <c r="D15" i="3"/>
  <c r="E15" i="3"/>
  <c r="F16" i="3"/>
  <c r="G15" i="3"/>
  <c r="C15" i="3"/>
  <c r="E16" i="3"/>
  <c r="F15" i="3"/>
  <c r="D16" i="3"/>
  <c r="L112" i="21"/>
  <c r="AD98" i="21"/>
  <c r="AC99" i="21"/>
  <c r="AD99" i="21" s="1"/>
  <c r="M84" i="21"/>
  <c r="F62" i="34" s="1"/>
  <c r="J114" i="21"/>
  <c r="M114" i="21" s="1"/>
  <c r="J113" i="21"/>
  <c r="M113" i="21" s="1"/>
  <c r="M51" i="21"/>
  <c r="F37" i="34" s="1"/>
  <c r="P18" i="21"/>
  <c r="O18" i="21"/>
  <c r="N18" i="21" s="1"/>
  <c r="D13" i="24" s="1"/>
  <c r="AD32" i="21"/>
  <c r="AC33" i="21"/>
  <c r="AD33" i="21" s="1"/>
  <c r="P84" i="21"/>
  <c r="O84" i="21"/>
  <c r="N84" i="21" s="1"/>
  <c r="D99" i="24" s="1"/>
  <c r="E103" i="30"/>
  <c r="C103" i="30"/>
  <c r="C95" i="30"/>
  <c r="C94" i="30"/>
  <c r="C93" i="30"/>
  <c r="C92" i="30"/>
  <c r="C52" i="30"/>
  <c r="C51" i="30"/>
  <c r="C50" i="30"/>
  <c r="C49" i="30"/>
  <c r="F63" i="34" l="1"/>
  <c r="F13" i="34"/>
  <c r="O60" i="38"/>
  <c r="S60" i="38"/>
  <c r="V60" i="38" s="1"/>
  <c r="Z63" i="38"/>
  <c r="Z67" i="38"/>
  <c r="Z61" i="38"/>
  <c r="Z62" i="38"/>
  <c r="Z70" i="38"/>
  <c r="Z64" i="38"/>
  <c r="Z72" i="38"/>
  <c r="Z66" i="38"/>
  <c r="Z65" i="38"/>
  <c r="Z75" i="38"/>
  <c r="Z68" i="38"/>
  <c r="Z69" i="38"/>
  <c r="Z73" i="38"/>
  <c r="Z74" i="38"/>
  <c r="V93" i="38"/>
  <c r="W93" i="38"/>
  <c r="N62" i="38"/>
  <c r="O61" i="38"/>
  <c r="W94" i="38"/>
  <c r="S95" i="38"/>
  <c r="V94" i="38"/>
  <c r="N96" i="38"/>
  <c r="O95" i="38"/>
  <c r="W60" i="38"/>
  <c r="AG37" i="38"/>
  <c r="E3" i="38" s="1"/>
  <c r="AB36" i="38"/>
  <c r="AC36" i="38"/>
  <c r="M22" i="38" s="1"/>
  <c r="AH37" i="38"/>
  <c r="O114" i="21"/>
  <c r="O112" i="21"/>
  <c r="P112" i="21"/>
  <c r="Q112" i="21" s="1"/>
  <c r="L114" i="21"/>
  <c r="O113" i="21"/>
  <c r="L113" i="21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S61" i="38" l="1"/>
  <c r="W61" i="38" s="1"/>
  <c r="X93" i="38"/>
  <c r="X60" i="38"/>
  <c r="F3" i="38"/>
  <c r="AC37" i="38"/>
  <c r="AD37" i="38" s="1"/>
  <c r="AE37" i="38" s="1"/>
  <c r="N22" i="38"/>
  <c r="AG27" i="38" s="1"/>
  <c r="V95" i="38"/>
  <c r="S96" i="38"/>
  <c r="W95" i="38"/>
  <c r="N97" i="38"/>
  <c r="O96" i="38"/>
  <c r="X94" i="38"/>
  <c r="N63" i="38"/>
  <c r="O62" i="38"/>
  <c r="A48" i="13"/>
  <c r="C60" i="30"/>
  <c r="E60" i="30"/>
  <c r="A18" i="30"/>
  <c r="E17" i="30"/>
  <c r="G17" i="30" s="1"/>
  <c r="C17" i="30"/>
  <c r="C56" i="30"/>
  <c r="A61" i="30"/>
  <c r="A104" i="30"/>
  <c r="C13" i="30"/>
  <c r="C99" i="30"/>
  <c r="C9" i="25"/>
  <c r="C8" i="25"/>
  <c r="C7" i="25"/>
  <c r="C6" i="25"/>
  <c r="S62" i="38" l="1"/>
  <c r="W62" i="38" s="1"/>
  <c r="V61" i="38"/>
  <c r="X61" i="38" s="1"/>
  <c r="AF37" i="38"/>
  <c r="Z42" i="38" s="1"/>
  <c r="N64" i="38"/>
  <c r="O63" i="38"/>
  <c r="N27" i="38"/>
  <c r="P22" i="38"/>
  <c r="R22" i="38"/>
  <c r="O22" i="38"/>
  <c r="Q22" i="38"/>
  <c r="N98" i="38"/>
  <c r="O97" i="38"/>
  <c r="X95" i="38"/>
  <c r="S97" i="38"/>
  <c r="V96" i="38"/>
  <c r="W96" i="38"/>
  <c r="A100" i="30"/>
  <c r="A96" i="30"/>
  <c r="A94" i="30"/>
  <c r="A92" i="30"/>
  <c r="A88" i="30"/>
  <c r="A84" i="30"/>
  <c r="A80" i="30"/>
  <c r="A103" i="30"/>
  <c r="A99" i="30"/>
  <c r="A91" i="30"/>
  <c r="A87" i="30"/>
  <c r="A83" i="30"/>
  <c r="A79" i="30"/>
  <c r="A102" i="30"/>
  <c r="A98" i="30"/>
  <c r="A95" i="30"/>
  <c r="A93" i="30"/>
  <c r="A90" i="30"/>
  <c r="A86" i="30"/>
  <c r="A82" i="30"/>
  <c r="A78" i="30"/>
  <c r="A89" i="30"/>
  <c r="A101" i="30"/>
  <c r="A81" i="30"/>
  <c r="A97" i="30"/>
  <c r="A77" i="30"/>
  <c r="A85" i="30"/>
  <c r="A57" i="30"/>
  <c r="A53" i="30"/>
  <c r="A51" i="30"/>
  <c r="A49" i="30"/>
  <c r="A45" i="30"/>
  <c r="A41" i="30"/>
  <c r="A37" i="30"/>
  <c r="A58" i="30"/>
  <c r="A50" i="30"/>
  <c r="A46" i="30"/>
  <c r="A40" i="30"/>
  <c r="A35" i="30"/>
  <c r="A56" i="30"/>
  <c r="A60" i="30"/>
  <c r="A59" i="30"/>
  <c r="A54" i="30"/>
  <c r="A47" i="30"/>
  <c r="A36" i="30"/>
  <c r="A52" i="30"/>
  <c r="A44" i="30"/>
  <c r="A39" i="30"/>
  <c r="A34" i="30"/>
  <c r="A55" i="30"/>
  <c r="A48" i="30"/>
  <c r="A43" i="30"/>
  <c r="A38" i="30"/>
  <c r="A42" i="30"/>
  <c r="C12" i="30"/>
  <c r="C98" i="30"/>
  <c r="C55" i="30"/>
  <c r="V62" i="38" l="1"/>
  <c r="X62" i="38" s="1"/>
  <c r="S63" i="38"/>
  <c r="V63" i="38" s="1"/>
  <c r="Z36" i="38"/>
  <c r="Z31" i="38"/>
  <c r="Z28" i="38"/>
  <c r="Z30" i="38"/>
  <c r="Z34" i="38"/>
  <c r="Z38" i="38"/>
  <c r="Z39" i="38"/>
  <c r="Z40" i="38"/>
  <c r="Z35" i="38"/>
  <c r="Z29" i="38"/>
  <c r="Z27" i="38"/>
  <c r="Z37" i="38"/>
  <c r="Z32" i="38"/>
  <c r="Z41" i="38"/>
  <c r="Z33" i="38"/>
  <c r="X96" i="38"/>
  <c r="N65" i="38"/>
  <c r="O64" i="38"/>
  <c r="N28" i="38"/>
  <c r="S27" i="38"/>
  <c r="O27" i="38"/>
  <c r="N99" i="38"/>
  <c r="O98" i="38"/>
  <c r="W97" i="38"/>
  <c r="S98" i="38"/>
  <c r="V97" i="38"/>
  <c r="C9" i="30"/>
  <c r="C8" i="30"/>
  <c r="C7" i="30"/>
  <c r="C6" i="30"/>
  <c r="W63" i="38" l="1"/>
  <c r="X63" i="38" s="1"/>
  <c r="S64" i="38"/>
  <c r="W64" i="38" s="1"/>
  <c r="N29" i="38"/>
  <c r="O28" i="38"/>
  <c r="S99" i="38"/>
  <c r="V98" i="38"/>
  <c r="W98" i="38"/>
  <c r="S28" i="38"/>
  <c r="W27" i="38"/>
  <c r="V27" i="38"/>
  <c r="X97" i="38"/>
  <c r="N100" i="38"/>
  <c r="O99" i="38"/>
  <c r="N66" i="38"/>
  <c r="O65" i="38"/>
  <c r="D95" i="24"/>
  <c r="D94" i="24"/>
  <c r="D93" i="24"/>
  <c r="D92" i="24"/>
  <c r="D52" i="24"/>
  <c r="D51" i="24"/>
  <c r="D50" i="24"/>
  <c r="D49" i="24"/>
  <c r="D9" i="24"/>
  <c r="D8" i="24"/>
  <c r="D7" i="24"/>
  <c r="D6" i="24"/>
  <c r="A4" i="24"/>
  <c r="H4" i="3"/>
  <c r="E4" i="3"/>
  <c r="C4" i="3"/>
  <c r="H3" i="3"/>
  <c r="E3" i="3"/>
  <c r="C3" i="3"/>
  <c r="V64" i="38" l="1"/>
  <c r="X64" i="38" s="1"/>
  <c r="S65" i="38"/>
  <c r="S66" i="38" s="1"/>
  <c r="X27" i="38"/>
  <c r="N67" i="38"/>
  <c r="O66" i="38"/>
  <c r="N101" i="38"/>
  <c r="O100" i="38"/>
  <c r="W28" i="38"/>
  <c r="S29" i="38"/>
  <c r="V28" i="38"/>
  <c r="X98" i="38"/>
  <c r="V99" i="38"/>
  <c r="S100" i="38"/>
  <c r="W99" i="38"/>
  <c r="O29" i="38"/>
  <c r="N30" i="38"/>
  <c r="D95" i="11"/>
  <c r="D94" i="11"/>
  <c r="D93" i="11"/>
  <c r="D92" i="11"/>
  <c r="D52" i="11"/>
  <c r="D51" i="11"/>
  <c r="D50" i="11"/>
  <c r="D49" i="11"/>
  <c r="D9" i="11"/>
  <c r="D8" i="11"/>
  <c r="D7" i="11"/>
  <c r="D6" i="11"/>
  <c r="V65" i="38" l="1"/>
  <c r="W65" i="38"/>
  <c r="X99" i="38"/>
  <c r="X28" i="38"/>
  <c r="S30" i="38"/>
  <c r="W29" i="38"/>
  <c r="V29" i="38"/>
  <c r="N31" i="38"/>
  <c r="O30" i="38"/>
  <c r="V100" i="38"/>
  <c r="S101" i="38"/>
  <c r="W100" i="38"/>
  <c r="O101" i="38"/>
  <c r="N102" i="38"/>
  <c r="N68" i="38"/>
  <c r="O67" i="38"/>
  <c r="S67" i="38"/>
  <c r="V66" i="38"/>
  <c r="W66" i="38"/>
  <c r="A4" i="11"/>
  <c r="X65" i="38" l="1"/>
  <c r="X66" i="38"/>
  <c r="X100" i="38"/>
  <c r="N103" i="38"/>
  <c r="O102" i="38"/>
  <c r="S102" i="38"/>
  <c r="W101" i="38"/>
  <c r="V101" i="38"/>
  <c r="W67" i="38"/>
  <c r="V67" i="38"/>
  <c r="S68" i="38"/>
  <c r="N69" i="38"/>
  <c r="O68" i="38"/>
  <c r="N32" i="38"/>
  <c r="O31" i="38"/>
  <c r="X29" i="38"/>
  <c r="S31" i="38"/>
  <c r="V30" i="38"/>
  <c r="W30" i="38"/>
  <c r="C41" i="3"/>
  <c r="C8" i="3"/>
  <c r="X30" i="38" l="1"/>
  <c r="X101" i="38"/>
  <c r="W31" i="38"/>
  <c r="S32" i="38"/>
  <c r="V31" i="38"/>
  <c r="V68" i="38"/>
  <c r="S69" i="38"/>
  <c r="W68" i="38"/>
  <c r="V102" i="38"/>
  <c r="W102" i="38"/>
  <c r="S103" i="38"/>
  <c r="N104" i="38"/>
  <c r="O103" i="38"/>
  <c r="N33" i="38"/>
  <c r="O32" i="38"/>
  <c r="N70" i="38"/>
  <c r="O69" i="38"/>
  <c r="X67" i="38"/>
  <c r="A24" i="24"/>
  <c r="B22" i="3"/>
  <c r="A26" i="24"/>
  <c r="B24" i="3"/>
  <c r="A28" i="24"/>
  <c r="B26" i="3"/>
  <c r="A31" i="24"/>
  <c r="B29" i="3"/>
  <c r="A33" i="24"/>
  <c r="B31" i="3"/>
  <c r="B33" i="3"/>
  <c r="A35" i="24"/>
  <c r="A37" i="24"/>
  <c r="B35" i="3"/>
  <c r="B37" i="3"/>
  <c r="A39" i="24"/>
  <c r="B60" i="3"/>
  <c r="A72" i="24"/>
  <c r="H102" i="11"/>
  <c r="D74" i="3"/>
  <c r="H109" i="24"/>
  <c r="F109" i="24"/>
  <c r="D109" i="24"/>
  <c r="A110" i="11"/>
  <c r="B89" i="3"/>
  <c r="A111" i="24"/>
  <c r="A112" i="11"/>
  <c r="A113" i="24"/>
  <c r="B91" i="3"/>
  <c r="A116" i="24"/>
  <c r="B94" i="3"/>
  <c r="A118" i="24"/>
  <c r="B96" i="3"/>
  <c r="A120" i="24"/>
  <c r="B98" i="3"/>
  <c r="A122" i="24"/>
  <c r="B100" i="3"/>
  <c r="A124" i="24"/>
  <c r="B102" i="3"/>
  <c r="A67" i="24"/>
  <c r="B55" i="3"/>
  <c r="A68" i="11"/>
  <c r="B57" i="3"/>
  <c r="A69" i="24"/>
  <c r="A71" i="24"/>
  <c r="B59" i="3"/>
  <c r="A74" i="24"/>
  <c r="B62" i="3"/>
  <c r="B64" i="3"/>
  <c r="A76" i="24"/>
  <c r="A78" i="24"/>
  <c r="B66" i="3"/>
  <c r="B68" i="3"/>
  <c r="A80" i="24"/>
  <c r="A82" i="24"/>
  <c r="B70" i="3"/>
  <c r="A114" i="11"/>
  <c r="B93" i="3"/>
  <c r="A115" i="24"/>
  <c r="F23" i="24"/>
  <c r="D23" i="24"/>
  <c r="H23" i="24"/>
  <c r="D8" i="3"/>
  <c r="A25" i="24"/>
  <c r="B23" i="3"/>
  <c r="A27" i="24"/>
  <c r="B25" i="3"/>
  <c r="A30" i="24"/>
  <c r="B28" i="3"/>
  <c r="A32" i="24"/>
  <c r="B30" i="3"/>
  <c r="A34" i="24"/>
  <c r="B32" i="3"/>
  <c r="A36" i="24"/>
  <c r="B34" i="3"/>
  <c r="A38" i="24"/>
  <c r="B36" i="3"/>
  <c r="A110" i="24"/>
  <c r="B88" i="3"/>
  <c r="A111" i="11"/>
  <c r="A112" i="24"/>
  <c r="B90" i="3"/>
  <c r="A113" i="11"/>
  <c r="A114" i="24"/>
  <c r="B92" i="3"/>
  <c r="A117" i="24"/>
  <c r="B95" i="3"/>
  <c r="B97" i="3"/>
  <c r="A119" i="24"/>
  <c r="A121" i="24"/>
  <c r="B99" i="3"/>
  <c r="B101" i="3"/>
  <c r="A123" i="24"/>
  <c r="A125" i="24"/>
  <c r="B103" i="3"/>
  <c r="A29" i="24"/>
  <c r="B27" i="3"/>
  <c r="H59" i="24"/>
  <c r="H66" i="24"/>
  <c r="D41" i="3"/>
  <c r="F66" i="24"/>
  <c r="D66" i="24"/>
  <c r="A67" i="11"/>
  <c r="B56" i="3"/>
  <c r="A68" i="24"/>
  <c r="A70" i="24"/>
  <c r="B58" i="3"/>
  <c r="B61" i="3"/>
  <c r="A73" i="24"/>
  <c r="A75" i="24"/>
  <c r="B63" i="3"/>
  <c r="B65" i="3"/>
  <c r="A77" i="24"/>
  <c r="A79" i="24"/>
  <c r="B67" i="3"/>
  <c r="B69" i="3"/>
  <c r="A81" i="24"/>
  <c r="C74" i="3"/>
  <c r="A115" i="11"/>
  <c r="A123" i="11"/>
  <c r="A70" i="11"/>
  <c r="A73" i="11"/>
  <c r="A75" i="11"/>
  <c r="A77" i="11"/>
  <c r="A79" i="11"/>
  <c r="A81" i="11"/>
  <c r="A25" i="11"/>
  <c r="A27" i="11"/>
  <c r="A30" i="11"/>
  <c r="A32" i="11"/>
  <c r="A34" i="11"/>
  <c r="A36" i="11"/>
  <c r="A38" i="11"/>
  <c r="A71" i="11"/>
  <c r="A117" i="11"/>
  <c r="A119" i="11"/>
  <c r="A121" i="11"/>
  <c r="A24" i="11"/>
  <c r="A26" i="11"/>
  <c r="A29" i="11"/>
  <c r="A31" i="11"/>
  <c r="A33" i="11"/>
  <c r="A35" i="11"/>
  <c r="A37" i="11"/>
  <c r="A116" i="11"/>
  <c r="A118" i="11"/>
  <c r="A120" i="11"/>
  <c r="A122" i="11"/>
  <c r="A124" i="11"/>
  <c r="A28" i="11"/>
  <c r="A69" i="11"/>
  <c r="A72" i="11"/>
  <c r="A74" i="11"/>
  <c r="A76" i="11"/>
  <c r="A78" i="11"/>
  <c r="A80" i="11"/>
  <c r="H22" i="11"/>
  <c r="D22" i="11"/>
  <c r="F22" i="11"/>
  <c r="A66" i="11"/>
  <c r="A23" i="11"/>
  <c r="H65" i="11"/>
  <c r="F65" i="11"/>
  <c r="D65" i="11"/>
  <c r="F108" i="11"/>
  <c r="D108" i="11"/>
  <c r="H108" i="11"/>
  <c r="A109" i="11"/>
  <c r="B74" i="3"/>
  <c r="B8" i="3"/>
  <c r="B41" i="3"/>
  <c r="X68" i="38" l="1"/>
  <c r="X102" i="38"/>
  <c r="V32" i="38"/>
  <c r="S33" i="38"/>
  <c r="W32" i="38"/>
  <c r="N71" i="38"/>
  <c r="O70" i="38"/>
  <c r="N34" i="38"/>
  <c r="O33" i="38"/>
  <c r="N105" i="38"/>
  <c r="O104" i="38"/>
  <c r="X31" i="38"/>
  <c r="W69" i="38"/>
  <c r="S70" i="38"/>
  <c r="V69" i="38"/>
  <c r="S104" i="38"/>
  <c r="W103" i="38"/>
  <c r="V103" i="38"/>
  <c r="H102" i="24"/>
  <c r="H59" i="11"/>
  <c r="A85" i="24"/>
  <c r="A83" i="24"/>
  <c r="A66" i="24"/>
  <c r="A61" i="24"/>
  <c r="A56" i="24"/>
  <c r="A52" i="24"/>
  <c r="A48" i="24"/>
  <c r="A44" i="24"/>
  <c r="A65" i="24"/>
  <c r="A64" i="24"/>
  <c r="A60" i="24"/>
  <c r="A55" i="24"/>
  <c r="A51" i="24"/>
  <c r="A47" i="24"/>
  <c r="A43" i="24"/>
  <c r="A63" i="24"/>
  <c r="A59" i="24"/>
  <c r="A54" i="24"/>
  <c r="A50" i="24"/>
  <c r="A46" i="24"/>
  <c r="A84" i="24"/>
  <c r="A53" i="24"/>
  <c r="A49" i="24"/>
  <c r="A62" i="24"/>
  <c r="A45" i="24"/>
  <c r="A58" i="24"/>
  <c r="C14" i="3"/>
  <c r="D14" i="3" s="1"/>
  <c r="E14" i="3" s="1"/>
  <c r="F14" i="3" s="1"/>
  <c r="G14" i="3" s="1"/>
  <c r="B21" i="3"/>
  <c r="C21" i="3" s="1"/>
  <c r="D21" i="3" s="1"/>
  <c r="E21" i="3" s="1"/>
  <c r="F21" i="3" s="1"/>
  <c r="A128" i="24"/>
  <c r="A108" i="24"/>
  <c r="A126" i="24"/>
  <c r="A109" i="24"/>
  <c r="A104" i="24"/>
  <c r="A99" i="24"/>
  <c r="A95" i="24"/>
  <c r="A91" i="24"/>
  <c r="A87" i="24"/>
  <c r="A107" i="24"/>
  <c r="A103" i="24"/>
  <c r="A98" i="24"/>
  <c r="A94" i="24"/>
  <c r="A90" i="24"/>
  <c r="A86" i="24"/>
  <c r="A106" i="24"/>
  <c r="A102" i="24"/>
  <c r="A97" i="24"/>
  <c r="A93" i="24"/>
  <c r="A89" i="24"/>
  <c r="A101" i="24"/>
  <c r="A105" i="24"/>
  <c r="A127" i="24"/>
  <c r="A96" i="24"/>
  <c r="A92" i="24"/>
  <c r="A88" i="24"/>
  <c r="C47" i="3"/>
  <c r="D47" i="3" s="1"/>
  <c r="E47" i="3" s="1"/>
  <c r="F47" i="3" s="1"/>
  <c r="G47" i="3" s="1"/>
  <c r="B54" i="3"/>
  <c r="C54" i="3" s="1"/>
  <c r="D54" i="3" s="1"/>
  <c r="E54" i="3" s="1"/>
  <c r="F54" i="3" s="1"/>
  <c r="B87" i="3"/>
  <c r="C87" i="3" s="1"/>
  <c r="D87" i="3" s="1"/>
  <c r="E87" i="3" s="1"/>
  <c r="F87" i="3" s="1"/>
  <c r="C80" i="3"/>
  <c r="D80" i="3" s="1"/>
  <c r="E80" i="3" s="1"/>
  <c r="F80" i="3" s="1"/>
  <c r="G80" i="3" s="1"/>
  <c r="H16" i="24"/>
  <c r="D99" i="11"/>
  <c r="H16" i="11"/>
  <c r="D13" i="11"/>
  <c r="D56" i="11"/>
  <c r="A46" i="11"/>
  <c r="A43" i="11"/>
  <c r="A47" i="11"/>
  <c r="A44" i="11"/>
  <c r="A41" i="11"/>
  <c r="A45" i="11"/>
  <c r="A90" i="11"/>
  <c r="A87" i="11"/>
  <c r="A89" i="11"/>
  <c r="A86" i="11"/>
  <c r="A88" i="11"/>
  <c r="A85" i="11"/>
  <c r="A42" i="11"/>
  <c r="A82" i="11"/>
  <c r="A52" i="11"/>
  <c r="A56" i="11"/>
  <c r="A65" i="11"/>
  <c r="A48" i="11"/>
  <c r="A53" i="11"/>
  <c r="A58" i="11"/>
  <c r="A62" i="11"/>
  <c r="A49" i="11"/>
  <c r="A50" i="11"/>
  <c r="A54" i="11"/>
  <c r="A59" i="11"/>
  <c r="A63" i="11"/>
  <c r="A83" i="11"/>
  <c r="A51" i="11"/>
  <c r="A55" i="11"/>
  <c r="A60" i="11"/>
  <c r="A64" i="11"/>
  <c r="A61" i="11"/>
  <c r="A84" i="11"/>
  <c r="A126" i="11"/>
  <c r="A106" i="11"/>
  <c r="A102" i="11"/>
  <c r="A97" i="11"/>
  <c r="A93" i="11"/>
  <c r="A104" i="11"/>
  <c r="A95" i="11"/>
  <c r="A107" i="11"/>
  <c r="A98" i="11"/>
  <c r="A125" i="11"/>
  <c r="A105" i="11"/>
  <c r="A101" i="11"/>
  <c r="A96" i="11"/>
  <c r="A92" i="11"/>
  <c r="A108" i="11"/>
  <c r="A99" i="11"/>
  <c r="A91" i="11"/>
  <c r="A103" i="11"/>
  <c r="A94" i="11"/>
  <c r="AH226" i="23"/>
  <c r="Z226" i="23"/>
  <c r="R226" i="23"/>
  <c r="J226" i="23"/>
  <c r="B226" i="23"/>
  <c r="AH225" i="23"/>
  <c r="Z225" i="23"/>
  <c r="R225" i="23"/>
  <c r="J225" i="23"/>
  <c r="B225" i="23"/>
  <c r="AH224" i="23"/>
  <c r="Z224" i="23"/>
  <c r="R224" i="23"/>
  <c r="J224" i="23"/>
  <c r="B224" i="23"/>
  <c r="AH223" i="23"/>
  <c r="Z223" i="23"/>
  <c r="R223" i="23"/>
  <c r="J223" i="23"/>
  <c r="B223" i="23"/>
  <c r="AH222" i="23"/>
  <c r="Z222" i="23"/>
  <c r="R222" i="23"/>
  <c r="J222" i="23"/>
  <c r="B222" i="23"/>
  <c r="AH221" i="23"/>
  <c r="Z221" i="23"/>
  <c r="R221" i="23"/>
  <c r="J221" i="23"/>
  <c r="B221" i="23"/>
  <c r="AH220" i="23"/>
  <c r="Z220" i="23"/>
  <c r="R220" i="23"/>
  <c r="J220" i="23"/>
  <c r="B220" i="23"/>
  <c r="AH219" i="23"/>
  <c r="Z219" i="23"/>
  <c r="R219" i="23"/>
  <c r="J219" i="23"/>
  <c r="B219" i="23"/>
  <c r="AH218" i="23"/>
  <c r="Z218" i="23"/>
  <c r="R218" i="23"/>
  <c r="J218" i="23"/>
  <c r="B218" i="23"/>
  <c r="AH217" i="23"/>
  <c r="Z217" i="23"/>
  <c r="R217" i="23"/>
  <c r="J217" i="23"/>
  <c r="B217" i="23"/>
  <c r="AH216" i="23"/>
  <c r="Z216" i="23"/>
  <c r="R216" i="23"/>
  <c r="J216" i="23"/>
  <c r="B216" i="23"/>
  <c r="AH215" i="23"/>
  <c r="Z215" i="23"/>
  <c r="R215" i="23"/>
  <c r="J215" i="23"/>
  <c r="B215" i="23"/>
  <c r="AH214" i="23"/>
  <c r="Z214" i="23"/>
  <c r="R214" i="23"/>
  <c r="J214" i="23"/>
  <c r="B214" i="23"/>
  <c r="AH213" i="23"/>
  <c r="Z213" i="23"/>
  <c r="R213" i="23"/>
  <c r="J213" i="23"/>
  <c r="B213" i="23"/>
  <c r="AH212" i="23"/>
  <c r="Z212" i="23"/>
  <c r="R212" i="23"/>
  <c r="J212" i="23"/>
  <c r="B212" i="23"/>
  <c r="AH211" i="23"/>
  <c r="Z211" i="23"/>
  <c r="R211" i="23"/>
  <c r="J211" i="23"/>
  <c r="B211" i="23"/>
  <c r="AF205" i="23"/>
  <c r="Z205" i="23"/>
  <c r="T205" i="23"/>
  <c r="N205" i="23"/>
  <c r="H205" i="23"/>
  <c r="AF204" i="23"/>
  <c r="Z204" i="23"/>
  <c r="T204" i="23"/>
  <c r="N204" i="23"/>
  <c r="H204" i="23"/>
  <c r="AF199" i="23"/>
  <c r="N196" i="23"/>
  <c r="O234" i="23" s="1"/>
  <c r="H196" i="23"/>
  <c r="B196" i="23"/>
  <c r="AH175" i="23"/>
  <c r="Z175" i="23"/>
  <c r="R175" i="23"/>
  <c r="J175" i="23"/>
  <c r="B175" i="23"/>
  <c r="AH174" i="23"/>
  <c r="Z174" i="23"/>
  <c r="R174" i="23"/>
  <c r="J174" i="23"/>
  <c r="B174" i="23"/>
  <c r="AH173" i="23"/>
  <c r="Z173" i="23"/>
  <c r="R173" i="23"/>
  <c r="J173" i="23"/>
  <c r="B173" i="23"/>
  <c r="AH172" i="23"/>
  <c r="Z172" i="23"/>
  <c r="R172" i="23"/>
  <c r="J172" i="23"/>
  <c r="B172" i="23"/>
  <c r="AH171" i="23"/>
  <c r="Z171" i="23"/>
  <c r="R171" i="23"/>
  <c r="J171" i="23"/>
  <c r="B171" i="23"/>
  <c r="AH170" i="23"/>
  <c r="Z170" i="23"/>
  <c r="R170" i="23"/>
  <c r="J170" i="23"/>
  <c r="B170" i="23"/>
  <c r="AH169" i="23"/>
  <c r="Z169" i="23"/>
  <c r="R169" i="23"/>
  <c r="J169" i="23"/>
  <c r="B169" i="23"/>
  <c r="AH168" i="23"/>
  <c r="Z168" i="23"/>
  <c r="R168" i="23"/>
  <c r="J168" i="23"/>
  <c r="B168" i="23"/>
  <c r="AH167" i="23"/>
  <c r="Z167" i="23"/>
  <c r="R167" i="23"/>
  <c r="J167" i="23"/>
  <c r="B167" i="23"/>
  <c r="AH166" i="23"/>
  <c r="Z166" i="23"/>
  <c r="R166" i="23"/>
  <c r="J166" i="23"/>
  <c r="B166" i="23"/>
  <c r="AH165" i="23"/>
  <c r="Z165" i="23"/>
  <c r="R165" i="23"/>
  <c r="J165" i="23"/>
  <c r="B165" i="23"/>
  <c r="AH164" i="23"/>
  <c r="R164" i="23"/>
  <c r="J164" i="23"/>
  <c r="B164" i="23"/>
  <c r="AH163" i="23"/>
  <c r="R163" i="23"/>
  <c r="J163" i="23"/>
  <c r="B163" i="23"/>
  <c r="AH162" i="23"/>
  <c r="R162" i="23"/>
  <c r="J162" i="23"/>
  <c r="B162" i="23"/>
  <c r="AH161" i="23"/>
  <c r="R161" i="23"/>
  <c r="J161" i="23"/>
  <c r="B161" i="23"/>
  <c r="AH160" i="23"/>
  <c r="R160" i="23"/>
  <c r="J160" i="23"/>
  <c r="B160" i="23"/>
  <c r="AF154" i="23"/>
  <c r="Z154" i="23"/>
  <c r="T154" i="23"/>
  <c r="N154" i="23"/>
  <c r="H154" i="23"/>
  <c r="AF153" i="23"/>
  <c r="Z153" i="23"/>
  <c r="T153" i="23"/>
  <c r="N153" i="23"/>
  <c r="H153" i="23"/>
  <c r="AF148" i="23"/>
  <c r="N145" i="23"/>
  <c r="O183" i="23" s="1"/>
  <c r="H145" i="23"/>
  <c r="B145" i="23"/>
  <c r="AH36" i="23"/>
  <c r="Z36" i="23"/>
  <c r="R36" i="23"/>
  <c r="J36" i="23"/>
  <c r="B36" i="23"/>
  <c r="AH35" i="23"/>
  <c r="Z35" i="23"/>
  <c r="R35" i="23"/>
  <c r="J35" i="23"/>
  <c r="B35" i="23"/>
  <c r="AH34" i="23"/>
  <c r="Z34" i="23"/>
  <c r="R34" i="23"/>
  <c r="J34" i="23"/>
  <c r="B34" i="23"/>
  <c r="AH33" i="23"/>
  <c r="Z33" i="23"/>
  <c r="R33" i="23"/>
  <c r="J33" i="23"/>
  <c r="B33" i="23"/>
  <c r="AH32" i="23"/>
  <c r="Z32" i="23"/>
  <c r="R32" i="23"/>
  <c r="J32" i="23"/>
  <c r="B32" i="23"/>
  <c r="AH31" i="23"/>
  <c r="Z31" i="23"/>
  <c r="R31" i="23"/>
  <c r="J31" i="23"/>
  <c r="B31" i="23"/>
  <c r="AH30" i="23"/>
  <c r="Z30" i="23"/>
  <c r="R30" i="23"/>
  <c r="J30" i="23"/>
  <c r="B30" i="23"/>
  <c r="AH29" i="23"/>
  <c r="Z29" i="23"/>
  <c r="R29" i="23"/>
  <c r="J29" i="23"/>
  <c r="B29" i="23"/>
  <c r="AH28" i="23"/>
  <c r="Z28" i="23"/>
  <c r="R28" i="23"/>
  <c r="J28" i="23"/>
  <c r="B28" i="23"/>
  <c r="AH27" i="23"/>
  <c r="Z27" i="23"/>
  <c r="R27" i="23"/>
  <c r="J27" i="23"/>
  <c r="B27" i="23"/>
  <c r="AH26" i="23"/>
  <c r="Z26" i="23"/>
  <c r="R26" i="23"/>
  <c r="J26" i="23"/>
  <c r="B26" i="23"/>
  <c r="AH25" i="23"/>
  <c r="R25" i="23"/>
  <c r="J25" i="23"/>
  <c r="B25" i="23"/>
  <c r="AH24" i="23"/>
  <c r="R24" i="23"/>
  <c r="J24" i="23"/>
  <c r="B24" i="23"/>
  <c r="AH23" i="23"/>
  <c r="R23" i="23"/>
  <c r="J23" i="23"/>
  <c r="B23" i="23"/>
  <c r="AH22" i="23"/>
  <c r="R22" i="23"/>
  <c r="J22" i="23"/>
  <c r="B22" i="23"/>
  <c r="AH21" i="23"/>
  <c r="R21" i="23"/>
  <c r="J21" i="23"/>
  <c r="B21" i="23"/>
  <c r="AF15" i="23"/>
  <c r="Z15" i="23"/>
  <c r="T15" i="23"/>
  <c r="N15" i="23"/>
  <c r="H15" i="23"/>
  <c r="AF14" i="23"/>
  <c r="Z14" i="23"/>
  <c r="T14" i="23"/>
  <c r="N14" i="23"/>
  <c r="H14" i="23"/>
  <c r="AF9" i="23"/>
  <c r="N6" i="23"/>
  <c r="N64" i="23" s="1"/>
  <c r="O54" i="23" s="1"/>
  <c r="H6" i="23"/>
  <c r="B6" i="23"/>
  <c r="L122" i="23"/>
  <c r="AC57" i="23" s="1"/>
  <c r="L109" i="23"/>
  <c r="AC56" i="23" s="1"/>
  <c r="L96" i="23"/>
  <c r="AC55" i="23" s="1"/>
  <c r="L74" i="23"/>
  <c r="AC54" i="23" s="1"/>
  <c r="AP57" i="23"/>
  <c r="X57" i="23"/>
  <c r="J57" i="23"/>
  <c r="AP56" i="23"/>
  <c r="X56" i="23"/>
  <c r="J56" i="23"/>
  <c r="AP55" i="23"/>
  <c r="X55" i="23"/>
  <c r="X103" i="38" l="1"/>
  <c r="X32" i="38"/>
  <c r="V70" i="38"/>
  <c r="W70" i="38"/>
  <c r="S71" i="38"/>
  <c r="N106" i="38"/>
  <c r="O105" i="38"/>
  <c r="N35" i="38"/>
  <c r="O34" i="38"/>
  <c r="N72" i="38"/>
  <c r="O71" i="38"/>
  <c r="X69" i="38"/>
  <c r="W104" i="38"/>
  <c r="S105" i="38"/>
  <c r="V104" i="38"/>
  <c r="V33" i="38"/>
  <c r="S34" i="38"/>
  <c r="W33" i="38"/>
  <c r="AX9" i="23"/>
  <c r="N9" i="23"/>
  <c r="D12" i="24"/>
  <c r="D55" i="24"/>
  <c r="D98" i="24"/>
  <c r="D55" i="11"/>
  <c r="D12" i="11"/>
  <c r="D98" i="11"/>
  <c r="N198" i="23"/>
  <c r="O233" i="23"/>
  <c r="O236" i="23" s="1"/>
  <c r="AX148" i="23"/>
  <c r="B199" i="23"/>
  <c r="J236" i="23" s="1"/>
  <c r="B210" i="23"/>
  <c r="J210" i="23" s="1"/>
  <c r="R210" i="23" s="1"/>
  <c r="Z210" i="23" s="1"/>
  <c r="AH210" i="23" s="1"/>
  <c r="B9" i="23"/>
  <c r="AX199" i="23"/>
  <c r="N199" i="23"/>
  <c r="X232" i="23" s="1"/>
  <c r="B20" i="23"/>
  <c r="J20" i="23" s="1"/>
  <c r="R20" i="23" s="1"/>
  <c r="Z20" i="23" s="1"/>
  <c r="AH20" i="23" s="1"/>
  <c r="B148" i="23"/>
  <c r="J181" i="23" s="1"/>
  <c r="N148" i="23"/>
  <c r="X181" i="23" s="1"/>
  <c r="B159" i="23"/>
  <c r="J159" i="23" s="1"/>
  <c r="R159" i="23" s="1"/>
  <c r="Z159" i="23" s="1"/>
  <c r="AH159" i="23" s="1"/>
  <c r="O182" i="23"/>
  <c r="O185" i="23" s="1"/>
  <c r="N147" i="23"/>
  <c r="AX8" i="23"/>
  <c r="N87" i="23"/>
  <c r="O55" i="23" s="1"/>
  <c r="O58" i="23" s="1"/>
  <c r="O181" i="23"/>
  <c r="O184" i="23"/>
  <c r="O232" i="23"/>
  <c r="O235" i="23"/>
  <c r="H8" i="23"/>
  <c r="H9" i="23" s="1"/>
  <c r="AF8" i="23"/>
  <c r="N102" i="23"/>
  <c r="O56" i="23" s="1"/>
  <c r="N115" i="23"/>
  <c r="O57" i="23" s="1"/>
  <c r="AX147" i="23"/>
  <c r="AX198" i="23"/>
  <c r="N8" i="23"/>
  <c r="H147" i="23"/>
  <c r="H148" i="23" s="1"/>
  <c r="AF147" i="23"/>
  <c r="H198" i="23"/>
  <c r="H199" i="23" s="1"/>
  <c r="AF198" i="23"/>
  <c r="X104" i="38" l="1"/>
  <c r="S72" i="38"/>
  <c r="V71" i="38"/>
  <c r="W71" i="38"/>
  <c r="X33" i="38"/>
  <c r="X70" i="38"/>
  <c r="W34" i="38"/>
  <c r="S35" i="38"/>
  <c r="V34" i="38"/>
  <c r="V105" i="38"/>
  <c r="W105" i="38"/>
  <c r="S106" i="38"/>
  <c r="N73" i="38"/>
  <c r="O72" i="38"/>
  <c r="N36" i="38"/>
  <c r="O35" i="38"/>
  <c r="N107" i="38"/>
  <c r="O106" i="38"/>
  <c r="AP232" i="23"/>
  <c r="AP236" i="23"/>
  <c r="AP181" i="23"/>
  <c r="AP185" i="23"/>
  <c r="AP54" i="23"/>
  <c r="J134" i="23" s="1"/>
  <c r="I64" i="23"/>
  <c r="J54" i="23" s="1"/>
  <c r="J182" i="23"/>
  <c r="J232" i="23"/>
  <c r="I87" i="23"/>
  <c r="J55" i="23" s="1"/>
  <c r="J233" i="23"/>
  <c r="AM236" i="23"/>
  <c r="O240" i="23" s="1"/>
  <c r="U240" i="23" s="1"/>
  <c r="AB93" i="21" s="1"/>
  <c r="AC94" i="21" s="1"/>
  <c r="AR198" i="23"/>
  <c r="T198" i="23"/>
  <c r="G129" i="23"/>
  <c r="AR8" i="23"/>
  <c r="T8" i="23"/>
  <c r="AM185" i="23"/>
  <c r="O189" i="23" s="1"/>
  <c r="U189" i="23" s="1"/>
  <c r="AB60" i="21" s="1"/>
  <c r="AC61" i="21" s="1"/>
  <c r="AR147" i="23"/>
  <c r="T147" i="23"/>
  <c r="X34" i="38" l="1"/>
  <c r="V106" i="38"/>
  <c r="S107" i="38"/>
  <c r="W106" i="38"/>
  <c r="X71" i="38"/>
  <c r="X105" i="38"/>
  <c r="W35" i="38"/>
  <c r="S36" i="38"/>
  <c r="V35" i="38"/>
  <c r="N108" i="38"/>
  <c r="O107" i="38"/>
  <c r="N37" i="38"/>
  <c r="O36" i="38"/>
  <c r="N74" i="38"/>
  <c r="O73" i="38"/>
  <c r="W72" i="38"/>
  <c r="S73" i="38"/>
  <c r="V72" i="38"/>
  <c r="AR148" i="23"/>
  <c r="AR199" i="23"/>
  <c r="U181" i="23"/>
  <c r="AM181" i="23" s="1"/>
  <c r="Z147" i="23"/>
  <c r="Z199" i="23"/>
  <c r="Q234" i="23" s="1"/>
  <c r="AH234" i="23" s="1"/>
  <c r="BD199" i="23"/>
  <c r="Q235" i="23" s="1"/>
  <c r="AH235" i="23" s="1"/>
  <c r="AL199" i="23"/>
  <c r="T199" i="23"/>
  <c r="AL9" i="23"/>
  <c r="Y88" i="23" s="1"/>
  <c r="P89" i="23" s="1"/>
  <c r="W89" i="23" s="1"/>
  <c r="T9" i="23"/>
  <c r="Q65" i="23" s="1"/>
  <c r="I71" i="23" s="1"/>
  <c r="X54" i="23" s="1"/>
  <c r="BD9" i="23"/>
  <c r="AC116" i="23" s="1"/>
  <c r="N117" i="23" s="1"/>
  <c r="T117" i="23" s="1"/>
  <c r="N122" i="23" s="1"/>
  <c r="Z9" i="23"/>
  <c r="O138" i="23"/>
  <c r="U138" i="23" s="1"/>
  <c r="AB27" i="21" s="1"/>
  <c r="AC28" i="21" s="1"/>
  <c r="AM58" i="23"/>
  <c r="T65" i="23"/>
  <c r="Z8" i="23"/>
  <c r="Z148" i="23"/>
  <c r="Q183" i="23" s="1"/>
  <c r="AH183" i="23" s="1"/>
  <c r="BD148" i="23"/>
  <c r="Q184" i="23" s="1"/>
  <c r="AH184" i="23" s="1"/>
  <c r="AL148" i="23"/>
  <c r="T148" i="23"/>
  <c r="U232" i="23"/>
  <c r="AM232" i="23" s="1"/>
  <c r="Z198" i="23"/>
  <c r="X72" i="38" l="1"/>
  <c r="X35" i="38"/>
  <c r="X106" i="38"/>
  <c r="W73" i="38"/>
  <c r="V73" i="38"/>
  <c r="S74" i="38"/>
  <c r="V36" i="38"/>
  <c r="W36" i="38"/>
  <c r="S37" i="38"/>
  <c r="S108" i="38"/>
  <c r="V107" i="38"/>
  <c r="W107" i="38"/>
  <c r="N75" i="38"/>
  <c r="O74" i="38"/>
  <c r="N38" i="38"/>
  <c r="O37" i="38"/>
  <c r="O108" i="38"/>
  <c r="P66" i="23"/>
  <c r="V66" i="23" s="1"/>
  <c r="AR9" i="23"/>
  <c r="Q181" i="23"/>
  <c r="AH181" i="23" s="1"/>
  <c r="Q232" i="23"/>
  <c r="AH232" i="23" s="1"/>
  <c r="AL198" i="23"/>
  <c r="U234" i="23"/>
  <c r="AM234" i="23" s="1"/>
  <c r="L92" i="23"/>
  <c r="AL8" i="23"/>
  <c r="U103" i="23"/>
  <c r="R103" i="23"/>
  <c r="P104" i="23" s="1"/>
  <c r="V104" i="23" s="1"/>
  <c r="N109" i="23" s="1"/>
  <c r="R69" i="23"/>
  <c r="X69" i="23" s="1"/>
  <c r="U183" i="23"/>
  <c r="AM183" i="23" s="1"/>
  <c r="AL147" i="23"/>
  <c r="U69" i="23"/>
  <c r="Y66" i="23"/>
  <c r="S66" i="23"/>
  <c r="Q57" i="23"/>
  <c r="U122" i="23"/>
  <c r="X73" i="38" l="1"/>
  <c r="N39" i="38"/>
  <c r="O38" i="38"/>
  <c r="O75" i="38"/>
  <c r="W108" i="38"/>
  <c r="V108" i="38"/>
  <c r="X107" i="38"/>
  <c r="V37" i="38"/>
  <c r="S38" i="38"/>
  <c r="W37" i="38"/>
  <c r="S75" i="38"/>
  <c r="W74" i="38"/>
  <c r="V74" i="38"/>
  <c r="X36" i="38"/>
  <c r="O74" i="23"/>
  <c r="V74" i="23" s="1"/>
  <c r="BD147" i="23"/>
  <c r="U184" i="23" s="1"/>
  <c r="AM184" i="23" s="1"/>
  <c r="U182" i="23"/>
  <c r="AM182" i="23" s="1"/>
  <c r="AB88" i="23"/>
  <c r="BD8" i="23"/>
  <c r="AF116" i="23" s="1"/>
  <c r="AA69" i="23"/>
  <c r="R74" i="23"/>
  <c r="U109" i="23"/>
  <c r="Q56" i="23"/>
  <c r="AH57" i="23"/>
  <c r="V128" i="23"/>
  <c r="Y133" i="23" s="1"/>
  <c r="S104" i="23"/>
  <c r="Y104" i="23"/>
  <c r="Q109" i="23" s="1"/>
  <c r="BD198" i="23"/>
  <c r="U235" i="23" s="1"/>
  <c r="AM235" i="23" s="1"/>
  <c r="U233" i="23"/>
  <c r="AM233" i="23" s="1"/>
  <c r="X108" i="38" l="1"/>
  <c r="W75" i="38"/>
  <c r="V75" i="38"/>
  <c r="X37" i="38"/>
  <c r="X74" i="38"/>
  <c r="S39" i="38"/>
  <c r="V38" i="38"/>
  <c r="W38" i="38"/>
  <c r="N40" i="38"/>
  <c r="O39" i="38"/>
  <c r="Q54" i="23"/>
  <c r="U56" i="23"/>
  <c r="X109" i="23"/>
  <c r="AM56" i="23" s="1"/>
  <c r="Q117" i="23"/>
  <c r="W117" i="23"/>
  <c r="Q122" i="23" s="1"/>
  <c r="AH56" i="23"/>
  <c r="P128" i="23"/>
  <c r="T133" i="23" s="1"/>
  <c r="Z89" i="23"/>
  <c r="X92" i="23" s="1"/>
  <c r="Q96" i="23" s="1"/>
  <c r="R91" i="23"/>
  <c r="Y74" i="23"/>
  <c r="AM54" i="23" s="1"/>
  <c r="U54" i="23"/>
  <c r="D128" i="23"/>
  <c r="AH54" i="23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C38" i="32"/>
  <c r="B38" i="32"/>
  <c r="A38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C37" i="32"/>
  <c r="B37" i="32"/>
  <c r="A37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A36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C35" i="32"/>
  <c r="B35" i="32"/>
  <c r="A35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B34" i="32"/>
  <c r="A34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B33" i="32"/>
  <c r="A33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B32" i="32"/>
  <c r="A32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31" i="32"/>
  <c r="A31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B30" i="32"/>
  <c r="A30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A29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A28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A27" i="32"/>
  <c r="AD26" i="32"/>
  <c r="AC26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B26" i="32"/>
  <c r="A26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A25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24" i="32"/>
  <c r="B24" i="32"/>
  <c r="A24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A23" i="32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38" i="31"/>
  <c r="AD37" i="31"/>
  <c r="AC37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A37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36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35" i="31"/>
  <c r="AD34" i="31"/>
  <c r="AC34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A34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33" i="31"/>
  <c r="AD32" i="31"/>
  <c r="AC32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A32" i="31"/>
  <c r="AD31" i="31"/>
  <c r="AC31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A31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30" i="31"/>
  <c r="AD29" i="31"/>
  <c r="AC29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A29" i="31"/>
  <c r="AD28" i="31"/>
  <c r="AC28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28" i="31"/>
  <c r="AD27" i="31"/>
  <c r="AC27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A27" i="31"/>
  <c r="AD26" i="31"/>
  <c r="AC26" i="31"/>
  <c r="AB26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A26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25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24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A23" i="31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36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35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34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27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X75" i="38" l="1"/>
  <c r="W39" i="38"/>
  <c r="V39" i="38"/>
  <c r="S40" i="38"/>
  <c r="N41" i="38"/>
  <c r="O40" i="38"/>
  <c r="X38" i="38"/>
  <c r="X122" i="23"/>
  <c r="AM57" i="23" s="1"/>
  <c r="U57" i="23"/>
  <c r="U55" i="23"/>
  <c r="X96" i="23"/>
  <c r="AM55" i="23" s="1"/>
  <c r="J133" i="23"/>
  <c r="U4" i="14"/>
  <c r="U5" i="14"/>
  <c r="U7" i="14"/>
  <c r="U9" i="14"/>
  <c r="U11" i="14"/>
  <c r="U13" i="14"/>
  <c r="U15" i="14"/>
  <c r="U17" i="14"/>
  <c r="U19" i="14"/>
  <c r="U4" i="31"/>
  <c r="U6" i="31"/>
  <c r="U8" i="31"/>
  <c r="U10" i="31"/>
  <c r="U12" i="31"/>
  <c r="U14" i="31"/>
  <c r="U16" i="31"/>
  <c r="U18" i="31"/>
  <c r="U5" i="32"/>
  <c r="U7" i="32"/>
  <c r="U9" i="32"/>
  <c r="U11" i="32"/>
  <c r="U13" i="32"/>
  <c r="U15" i="32"/>
  <c r="U17" i="32"/>
  <c r="U19" i="32"/>
  <c r="U5" i="31"/>
  <c r="U9" i="31"/>
  <c r="U13" i="31"/>
  <c r="U17" i="31"/>
  <c r="U6" i="32"/>
  <c r="U10" i="32"/>
  <c r="U14" i="32"/>
  <c r="U18" i="32"/>
  <c r="U6" i="14"/>
  <c r="U8" i="14"/>
  <c r="U10" i="14"/>
  <c r="U12" i="14"/>
  <c r="U14" i="14"/>
  <c r="U16" i="14"/>
  <c r="U18" i="14"/>
  <c r="U7" i="31"/>
  <c r="U11" i="31"/>
  <c r="U15" i="31"/>
  <c r="U19" i="31"/>
  <c r="U4" i="32"/>
  <c r="U8" i="32"/>
  <c r="U12" i="32"/>
  <c r="U16" i="32"/>
  <c r="E105" i="21" l="1"/>
  <c r="E105" i="38"/>
  <c r="J105" i="38" s="1"/>
  <c r="E75" i="21"/>
  <c r="E75" i="38"/>
  <c r="J75" i="38" s="1"/>
  <c r="E41" i="21"/>
  <c r="E41" i="38"/>
  <c r="J41" i="38" s="1"/>
  <c r="P41" i="38" s="1"/>
  <c r="E33" i="21"/>
  <c r="E33" i="38"/>
  <c r="J33" i="38" s="1"/>
  <c r="E103" i="21"/>
  <c r="E103" i="38"/>
  <c r="J103" i="38" s="1"/>
  <c r="E69" i="21"/>
  <c r="E69" i="38"/>
  <c r="J69" i="38" s="1"/>
  <c r="E106" i="21"/>
  <c r="E106" i="38"/>
  <c r="J106" i="38" s="1"/>
  <c r="E98" i="21"/>
  <c r="E98" i="38"/>
  <c r="J98" i="38" s="1"/>
  <c r="E72" i="21"/>
  <c r="E72" i="38"/>
  <c r="J72" i="38" s="1"/>
  <c r="E64" i="21"/>
  <c r="E64" i="38"/>
  <c r="J64" i="38" s="1"/>
  <c r="E40" i="21"/>
  <c r="E40" i="38"/>
  <c r="J40" i="38" s="1"/>
  <c r="E32" i="21"/>
  <c r="E32" i="38"/>
  <c r="J32" i="38" s="1"/>
  <c r="E101" i="21"/>
  <c r="E101" i="38"/>
  <c r="J101" i="38" s="1"/>
  <c r="E31" i="21"/>
  <c r="E31" i="38"/>
  <c r="J31" i="38" s="1"/>
  <c r="E65" i="21"/>
  <c r="E65" i="38"/>
  <c r="J65" i="38" s="1"/>
  <c r="E70" i="21"/>
  <c r="E70" i="38"/>
  <c r="J70" i="38" s="1"/>
  <c r="E62" i="21"/>
  <c r="E62" i="38"/>
  <c r="J62" i="38" s="1"/>
  <c r="E38" i="21"/>
  <c r="E38" i="38"/>
  <c r="J38" i="38" s="1"/>
  <c r="E30" i="21"/>
  <c r="E30" i="38"/>
  <c r="J30" i="38" s="1"/>
  <c r="E39" i="21"/>
  <c r="E39" i="38"/>
  <c r="J39" i="38" s="1"/>
  <c r="E104" i="21"/>
  <c r="E104" i="38"/>
  <c r="J104" i="38" s="1"/>
  <c r="E67" i="21"/>
  <c r="E67" i="38"/>
  <c r="J67" i="38" s="1"/>
  <c r="E29" i="21"/>
  <c r="E29" i="38"/>
  <c r="J29" i="38" s="1"/>
  <c r="E95" i="21"/>
  <c r="E95" i="38"/>
  <c r="J95" i="38" s="1"/>
  <c r="E94" i="21"/>
  <c r="E94" i="38"/>
  <c r="J94" i="38" s="1"/>
  <c r="E60" i="21"/>
  <c r="E60" i="38"/>
  <c r="J60" i="38" s="1"/>
  <c r="E28" i="21"/>
  <c r="E28" i="38"/>
  <c r="J28" i="38" s="1"/>
  <c r="E71" i="21"/>
  <c r="E71" i="38"/>
  <c r="J71" i="38" s="1"/>
  <c r="E99" i="21"/>
  <c r="E99" i="38"/>
  <c r="J99" i="38" s="1"/>
  <c r="E96" i="21"/>
  <c r="E96" i="38"/>
  <c r="J96" i="38" s="1"/>
  <c r="E97" i="21"/>
  <c r="E97" i="38"/>
  <c r="J97" i="38" s="1"/>
  <c r="E37" i="21"/>
  <c r="E37" i="38"/>
  <c r="J37" i="38" s="1"/>
  <c r="E61" i="21"/>
  <c r="E61" i="38"/>
  <c r="J61" i="38" s="1"/>
  <c r="E102" i="21"/>
  <c r="E102" i="38"/>
  <c r="J102" i="38" s="1"/>
  <c r="E68" i="21"/>
  <c r="E68" i="38"/>
  <c r="J68" i="38" s="1"/>
  <c r="E36" i="21"/>
  <c r="E36" i="38"/>
  <c r="J36" i="38" s="1"/>
  <c r="E93" i="21"/>
  <c r="E93" i="38"/>
  <c r="J93" i="38" s="1"/>
  <c r="E63" i="21"/>
  <c r="E63" i="38"/>
  <c r="J63" i="38" s="1"/>
  <c r="E35" i="21"/>
  <c r="E35" i="38"/>
  <c r="J35" i="38" s="1"/>
  <c r="E107" i="21"/>
  <c r="E107" i="38"/>
  <c r="J107" i="38" s="1"/>
  <c r="E73" i="21"/>
  <c r="E73" i="38"/>
  <c r="J73" i="38" s="1"/>
  <c r="E108" i="21"/>
  <c r="E108" i="38"/>
  <c r="J108" i="38" s="1"/>
  <c r="E100" i="21"/>
  <c r="E100" i="38"/>
  <c r="J100" i="38" s="1"/>
  <c r="E74" i="21"/>
  <c r="E74" i="38"/>
  <c r="J74" i="38" s="1"/>
  <c r="E66" i="21"/>
  <c r="E66" i="38"/>
  <c r="J66" i="38" s="1"/>
  <c r="E42" i="21"/>
  <c r="E42" i="38"/>
  <c r="J42" i="38" s="1"/>
  <c r="E34" i="21"/>
  <c r="E34" i="38"/>
  <c r="J34" i="38" s="1"/>
  <c r="E27" i="21"/>
  <c r="E27" i="38"/>
  <c r="J27" i="38" s="1"/>
  <c r="S41" i="38"/>
  <c r="W40" i="38"/>
  <c r="V40" i="38"/>
  <c r="N42" i="38"/>
  <c r="O41" i="38"/>
  <c r="Q41" i="38"/>
  <c r="X39" i="38"/>
  <c r="Q233" i="23"/>
  <c r="AH233" i="23" s="1"/>
  <c r="AH236" i="23" s="1"/>
  <c r="Q182" i="23"/>
  <c r="AH182" i="23" s="1"/>
  <c r="AH185" i="23" s="1"/>
  <c r="O91" i="23"/>
  <c r="P108" i="38" l="1"/>
  <c r="Q108" i="38"/>
  <c r="T108" i="38"/>
  <c r="Q102" i="38"/>
  <c r="P102" i="38"/>
  <c r="T102" i="38"/>
  <c r="P71" i="38"/>
  <c r="Q71" i="38"/>
  <c r="T71" i="38"/>
  <c r="Q39" i="38"/>
  <c r="P39" i="38"/>
  <c r="T39" i="38"/>
  <c r="Q31" i="38"/>
  <c r="P31" i="38"/>
  <c r="T31" i="38"/>
  <c r="Q64" i="38"/>
  <c r="P64" i="38"/>
  <c r="T64" i="38"/>
  <c r="P33" i="38"/>
  <c r="Q33" i="38"/>
  <c r="T33" i="38"/>
  <c r="P75" i="38"/>
  <c r="Q75" i="38"/>
  <c r="T75" i="38"/>
  <c r="Q27" i="38"/>
  <c r="P27" i="38"/>
  <c r="T27" i="38"/>
  <c r="Q107" i="38"/>
  <c r="P107" i="38"/>
  <c r="T107" i="38"/>
  <c r="Q37" i="38"/>
  <c r="P37" i="38"/>
  <c r="T37" i="38"/>
  <c r="P60" i="38"/>
  <c r="Q60" i="38"/>
  <c r="T60" i="38"/>
  <c r="Q38" i="38"/>
  <c r="P38" i="38"/>
  <c r="T38" i="38"/>
  <c r="P98" i="38"/>
  <c r="Q98" i="38"/>
  <c r="T98" i="38"/>
  <c r="P74" i="38"/>
  <c r="Q74" i="38"/>
  <c r="T74" i="38"/>
  <c r="P36" i="38"/>
  <c r="Q36" i="38"/>
  <c r="T36" i="38"/>
  <c r="P96" i="38"/>
  <c r="Q96" i="38"/>
  <c r="T96" i="38"/>
  <c r="P67" i="38"/>
  <c r="Q67" i="38"/>
  <c r="T67" i="38"/>
  <c r="P70" i="38"/>
  <c r="Q70" i="38"/>
  <c r="T70" i="38"/>
  <c r="Q32" i="38"/>
  <c r="P32" i="38"/>
  <c r="T32" i="38"/>
  <c r="P69" i="38"/>
  <c r="Q69" i="38"/>
  <c r="T69" i="38"/>
  <c r="Q34" i="38"/>
  <c r="P34" i="38"/>
  <c r="T34" i="38"/>
  <c r="P100" i="38"/>
  <c r="Q100" i="38"/>
  <c r="T100" i="38"/>
  <c r="Q35" i="38"/>
  <c r="P35" i="38"/>
  <c r="T35" i="38"/>
  <c r="Q68" i="38"/>
  <c r="P68" i="38"/>
  <c r="T68" i="38"/>
  <c r="Q97" i="38"/>
  <c r="P97" i="38"/>
  <c r="T97" i="38"/>
  <c r="Q28" i="38"/>
  <c r="P28" i="38"/>
  <c r="T28" i="38"/>
  <c r="P29" i="38"/>
  <c r="Q29" i="38"/>
  <c r="T29" i="38"/>
  <c r="Q30" i="38"/>
  <c r="P30" i="38"/>
  <c r="T30" i="38"/>
  <c r="Q65" i="38"/>
  <c r="P65" i="38"/>
  <c r="T65" i="38"/>
  <c r="Q40" i="38"/>
  <c r="P40" i="38"/>
  <c r="P106" i="38"/>
  <c r="Q106" i="38"/>
  <c r="T106" i="38"/>
  <c r="P103" i="38"/>
  <c r="Q103" i="38"/>
  <c r="T103" i="38"/>
  <c r="P105" i="38"/>
  <c r="Q105" i="38"/>
  <c r="T105" i="38"/>
  <c r="P63" i="38"/>
  <c r="Q63" i="38"/>
  <c r="T63" i="38"/>
  <c r="Q95" i="38"/>
  <c r="P95" i="38"/>
  <c r="T95" i="38"/>
  <c r="Q66" i="38"/>
  <c r="P66" i="38"/>
  <c r="T66" i="38"/>
  <c r="P73" i="38"/>
  <c r="Q73" i="38"/>
  <c r="T73" i="38"/>
  <c r="P93" i="38"/>
  <c r="Q93" i="38"/>
  <c r="T93" i="38"/>
  <c r="P61" i="38"/>
  <c r="Q61" i="38"/>
  <c r="T61" i="38"/>
  <c r="Q99" i="38"/>
  <c r="P99" i="38"/>
  <c r="T99" i="38"/>
  <c r="P94" i="38"/>
  <c r="Q94" i="38"/>
  <c r="T94" i="38"/>
  <c r="Q104" i="38"/>
  <c r="P104" i="38"/>
  <c r="T104" i="38"/>
  <c r="Q62" i="38"/>
  <c r="P62" i="38"/>
  <c r="T62" i="38"/>
  <c r="P101" i="38"/>
  <c r="Q101" i="38"/>
  <c r="T101" i="38"/>
  <c r="Q72" i="38"/>
  <c r="P72" i="38"/>
  <c r="T72" i="38"/>
  <c r="T40" i="38"/>
  <c r="U40" i="38" s="1"/>
  <c r="X40" i="38"/>
  <c r="S42" i="38"/>
  <c r="W41" i="38"/>
  <c r="V41" i="38"/>
  <c r="T41" i="38"/>
  <c r="O42" i="38"/>
  <c r="Q42" i="38"/>
  <c r="P42" i="38"/>
  <c r="P92" i="23"/>
  <c r="U92" i="23"/>
  <c r="N96" i="23" s="1"/>
  <c r="L189" i="23"/>
  <c r="H189" i="23"/>
  <c r="H58" i="34" s="1"/>
  <c r="L240" i="23"/>
  <c r="H240" i="23"/>
  <c r="H83" i="34" s="1"/>
  <c r="Y40" i="38" l="1"/>
  <c r="Y104" i="38"/>
  <c r="U104" i="38"/>
  <c r="Y29" i="38"/>
  <c r="U29" i="38"/>
  <c r="U35" i="38"/>
  <c r="Y35" i="38"/>
  <c r="U36" i="38"/>
  <c r="Y36" i="38"/>
  <c r="U60" i="38"/>
  <c r="Y60" i="38"/>
  <c r="U75" i="38"/>
  <c r="Y75" i="38"/>
  <c r="U39" i="38"/>
  <c r="Y39" i="38"/>
  <c r="Y62" i="38"/>
  <c r="U62" i="38"/>
  <c r="U61" i="38"/>
  <c r="Y61" i="38"/>
  <c r="U95" i="38"/>
  <c r="Y95" i="38"/>
  <c r="U106" i="38"/>
  <c r="Y106" i="38"/>
  <c r="Y30" i="38"/>
  <c r="U30" i="38"/>
  <c r="Y68" i="38"/>
  <c r="U68" i="38"/>
  <c r="U69" i="38"/>
  <c r="Y69" i="38"/>
  <c r="Y96" i="38"/>
  <c r="U96" i="38"/>
  <c r="Y38" i="38"/>
  <c r="U38" i="38"/>
  <c r="Y27" i="38"/>
  <c r="U27" i="38"/>
  <c r="Y31" i="38"/>
  <c r="U31" i="38"/>
  <c r="Y108" i="38"/>
  <c r="U108" i="38"/>
  <c r="Y101" i="38"/>
  <c r="U101" i="38"/>
  <c r="Y99" i="38"/>
  <c r="U99" i="38"/>
  <c r="U66" i="38"/>
  <c r="Y66" i="38"/>
  <c r="U103" i="38"/>
  <c r="Y103" i="38"/>
  <c r="Y65" i="38"/>
  <c r="U65" i="38"/>
  <c r="Y97" i="38"/>
  <c r="U97" i="38"/>
  <c r="Y34" i="38"/>
  <c r="U34" i="38"/>
  <c r="Y67" i="38"/>
  <c r="U67" i="38"/>
  <c r="U98" i="38"/>
  <c r="Y98" i="38"/>
  <c r="U107" i="38"/>
  <c r="Y107" i="38"/>
  <c r="U64" i="38"/>
  <c r="Y64" i="38"/>
  <c r="Y102" i="38"/>
  <c r="U102" i="38"/>
  <c r="Y93" i="38"/>
  <c r="U93" i="38"/>
  <c r="Y63" i="38"/>
  <c r="U63" i="38"/>
  <c r="Y32" i="38"/>
  <c r="U32" i="38"/>
  <c r="Y72" i="38"/>
  <c r="U72" i="38"/>
  <c r="Y94" i="38"/>
  <c r="U94" i="38"/>
  <c r="Y73" i="38"/>
  <c r="U73" i="38"/>
  <c r="U105" i="38"/>
  <c r="Y105" i="38"/>
  <c r="U28" i="38"/>
  <c r="Y28" i="38"/>
  <c r="Y100" i="38"/>
  <c r="U100" i="38"/>
  <c r="Y70" i="38"/>
  <c r="U70" i="38"/>
  <c r="Y74" i="38"/>
  <c r="U74" i="38"/>
  <c r="Y37" i="38"/>
  <c r="U37" i="38"/>
  <c r="Y33" i="38"/>
  <c r="U33" i="38"/>
  <c r="Y71" i="38"/>
  <c r="U71" i="38"/>
  <c r="X41" i="38"/>
  <c r="Y41" i="38"/>
  <c r="U41" i="38"/>
  <c r="V42" i="38"/>
  <c r="W42" i="38"/>
  <c r="T42" i="38"/>
  <c r="H83" i="11"/>
  <c r="H85" i="24"/>
  <c r="H126" i="11"/>
  <c r="H128" i="24"/>
  <c r="U96" i="23"/>
  <c r="Q55" i="23"/>
  <c r="R189" i="23"/>
  <c r="AB61" i="21" s="1"/>
  <c r="R240" i="23"/>
  <c r="AB94" i="21" s="1"/>
  <c r="Y92" i="38" l="1"/>
  <c r="Y59" i="38"/>
  <c r="X42" i="38"/>
  <c r="Y42" i="38"/>
  <c r="U42" i="38"/>
  <c r="J128" i="23"/>
  <c r="AH55" i="23"/>
  <c r="Y26" i="38" l="1"/>
  <c r="G3" i="38" s="1"/>
  <c r="O133" i="23"/>
  <c r="D129" i="23"/>
  <c r="J132" i="23" l="1"/>
  <c r="L138" i="23"/>
  <c r="AH58" i="23"/>
  <c r="AP58" i="23" s="1"/>
  <c r="AD132" i="23" l="1"/>
  <c r="H138" i="23" s="1"/>
  <c r="H33" i="34" s="1"/>
  <c r="H40" i="11" l="1"/>
  <c r="R138" i="23"/>
  <c r="AB28" i="21" s="1"/>
  <c r="H42" i="24"/>
  <c r="Z162" i="23" l="1"/>
  <c r="Z163" i="23"/>
  <c r="Z160" i="23"/>
  <c r="Z161" i="23"/>
  <c r="Z164" i="23"/>
  <c r="J185" i="23" s="1"/>
  <c r="AD61" i="21" l="1"/>
  <c r="AB70" i="21" s="1"/>
  <c r="AH70" i="21" s="1"/>
  <c r="AD94" i="21"/>
  <c r="AB103" i="21" s="1"/>
  <c r="AH103" i="21" s="1"/>
  <c r="AB102" i="21" l="1"/>
  <c r="AG103" i="21"/>
  <c r="AC102" i="21"/>
  <c r="M88" i="21" s="1"/>
  <c r="AB69" i="21"/>
  <c r="AG70" i="21"/>
  <c r="AC69" i="21"/>
  <c r="M55" i="21" s="1"/>
  <c r="AC103" i="21" l="1"/>
  <c r="AD103" i="21" s="1"/>
  <c r="AE103" i="21" s="1"/>
  <c r="AC70" i="21"/>
  <c r="AD70" i="21" s="1"/>
  <c r="AE70" i="21" s="1"/>
  <c r="N55" i="21"/>
  <c r="AG60" i="21" s="1"/>
  <c r="J70" i="21"/>
  <c r="J72" i="21"/>
  <c r="J62" i="21"/>
  <c r="J68" i="21"/>
  <c r="J67" i="21"/>
  <c r="J75" i="21"/>
  <c r="J74" i="21"/>
  <c r="J66" i="21"/>
  <c r="N88" i="21"/>
  <c r="J103" i="21"/>
  <c r="J107" i="21"/>
  <c r="J99" i="21"/>
  <c r="J98" i="21"/>
  <c r="J108" i="21"/>
  <c r="J100" i="21"/>
  <c r="J96" i="21"/>
  <c r="J102" i="21"/>
  <c r="J105" i="21"/>
  <c r="J104" i="21"/>
  <c r="J101" i="21"/>
  <c r="J95" i="21"/>
  <c r="J94" i="21"/>
  <c r="J93" i="21"/>
  <c r="J97" i="21"/>
  <c r="J106" i="21"/>
  <c r="D57" i="11" l="1"/>
  <c r="D57" i="24"/>
  <c r="AG93" i="21"/>
  <c r="D100" i="24" s="1"/>
  <c r="AF103" i="21"/>
  <c r="J69" i="21"/>
  <c r="J65" i="21"/>
  <c r="J61" i="21"/>
  <c r="J64" i="21"/>
  <c r="AF70" i="21"/>
  <c r="J73" i="21"/>
  <c r="J60" i="21"/>
  <c r="J71" i="21"/>
  <c r="J63" i="21"/>
  <c r="AF104" i="21"/>
  <c r="AF71" i="21"/>
  <c r="N93" i="21"/>
  <c r="Q93" i="21" s="1"/>
  <c r="O88" i="21"/>
  <c r="R88" i="21"/>
  <c r="P88" i="21"/>
  <c r="Q88" i="21"/>
  <c r="N60" i="21"/>
  <c r="P55" i="21"/>
  <c r="R55" i="21"/>
  <c r="O55" i="21"/>
  <c r="Q55" i="21"/>
  <c r="D100" i="11" l="1"/>
  <c r="P60" i="21"/>
  <c r="F66" i="11" s="1"/>
  <c r="Z93" i="21"/>
  <c r="Q67" i="34" s="1"/>
  <c r="Z95" i="21"/>
  <c r="Q69" i="34" s="1"/>
  <c r="Z99" i="21"/>
  <c r="Q73" i="34" s="1"/>
  <c r="Z103" i="21"/>
  <c r="Q77" i="34" s="1"/>
  <c r="Z107" i="21"/>
  <c r="Q81" i="34" s="1"/>
  <c r="Z101" i="21"/>
  <c r="Q75" i="34" s="1"/>
  <c r="Z98" i="21"/>
  <c r="Q72" i="34" s="1"/>
  <c r="Z106" i="21"/>
  <c r="Q80" i="34" s="1"/>
  <c r="Z96" i="21"/>
  <c r="Q70" i="34" s="1"/>
  <c r="Z100" i="21"/>
  <c r="Q74" i="34" s="1"/>
  <c r="Z104" i="21"/>
  <c r="Q78" i="34" s="1"/>
  <c r="Z108" i="21"/>
  <c r="Q82" i="34" s="1"/>
  <c r="Z97" i="21"/>
  <c r="Q71" i="34" s="1"/>
  <c r="Z105" i="21"/>
  <c r="Q79" i="34" s="1"/>
  <c r="Z94" i="21"/>
  <c r="Q68" i="34" s="1"/>
  <c r="Z102" i="21"/>
  <c r="Q76" i="34" s="1"/>
  <c r="Z60" i="21"/>
  <c r="Q42" i="34" s="1"/>
  <c r="Z63" i="21"/>
  <c r="Q45" i="34" s="1"/>
  <c r="Z67" i="21"/>
  <c r="Q49" i="34" s="1"/>
  <c r="Z71" i="21"/>
  <c r="Q53" i="34" s="1"/>
  <c r="Z75" i="21"/>
  <c r="Q57" i="34" s="1"/>
  <c r="Z64" i="21"/>
  <c r="Q46" i="34" s="1"/>
  <c r="Z68" i="21"/>
  <c r="Q50" i="34" s="1"/>
  <c r="Z72" i="21"/>
  <c r="Q54" i="34" s="1"/>
  <c r="Z61" i="21"/>
  <c r="Q43" i="34" s="1"/>
  <c r="Z65" i="21"/>
  <c r="Q47" i="34" s="1"/>
  <c r="Z69" i="21"/>
  <c r="Q51" i="34" s="1"/>
  <c r="Z73" i="21"/>
  <c r="Q55" i="34" s="1"/>
  <c r="Z62" i="21"/>
  <c r="Q44" i="34" s="1"/>
  <c r="Z66" i="21"/>
  <c r="Q48" i="34" s="1"/>
  <c r="Z70" i="21"/>
  <c r="Q52" i="34" s="1"/>
  <c r="Z74" i="21"/>
  <c r="Q56" i="34" s="1"/>
  <c r="K67" i="34"/>
  <c r="D127" i="24"/>
  <c r="D126" i="11"/>
  <c r="H109" i="11"/>
  <c r="H110" i="24"/>
  <c r="E61" i="24"/>
  <c r="E61" i="11"/>
  <c r="D83" i="11"/>
  <c r="D84" i="24"/>
  <c r="E104" i="11"/>
  <c r="E104" i="24"/>
  <c r="H61" i="11"/>
  <c r="H61" i="24"/>
  <c r="G104" i="24"/>
  <c r="G104" i="11"/>
  <c r="F104" i="24"/>
  <c r="F104" i="11"/>
  <c r="N94" i="21"/>
  <c r="S93" i="21"/>
  <c r="T93" i="21" s="1"/>
  <c r="O93" i="21"/>
  <c r="F67" i="34" s="1"/>
  <c r="F61" i="11"/>
  <c r="F61" i="24"/>
  <c r="G61" i="24"/>
  <c r="G61" i="11"/>
  <c r="N61" i="21"/>
  <c r="S60" i="21"/>
  <c r="T60" i="21" s="1"/>
  <c r="O60" i="21"/>
  <c r="F42" i="34" s="1"/>
  <c r="H104" i="24"/>
  <c r="H104" i="11"/>
  <c r="Q60" i="21"/>
  <c r="P93" i="21"/>
  <c r="AD28" i="21"/>
  <c r="F67" i="24" l="1"/>
  <c r="K42" i="34"/>
  <c r="AB37" i="21"/>
  <c r="AH37" i="21" s="1"/>
  <c r="U93" i="21"/>
  <c r="J67" i="34" s="1"/>
  <c r="U60" i="21"/>
  <c r="J42" i="34" s="1"/>
  <c r="W93" i="21"/>
  <c r="V93" i="21"/>
  <c r="V60" i="21"/>
  <c r="W60" i="21"/>
  <c r="F109" i="11"/>
  <c r="F110" i="24"/>
  <c r="D109" i="11"/>
  <c r="D110" i="24"/>
  <c r="C104" i="30"/>
  <c r="N62" i="21"/>
  <c r="O61" i="21"/>
  <c r="F43" i="34" s="1"/>
  <c r="Q61" i="21"/>
  <c r="K43" i="34" s="1"/>
  <c r="P61" i="21"/>
  <c r="N95" i="21"/>
  <c r="O94" i="21"/>
  <c r="F68" i="34" s="1"/>
  <c r="Q94" i="21"/>
  <c r="K68" i="34" s="1"/>
  <c r="P94" i="21"/>
  <c r="D67" i="24"/>
  <c r="D66" i="11"/>
  <c r="C61" i="30"/>
  <c r="H66" i="11"/>
  <c r="H67" i="24"/>
  <c r="S61" i="21"/>
  <c r="T61" i="21" s="1"/>
  <c r="S94" i="21"/>
  <c r="T94" i="21" s="1"/>
  <c r="Y93" i="21" l="1"/>
  <c r="L67" i="34" s="1"/>
  <c r="Y60" i="21"/>
  <c r="L42" i="34" s="1"/>
  <c r="E104" i="30"/>
  <c r="AG37" i="21"/>
  <c r="E3" i="21" s="1"/>
  <c r="C43" i="13" s="1"/>
  <c r="AB36" i="21"/>
  <c r="AC36" i="21"/>
  <c r="M22" i="21" s="1"/>
  <c r="E61" i="30"/>
  <c r="U61" i="21"/>
  <c r="J43" i="34" s="1"/>
  <c r="U94" i="21"/>
  <c r="J68" i="34" s="1"/>
  <c r="V94" i="21"/>
  <c r="W94" i="21"/>
  <c r="X93" i="21"/>
  <c r="H67" i="34" s="1"/>
  <c r="V61" i="21"/>
  <c r="W61" i="21"/>
  <c r="X60" i="21"/>
  <c r="H42" i="34" s="1"/>
  <c r="S62" i="21"/>
  <c r="T62" i="21" s="1"/>
  <c r="D68" i="24"/>
  <c r="C62" i="30"/>
  <c r="D67" i="11"/>
  <c r="F110" i="11"/>
  <c r="F111" i="24"/>
  <c r="N96" i="21"/>
  <c r="O95" i="21"/>
  <c r="F69" i="34" s="1"/>
  <c r="Q95" i="21"/>
  <c r="K69" i="34" s="1"/>
  <c r="P95" i="21"/>
  <c r="S95" i="21"/>
  <c r="T95" i="21" s="1"/>
  <c r="H110" i="11"/>
  <c r="H111" i="24"/>
  <c r="F67" i="11"/>
  <c r="F68" i="24"/>
  <c r="N63" i="21"/>
  <c r="O62" i="21"/>
  <c r="F44" i="34" s="1"/>
  <c r="Q62" i="21"/>
  <c r="K44" i="34" s="1"/>
  <c r="P62" i="21"/>
  <c r="F3" i="21"/>
  <c r="D111" i="24"/>
  <c r="C105" i="30"/>
  <c r="D110" i="11"/>
  <c r="H67" i="11"/>
  <c r="H68" i="24"/>
  <c r="I104" i="30" l="1"/>
  <c r="I61" i="30"/>
  <c r="Y61" i="21"/>
  <c r="L43" i="34" s="1"/>
  <c r="Y94" i="21"/>
  <c r="L68" i="34" s="1"/>
  <c r="AC37" i="21"/>
  <c r="AD37" i="21" s="1"/>
  <c r="AE37" i="21" s="1"/>
  <c r="G104" i="30"/>
  <c r="E105" i="30"/>
  <c r="N22" i="21"/>
  <c r="AG27" i="21" s="1"/>
  <c r="J38" i="21"/>
  <c r="J39" i="21"/>
  <c r="J42" i="21"/>
  <c r="J29" i="21"/>
  <c r="J33" i="21"/>
  <c r="J35" i="21"/>
  <c r="G61" i="30"/>
  <c r="E62" i="30"/>
  <c r="U95" i="21"/>
  <c r="J69" i="34" s="1"/>
  <c r="U62" i="21"/>
  <c r="J44" i="34" s="1"/>
  <c r="X94" i="21"/>
  <c r="H68" i="34" s="1"/>
  <c r="X61" i="21"/>
  <c r="H43" i="34" s="1"/>
  <c r="V95" i="21"/>
  <c r="W95" i="21"/>
  <c r="V62" i="21"/>
  <c r="W62" i="21"/>
  <c r="C63" i="30"/>
  <c r="D69" i="24"/>
  <c r="D68" i="11"/>
  <c r="D111" i="11"/>
  <c r="D112" i="24"/>
  <c r="C106" i="30"/>
  <c r="Z22" i="23"/>
  <c r="Z21" i="23"/>
  <c r="Z24" i="23"/>
  <c r="S96" i="21"/>
  <c r="T96" i="21" s="1"/>
  <c r="N97" i="21"/>
  <c r="O96" i="21"/>
  <c r="F70" i="34" s="1"/>
  <c r="P96" i="21"/>
  <c r="Q96" i="21"/>
  <c r="K70" i="34" s="1"/>
  <c r="Z25" i="23"/>
  <c r="J58" i="23" s="1"/>
  <c r="F68" i="11"/>
  <c r="F69" i="24"/>
  <c r="N64" i="21"/>
  <c r="O63" i="21"/>
  <c r="F45" i="34" s="1"/>
  <c r="Q63" i="21"/>
  <c r="K45" i="34" s="1"/>
  <c r="P63" i="21"/>
  <c r="Z23" i="23"/>
  <c r="F112" i="24"/>
  <c r="F111" i="11"/>
  <c r="H68" i="11"/>
  <c r="H69" i="24"/>
  <c r="H111" i="11"/>
  <c r="H112" i="24"/>
  <c r="S63" i="21"/>
  <c r="T63" i="21" s="1"/>
  <c r="D14" i="11" l="1"/>
  <c r="D14" i="24"/>
  <c r="R22" i="21"/>
  <c r="I62" i="30"/>
  <c r="J37" i="21"/>
  <c r="J41" i="21"/>
  <c r="I105" i="30"/>
  <c r="J30" i="21"/>
  <c r="J28" i="21"/>
  <c r="Y95" i="21"/>
  <c r="L69" i="34" s="1"/>
  <c r="Y62" i="21"/>
  <c r="L44" i="34" s="1"/>
  <c r="J32" i="21"/>
  <c r="J31" i="21"/>
  <c r="J27" i="21"/>
  <c r="J36" i="21"/>
  <c r="J40" i="21"/>
  <c r="J34" i="21"/>
  <c r="AF37" i="21"/>
  <c r="D40" i="11" s="1"/>
  <c r="AF38" i="21"/>
  <c r="P22" i="21"/>
  <c r="O22" i="21"/>
  <c r="G105" i="30"/>
  <c r="E106" i="30"/>
  <c r="N27" i="21"/>
  <c r="Q22" i="21"/>
  <c r="E63" i="30"/>
  <c r="G62" i="30"/>
  <c r="U96" i="21"/>
  <c r="J70" i="34" s="1"/>
  <c r="U63" i="21"/>
  <c r="J45" i="34" s="1"/>
  <c r="X95" i="21"/>
  <c r="H69" i="34" s="1"/>
  <c r="I63" i="30"/>
  <c r="V96" i="21"/>
  <c r="W96" i="21"/>
  <c r="I106" i="30"/>
  <c r="X62" i="21"/>
  <c r="H44" i="34" s="1"/>
  <c r="V63" i="21"/>
  <c r="W63" i="21"/>
  <c r="D70" i="24"/>
  <c r="D69" i="11"/>
  <c r="C64" i="30"/>
  <c r="H113" i="24"/>
  <c r="H112" i="11"/>
  <c r="N98" i="21"/>
  <c r="O97" i="21"/>
  <c r="F71" i="34" s="1"/>
  <c r="Q97" i="21"/>
  <c r="K71" i="34" s="1"/>
  <c r="P97" i="21"/>
  <c r="F113" i="24"/>
  <c r="F112" i="11"/>
  <c r="F69" i="11"/>
  <c r="F70" i="24"/>
  <c r="N65" i="21"/>
  <c r="O64" i="21"/>
  <c r="F46" i="34" s="1"/>
  <c r="P64" i="21"/>
  <c r="Q64" i="21"/>
  <c r="K46" i="34" s="1"/>
  <c r="S64" i="21"/>
  <c r="T64" i="21" s="1"/>
  <c r="H70" i="24"/>
  <c r="H69" i="11"/>
  <c r="D113" i="24"/>
  <c r="C107" i="30"/>
  <c r="D112" i="11"/>
  <c r="S97" i="21"/>
  <c r="T97" i="21" s="1"/>
  <c r="Q27" i="21" l="1"/>
  <c r="K17" i="34" s="1"/>
  <c r="Y96" i="21"/>
  <c r="L70" i="34" s="1"/>
  <c r="Y63" i="21"/>
  <c r="L45" i="34" s="1"/>
  <c r="Z27" i="21"/>
  <c r="Q17" i="34" s="1"/>
  <c r="Z29" i="21"/>
  <c r="Q19" i="34" s="1"/>
  <c r="Z33" i="21"/>
  <c r="Q23" i="34" s="1"/>
  <c r="Z37" i="21"/>
  <c r="Q27" i="34" s="1"/>
  <c r="Z41" i="21"/>
  <c r="Q31" i="34" s="1"/>
  <c r="Z35" i="21"/>
  <c r="Q25" i="34" s="1"/>
  <c r="Z28" i="21"/>
  <c r="Q18" i="34" s="1"/>
  <c r="Z36" i="21"/>
  <c r="Q26" i="34" s="1"/>
  <c r="Z30" i="21"/>
  <c r="Q20" i="34" s="1"/>
  <c r="Z34" i="21"/>
  <c r="Q24" i="34" s="1"/>
  <c r="Z38" i="21"/>
  <c r="Q28" i="34" s="1"/>
  <c r="Z42" i="21"/>
  <c r="Q32" i="34" s="1"/>
  <c r="Z31" i="21"/>
  <c r="Q21" i="34" s="1"/>
  <c r="Z39" i="21"/>
  <c r="Q29" i="34" s="1"/>
  <c r="Z32" i="21"/>
  <c r="Q22" i="34" s="1"/>
  <c r="Z40" i="21"/>
  <c r="Q30" i="34" s="1"/>
  <c r="E107" i="30"/>
  <c r="G106" i="30"/>
  <c r="S27" i="21"/>
  <c r="T27" i="21" s="1"/>
  <c r="N28" i="21"/>
  <c r="P28" i="21" s="1"/>
  <c r="P27" i="21"/>
  <c r="O27" i="21"/>
  <c r="F17" i="34" s="1"/>
  <c r="E64" i="30"/>
  <c r="G63" i="30"/>
  <c r="U64" i="21"/>
  <c r="J46" i="34" s="1"/>
  <c r="U97" i="21"/>
  <c r="J71" i="34" s="1"/>
  <c r="V97" i="21"/>
  <c r="W97" i="21"/>
  <c r="X63" i="21"/>
  <c r="H45" i="34" s="1"/>
  <c r="X96" i="21"/>
  <c r="H70" i="34" s="1"/>
  <c r="V64" i="21"/>
  <c r="W64" i="21"/>
  <c r="H70" i="11"/>
  <c r="H71" i="24"/>
  <c r="N66" i="21"/>
  <c r="O65" i="21"/>
  <c r="F47" i="34" s="1"/>
  <c r="Q65" i="21"/>
  <c r="K47" i="34" s="1"/>
  <c r="P65" i="21"/>
  <c r="F71" i="24"/>
  <c r="F70" i="11"/>
  <c r="F114" i="24"/>
  <c r="F113" i="11"/>
  <c r="N99" i="21"/>
  <c r="O98" i="21"/>
  <c r="F72" i="34" s="1"/>
  <c r="Q98" i="21"/>
  <c r="K72" i="34" s="1"/>
  <c r="P98" i="21"/>
  <c r="C65" i="30"/>
  <c r="D71" i="24"/>
  <c r="D70" i="11"/>
  <c r="H113" i="11"/>
  <c r="H114" i="24"/>
  <c r="S98" i="21"/>
  <c r="T98" i="21" s="1"/>
  <c r="S65" i="21"/>
  <c r="T65" i="21" s="1"/>
  <c r="D114" i="24"/>
  <c r="C108" i="30"/>
  <c r="D113" i="11"/>
  <c r="I107" i="30" l="1"/>
  <c r="I64" i="30"/>
  <c r="Y64" i="21"/>
  <c r="L46" i="34" s="1"/>
  <c r="Y97" i="21"/>
  <c r="L71" i="34" s="1"/>
  <c r="N29" i="21"/>
  <c r="O29" i="21" s="1"/>
  <c r="F19" i="34" s="1"/>
  <c r="Q28" i="21"/>
  <c r="K18" i="34" s="1"/>
  <c r="O28" i="21"/>
  <c r="F18" i="34" s="1"/>
  <c r="U27" i="21"/>
  <c r="J17" i="34" s="1"/>
  <c r="E108" i="30"/>
  <c r="G107" i="30"/>
  <c r="S28" i="21"/>
  <c r="T28" i="21" s="1"/>
  <c r="W27" i="21"/>
  <c r="V27" i="21"/>
  <c r="G64" i="30"/>
  <c r="E65" i="30"/>
  <c r="U65" i="21"/>
  <c r="J47" i="34" s="1"/>
  <c r="U98" i="21"/>
  <c r="J72" i="34" s="1"/>
  <c r="V98" i="21"/>
  <c r="W98" i="21"/>
  <c r="X64" i="21"/>
  <c r="H46" i="34" s="1"/>
  <c r="X97" i="21"/>
  <c r="H71" i="34" s="1"/>
  <c r="V65" i="21"/>
  <c r="W65" i="21"/>
  <c r="F71" i="11"/>
  <c r="F72" i="24"/>
  <c r="S99" i="21"/>
  <c r="T99" i="21" s="1"/>
  <c r="F115" i="24"/>
  <c r="F114" i="11"/>
  <c r="N100" i="21"/>
  <c r="O99" i="21"/>
  <c r="F73" i="34" s="1"/>
  <c r="Q99" i="21"/>
  <c r="K73" i="34" s="1"/>
  <c r="P99" i="21"/>
  <c r="H72" i="24"/>
  <c r="H71" i="11"/>
  <c r="C66" i="30"/>
  <c r="D71" i="11"/>
  <c r="D72" i="24"/>
  <c r="H114" i="11"/>
  <c r="H115" i="24"/>
  <c r="S66" i="21"/>
  <c r="T66" i="21" s="1"/>
  <c r="D114" i="11"/>
  <c r="D115" i="24"/>
  <c r="C109" i="30"/>
  <c r="N67" i="21"/>
  <c r="O66" i="21"/>
  <c r="F48" i="34" s="1"/>
  <c r="P66" i="21"/>
  <c r="Q66" i="21"/>
  <c r="K48" i="34" s="1"/>
  <c r="I108" i="30" l="1"/>
  <c r="N30" i="21"/>
  <c r="N31" i="21" s="1"/>
  <c r="I65" i="30"/>
  <c r="P29" i="21"/>
  <c r="Q29" i="21"/>
  <c r="K19" i="34" s="1"/>
  <c r="Y98" i="21"/>
  <c r="L72" i="34" s="1"/>
  <c r="Y65" i="21"/>
  <c r="L47" i="34" s="1"/>
  <c r="Y27" i="21"/>
  <c r="L17" i="34" s="1"/>
  <c r="S29" i="21"/>
  <c r="T29" i="21" s="1"/>
  <c r="U28" i="21"/>
  <c r="J18" i="34" s="1"/>
  <c r="V28" i="21"/>
  <c r="W28" i="21"/>
  <c r="G108" i="30"/>
  <c r="E18" i="30"/>
  <c r="E109" i="30"/>
  <c r="X27" i="21"/>
  <c r="H17" i="34" s="1"/>
  <c r="G65" i="30"/>
  <c r="E66" i="30"/>
  <c r="U66" i="21"/>
  <c r="J48" i="34" s="1"/>
  <c r="U99" i="21"/>
  <c r="J73" i="34" s="1"/>
  <c r="X98" i="21"/>
  <c r="H72" i="34" s="1"/>
  <c r="V99" i="21"/>
  <c r="W99" i="21"/>
  <c r="X65" i="21"/>
  <c r="H47" i="34" s="1"/>
  <c r="V66" i="21"/>
  <c r="W66" i="21"/>
  <c r="F115" i="11"/>
  <c r="F116" i="24"/>
  <c r="N101" i="21"/>
  <c r="O100" i="21"/>
  <c r="F74" i="34" s="1"/>
  <c r="Q100" i="21"/>
  <c r="K74" i="34" s="1"/>
  <c r="P100" i="21"/>
  <c r="F73" i="24"/>
  <c r="F72" i="11"/>
  <c r="S67" i="21"/>
  <c r="T67" i="21" s="1"/>
  <c r="C67" i="30"/>
  <c r="D72" i="11"/>
  <c r="D73" i="24"/>
  <c r="H115" i="11"/>
  <c r="H116" i="24"/>
  <c r="S100" i="21"/>
  <c r="T100" i="21" s="1"/>
  <c r="N68" i="21"/>
  <c r="O67" i="21"/>
  <c r="F49" i="34" s="1"/>
  <c r="Q67" i="21"/>
  <c r="K49" i="34" s="1"/>
  <c r="P67" i="21"/>
  <c r="D115" i="11"/>
  <c r="D116" i="24"/>
  <c r="C110" i="30"/>
  <c r="H72" i="11"/>
  <c r="H73" i="24"/>
  <c r="I109" i="30" l="1"/>
  <c r="I66" i="30"/>
  <c r="Q30" i="21"/>
  <c r="K20" i="34" s="1"/>
  <c r="O30" i="21"/>
  <c r="F20" i="34" s="1"/>
  <c r="P30" i="21"/>
  <c r="Y99" i="21"/>
  <c r="L73" i="34" s="1"/>
  <c r="Y66" i="21"/>
  <c r="L48" i="34" s="1"/>
  <c r="Y28" i="21"/>
  <c r="L18" i="34" s="1"/>
  <c r="W29" i="21"/>
  <c r="S30" i="21"/>
  <c r="T30" i="21" s="1"/>
  <c r="U29" i="21"/>
  <c r="J19" i="34" s="1"/>
  <c r="V29" i="21"/>
  <c r="X28" i="21"/>
  <c r="H18" i="34" s="1"/>
  <c r="E19" i="30"/>
  <c r="G109" i="30"/>
  <c r="E110" i="30"/>
  <c r="G66" i="30"/>
  <c r="E67" i="30"/>
  <c r="U67" i="21"/>
  <c r="J49" i="34" s="1"/>
  <c r="U100" i="21"/>
  <c r="J74" i="34" s="1"/>
  <c r="X99" i="21"/>
  <c r="H73" i="34" s="1"/>
  <c r="V100" i="21"/>
  <c r="W100" i="21"/>
  <c r="V67" i="21"/>
  <c r="W67" i="21"/>
  <c r="X66" i="21"/>
  <c r="H48" i="34" s="1"/>
  <c r="F73" i="11"/>
  <c r="F74" i="24"/>
  <c r="H73" i="11"/>
  <c r="H74" i="24"/>
  <c r="F116" i="11"/>
  <c r="F117" i="24"/>
  <c r="N102" i="21"/>
  <c r="O101" i="21"/>
  <c r="F75" i="34" s="1"/>
  <c r="Q101" i="21"/>
  <c r="K75" i="34" s="1"/>
  <c r="P101" i="21"/>
  <c r="C68" i="30"/>
  <c r="D73" i="11"/>
  <c r="D74" i="24"/>
  <c r="S101" i="21"/>
  <c r="T101" i="21" s="1"/>
  <c r="S68" i="21"/>
  <c r="T68" i="21" s="1"/>
  <c r="H117" i="24"/>
  <c r="H116" i="11"/>
  <c r="N32" i="21"/>
  <c r="O31" i="21"/>
  <c r="F21" i="34" s="1"/>
  <c r="P31" i="21"/>
  <c r="Q31" i="21"/>
  <c r="K21" i="34" s="1"/>
  <c r="N69" i="21"/>
  <c r="O68" i="21"/>
  <c r="F50" i="34" s="1"/>
  <c r="Q68" i="21"/>
  <c r="K50" i="34" s="1"/>
  <c r="P68" i="21"/>
  <c r="C111" i="30"/>
  <c r="D117" i="24"/>
  <c r="D116" i="11"/>
  <c r="I110" i="30" l="1"/>
  <c r="I67" i="30"/>
  <c r="Y100" i="21"/>
  <c r="L74" i="34" s="1"/>
  <c r="Y29" i="21"/>
  <c r="L19" i="34" s="1"/>
  <c r="Y67" i="21"/>
  <c r="L49" i="34" s="1"/>
  <c r="X29" i="21"/>
  <c r="H19" i="34" s="1"/>
  <c r="W30" i="21"/>
  <c r="S31" i="21"/>
  <c r="T31" i="21" s="1"/>
  <c r="V30" i="21"/>
  <c r="U30" i="21"/>
  <c r="J20" i="34" s="1"/>
  <c r="E20" i="30"/>
  <c r="G110" i="30"/>
  <c r="E111" i="30"/>
  <c r="G67" i="30"/>
  <c r="E68" i="30"/>
  <c r="U68" i="21"/>
  <c r="J50" i="34" s="1"/>
  <c r="U101" i="21"/>
  <c r="J75" i="34" s="1"/>
  <c r="X100" i="21"/>
  <c r="H74" i="34" s="1"/>
  <c r="V101" i="21"/>
  <c r="W101" i="21"/>
  <c r="X67" i="21"/>
  <c r="H49" i="34" s="1"/>
  <c r="V68" i="21"/>
  <c r="W68" i="21"/>
  <c r="Y68" i="21" s="1"/>
  <c r="L50" i="34" s="1"/>
  <c r="C69" i="30"/>
  <c r="D74" i="11"/>
  <c r="D75" i="24"/>
  <c r="S69" i="21"/>
  <c r="T69" i="21" s="1"/>
  <c r="D117" i="11"/>
  <c r="D118" i="24"/>
  <c r="C112" i="30"/>
  <c r="F74" i="11"/>
  <c r="F75" i="24"/>
  <c r="N70" i="21"/>
  <c r="O69" i="21"/>
  <c r="F51" i="34" s="1"/>
  <c r="Q69" i="21"/>
  <c r="K51" i="34" s="1"/>
  <c r="P69" i="21"/>
  <c r="N103" i="21"/>
  <c r="O102" i="21"/>
  <c r="F76" i="34" s="1"/>
  <c r="P102" i="21"/>
  <c r="Q102" i="21"/>
  <c r="K76" i="34" s="1"/>
  <c r="H74" i="11"/>
  <c r="H75" i="24"/>
  <c r="N33" i="21"/>
  <c r="O32" i="21"/>
  <c r="F22" i="34" s="1"/>
  <c r="Q32" i="21"/>
  <c r="K22" i="34" s="1"/>
  <c r="P32" i="21"/>
  <c r="S102" i="21"/>
  <c r="T102" i="21" s="1"/>
  <c r="F117" i="11"/>
  <c r="F118" i="24"/>
  <c r="H118" i="24"/>
  <c r="H117" i="11"/>
  <c r="I111" i="30" l="1"/>
  <c r="Y101" i="21"/>
  <c r="L75" i="34" s="1"/>
  <c r="I68" i="30"/>
  <c r="Y30" i="21"/>
  <c r="L20" i="34" s="1"/>
  <c r="S32" i="21"/>
  <c r="T32" i="21" s="1"/>
  <c r="V31" i="21"/>
  <c r="X30" i="21"/>
  <c r="H20" i="34" s="1"/>
  <c r="W31" i="21"/>
  <c r="U31" i="21"/>
  <c r="J21" i="34" s="1"/>
  <c r="E21" i="30"/>
  <c r="G111" i="30"/>
  <c r="E112" i="30"/>
  <c r="G68" i="30"/>
  <c r="E69" i="30"/>
  <c r="U102" i="21"/>
  <c r="U69" i="21"/>
  <c r="J51" i="34" s="1"/>
  <c r="X101" i="21"/>
  <c r="H75" i="34" s="1"/>
  <c r="V102" i="21"/>
  <c r="W102" i="21"/>
  <c r="I69" i="30"/>
  <c r="X68" i="21"/>
  <c r="H50" i="34" s="1"/>
  <c r="V69" i="21"/>
  <c r="W69" i="21"/>
  <c r="H119" i="24"/>
  <c r="H118" i="11"/>
  <c r="N104" i="21"/>
  <c r="O103" i="21"/>
  <c r="F77" i="34" s="1"/>
  <c r="Q103" i="21"/>
  <c r="K77" i="34" s="1"/>
  <c r="P103" i="21"/>
  <c r="D76" i="24"/>
  <c r="D75" i="11"/>
  <c r="C70" i="30"/>
  <c r="S70" i="21"/>
  <c r="T70" i="21" s="1"/>
  <c r="F119" i="24"/>
  <c r="F118" i="11"/>
  <c r="F76" i="24"/>
  <c r="F75" i="11"/>
  <c r="N71" i="21"/>
  <c r="O70" i="21"/>
  <c r="F52" i="34" s="1"/>
  <c r="P70" i="21"/>
  <c r="Q70" i="21"/>
  <c r="K52" i="34" s="1"/>
  <c r="S103" i="21"/>
  <c r="T103" i="21" s="1"/>
  <c r="N34" i="21"/>
  <c r="O33" i="21"/>
  <c r="F23" i="34" s="1"/>
  <c r="P33" i="21"/>
  <c r="Q33" i="21"/>
  <c r="K23" i="34" s="1"/>
  <c r="C113" i="30"/>
  <c r="D118" i="11"/>
  <c r="D119" i="24"/>
  <c r="H76" i="24"/>
  <c r="H75" i="11"/>
  <c r="I112" i="30" l="1"/>
  <c r="Y69" i="21"/>
  <c r="L51" i="34" s="1"/>
  <c r="Y102" i="21"/>
  <c r="L76" i="34" s="1"/>
  <c r="Y31" i="21"/>
  <c r="L21" i="34" s="1"/>
  <c r="S33" i="21"/>
  <c r="T33" i="21" s="1"/>
  <c r="U32" i="21"/>
  <c r="J22" i="34" s="1"/>
  <c r="V32" i="21"/>
  <c r="W32" i="21"/>
  <c r="X31" i="21"/>
  <c r="H21" i="34" s="1"/>
  <c r="E22" i="30"/>
  <c r="E113" i="30"/>
  <c r="J76" i="34"/>
  <c r="G112" i="30"/>
  <c r="G69" i="30"/>
  <c r="E70" i="30"/>
  <c r="U70" i="21"/>
  <c r="J52" i="34" s="1"/>
  <c r="U103" i="21"/>
  <c r="X102" i="21"/>
  <c r="H76" i="34" s="1"/>
  <c r="V103" i="21"/>
  <c r="W103" i="21"/>
  <c r="X69" i="21"/>
  <c r="H51" i="34" s="1"/>
  <c r="V70" i="21"/>
  <c r="W70" i="21"/>
  <c r="D76" i="11"/>
  <c r="C71" i="30"/>
  <c r="D77" i="24"/>
  <c r="S71" i="21"/>
  <c r="T71" i="21" s="1"/>
  <c r="F120" i="24"/>
  <c r="F119" i="11"/>
  <c r="N105" i="21"/>
  <c r="O104" i="21"/>
  <c r="F78" i="34" s="1"/>
  <c r="Q104" i="21"/>
  <c r="K78" i="34" s="1"/>
  <c r="P104" i="21"/>
  <c r="S104" i="21"/>
  <c r="T104" i="21" s="1"/>
  <c r="H120" i="24"/>
  <c r="H119" i="11"/>
  <c r="H76" i="11"/>
  <c r="H77" i="24"/>
  <c r="N72" i="21"/>
  <c r="O71" i="21"/>
  <c r="F53" i="34" s="1"/>
  <c r="P71" i="21"/>
  <c r="Q71" i="21"/>
  <c r="K53" i="34" s="1"/>
  <c r="N35" i="21"/>
  <c r="O34" i="21"/>
  <c r="F24" i="34" s="1"/>
  <c r="Q34" i="21"/>
  <c r="K24" i="34" s="1"/>
  <c r="P34" i="21"/>
  <c r="F76" i="11"/>
  <c r="F77" i="24"/>
  <c r="D120" i="24"/>
  <c r="C114" i="30"/>
  <c r="D119" i="11"/>
  <c r="I70" i="30" l="1"/>
  <c r="I113" i="30"/>
  <c r="Y70" i="21"/>
  <c r="L52" i="34" s="1"/>
  <c r="Y103" i="21"/>
  <c r="L77" i="34" s="1"/>
  <c r="Y32" i="21"/>
  <c r="L22" i="34" s="1"/>
  <c r="S34" i="21"/>
  <c r="T34" i="21" s="1"/>
  <c r="U33" i="21"/>
  <c r="J23" i="34" s="1"/>
  <c r="W33" i="21"/>
  <c r="V33" i="21"/>
  <c r="X32" i="21"/>
  <c r="H22" i="34" s="1"/>
  <c r="E23" i="30"/>
  <c r="E114" i="30"/>
  <c r="J77" i="34"/>
  <c r="G113" i="30"/>
  <c r="E71" i="30"/>
  <c r="G70" i="30"/>
  <c r="U71" i="21"/>
  <c r="J53" i="34" s="1"/>
  <c r="U104" i="21"/>
  <c r="X103" i="21"/>
  <c r="H77" i="34" s="1"/>
  <c r="V104" i="21"/>
  <c r="W104" i="21"/>
  <c r="V71" i="21"/>
  <c r="W71" i="21"/>
  <c r="X70" i="21"/>
  <c r="H52" i="34" s="1"/>
  <c r="N36" i="21"/>
  <c r="O35" i="21"/>
  <c r="F25" i="34" s="1"/>
  <c r="P35" i="21"/>
  <c r="Q35" i="21"/>
  <c r="K25" i="34" s="1"/>
  <c r="D78" i="24"/>
  <c r="D77" i="11"/>
  <c r="C72" i="30"/>
  <c r="D120" i="11"/>
  <c r="C115" i="30"/>
  <c r="D121" i="24"/>
  <c r="H78" i="24"/>
  <c r="H77" i="11"/>
  <c r="N73" i="21"/>
  <c r="O72" i="21"/>
  <c r="F54" i="34" s="1"/>
  <c r="Q72" i="21"/>
  <c r="K54" i="34" s="1"/>
  <c r="P72" i="21"/>
  <c r="S105" i="21"/>
  <c r="T105" i="21" s="1"/>
  <c r="F78" i="24"/>
  <c r="F77" i="11"/>
  <c r="F121" i="24"/>
  <c r="F120" i="11"/>
  <c r="N106" i="21"/>
  <c r="O105" i="21"/>
  <c r="F79" i="34" s="1"/>
  <c r="P105" i="21"/>
  <c r="Q105" i="21"/>
  <c r="K79" i="34" s="1"/>
  <c r="S72" i="21"/>
  <c r="T72" i="21" s="1"/>
  <c r="H120" i="11"/>
  <c r="H121" i="24"/>
  <c r="Y71" i="21" l="1"/>
  <c r="L53" i="34" s="1"/>
  <c r="I114" i="30"/>
  <c r="I71" i="30"/>
  <c r="Y104" i="21"/>
  <c r="L78" i="34" s="1"/>
  <c r="Y33" i="21"/>
  <c r="L23" i="34" s="1"/>
  <c r="S35" i="21"/>
  <c r="T35" i="21" s="1"/>
  <c r="V34" i="21"/>
  <c r="U34" i="21"/>
  <c r="J24" i="34" s="1"/>
  <c r="W34" i="21"/>
  <c r="E24" i="30"/>
  <c r="X33" i="21"/>
  <c r="H23" i="34" s="1"/>
  <c r="E115" i="30"/>
  <c r="J78" i="34"/>
  <c r="G114" i="30"/>
  <c r="G71" i="30"/>
  <c r="E72" i="30"/>
  <c r="U72" i="21"/>
  <c r="J54" i="34" s="1"/>
  <c r="U105" i="21"/>
  <c r="X104" i="21"/>
  <c r="H78" i="34" s="1"/>
  <c r="V105" i="21"/>
  <c r="W105" i="21"/>
  <c r="X71" i="21"/>
  <c r="H53" i="34" s="1"/>
  <c r="V72" i="21"/>
  <c r="W72" i="21"/>
  <c r="D122" i="24"/>
  <c r="C116" i="30"/>
  <c r="D121" i="11"/>
  <c r="S106" i="21"/>
  <c r="T106" i="21" s="1"/>
  <c r="D79" i="24"/>
  <c r="C73" i="30"/>
  <c r="D78" i="11"/>
  <c r="S73" i="21"/>
  <c r="T73" i="21" s="1"/>
  <c r="F78" i="11"/>
  <c r="F79" i="24"/>
  <c r="N74" i="21"/>
  <c r="O73" i="21"/>
  <c r="F55" i="34" s="1"/>
  <c r="Q73" i="21"/>
  <c r="K55" i="34" s="1"/>
  <c r="P73" i="21"/>
  <c r="H121" i="11"/>
  <c r="H122" i="24"/>
  <c r="N107" i="21"/>
  <c r="O106" i="21"/>
  <c r="F80" i="34" s="1"/>
  <c r="Q106" i="21"/>
  <c r="K80" i="34" s="1"/>
  <c r="P106" i="21"/>
  <c r="H78" i="11"/>
  <c r="H79" i="24"/>
  <c r="F121" i="11"/>
  <c r="F122" i="24"/>
  <c r="N37" i="21"/>
  <c r="O36" i="21"/>
  <c r="F26" i="34" s="1"/>
  <c r="P36" i="21"/>
  <c r="Q36" i="21"/>
  <c r="K26" i="34" s="1"/>
  <c r="I72" i="30" l="1"/>
  <c r="I115" i="30"/>
  <c r="Y72" i="21"/>
  <c r="L54" i="34" s="1"/>
  <c r="Y105" i="21"/>
  <c r="L79" i="34" s="1"/>
  <c r="Y34" i="21"/>
  <c r="L24" i="34" s="1"/>
  <c r="V35" i="21"/>
  <c r="E25" i="30"/>
  <c r="X34" i="21"/>
  <c r="H24" i="34" s="1"/>
  <c r="S36" i="21"/>
  <c r="T36" i="21" s="1"/>
  <c r="U35" i="21"/>
  <c r="J25" i="34" s="1"/>
  <c r="W35" i="21"/>
  <c r="E116" i="30"/>
  <c r="J79" i="34"/>
  <c r="G115" i="30"/>
  <c r="G72" i="30"/>
  <c r="E73" i="30"/>
  <c r="U73" i="21"/>
  <c r="J55" i="34" s="1"/>
  <c r="U106" i="21"/>
  <c r="X105" i="21"/>
  <c r="H79" i="34" s="1"/>
  <c r="V106" i="21"/>
  <c r="W106" i="21"/>
  <c r="X72" i="21"/>
  <c r="H54" i="34" s="1"/>
  <c r="V73" i="21"/>
  <c r="W73" i="21"/>
  <c r="N108" i="21"/>
  <c r="O107" i="21"/>
  <c r="F81" i="34" s="1"/>
  <c r="P107" i="21"/>
  <c r="Q107" i="21"/>
  <c r="K81" i="34" s="1"/>
  <c r="F123" i="24"/>
  <c r="F122" i="11"/>
  <c r="F80" i="24"/>
  <c r="F79" i="11"/>
  <c r="O74" i="21"/>
  <c r="F56" i="34" s="1"/>
  <c r="N75" i="21"/>
  <c r="P74" i="21"/>
  <c r="Q74" i="21"/>
  <c r="K56" i="34" s="1"/>
  <c r="S74" i="21"/>
  <c r="T74" i="21" s="1"/>
  <c r="H122" i="11"/>
  <c r="H123" i="24"/>
  <c r="H79" i="11"/>
  <c r="H80" i="24"/>
  <c r="S107" i="21"/>
  <c r="T107" i="21" s="1"/>
  <c r="N38" i="21"/>
  <c r="O37" i="21"/>
  <c r="F27" i="34" s="1"/>
  <c r="Q37" i="21"/>
  <c r="K27" i="34" s="1"/>
  <c r="P37" i="21"/>
  <c r="C117" i="30"/>
  <c r="D122" i="11"/>
  <c r="D123" i="24"/>
  <c r="D80" i="24"/>
  <c r="D79" i="11"/>
  <c r="C74" i="30"/>
  <c r="I73" i="30" l="1"/>
  <c r="I116" i="30"/>
  <c r="Y73" i="21"/>
  <c r="L55" i="34" s="1"/>
  <c r="Y106" i="21"/>
  <c r="L80" i="34" s="1"/>
  <c r="Y35" i="21"/>
  <c r="L25" i="34" s="1"/>
  <c r="X35" i="21"/>
  <c r="H25" i="34" s="1"/>
  <c r="W36" i="21"/>
  <c r="E26" i="30"/>
  <c r="U36" i="21"/>
  <c r="J26" i="34" s="1"/>
  <c r="S37" i="21"/>
  <c r="T37" i="21" s="1"/>
  <c r="V36" i="21"/>
  <c r="Y36" i="21" s="1"/>
  <c r="L26" i="34" s="1"/>
  <c r="E117" i="30"/>
  <c r="J80" i="34"/>
  <c r="G116" i="30"/>
  <c r="G73" i="30"/>
  <c r="E74" i="30"/>
  <c r="U107" i="21"/>
  <c r="U74" i="21"/>
  <c r="J56" i="34" s="1"/>
  <c r="X106" i="21"/>
  <c r="H80" i="34" s="1"/>
  <c r="V107" i="21"/>
  <c r="W107" i="21"/>
  <c r="V74" i="21"/>
  <c r="W74" i="21"/>
  <c r="X73" i="21"/>
  <c r="H55" i="34" s="1"/>
  <c r="O75" i="21"/>
  <c r="F57" i="34" s="1"/>
  <c r="P75" i="21"/>
  <c r="Q75" i="21"/>
  <c r="K57" i="34" s="1"/>
  <c r="F123" i="11"/>
  <c r="F124" i="24"/>
  <c r="S108" i="21"/>
  <c r="T108" i="21" s="1"/>
  <c r="S75" i="21"/>
  <c r="T75" i="21" s="1"/>
  <c r="D80" i="11"/>
  <c r="D81" i="24"/>
  <c r="C75" i="30"/>
  <c r="C118" i="30"/>
  <c r="D124" i="24"/>
  <c r="D123" i="11"/>
  <c r="H80" i="11"/>
  <c r="H81" i="24"/>
  <c r="N39" i="21"/>
  <c r="O38" i="21"/>
  <c r="F28" i="34" s="1"/>
  <c r="P38" i="21"/>
  <c r="Q38" i="21"/>
  <c r="K28" i="34" s="1"/>
  <c r="F81" i="24"/>
  <c r="F80" i="11"/>
  <c r="H123" i="11"/>
  <c r="H124" i="24"/>
  <c r="O108" i="21"/>
  <c r="F82" i="34" s="1"/>
  <c r="P108" i="21"/>
  <c r="Q108" i="21"/>
  <c r="K82" i="34" s="1"/>
  <c r="I74" i="30" l="1"/>
  <c r="I117" i="30"/>
  <c r="Y107" i="21"/>
  <c r="L81" i="34" s="1"/>
  <c r="Y74" i="21"/>
  <c r="L56" i="34" s="1"/>
  <c r="X36" i="21"/>
  <c r="H26" i="34" s="1"/>
  <c r="S38" i="21"/>
  <c r="T38" i="21" s="1"/>
  <c r="V37" i="21"/>
  <c r="W37" i="21"/>
  <c r="E27" i="30"/>
  <c r="U37" i="21"/>
  <c r="J27" i="34" s="1"/>
  <c r="E118" i="30"/>
  <c r="J81" i="34"/>
  <c r="G117" i="30"/>
  <c r="G74" i="30"/>
  <c r="E75" i="30"/>
  <c r="U75" i="21"/>
  <c r="J57" i="34" s="1"/>
  <c r="U108" i="21"/>
  <c r="X107" i="21"/>
  <c r="H81" i="34" s="1"/>
  <c r="V108" i="21"/>
  <c r="W108" i="21"/>
  <c r="X74" i="21"/>
  <c r="H56" i="34" s="1"/>
  <c r="V75" i="21"/>
  <c r="W75" i="21"/>
  <c r="D81" i="11"/>
  <c r="D82" i="24"/>
  <c r="C76" i="30"/>
  <c r="H124" i="11"/>
  <c r="H125" i="24"/>
  <c r="F124" i="11"/>
  <c r="F125" i="24"/>
  <c r="N40" i="21"/>
  <c r="O39" i="21"/>
  <c r="F29" i="34" s="1"/>
  <c r="Q39" i="21"/>
  <c r="K29" i="34" s="1"/>
  <c r="P39" i="21"/>
  <c r="H81" i="11"/>
  <c r="H82" i="24"/>
  <c r="D124" i="11"/>
  <c r="C119" i="30"/>
  <c r="D125" i="24"/>
  <c r="F81" i="11"/>
  <c r="F82" i="24"/>
  <c r="I118" i="30" l="1"/>
  <c r="I75" i="30"/>
  <c r="Y75" i="21"/>
  <c r="L57" i="34" s="1"/>
  <c r="Y108" i="21"/>
  <c r="L82" i="34" s="1"/>
  <c r="Y37" i="21"/>
  <c r="L27" i="34" s="1"/>
  <c r="S39" i="21"/>
  <c r="T39" i="21" s="1"/>
  <c r="W38" i="21"/>
  <c r="V38" i="21"/>
  <c r="U38" i="21"/>
  <c r="J28" i="34" s="1"/>
  <c r="X37" i="21"/>
  <c r="H27" i="34" s="1"/>
  <c r="E28" i="30"/>
  <c r="E119" i="30"/>
  <c r="J82" i="34"/>
  <c r="G118" i="30"/>
  <c r="E76" i="30"/>
  <c r="G75" i="30"/>
  <c r="X108" i="21"/>
  <c r="H82" i="34" s="1"/>
  <c r="X75" i="21"/>
  <c r="H57" i="34" s="1"/>
  <c r="N41" i="21"/>
  <c r="O40" i="21"/>
  <c r="F30" i="34" s="1"/>
  <c r="Q40" i="21"/>
  <c r="K30" i="34" s="1"/>
  <c r="P40" i="21"/>
  <c r="Y92" i="21" l="1"/>
  <c r="I119" i="30"/>
  <c r="W39" i="21"/>
  <c r="I76" i="30"/>
  <c r="Y59" i="21"/>
  <c r="Y38" i="21"/>
  <c r="L28" i="34" s="1"/>
  <c r="V39" i="21"/>
  <c r="S40" i="21"/>
  <c r="T40" i="21" s="1"/>
  <c r="U40" i="21" s="1"/>
  <c r="J30" i="34" s="1"/>
  <c r="U39" i="21"/>
  <c r="J29" i="34" s="1"/>
  <c r="X38" i="21"/>
  <c r="H28" i="34" s="1"/>
  <c r="E29" i="30"/>
  <c r="G119" i="30"/>
  <c r="G76" i="30"/>
  <c r="N42" i="21"/>
  <c r="O41" i="21"/>
  <c r="F31" i="34" s="1"/>
  <c r="Q41" i="21"/>
  <c r="K31" i="34" s="1"/>
  <c r="P41" i="21"/>
  <c r="X39" i="21" l="1"/>
  <c r="H29" i="34" s="1"/>
  <c r="S41" i="21"/>
  <c r="T41" i="21" s="1"/>
  <c r="U41" i="21" s="1"/>
  <c r="J31" i="34" s="1"/>
  <c r="Y39" i="21"/>
  <c r="L29" i="34" s="1"/>
  <c r="V40" i="21"/>
  <c r="W40" i="21"/>
  <c r="E30" i="30"/>
  <c r="E31" i="30"/>
  <c r="O42" i="21"/>
  <c r="F32" i="34" s="1"/>
  <c r="Q42" i="21"/>
  <c r="K32" i="34" s="1"/>
  <c r="P42" i="21"/>
  <c r="W41" i="21" l="1"/>
  <c r="V41" i="21"/>
  <c r="S42" i="21"/>
  <c r="T42" i="21" s="1"/>
  <c r="U42" i="21" s="1"/>
  <c r="J32" i="34" s="1"/>
  <c r="Y40" i="21"/>
  <c r="L30" i="34" s="1"/>
  <c r="X40" i="21"/>
  <c r="H30" i="34" s="1"/>
  <c r="Y41" i="21"/>
  <c r="L31" i="34" s="1"/>
  <c r="E32" i="30"/>
  <c r="H39" i="24"/>
  <c r="H38" i="11"/>
  <c r="H36" i="24"/>
  <c r="H35" i="11"/>
  <c r="D35" i="11"/>
  <c r="C30" i="30"/>
  <c r="D36" i="24"/>
  <c r="H24" i="24"/>
  <c r="H23" i="11"/>
  <c r="D33" i="24"/>
  <c r="D32" i="11"/>
  <c r="C27" i="30"/>
  <c r="H29" i="24"/>
  <c r="H28" i="11"/>
  <c r="H25" i="24"/>
  <c r="H24" i="11"/>
  <c r="F18" i="24"/>
  <c r="F18" i="11"/>
  <c r="C26" i="30"/>
  <c r="D32" i="24"/>
  <c r="D31" i="11"/>
  <c r="H25" i="11"/>
  <c r="H26" i="24"/>
  <c r="H36" i="11"/>
  <c r="H37" i="24"/>
  <c r="D27" i="11"/>
  <c r="C22" i="30"/>
  <c r="D28" i="24"/>
  <c r="D37" i="24"/>
  <c r="C31" i="30"/>
  <c r="D36" i="11"/>
  <c r="H34" i="24"/>
  <c r="H33" i="11"/>
  <c r="H27" i="24"/>
  <c r="H26" i="11"/>
  <c r="H38" i="24"/>
  <c r="H37" i="11"/>
  <c r="H30" i="24"/>
  <c r="H29" i="11"/>
  <c r="C23" i="30"/>
  <c r="D28" i="11"/>
  <c r="D29" i="24"/>
  <c r="F26" i="11"/>
  <c r="F27" i="24"/>
  <c r="H18" i="24"/>
  <c r="H18" i="11"/>
  <c r="G24" i="30"/>
  <c r="F25" i="24"/>
  <c r="F24" i="11"/>
  <c r="F34" i="24"/>
  <c r="F33" i="11"/>
  <c r="F37" i="24"/>
  <c r="F36" i="11"/>
  <c r="F30" i="24"/>
  <c r="F29" i="11"/>
  <c r="I21" i="30"/>
  <c r="D29" i="11"/>
  <c r="C24" i="30"/>
  <c r="D30" i="24"/>
  <c r="H34" i="11"/>
  <c r="H35" i="24"/>
  <c r="D26" i="11"/>
  <c r="D27" i="24"/>
  <c r="C21" i="30"/>
  <c r="C32" i="30"/>
  <c r="D37" i="11"/>
  <c r="D38" i="24"/>
  <c r="F28" i="11"/>
  <c r="F29" i="24"/>
  <c r="D25" i="11"/>
  <c r="D26" i="24"/>
  <c r="C20" i="30"/>
  <c r="C25" i="30"/>
  <c r="D30" i="11"/>
  <c r="D31" i="24"/>
  <c r="E18" i="11"/>
  <c r="E18" i="24"/>
  <c r="F35" i="24"/>
  <c r="F34" i="11"/>
  <c r="F24" i="24"/>
  <c r="F23" i="11"/>
  <c r="D41" i="24"/>
  <c r="F36" i="24"/>
  <c r="F35" i="11"/>
  <c r="F31" i="11"/>
  <c r="F32" i="24"/>
  <c r="I25" i="30"/>
  <c r="G30" i="30"/>
  <c r="G28" i="30"/>
  <c r="G23" i="30"/>
  <c r="G21" i="30"/>
  <c r="H30" i="11"/>
  <c r="H31" i="24"/>
  <c r="C33" i="30"/>
  <c r="D38" i="11"/>
  <c r="D39" i="24"/>
  <c r="C19" i="30"/>
  <c r="D24" i="11"/>
  <c r="D25" i="24"/>
  <c r="D34" i="24"/>
  <c r="C28" i="30"/>
  <c r="D33" i="11"/>
  <c r="H32" i="24"/>
  <c r="H31" i="11"/>
  <c r="C29" i="30"/>
  <c r="D34" i="11"/>
  <c r="D35" i="24"/>
  <c r="H28" i="24"/>
  <c r="H27" i="11"/>
  <c r="F38" i="24"/>
  <c r="F37" i="11"/>
  <c r="G18" i="24"/>
  <c r="G18" i="11"/>
  <c r="D24" i="24"/>
  <c r="D23" i="11"/>
  <c r="C18" i="30"/>
  <c r="F25" i="11"/>
  <c r="F26" i="24"/>
  <c r="H32" i="11"/>
  <c r="H33" i="24"/>
  <c r="G25" i="30"/>
  <c r="F38" i="11"/>
  <c r="F39" i="24"/>
  <c r="F27" i="11"/>
  <c r="F28" i="24"/>
  <c r="I30" i="30"/>
  <c r="G18" i="30"/>
  <c r="I26" i="30"/>
  <c r="I20" i="30"/>
  <c r="I29" i="30"/>
  <c r="I23" i="30"/>
  <c r="I22" i="30"/>
  <c r="I27" i="30"/>
  <c r="F30" i="11"/>
  <c r="F31" i="24"/>
  <c r="F32" i="11"/>
  <c r="F33" i="24"/>
  <c r="G26" i="30"/>
  <c r="I18" i="30"/>
  <c r="I19" i="30"/>
  <c r="I24" i="30"/>
  <c r="G29" i="30"/>
  <c r="G22" i="30"/>
  <c r="I28" i="30"/>
  <c r="G20" i="30"/>
  <c r="G27" i="30"/>
  <c r="G19" i="30"/>
  <c r="X41" i="21" l="1"/>
  <c r="H31" i="34" s="1"/>
  <c r="W42" i="21"/>
  <c r="V42" i="21"/>
  <c r="I31" i="30"/>
  <c r="G31" i="30"/>
  <c r="I32" i="30"/>
  <c r="Y42" i="21"/>
  <c r="L32" i="34" s="1"/>
  <c r="E33" i="30"/>
  <c r="X42" i="21" l="1"/>
  <c r="H32" i="34" s="1"/>
  <c r="G32" i="30"/>
  <c r="Y26" i="21"/>
  <c r="G3" i="21" s="1"/>
  <c r="A50" i="13" s="1"/>
  <c r="I33" i="30"/>
  <c r="G33" i="30" l="1"/>
</calcChain>
</file>

<file path=xl/sharedStrings.xml><?xml version="1.0" encoding="utf-8"?>
<sst xmlns="http://schemas.openxmlformats.org/spreadsheetml/2006/main" count="2052" uniqueCount="741">
  <si>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</si>
  <si>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</si>
  <si>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</si>
  <si>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</si>
  <si>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</si>
  <si>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</si>
  <si>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</si>
  <si>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</si>
  <si>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</si>
  <si>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</si>
  <si>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</si>
  <si>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</si>
  <si>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</si>
  <si>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</si>
  <si>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</si>
  <si>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</si>
  <si>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</si>
  <si>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</si>
  <si>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</si>
  <si>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</si>
  <si>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</si>
  <si>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</si>
  <si>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</si>
  <si>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</si>
  <si>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</si>
  <si>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</si>
  <si>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</si>
  <si>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</si>
  <si>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</si>
  <si>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</si>
  <si>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</si>
  <si>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</si>
  <si>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</si>
  <si>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</si>
  <si>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</si>
  <si>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</si>
  <si>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t>STANDARD CALIBRATION DATA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</si>
  <si>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</si>
  <si>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</si>
  <si>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</si>
  <si>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</si>
  <si>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</si>
  <si>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</si>
  <si>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</si>
  <si>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</si>
  <si>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</si>
  <si>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</si>
  <si>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</si>
  <si>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</si>
  <si>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편심오차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</si>
  <si>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</si>
  <si>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</si>
  <si>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</si>
  <si>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[Mass Calibration]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</si>
  <si>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</si>
  <si>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</si>
  <si>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</si>
  <si>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</si>
  <si>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1. 편심오차</t>
    <phoneticPr fontId="4" type="noConversion"/>
  </si>
  <si>
    <t>Format</t>
  </si>
  <si>
    <t>CMC_1</t>
    <phoneticPr fontId="4" type="noConversion"/>
  </si>
  <si>
    <t>CMC_2</t>
  </si>
  <si>
    <t>분동밀도</t>
    <phoneticPr fontId="4" type="noConversion"/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</si>
  <si>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</si>
  <si>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</si>
  <si>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</si>
  <si>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사용분동 부력보정</t>
    <phoneticPr fontId="4" type="noConversion"/>
  </si>
  <si>
    <t>단위</t>
    <phoneticPr fontId="4" type="noConversion"/>
  </si>
  <si>
    <t>중앙</t>
    <phoneticPr fontId="4" type="noConversion"/>
  </si>
  <si>
    <t>전</t>
    <phoneticPr fontId="4" type="noConversion"/>
  </si>
  <si>
    <t>후</t>
    <phoneticPr fontId="4" type="noConversion"/>
  </si>
  <si>
    <t>좌</t>
    <phoneticPr fontId="4" type="noConversion"/>
  </si>
  <si>
    <t>우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</si>
  <si>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</si>
  <si>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</si>
  <si>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최대용량</t>
    <phoneticPr fontId="4" type="noConversion"/>
  </si>
  <si>
    <t>최소눈금</t>
    <phoneticPr fontId="4" type="noConversion"/>
  </si>
  <si>
    <t>CMC</t>
    <phoneticPr fontId="4" type="noConversion"/>
  </si>
  <si>
    <t>표준분동 이름값</t>
    <phoneticPr fontId="4" type="noConversion"/>
  </si>
  <si>
    <t>1st</t>
    <phoneticPr fontId="4" type="noConversion"/>
  </si>
  <si>
    <t>2nd</t>
    <phoneticPr fontId="4" type="noConversion"/>
  </si>
  <si>
    <t>3rd</t>
    <phoneticPr fontId="4" type="noConversion"/>
  </si>
  <si>
    <t>번호</t>
    <phoneticPr fontId="88" type="noConversion"/>
  </si>
  <si>
    <t>등록번호</t>
    <phoneticPr fontId="88" type="noConversion"/>
  </si>
  <si>
    <t>기기명(종류)</t>
    <phoneticPr fontId="88" type="noConversion"/>
  </si>
  <si>
    <t>분동번호</t>
    <phoneticPr fontId="88" type="noConversion"/>
  </si>
  <si>
    <t>분동호칭</t>
    <phoneticPr fontId="88" type="noConversion"/>
  </si>
  <si>
    <t>명목값</t>
    <phoneticPr fontId="88" type="noConversion"/>
  </si>
  <si>
    <t>기준값</t>
    <phoneticPr fontId="88" type="noConversion"/>
  </si>
  <si>
    <t>측정값</t>
    <phoneticPr fontId="88" type="noConversion"/>
  </si>
  <si>
    <t>단위</t>
    <phoneticPr fontId="88" type="noConversion"/>
  </si>
  <si>
    <t>보정값</t>
    <phoneticPr fontId="88" type="noConversion"/>
  </si>
  <si>
    <t>불확도 1</t>
    <phoneticPr fontId="88" type="noConversion"/>
  </si>
  <si>
    <t>불확도 단위</t>
    <phoneticPr fontId="88" type="noConversion"/>
  </si>
  <si>
    <t>포함인자</t>
    <phoneticPr fontId="88" type="noConversion"/>
  </si>
  <si>
    <t>분동밀도</t>
    <phoneticPr fontId="88" type="noConversion"/>
  </si>
  <si>
    <t>교정일자</t>
    <phoneticPr fontId="88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</si>
  <si>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</si>
  <si>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</si>
  <si>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</si>
  <si>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분동호칭</t>
    <phoneticPr fontId="4" type="noConversion"/>
  </si>
  <si>
    <t>확장불확도</t>
    <phoneticPr fontId="4" type="noConversion"/>
  </si>
  <si>
    <t>단위</t>
    <phoneticPr fontId="4" type="noConversion"/>
  </si>
  <si>
    <t>분동호칭 #1</t>
    <phoneticPr fontId="4" type="noConversion"/>
  </si>
  <si>
    <t>분동호칭 #2</t>
  </si>
  <si>
    <t>분동호칭 #3</t>
  </si>
  <si>
    <t>분동호칭 #4</t>
  </si>
  <si>
    <t>분동호칭 #5</t>
  </si>
  <si>
    <t>분동호칭 #6</t>
  </si>
  <si>
    <t>분동호칭 #7</t>
  </si>
  <si>
    <t>분동호칭 #8</t>
  </si>
  <si>
    <t>분동호칭 #9</t>
  </si>
  <si>
    <t>분동호칭 #10</t>
  </si>
  <si>
    <t>분동호칭 #11</t>
  </si>
  <si>
    <t>분동호칭 #12</t>
  </si>
  <si>
    <t>분동호칭 #13</t>
  </si>
  <si>
    <t>분동호칭 #14</t>
  </si>
  <si>
    <t>분동호칭 #15</t>
  </si>
  <si>
    <t>분동호칭 #16</t>
  </si>
  <si>
    <t>분동호칭 #17</t>
  </si>
  <si>
    <t>분동호칭 #18</t>
  </si>
  <si>
    <t>분동호칭 #19</t>
  </si>
  <si>
    <t>분동호칭 #20</t>
  </si>
  <si>
    <t>분동호칭 #21</t>
  </si>
  <si>
    <t>분동호칭 #22</t>
  </si>
  <si>
    <t>분동호칭 #23</t>
  </si>
  <si>
    <t>분동호칭 #24</t>
  </si>
  <si>
    <t>분동호칭 #25</t>
  </si>
  <si>
    <t>분동호칭 #26</t>
  </si>
  <si>
    <t>분동호칭 #27</t>
  </si>
  <si>
    <t>분동호칭 #28</t>
  </si>
  <si>
    <t>분동호칭 #29</t>
  </si>
  <si>
    <t>분동호칭 #30</t>
  </si>
  <si>
    <t>분동교정값 #1</t>
    <phoneticPr fontId="4" type="noConversion"/>
  </si>
  <si>
    <t>분동교정값 #2</t>
  </si>
  <si>
    <t>분동교정값 #3</t>
  </si>
  <si>
    <t>분동교정값 #4</t>
  </si>
  <si>
    <t>분동교정값 #5</t>
  </si>
  <si>
    <t>분동교정값 #6</t>
  </si>
  <si>
    <t>분동교정값 #7</t>
  </si>
  <si>
    <t>분동교정값 #8</t>
  </si>
  <si>
    <t>분동교정값 #9</t>
  </si>
  <si>
    <t>분동교정값 #10</t>
  </si>
  <si>
    <t>분동교정값 #11</t>
  </si>
  <si>
    <t>분동교정값 #12</t>
  </si>
  <si>
    <t>분동교정값 #13</t>
  </si>
  <si>
    <t>분동교정값 #14</t>
  </si>
  <si>
    <t>분동교정값 #15</t>
  </si>
  <si>
    <t>분동교정값 #16</t>
  </si>
  <si>
    <t>분동교정값 #17</t>
  </si>
  <si>
    <t>분동교정값 #18</t>
  </si>
  <si>
    <t>분동교정값 #19</t>
  </si>
  <si>
    <t>분동교정값 #20</t>
  </si>
  <si>
    <t>분동교정값 #21</t>
  </si>
  <si>
    <t>분동교정값 #22</t>
  </si>
  <si>
    <t>분동교정값 #23</t>
  </si>
  <si>
    <t>분동교정값 #24</t>
  </si>
  <si>
    <t>분동교정값 #25</t>
  </si>
  <si>
    <t>분동교정값 #26</t>
  </si>
  <si>
    <t>분동교정값 #27</t>
  </si>
  <si>
    <t>분동교정값 #28</t>
  </si>
  <si>
    <t>분동교정값 #29</t>
  </si>
  <si>
    <t>분동교정값 #30</t>
  </si>
  <si>
    <t>분동밀도 #1</t>
    <phoneticPr fontId="4" type="noConversion"/>
  </si>
  <si>
    <t>분동밀도 #2</t>
  </si>
  <si>
    <t>분동밀도 #3</t>
  </si>
  <si>
    <t>분동밀도 #4</t>
  </si>
  <si>
    <t>분동밀도 #5</t>
  </si>
  <si>
    <t>분동밀도 #6</t>
  </si>
  <si>
    <t>분동밀도 #7</t>
  </si>
  <si>
    <t>분동밀도 #8</t>
  </si>
  <si>
    <t>분동밀도 #9</t>
  </si>
  <si>
    <t>분동밀도 #10</t>
  </si>
  <si>
    <t>분동밀도 #11</t>
  </si>
  <si>
    <t>분동밀도 #12</t>
  </si>
  <si>
    <t>분동밀도 #13</t>
  </si>
  <si>
    <t>분동밀도 #14</t>
  </si>
  <si>
    <t>분동밀도 #15</t>
  </si>
  <si>
    <t>분동밀도 #16</t>
  </si>
  <si>
    <t>분동밀도 #17</t>
  </si>
  <si>
    <t>분동밀도 #18</t>
  </si>
  <si>
    <t>분동밀도 #19</t>
  </si>
  <si>
    <t>분동밀도 #20</t>
  </si>
  <si>
    <t>분동밀도 #21</t>
  </si>
  <si>
    <t>분동밀도 #22</t>
  </si>
  <si>
    <t>분동밀도 #23</t>
  </si>
  <si>
    <t>분동밀도 #24</t>
  </si>
  <si>
    <t>분동밀도 #25</t>
  </si>
  <si>
    <t>분동밀도 #26</t>
  </si>
  <si>
    <t>분동밀도 #27</t>
  </si>
  <si>
    <t>분동밀도 #28</t>
  </si>
  <si>
    <t>분동밀도 #29</t>
  </si>
  <si>
    <t>분동밀도 #30</t>
  </si>
  <si>
    <t>사용분동호칭</t>
    <phoneticPr fontId="4" type="noConversion"/>
  </si>
  <si>
    <t>표준분동
상용질량값</t>
    <phoneticPr fontId="4" type="noConversion"/>
  </si>
  <si>
    <t>편심측정
(중앙)</t>
    <phoneticPr fontId="4" type="noConversion"/>
  </si>
  <si>
    <t>편심측정
(전)</t>
  </si>
  <si>
    <t>편심측정
(후)</t>
  </si>
  <si>
    <t>편심측정
(좌)</t>
  </si>
  <si>
    <t>편심측정
(우)</t>
  </si>
  <si>
    <t>-</t>
    <phoneticPr fontId="4" type="noConversion"/>
  </si>
  <si>
    <t>2회</t>
  </si>
  <si>
    <t>3회</t>
  </si>
  <si>
    <t>편심오차</t>
    <phoneticPr fontId="4" type="noConversion"/>
  </si>
  <si>
    <t>우</t>
    <phoneticPr fontId="4" type="noConversion"/>
  </si>
  <si>
    <t>mg</t>
    <phoneticPr fontId="4" type="noConversion"/>
  </si>
  <si>
    <t>◆ 측정불확도 추정보고서 ◆</t>
    <phoneticPr fontId="4" type="noConversion"/>
  </si>
  <si>
    <t>※ Range 1</t>
    <phoneticPr fontId="4" type="noConversion"/>
  </si>
  <si>
    <t>■ 측정기본정보</t>
    <phoneticPr fontId="4" type="noConversion"/>
  </si>
  <si>
    <t>최대용량</t>
    <phoneticPr fontId="4" type="noConversion"/>
  </si>
  <si>
    <t>최대값위치</t>
    <phoneticPr fontId="4" type="noConversion"/>
  </si>
  <si>
    <t>환산계수</t>
    <phoneticPr fontId="4" type="noConversion"/>
  </si>
  <si>
    <t>최대표준편차</t>
    <phoneticPr fontId="4" type="noConversion"/>
  </si>
  <si>
    <t>분동불확도합</t>
    <phoneticPr fontId="4" type="noConversion"/>
  </si>
  <si>
    <t>분동불안정성</t>
    <phoneticPr fontId="4" type="noConversion"/>
  </si>
  <si>
    <t>편심최대변화</t>
    <phoneticPr fontId="4" type="noConversion"/>
  </si>
  <si>
    <t>■ 측정 결과</t>
    <phoneticPr fontId="4" type="noConversion"/>
  </si>
  <si>
    <t>1. 편심오차 시험</t>
    <phoneticPr fontId="4" type="noConversion"/>
  </si>
  <si>
    <t>측정위치</t>
    <phoneticPr fontId="4" type="noConversion"/>
  </si>
  <si>
    <t>저울지시값</t>
    <phoneticPr fontId="4" type="noConversion"/>
  </si>
  <si>
    <t>2. 직선성 시험</t>
    <phoneticPr fontId="4" type="noConversion"/>
  </si>
  <si>
    <t>표준분동의
명목값</t>
    <phoneticPr fontId="4" type="noConversion"/>
  </si>
  <si>
    <t>표준분동의
상용질량값</t>
    <phoneticPr fontId="4" type="noConversion"/>
  </si>
  <si>
    <t>저울지시
평균값</t>
    <phoneticPr fontId="4" type="noConversion"/>
  </si>
  <si>
    <t>저울지시
보정값</t>
    <phoneticPr fontId="4" type="noConversion"/>
  </si>
  <si>
    <t>표준편차</t>
    <phoneticPr fontId="4" type="noConversion"/>
  </si>
  <si>
    <t>■ 수학적 모델</t>
    <phoneticPr fontId="4" type="noConversion"/>
  </si>
  <si>
    <r>
      <t>m</t>
    </r>
    <r>
      <rPr>
        <i/>
        <vertAlign val="subscript"/>
        <sz val="10"/>
        <rFont val="Times New Roman"/>
        <family val="1"/>
      </rPr>
      <t>cor.</t>
    </r>
    <phoneticPr fontId="4" type="noConversion"/>
  </si>
  <si>
    <t>: 저울의 지시 보정값</t>
    <phoneticPr fontId="4" type="noConversion"/>
  </si>
  <si>
    <r>
      <t>m</t>
    </r>
    <r>
      <rPr>
        <i/>
        <vertAlign val="subscript"/>
        <sz val="10"/>
        <rFont val="Times New Roman"/>
        <family val="1"/>
      </rPr>
      <t>N</t>
    </r>
    <phoneticPr fontId="4" type="noConversion"/>
  </si>
  <si>
    <t>: 표준 분동의 상용질량값</t>
    <phoneticPr fontId="4" type="noConversion"/>
  </si>
  <si>
    <r>
      <t>m</t>
    </r>
    <r>
      <rPr>
        <i/>
        <vertAlign val="subscript"/>
        <sz val="10"/>
        <rFont val="Times New Roman"/>
        <family val="1"/>
      </rPr>
      <t>A</t>
    </r>
    <phoneticPr fontId="4" type="noConversion"/>
  </si>
  <si>
    <t>: 전기식 지시저울의 지시값</t>
    <phoneticPr fontId="4" type="noConversion"/>
  </si>
  <si>
    <r>
      <t>δm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</si>
  <si>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: 저울의 분해능에 의한 보정값</t>
    <phoneticPr fontId="4" type="noConversion"/>
  </si>
  <si>
    <r>
      <t>δm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</si>
  <si>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: 편심오차에 의한 보정값</t>
    <phoneticPr fontId="4" type="noConversion"/>
  </si>
  <si>
    <t>■ 합성표준불확도 관계식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</si>
  <si>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</si>
  <si>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</si>
  <si>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</si>
  <si>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</si>
  <si>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</si>
  <si>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</si>
  <si>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</si>
  <si>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</si>
  <si>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</si>
  <si>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</si>
  <si>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</si>
  <si>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</si>
  <si>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</t>
    </r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</si>
  <si>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</si>
  <si>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</si>
  <si>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</si>
  <si>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</si>
  <si>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</si>
  <si>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■ 표준불확도 성분의 계산</t>
    <phoneticPr fontId="4" type="noConversion"/>
  </si>
  <si>
    <r>
      <t xml:space="preserve">1. 전기식 지시저울 지시값의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A</t>
    </r>
    <phoneticPr fontId="4" type="noConversion"/>
  </si>
  <si>
    <t>※ 표준불확도 성분은 우연효과로 인한 불확도로써 A형 평가를 통하여 구한다.</t>
    <phoneticPr fontId="4" type="noConversion"/>
  </si>
  <si>
    <r>
      <t>동일하중에서 반복 측정된 각 구간중 최대 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</si>
  <si>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</si>
  <si>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</si>
  <si>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</si>
  <si>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r>
      <t>u</t>
    </r>
    <r>
      <rPr>
        <i/>
        <vertAlign val="subscript"/>
        <sz val="10"/>
        <rFont val="Times New Roman"/>
        <family val="1"/>
      </rPr>
      <t>A</t>
    </r>
    <r>
      <rPr>
        <i/>
        <sz val="10"/>
        <rFont val="Times New Roman"/>
        <family val="1"/>
      </rPr>
      <t>=</t>
    </r>
    <phoneticPr fontId="4" type="noConversion"/>
  </si>
  <si>
    <t>s</t>
    <phoneticPr fontId="4" type="noConversion"/>
  </si>
  <si>
    <t>=</t>
    <phoneticPr fontId="4" type="noConversion"/>
  </si>
  <si>
    <t>※ 단 반복측정을 1회만 실시한 (III), (IIII) 급 저울에 대하여는 다음 식에 따라 구한다.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</si>
  <si>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</si>
  <si>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</si>
  <si>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</si>
  <si>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</si>
  <si>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</si>
  <si>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</si>
  <si>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r>
      <rPr>
        <b/>
        <sz val="10"/>
        <rFont val="맑은 고딕"/>
        <family val="1"/>
        <scheme val="major"/>
      </rPr>
      <t>2.</t>
    </r>
    <r>
      <rPr>
        <b/>
        <sz val="10"/>
        <rFont val="맑은 고딕"/>
        <family val="3"/>
        <charset val="129"/>
        <scheme val="major"/>
      </rPr>
      <t xml:space="preserve"> 표준 분동의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N</t>
    </r>
    <phoneticPr fontId="4" type="noConversion"/>
  </si>
  <si>
    <t>※ 직선성 시험시 사용된 표준분동의 교정성적서 상 불확도 합으로부터 구한다.</t>
    <phoneticPr fontId="4" type="noConversion"/>
  </si>
  <si>
    <t>U</t>
    <phoneticPr fontId="4" type="noConversion"/>
  </si>
  <si>
    <t>: 성적서상 표준분동의 측정불확도</t>
    <phoneticPr fontId="4" type="noConversion"/>
  </si>
  <si>
    <t>k</t>
    <phoneticPr fontId="4" type="noConversion"/>
  </si>
  <si>
    <t>: 성적서상 표준분동의 측정불확도에 대한 포함인자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</si>
  <si>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inst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>)</t>
    </r>
    <phoneticPr fontId="4" type="noConversion"/>
  </si>
  <si>
    <t>: 표준분동의 불안정성에 기인된 불확도</t>
    <phoneticPr fontId="4" type="noConversion"/>
  </si>
  <si>
    <t>B1. 추정값 :</t>
    <phoneticPr fontId="4" type="noConversion"/>
  </si>
  <si>
    <t>B2. 표준불확도 :</t>
    <phoneticPr fontId="4" type="noConversion"/>
  </si>
  <si>
    <t>※ 사용한 표준 분동의 불확도의 합 :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</si>
  <si>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N1</t>
    </r>
    <r>
      <rPr>
        <i/>
        <sz val="10"/>
        <rFont val="Times New Roman"/>
        <family val="1"/>
      </rPr>
      <t>=</t>
    </r>
    <phoneticPr fontId="4" type="noConversion"/>
  </si>
  <si>
    <r>
      <t>u</t>
    </r>
    <r>
      <rPr>
        <i/>
        <vertAlign val="subscript"/>
        <sz val="10"/>
        <rFont val="Times New Roman"/>
        <family val="1"/>
      </rPr>
      <t>inst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>)=</t>
    </r>
    <phoneticPr fontId="4" type="noConversion"/>
  </si>
  <si>
    <t>B3. 확률분포 :</t>
    <phoneticPr fontId="4" type="noConversion"/>
  </si>
  <si>
    <t>정규</t>
    <phoneticPr fontId="4" type="noConversion"/>
  </si>
  <si>
    <t>B4. 감도계수 :</t>
    <phoneticPr fontId="4" type="noConversion"/>
  </si>
  <si>
    <t>B5. 불확도 기여도 :</t>
    <phoneticPr fontId="4" type="noConversion"/>
  </si>
  <si>
    <t>B6. 자유도 :</t>
    <phoneticPr fontId="4" type="noConversion"/>
  </si>
  <si>
    <t>∞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</si>
  <si>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</si>
  <si>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r>
      <t xml:space="preserve">3. 저울 분해능의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d</t>
    </r>
    <phoneticPr fontId="4" type="noConversion"/>
  </si>
  <si>
    <t>※ 저울의 제한된 분해능에 따른 변화의 반범위를 1/2 눈금으로 추정하여 직사각형 분포로부터 구한다.</t>
    <phoneticPr fontId="4" type="noConversion"/>
  </si>
  <si>
    <t xml:space="preserve">C1. 추정값 : </t>
    <phoneticPr fontId="4" type="noConversion"/>
  </si>
  <si>
    <t>C2. 표준불확도 :</t>
    <phoneticPr fontId="4" type="noConversion"/>
  </si>
  <si>
    <t>※ 저울의 분해능 :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</si>
  <si>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d</t>
    </r>
    <r>
      <rPr>
        <i/>
        <sz val="10"/>
        <rFont val="Times New Roman"/>
        <family val="1"/>
      </rPr>
      <t>=</t>
    </r>
    <phoneticPr fontId="4" type="noConversion"/>
  </si>
  <si>
    <t>d</t>
    <phoneticPr fontId="4" type="noConversion"/>
  </si>
  <si>
    <t>C3. 확률분포 :</t>
    <phoneticPr fontId="4" type="noConversion"/>
  </si>
  <si>
    <t>직사각형</t>
    <phoneticPr fontId="4" type="noConversion"/>
  </si>
  <si>
    <t>C4. 감도계수 :</t>
    <phoneticPr fontId="4" type="noConversion"/>
  </si>
  <si>
    <t>C5. 불확도 기여도 :</t>
    <phoneticPr fontId="4" type="noConversion"/>
  </si>
  <si>
    <t>C6. 자유도 :</t>
    <phoneticPr fontId="4" type="noConversion"/>
  </si>
  <si>
    <r>
      <t xml:space="preserve">4. 저울의 편심오차에 의한 불확도, </t>
    </r>
    <r>
      <rPr>
        <b/>
        <i/>
        <sz val="10"/>
        <rFont val="Times New Roman"/>
        <family val="1"/>
      </rPr>
      <t>u</t>
    </r>
    <r>
      <rPr>
        <b/>
        <i/>
        <vertAlign val="subscript"/>
        <sz val="10"/>
        <rFont val="Times New Roman"/>
        <family val="1"/>
      </rPr>
      <t>E</t>
    </r>
    <phoneticPr fontId="4" type="noConversion"/>
  </si>
  <si>
    <t>※ 저울 편심오차의 최대변화폭을 직사각형 분포로 하여 구한다.</t>
    <phoneticPr fontId="4" type="noConversion"/>
  </si>
  <si>
    <t>D1. 추정값 :</t>
    <phoneticPr fontId="4" type="noConversion"/>
  </si>
  <si>
    <t>D2. 표준불확도 :</t>
    <phoneticPr fontId="4" type="noConversion"/>
  </si>
  <si>
    <t>※ 저울의 편심오차의 최대값과 최소값의 차이 :</t>
    <phoneticPr fontId="4" type="noConversion"/>
  </si>
  <si>
    <t>D3. 확률분포 :</t>
    <phoneticPr fontId="4" type="noConversion"/>
  </si>
  <si>
    <t>D4. 감도계수 :</t>
    <phoneticPr fontId="4" type="noConversion"/>
  </si>
  <si>
    <t>D5. 불확도 기여도 :</t>
    <phoneticPr fontId="4" type="noConversion"/>
  </si>
  <si>
    <t>D6.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</si>
  <si>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</si>
  <si>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</si>
  <si>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</si>
  <si>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r>
      <t xml:space="preserve">유효자유도가 10 이상인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 xml:space="preserve">=2를 적용하고, 10 미만인 경우 t 분포표에서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구한다.</t>
    </r>
    <phoneticPr fontId="4" type="noConversion"/>
  </si>
  <si>
    <r>
      <t>U = k × u</t>
    </r>
    <r>
      <rPr>
        <i/>
        <vertAlign val="subscript"/>
        <sz val="10"/>
        <rFont val="Times New Roman"/>
        <family val="1"/>
      </rPr>
      <t>c</t>
    </r>
    <r>
      <rPr>
        <i/>
        <sz val="10"/>
        <rFont val="Times New Roman"/>
        <family val="1"/>
      </rPr>
      <t xml:space="preserve"> =</t>
    </r>
    <phoneticPr fontId="4" type="noConversion"/>
  </si>
  <si>
    <t>■ t 분포표</t>
    <phoneticPr fontId="4" type="noConversion"/>
  </si>
  <si>
    <t>신뢰수준(%)</t>
    <phoneticPr fontId="4" type="noConversion"/>
  </si>
  <si>
    <t>2 kg</t>
    <phoneticPr fontId="4" type="noConversion"/>
  </si>
  <si>
    <t>20 g´</t>
    <phoneticPr fontId="4" type="noConversion"/>
  </si>
  <si>
    <t>5 g</t>
    <phoneticPr fontId="4" type="noConversion"/>
  </si>
  <si>
    <t>500 mg</t>
  </si>
  <si>
    <t>200 mg</t>
  </si>
  <si>
    <t>200 mg´</t>
  </si>
  <si>
    <t>100 mg</t>
  </si>
  <si>
    <t>50 mg</t>
  </si>
  <si>
    <t>20 mg</t>
  </si>
  <si>
    <t>20 mg´</t>
  </si>
  <si>
    <t>10 mg</t>
  </si>
  <si>
    <t>5 mg</t>
  </si>
  <si>
    <t>2 mg</t>
  </si>
  <si>
    <t>2 mg´</t>
  </si>
  <si>
    <t>1 mg</t>
  </si>
  <si>
    <t>20 kg(3)</t>
    <phoneticPr fontId="4" type="noConversion"/>
  </si>
  <si>
    <t>20 kg(4)</t>
    <phoneticPr fontId="4" type="noConversion"/>
  </si>
  <si>
    <t>20 kg(6)</t>
    <phoneticPr fontId="4" type="noConversion"/>
  </si>
  <si>
    <t>Mass_1_1</t>
    <phoneticPr fontId="4" type="noConversion"/>
  </si>
  <si>
    <t>Mass_1_2</t>
    <phoneticPr fontId="4" type="noConversion"/>
  </si>
  <si>
    <t>Mass_1_3</t>
    <phoneticPr fontId="4" type="noConversion"/>
  </si>
  <si>
    <t>변화량 (mg)</t>
    <phoneticPr fontId="4" type="noConversion"/>
  </si>
  <si>
    <t>사용분동</t>
    <phoneticPr fontId="4" type="noConversion"/>
  </si>
  <si>
    <t>불안정성 불확도</t>
    <phoneticPr fontId="4" type="noConversion"/>
  </si>
  <si>
    <t>20 kg</t>
    <phoneticPr fontId="4" type="noConversion"/>
  </si>
  <si>
    <t>10 kg</t>
    <phoneticPr fontId="4" type="noConversion"/>
  </si>
  <si>
    <t>5 kg</t>
    <phoneticPr fontId="4" type="noConversion"/>
  </si>
  <si>
    <t>2 kg´</t>
    <phoneticPr fontId="4" type="noConversion"/>
  </si>
  <si>
    <t>1 kg</t>
    <phoneticPr fontId="4" type="noConversion"/>
  </si>
  <si>
    <t>500 g</t>
    <phoneticPr fontId="4" type="noConversion"/>
  </si>
  <si>
    <t>200 g</t>
    <phoneticPr fontId="4" type="noConversion"/>
  </si>
  <si>
    <t>200 g´</t>
    <phoneticPr fontId="4" type="noConversion"/>
  </si>
  <si>
    <t>100 g</t>
    <phoneticPr fontId="4" type="noConversion"/>
  </si>
  <si>
    <t>50 g</t>
    <phoneticPr fontId="4" type="noConversion"/>
  </si>
  <si>
    <t>20 g</t>
    <phoneticPr fontId="4" type="noConversion"/>
  </si>
  <si>
    <t>10 g</t>
    <phoneticPr fontId="4" type="noConversion"/>
  </si>
  <si>
    <t>2 g</t>
    <phoneticPr fontId="4" type="noConversion"/>
  </si>
  <si>
    <t>2 g´</t>
    <phoneticPr fontId="4" type="noConversion"/>
  </si>
  <si>
    <t>1 g</t>
    <phoneticPr fontId="4" type="noConversion"/>
  </si>
  <si>
    <t>20 kg(1)</t>
    <phoneticPr fontId="4" type="noConversion"/>
  </si>
  <si>
    <t>20 kg(2)</t>
    <phoneticPr fontId="4" type="noConversion"/>
  </si>
  <si>
    <t>20 kg(5)</t>
    <phoneticPr fontId="4" type="noConversion"/>
  </si>
  <si>
    <t>20 kg(7)</t>
    <phoneticPr fontId="4" type="noConversion"/>
  </si>
  <si>
    <t>20 kg(8)</t>
    <phoneticPr fontId="4" type="noConversion"/>
  </si>
  <si>
    <t>20 kg(9)</t>
    <phoneticPr fontId="4" type="noConversion"/>
  </si>
  <si>
    <t>20 kg(10)</t>
    <phoneticPr fontId="4" type="noConversion"/>
  </si>
  <si>
    <t>20 kg(11)</t>
    <phoneticPr fontId="4" type="noConversion"/>
  </si>
  <si>
    <t>20 kg(12)</t>
    <phoneticPr fontId="4" type="noConversion"/>
  </si>
  <si>
    <t>20 kg(13)</t>
    <phoneticPr fontId="4" type="noConversion"/>
  </si>
  <si>
    <t>20 kg(14)</t>
    <phoneticPr fontId="4" type="noConversion"/>
  </si>
  <si>
    <t>20 kg(15)</t>
    <phoneticPr fontId="4" type="noConversion"/>
  </si>
  <si>
    <t>20 kg(16)</t>
    <phoneticPr fontId="4" type="noConversion"/>
  </si>
  <si>
    <t>20 kg(17)</t>
    <phoneticPr fontId="4" type="noConversion"/>
  </si>
  <si>
    <t>20 kg(18)</t>
    <phoneticPr fontId="4" type="noConversion"/>
  </si>
  <si>
    <t>20 kg(19)</t>
    <phoneticPr fontId="4" type="noConversion"/>
  </si>
  <si>
    <t>20 kg(20)</t>
    <phoneticPr fontId="4" type="noConversion"/>
  </si>
  <si>
    <t>20 kg(21)</t>
    <phoneticPr fontId="4" type="noConversion"/>
  </si>
  <si>
    <t>20 kg(22)</t>
    <phoneticPr fontId="4" type="noConversion"/>
  </si>
  <si>
    <t>20 kg(23)</t>
    <phoneticPr fontId="4" type="noConversion"/>
  </si>
  <si>
    <t>20 kg(24)</t>
    <phoneticPr fontId="4" type="noConversion"/>
  </si>
  <si>
    <t>20 kg(25)</t>
    <phoneticPr fontId="4" type="noConversion"/>
  </si>
  <si>
    <t>20 kg(26)</t>
    <phoneticPr fontId="4" type="noConversion"/>
  </si>
  <si>
    <t>20 kg(27)</t>
    <phoneticPr fontId="4" type="noConversion"/>
  </si>
  <si>
    <t>20 kg(28)</t>
    <phoneticPr fontId="4" type="noConversion"/>
  </si>
  <si>
    <t>20 kg(29)</t>
    <phoneticPr fontId="4" type="noConversion"/>
  </si>
  <si>
    <t>20 kg(30)</t>
    <phoneticPr fontId="4" type="noConversion"/>
  </si>
  <si>
    <t>전</t>
    <phoneticPr fontId="4" type="noConversion"/>
  </si>
  <si>
    <t>※ Range 2</t>
    <phoneticPr fontId="4" type="noConversion"/>
  </si>
  <si>
    <t>분동불안정성</t>
    <phoneticPr fontId="4" type="noConversion"/>
  </si>
  <si>
    <t>우</t>
    <phoneticPr fontId="4" type="noConversion"/>
  </si>
  <si>
    <t>■ 불확도 총괄표</t>
    <phoneticPr fontId="4" type="noConversion"/>
  </si>
  <si>
    <t>확률분포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</si>
  <si>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</si>
  <si>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B</t>
    <phoneticPr fontId="4" type="noConversion"/>
  </si>
  <si>
    <t>정규</t>
  </si>
  <si>
    <t>직사각형</t>
  </si>
  <si>
    <t>※ Range 3</t>
    <phoneticPr fontId="4" type="noConversion"/>
  </si>
  <si>
    <r>
      <rPr>
        <b/>
        <sz val="10"/>
        <color indexed="9"/>
        <rFont val="맑은 고딕"/>
        <family val="3"/>
        <charset val="129"/>
      </rPr>
      <t>평균습도</t>
    </r>
    <r>
      <rPr>
        <b/>
        <sz val="10"/>
        <color indexed="9"/>
        <rFont val="Tahoma"/>
        <family val="2"/>
      </rPr>
      <t>(%R.H.)</t>
    </r>
    <phoneticPr fontId="4" type="noConversion"/>
  </si>
  <si>
    <t>kg</t>
    <phoneticPr fontId="4" type="noConversion"/>
  </si>
  <si>
    <t>Number</t>
    <phoneticPr fontId="4" type="noConversion"/>
  </si>
  <si>
    <t>표준분동</t>
    <phoneticPr fontId="4" type="noConversion"/>
  </si>
  <si>
    <t>이름값</t>
    <phoneticPr fontId="4" type="noConversion"/>
  </si>
  <si>
    <t>1회</t>
    <phoneticPr fontId="4" type="noConversion"/>
  </si>
  <si>
    <t>0.00</t>
    <phoneticPr fontId="4" type="noConversion"/>
  </si>
  <si>
    <t>● Calibration Result</t>
    <phoneticPr fontId="4" type="noConversion"/>
  </si>
  <si>
    <t>0.000 000</t>
    <phoneticPr fontId="4" type="noConversion"/>
  </si>
  <si>
    <t>0.000 00</t>
    <phoneticPr fontId="4" type="noConversion"/>
  </si>
  <si>
    <t># ### ##0</t>
    <phoneticPr fontId="4" type="noConversion"/>
  </si>
  <si>
    <t>## ### ##0</t>
    <phoneticPr fontId="4" type="noConversion"/>
  </si>
  <si>
    <t>저울의 지시값</t>
    <phoneticPr fontId="4" type="noConversion"/>
  </si>
  <si>
    <t>Unit</t>
    <phoneticPr fontId="4" type="noConversion"/>
  </si>
  <si>
    <t>g</t>
    <phoneticPr fontId="4" type="noConversion"/>
  </si>
  <si>
    <t>2. 직선성</t>
    <phoneticPr fontId="4" type="noConversion"/>
  </si>
  <si>
    <t>-  다음 -</t>
    <phoneticPr fontId="4" type="noConversion"/>
  </si>
  <si>
    <t>우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</si>
  <si>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</si>
  <si>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</si>
  <si>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측정위치</t>
    <phoneticPr fontId="4" type="noConversion"/>
  </si>
  <si>
    <t>저울의 지시값</t>
    <phoneticPr fontId="4" type="noConversion"/>
  </si>
  <si>
    <t>표준분동의 상용질량값</t>
    <phoneticPr fontId="4" type="noConversion"/>
  </si>
  <si>
    <t>보정값</t>
    <phoneticPr fontId="4" type="noConversion"/>
  </si>
  <si>
    <t>전</t>
    <phoneticPr fontId="4" type="noConversion"/>
  </si>
  <si>
    <t>좌</t>
    <phoneticPr fontId="4" type="noConversion"/>
  </si>
  <si>
    <t>우</t>
    <phoneticPr fontId="4" type="noConversion"/>
  </si>
  <si>
    <t>저울의 지시값</t>
    <phoneticPr fontId="4" type="noConversion"/>
  </si>
  <si>
    <t>-  다음 -</t>
    <phoneticPr fontId="4" type="noConversion"/>
  </si>
  <si>
    <t>● 교정결과</t>
    <phoneticPr fontId="4" type="noConversion"/>
  </si>
  <si>
    <t>1. 편심오차</t>
    <phoneticPr fontId="4" type="noConversion"/>
  </si>
  <si>
    <t>측정위치</t>
    <phoneticPr fontId="4" type="noConversion"/>
  </si>
  <si>
    <t>후</t>
    <phoneticPr fontId="4" type="noConversion"/>
  </si>
  <si>
    <t>편심오차</t>
    <phoneticPr fontId="4" type="noConversion"/>
  </si>
  <si>
    <t>2. 직선성</t>
    <phoneticPr fontId="4" type="noConversion"/>
  </si>
  <si>
    <t>표준분동의 상용질량값</t>
    <phoneticPr fontId="4" type="noConversion"/>
  </si>
  <si>
    <t>보정값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</si>
  <si>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</si>
  <si>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</si>
  <si>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</si>
  <si>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</si>
  <si>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편심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오차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시험</t>
    </r>
    <phoneticPr fontId="4" type="noConversion"/>
  </si>
  <si>
    <r>
      <t>(</t>
    </r>
    <r>
      <rPr>
        <b/>
        <sz val="9"/>
        <rFont val="돋움"/>
        <family val="3"/>
        <charset val="129"/>
      </rPr>
      <t>최대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용량의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약</t>
    </r>
    <r>
      <rPr>
        <b/>
        <sz val="9"/>
        <rFont val="Tahoma"/>
        <family val="2"/>
      </rPr>
      <t xml:space="preserve"> 1/3 </t>
    </r>
    <r>
      <rPr>
        <b/>
        <sz val="9"/>
        <rFont val="돋움"/>
        <family val="3"/>
        <charset val="129"/>
      </rPr>
      <t>이상인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분동</t>
    </r>
    <r>
      <rPr>
        <b/>
        <sz val="9"/>
        <rFont val="Tahoma"/>
        <family val="2"/>
      </rPr>
      <t>)</t>
    </r>
    <phoneticPr fontId="4" type="noConversion"/>
  </si>
  <si>
    <t>위치</t>
    <phoneticPr fontId="4" type="noConversion"/>
  </si>
  <si>
    <t>중앙</t>
    <phoneticPr fontId="4" type="noConversion"/>
  </si>
  <si>
    <t>지시값</t>
    <phoneticPr fontId="4" type="noConversion"/>
  </si>
  <si>
    <t>편심오차</t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</si>
  <si>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직선성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시험</t>
    </r>
    <phoneticPr fontId="4" type="noConversion"/>
  </si>
  <si>
    <t>평균</t>
    <phoneticPr fontId="4" type="noConversion"/>
  </si>
  <si>
    <t>교정자</t>
    <phoneticPr fontId="4" type="noConversion"/>
  </si>
  <si>
    <t>Error factor</t>
    <phoneticPr fontId="4" type="noConversion"/>
  </si>
  <si>
    <t>Position</t>
    <phoneticPr fontId="4" type="noConversion"/>
  </si>
  <si>
    <t>Front</t>
    <phoneticPr fontId="4" type="noConversion"/>
  </si>
  <si>
    <t>Rear</t>
    <phoneticPr fontId="4" type="noConversion"/>
  </si>
  <si>
    <t>Left</t>
    <phoneticPr fontId="4" type="noConversion"/>
  </si>
  <si>
    <t>Right</t>
    <phoneticPr fontId="4" type="noConversion"/>
  </si>
  <si>
    <t>2. Linearity</t>
  </si>
  <si>
    <t>Conventional Mass of Standard Weight</t>
  </si>
  <si>
    <t>Indication of
Electric Balance</t>
    <phoneticPr fontId="4" type="noConversion"/>
  </si>
  <si>
    <t>Correction</t>
    <phoneticPr fontId="4" type="noConversion"/>
  </si>
  <si>
    <t>-  Next -</t>
    <phoneticPr fontId="4" type="noConversion"/>
  </si>
  <si>
    <t>1. 직선성</t>
    <phoneticPr fontId="4" type="noConversion"/>
  </si>
  <si>
    <t>Spec</t>
    <phoneticPr fontId="4" type="noConversion"/>
  </si>
  <si>
    <t>0.000 000 0</t>
    <phoneticPr fontId="4" type="noConversion"/>
  </si>
  <si>
    <t>0.000 0</t>
    <phoneticPr fontId="4" type="noConversion"/>
  </si>
  <si>
    <t>0.000</t>
    <phoneticPr fontId="4" type="noConversion"/>
  </si>
  <si>
    <t>##0</t>
    <phoneticPr fontId="4" type="noConversion"/>
  </si>
  <si>
    <t>## ##0</t>
    <phoneticPr fontId="4" type="noConversion"/>
  </si>
  <si>
    <t>### ##0</t>
    <phoneticPr fontId="4" type="noConversion"/>
  </si>
  <si>
    <r>
      <rPr>
        <b/>
        <sz val="10"/>
        <rFont val="맑은 고딕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저울사양</t>
    </r>
    <phoneticPr fontId="4" type="noConversion"/>
  </si>
  <si>
    <r>
      <rPr>
        <b/>
        <sz val="10"/>
        <rFont val="돋움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성적서용</t>
    </r>
    <phoneticPr fontId="4" type="noConversion"/>
  </si>
  <si>
    <r>
      <rPr>
        <b/>
        <sz val="10"/>
        <rFont val="돋움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직선성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시험</t>
    </r>
    <phoneticPr fontId="4" type="noConversion"/>
  </si>
  <si>
    <t>5%rule?</t>
    <phoneticPr fontId="4" type="noConversion"/>
  </si>
  <si>
    <r>
      <rPr>
        <i/>
        <sz val="10"/>
        <rFont val="Times New Roman"/>
        <family val="1"/>
      </rPr>
      <t>ν</t>
    </r>
    <r>
      <rPr>
        <i/>
        <vertAlign val="subscript"/>
        <sz val="10"/>
        <rFont val="Times New Roman"/>
        <family val="1"/>
      </rPr>
      <t>A</t>
    </r>
    <r>
      <rPr>
        <sz val="10"/>
        <rFont val="Times New Roman"/>
        <family val="1"/>
      </rPr>
      <t xml:space="preserve"> =</t>
    </r>
    <phoneticPr fontId="4" type="noConversion"/>
  </si>
  <si>
    <r>
      <rPr>
        <i/>
        <sz val="10"/>
        <rFont val="Times New Roman"/>
        <family val="1"/>
      </rPr>
      <t>n</t>
    </r>
    <r>
      <rPr>
        <sz val="10"/>
        <rFont val="맑은 고딕"/>
        <family val="3"/>
        <charset val="129"/>
        <scheme val="minor"/>
      </rPr>
      <t xml:space="preserve"> - 1 = 3 - 1 = 2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</si>
  <si>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기타정보</t>
    </r>
    <phoneticPr fontId="4" type="noConversion"/>
  </si>
  <si>
    <r>
      <rPr>
        <b/>
        <sz val="9"/>
        <color indexed="9"/>
        <rFont val="돋움"/>
        <family val="3"/>
        <charset val="129"/>
      </rPr>
      <t>값</t>
    </r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</si>
  <si>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  <phoneticPr fontId="4" type="noConversion"/>
  </si>
  <si>
    <r>
      <rPr>
        <b/>
        <sz val="9"/>
        <color indexed="9"/>
        <rFont val="돋움"/>
        <family val="3"/>
        <charset val="129"/>
      </rPr>
      <t>자리수</t>
    </r>
    <phoneticPr fontId="4" type="noConversion"/>
  </si>
  <si>
    <r>
      <rPr>
        <b/>
        <sz val="9"/>
        <color indexed="9"/>
        <rFont val="돋움"/>
        <family val="3"/>
        <charset val="129"/>
      </rPr>
      <t>분해능</t>
    </r>
    <phoneticPr fontId="4" type="noConversion"/>
  </si>
  <si>
    <r>
      <rPr>
        <b/>
        <sz val="10"/>
        <color indexed="9"/>
        <rFont val="돋움"/>
        <family val="3"/>
        <charset val="129"/>
      </rPr>
      <t>위치</t>
    </r>
    <phoneticPr fontId="4" type="noConversion"/>
  </si>
  <si>
    <r>
      <rPr>
        <sz val="10"/>
        <rFont val="돋움"/>
        <family val="3"/>
        <charset val="129"/>
      </rPr>
      <t>전</t>
    </r>
    <phoneticPr fontId="4" type="noConversion"/>
  </si>
  <si>
    <r>
      <rPr>
        <sz val="10"/>
        <rFont val="돋움"/>
        <family val="3"/>
        <charset val="129"/>
      </rPr>
      <t>후</t>
    </r>
    <phoneticPr fontId="4" type="noConversion"/>
  </si>
  <si>
    <r>
      <rPr>
        <sz val="10"/>
        <rFont val="돋움"/>
        <family val="3"/>
        <charset val="129"/>
      </rPr>
      <t>우</t>
    </r>
    <phoneticPr fontId="4" type="noConversion"/>
  </si>
  <si>
    <r>
      <rPr>
        <b/>
        <sz val="10"/>
        <color indexed="9"/>
        <rFont val="맑은 고딕"/>
        <family val="3"/>
        <charset val="129"/>
      </rPr>
      <t>편심오차</t>
    </r>
    <phoneticPr fontId="4" type="noConversion"/>
  </si>
  <si>
    <r>
      <rPr>
        <b/>
        <sz val="10"/>
        <color indexed="9"/>
        <rFont val="돋움"/>
        <family val="3"/>
        <charset val="129"/>
      </rPr>
      <t>지시값</t>
    </r>
    <phoneticPr fontId="4" type="noConversion"/>
  </si>
  <si>
    <r>
      <rPr>
        <b/>
        <sz val="10"/>
        <color indexed="9"/>
        <rFont val="맑은 고딕"/>
        <family val="3"/>
        <charset val="129"/>
      </rPr>
      <t>후</t>
    </r>
    <phoneticPr fontId="4" type="noConversion"/>
  </si>
  <si>
    <r>
      <rPr>
        <b/>
        <sz val="10"/>
        <color indexed="9"/>
        <rFont val="맑은 고딕"/>
        <family val="3"/>
        <charset val="129"/>
      </rPr>
      <t>우</t>
    </r>
    <phoneticPr fontId="4" type="noConversion"/>
  </si>
  <si>
    <r>
      <rPr>
        <b/>
        <sz val="10"/>
        <color indexed="9"/>
        <rFont val="돋움"/>
        <family val="3"/>
        <charset val="129"/>
      </rPr>
      <t>편심오차</t>
    </r>
    <phoneticPr fontId="4" type="noConversion"/>
  </si>
  <si>
    <r>
      <rPr>
        <b/>
        <sz val="9"/>
        <color indexed="9"/>
        <rFont val="돋움"/>
        <family val="3"/>
        <charset val="129"/>
      </rPr>
      <t>표준분동</t>
    </r>
    <phoneticPr fontId="4" type="noConversion"/>
  </si>
  <si>
    <r>
      <rPr>
        <b/>
        <sz val="9"/>
        <color indexed="9"/>
        <rFont val="돋움"/>
        <family val="3"/>
        <charset val="129"/>
      </rPr>
      <t>저울의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지시값</t>
    </r>
    <phoneticPr fontId="4" type="noConversion"/>
  </si>
  <si>
    <r>
      <rPr>
        <b/>
        <sz val="9"/>
        <color indexed="9"/>
        <rFont val="돋움"/>
        <family val="3"/>
        <charset val="129"/>
      </rPr>
      <t>자연수</t>
    </r>
    <phoneticPr fontId="4" type="noConversion"/>
  </si>
  <si>
    <r>
      <t>2</t>
    </r>
    <r>
      <rPr>
        <b/>
        <sz val="9"/>
        <color indexed="9"/>
        <rFont val="돋움"/>
        <family val="3"/>
        <charset val="129"/>
      </rPr>
      <t>회</t>
    </r>
  </si>
  <si>
    <r>
      <t>3</t>
    </r>
    <r>
      <rPr>
        <b/>
        <sz val="9"/>
        <color indexed="9"/>
        <rFont val="돋움"/>
        <family val="3"/>
        <charset val="129"/>
      </rPr>
      <t>회</t>
    </r>
  </si>
  <si>
    <r>
      <rPr>
        <b/>
        <sz val="9"/>
        <color indexed="9"/>
        <rFont val="돋움"/>
        <family val="3"/>
        <charset val="129"/>
      </rPr>
      <t>지시값</t>
    </r>
    <phoneticPr fontId="4" type="noConversion"/>
  </si>
  <si>
    <r>
      <rPr>
        <b/>
        <sz val="9"/>
        <color indexed="9"/>
        <rFont val="돋움"/>
        <family val="3"/>
        <charset val="129"/>
      </rPr>
      <t>범위</t>
    </r>
    <phoneticPr fontId="4" type="noConversion"/>
  </si>
  <si>
    <r>
      <rPr>
        <b/>
        <sz val="9"/>
        <color indexed="9"/>
        <rFont val="돋움"/>
        <family val="3"/>
        <charset val="129"/>
      </rPr>
      <t>단위변환</t>
    </r>
    <phoneticPr fontId="4" type="noConversion"/>
  </si>
  <si>
    <r>
      <rPr>
        <b/>
        <sz val="9"/>
        <color indexed="9"/>
        <rFont val="돋움"/>
        <family val="3"/>
        <charset val="129"/>
      </rPr>
      <t>소수점자리수</t>
    </r>
    <phoneticPr fontId="4" type="noConversion"/>
  </si>
  <si>
    <r>
      <rPr>
        <b/>
        <sz val="9"/>
        <color indexed="9"/>
        <rFont val="돋움"/>
        <family val="3"/>
        <charset val="129"/>
      </rPr>
      <t>자리수정리</t>
    </r>
    <phoneticPr fontId="4" type="noConversion"/>
  </si>
  <si>
    <r>
      <rPr>
        <b/>
        <sz val="9"/>
        <color indexed="9"/>
        <rFont val="돋움"/>
        <family val="3"/>
        <charset val="129"/>
      </rPr>
      <t>측정불확도</t>
    </r>
    <phoneticPr fontId="4" type="noConversion"/>
  </si>
  <si>
    <r>
      <rPr>
        <b/>
        <sz val="9"/>
        <color indexed="9"/>
        <rFont val="돋움"/>
        <family val="3"/>
        <charset val="129"/>
      </rPr>
      <t>표기</t>
    </r>
    <phoneticPr fontId="4" type="noConversion"/>
  </si>
  <si>
    <r>
      <rPr>
        <b/>
        <sz val="9"/>
        <color indexed="9"/>
        <rFont val="돋움"/>
        <family val="3"/>
        <charset val="129"/>
      </rPr>
      <t>과다</t>
    </r>
    <r>
      <rPr>
        <b/>
        <sz val="9"/>
        <color indexed="9"/>
        <rFont val="Tahoma"/>
        <family val="2"/>
      </rPr>
      <t>?</t>
    </r>
    <phoneticPr fontId="4" type="noConversion"/>
  </si>
  <si>
    <r>
      <rPr>
        <b/>
        <sz val="10"/>
        <color indexed="9"/>
        <rFont val="맑은 고딕"/>
        <family val="3"/>
        <charset val="129"/>
      </rPr>
      <t>단위</t>
    </r>
    <phoneticPr fontId="4" type="noConversion"/>
  </si>
  <si>
    <t>자리수</t>
    <phoneticPr fontId="4" type="noConversion"/>
  </si>
  <si>
    <t>소수점</t>
    <phoneticPr fontId="4" type="noConversion"/>
  </si>
  <si>
    <r>
      <rPr>
        <b/>
        <sz val="9"/>
        <color indexed="9"/>
        <rFont val="돋움"/>
        <family val="3"/>
        <charset val="129"/>
      </rPr>
      <t>표준편차</t>
    </r>
    <phoneticPr fontId="4" type="noConversion"/>
  </si>
  <si>
    <r>
      <rPr>
        <b/>
        <sz val="9"/>
        <color indexed="9"/>
        <rFont val="돋움"/>
        <family val="3"/>
        <charset val="129"/>
      </rPr>
      <t>저울의</t>
    </r>
    <phoneticPr fontId="4" type="noConversion"/>
  </si>
  <si>
    <r>
      <rPr>
        <b/>
        <sz val="10"/>
        <color indexed="9"/>
        <rFont val="맑은 고딕"/>
        <family val="3"/>
        <charset val="129"/>
      </rPr>
      <t>최대용량</t>
    </r>
    <phoneticPr fontId="4" type="noConversion"/>
  </si>
  <si>
    <r>
      <rPr>
        <b/>
        <sz val="10"/>
        <color indexed="9"/>
        <rFont val="맑은 고딕"/>
        <family val="3"/>
        <charset val="129"/>
      </rPr>
      <t>최소눈금</t>
    </r>
    <phoneticPr fontId="4" type="noConversion"/>
  </si>
  <si>
    <r>
      <rPr>
        <b/>
        <sz val="9"/>
        <color indexed="9"/>
        <rFont val="돋움"/>
        <family val="3"/>
        <charset val="129"/>
      </rPr>
      <t>서식</t>
    </r>
    <phoneticPr fontId="4" type="noConversion"/>
  </si>
  <si>
    <r>
      <rPr>
        <sz val="10"/>
        <rFont val="돋움"/>
        <family val="3"/>
        <charset val="129"/>
      </rPr>
      <t>중앙</t>
    </r>
    <phoneticPr fontId="4" type="noConversion"/>
  </si>
  <si>
    <r>
      <rPr>
        <b/>
        <sz val="10"/>
        <color indexed="9"/>
        <rFont val="돋움"/>
        <family val="3"/>
        <charset val="129"/>
      </rPr>
      <t>시험분동</t>
    </r>
    <phoneticPr fontId="4" type="noConversion"/>
  </si>
  <si>
    <r>
      <rPr>
        <b/>
        <sz val="10"/>
        <color indexed="9"/>
        <rFont val="맑은 고딕"/>
        <family val="3"/>
        <charset val="129"/>
      </rPr>
      <t>전</t>
    </r>
    <phoneticPr fontId="4" type="noConversion"/>
  </si>
  <si>
    <r>
      <rPr>
        <b/>
        <sz val="9"/>
        <color indexed="9"/>
        <rFont val="돋움"/>
        <family val="3"/>
        <charset val="129"/>
      </rPr>
      <t>저울지시</t>
    </r>
    <phoneticPr fontId="4" type="noConversion"/>
  </si>
  <si>
    <r>
      <rPr>
        <b/>
        <sz val="9"/>
        <color indexed="9"/>
        <rFont val="돋움"/>
        <family val="3"/>
        <charset val="129"/>
      </rPr>
      <t>소수점</t>
    </r>
    <phoneticPr fontId="4" type="noConversion"/>
  </si>
  <si>
    <r>
      <rPr>
        <b/>
        <sz val="9"/>
        <color indexed="9"/>
        <rFont val="돋움"/>
        <family val="3"/>
        <charset val="129"/>
      </rPr>
      <t>변환계수</t>
    </r>
    <phoneticPr fontId="4" type="noConversion"/>
  </si>
  <si>
    <r>
      <rPr>
        <b/>
        <sz val="9"/>
        <color indexed="9"/>
        <rFont val="돋움"/>
        <family val="3"/>
        <charset val="129"/>
      </rPr>
      <t>성적서용</t>
    </r>
    <phoneticPr fontId="4" type="noConversion"/>
  </si>
  <si>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  <phoneticPr fontId="4" type="noConversion"/>
  </si>
  <si>
    <t>유효자리구분</t>
    <phoneticPr fontId="4" type="noConversion"/>
  </si>
  <si>
    <r>
      <rPr>
        <b/>
        <sz val="9"/>
        <color indexed="9"/>
        <rFont val="돋움"/>
        <family val="3"/>
        <charset val="129"/>
      </rPr>
      <t>불확도과다</t>
    </r>
    <r>
      <rPr>
        <b/>
        <sz val="9"/>
        <color indexed="9"/>
        <rFont val="Tahoma"/>
        <family val="2"/>
      </rPr>
      <t>?</t>
    </r>
    <phoneticPr fontId="4" type="noConversion"/>
  </si>
  <si>
    <t>0.0</t>
    <phoneticPr fontId="4" type="noConversion"/>
  </si>
  <si>
    <t>#0</t>
    <phoneticPr fontId="4" type="noConversion"/>
  </si>
  <si>
    <t># ##0</t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</si>
  <si>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공기밀도</t>
    </r>
    <phoneticPr fontId="4" type="noConversion"/>
  </si>
  <si>
    <r>
      <rPr>
        <b/>
        <sz val="10"/>
        <color indexed="9"/>
        <rFont val="맑은 고딕"/>
        <family val="3"/>
        <charset val="129"/>
      </rPr>
      <t>평균온도</t>
    </r>
    <r>
      <rPr>
        <b/>
        <sz val="10"/>
        <color indexed="9"/>
        <rFont val="Tahoma"/>
        <family val="2"/>
      </rPr>
      <t>(</t>
    </r>
    <r>
      <rPr>
        <b/>
        <sz val="10"/>
        <color indexed="9"/>
        <rFont val="맑은 고딕"/>
        <family val="3"/>
        <charset val="129"/>
      </rPr>
      <t>℃</t>
    </r>
    <r>
      <rPr>
        <b/>
        <sz val="10"/>
        <color indexed="9"/>
        <rFont val="Tahoma"/>
        <family val="2"/>
      </rPr>
      <t>)</t>
    </r>
    <phoneticPr fontId="4" type="noConversion"/>
  </si>
  <si>
    <r>
      <rPr>
        <b/>
        <sz val="10"/>
        <color indexed="9"/>
        <rFont val="맑은 고딕"/>
        <family val="3"/>
        <charset val="129"/>
      </rPr>
      <t>평균기압</t>
    </r>
    <r>
      <rPr>
        <b/>
        <sz val="10"/>
        <color indexed="9"/>
        <rFont val="Tahoma"/>
        <family val="2"/>
      </rPr>
      <t>(Pa)</t>
    </r>
    <phoneticPr fontId="4" type="noConversion"/>
  </si>
  <si>
    <r>
      <rPr>
        <b/>
        <sz val="10"/>
        <color indexed="9"/>
        <rFont val="맑은 고딕"/>
        <family val="3"/>
        <charset val="129"/>
      </rPr>
      <t>공기밀도</t>
    </r>
    <r>
      <rPr>
        <b/>
        <sz val="10"/>
        <color indexed="9"/>
        <rFont val="Tahoma"/>
        <family val="2"/>
      </rPr>
      <t>(kg/m</t>
    </r>
    <r>
      <rPr>
        <vertAlign val="superscript"/>
        <sz val="10"/>
        <rFont val="Tahoma"/>
        <family val="2"/>
      </rPr>
      <t>3</t>
    </r>
    <r>
      <rPr>
        <sz val="10"/>
        <rFont val="Tahoma"/>
        <family val="2"/>
      </rPr>
      <t>)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</si>
  <si>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Range 1</t>
    </r>
    <phoneticPr fontId="4" type="noConversion"/>
  </si>
  <si>
    <r>
      <rPr>
        <sz val="10"/>
        <rFont val="돋움"/>
        <family val="3"/>
        <charset val="129"/>
      </rPr>
      <t>좌</t>
    </r>
    <phoneticPr fontId="4" type="noConversion"/>
  </si>
  <si>
    <r>
      <rPr>
        <b/>
        <sz val="10"/>
        <color indexed="9"/>
        <rFont val="맑은 고딕"/>
        <family val="3"/>
        <charset val="129"/>
      </rPr>
      <t>좌</t>
    </r>
    <phoneticPr fontId="4" type="noConversion"/>
  </si>
  <si>
    <r>
      <rPr>
        <b/>
        <sz val="9"/>
        <color indexed="9"/>
        <rFont val="돋움"/>
        <family val="3"/>
        <charset val="129"/>
      </rPr>
      <t>사용</t>
    </r>
    <r>
      <rPr>
        <b/>
        <sz val="9"/>
        <color indexed="9"/>
        <rFont val="Tahoma"/>
        <family val="2"/>
      </rPr>
      <t>?</t>
    </r>
    <phoneticPr fontId="4" type="noConversion"/>
  </si>
  <si>
    <r>
      <rPr>
        <b/>
        <sz val="9"/>
        <color indexed="9"/>
        <rFont val="돋움"/>
        <family val="3"/>
        <charset val="129"/>
      </rPr>
      <t>판정</t>
    </r>
    <phoneticPr fontId="4" type="noConversion"/>
  </si>
  <si>
    <r>
      <rPr>
        <b/>
        <sz val="9"/>
        <color indexed="9"/>
        <rFont val="돋움"/>
        <family val="3"/>
        <charset val="129"/>
      </rPr>
      <t>이름값</t>
    </r>
    <phoneticPr fontId="4" type="noConversion"/>
  </si>
  <si>
    <r>
      <rPr>
        <b/>
        <sz val="9"/>
        <color indexed="9"/>
        <rFont val="돋움"/>
        <family val="3"/>
        <charset val="129"/>
      </rPr>
      <t>단위</t>
    </r>
    <phoneticPr fontId="4" type="noConversion"/>
  </si>
  <si>
    <r>
      <rPr>
        <b/>
        <sz val="9"/>
        <color indexed="9"/>
        <rFont val="돋움"/>
        <family val="3"/>
        <charset val="129"/>
      </rPr>
      <t>상용질량값</t>
    </r>
    <phoneticPr fontId="4" type="noConversion"/>
  </si>
  <si>
    <r>
      <t>1</t>
    </r>
    <r>
      <rPr>
        <b/>
        <sz val="9"/>
        <color indexed="9"/>
        <rFont val="돋움"/>
        <family val="3"/>
        <charset val="129"/>
      </rPr>
      <t>회</t>
    </r>
    <phoneticPr fontId="4" type="noConversion"/>
  </si>
  <si>
    <r>
      <rPr>
        <b/>
        <sz val="9"/>
        <color indexed="9"/>
        <rFont val="돋움"/>
        <family val="3"/>
        <charset val="129"/>
      </rPr>
      <t>보정값</t>
    </r>
    <phoneticPr fontId="4" type="noConversion"/>
  </si>
  <si>
    <r>
      <rPr>
        <b/>
        <sz val="9"/>
        <color indexed="9"/>
        <rFont val="돋움"/>
        <family val="3"/>
        <charset val="129"/>
      </rPr>
      <t>하한</t>
    </r>
    <phoneticPr fontId="4" type="noConversion"/>
  </si>
  <si>
    <r>
      <rPr>
        <b/>
        <sz val="9"/>
        <color indexed="9"/>
        <rFont val="돋움"/>
        <family val="3"/>
        <charset val="129"/>
      </rPr>
      <t>상한</t>
    </r>
    <phoneticPr fontId="4" type="noConversion"/>
  </si>
  <si>
    <r>
      <rPr>
        <b/>
        <sz val="9"/>
        <color indexed="9"/>
        <rFont val="돋움"/>
        <family val="3"/>
        <charset val="129"/>
      </rPr>
      <t>계산결과</t>
    </r>
    <phoneticPr fontId="4" type="noConversion"/>
  </si>
  <si>
    <r>
      <rPr>
        <b/>
        <sz val="9"/>
        <color indexed="9"/>
        <rFont val="돋움"/>
        <family val="3"/>
        <charset val="129"/>
      </rPr>
      <t>→</t>
    </r>
    <phoneticPr fontId="4" type="noConversion"/>
  </si>
  <si>
    <t>● Range 2</t>
    <phoneticPr fontId="4" type="noConversion"/>
  </si>
  <si>
    <t>● Range 3</t>
    <phoneticPr fontId="4" type="noConversion"/>
  </si>
  <si>
    <r>
      <rPr>
        <b/>
        <sz val="10"/>
        <rFont val="돋움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편심오차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시험</t>
    </r>
    <phoneticPr fontId="4" type="noConversion"/>
  </si>
  <si>
    <t>자리수</t>
    <phoneticPr fontId="4" type="noConversion"/>
  </si>
  <si>
    <r>
      <rPr>
        <b/>
        <sz val="9"/>
        <color indexed="9"/>
        <rFont val="돋움"/>
        <family val="3"/>
        <charset val="129"/>
      </rPr>
      <t>저울지시</t>
    </r>
    <phoneticPr fontId="4" type="noConversion"/>
  </si>
  <si>
    <r>
      <rPr>
        <b/>
        <sz val="9"/>
        <color indexed="9"/>
        <rFont val="돋움"/>
        <family val="3"/>
        <charset val="129"/>
      </rPr>
      <t>상용질량값</t>
    </r>
    <phoneticPr fontId="4" type="noConversion"/>
  </si>
  <si>
    <r>
      <rPr>
        <b/>
        <sz val="9"/>
        <color indexed="9"/>
        <rFont val="돋움"/>
        <family val="3"/>
        <charset val="129"/>
      </rPr>
      <t>평균</t>
    </r>
    <phoneticPr fontId="4" type="noConversion"/>
  </si>
  <si>
    <r>
      <rPr>
        <b/>
        <sz val="9"/>
        <color indexed="9"/>
        <rFont val="돋움"/>
        <family val="3"/>
        <charset val="129"/>
      </rPr>
      <t>보정값</t>
    </r>
    <phoneticPr fontId="4" type="noConversion"/>
  </si>
  <si>
    <r>
      <rPr>
        <b/>
        <sz val="9"/>
        <color indexed="9"/>
        <rFont val="돋움"/>
        <family val="3"/>
        <charset val="129"/>
      </rPr>
      <t>상한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</si>
  <si>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Range 2</t>
    </r>
    <phoneticPr fontId="4" type="noConversion"/>
  </si>
  <si>
    <r>
      <rPr>
        <b/>
        <sz val="10"/>
        <rFont val="맑은 고딕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저울사양</t>
    </r>
    <phoneticPr fontId="4" type="noConversion"/>
  </si>
  <si>
    <r>
      <rPr>
        <b/>
        <sz val="10"/>
        <rFont val="돋움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성적서용</t>
    </r>
    <phoneticPr fontId="4" type="noConversion"/>
  </si>
  <si>
    <r>
      <rPr>
        <b/>
        <sz val="10"/>
        <color indexed="9"/>
        <rFont val="맑은 고딕"/>
        <family val="3"/>
        <charset val="129"/>
      </rPr>
      <t>최대용량</t>
    </r>
    <phoneticPr fontId="4" type="noConversion"/>
  </si>
  <si>
    <r>
      <rPr>
        <b/>
        <sz val="10"/>
        <color indexed="9"/>
        <rFont val="맑은 고딕"/>
        <family val="3"/>
        <charset val="129"/>
      </rPr>
      <t>최소눈금</t>
    </r>
    <phoneticPr fontId="4" type="noConversion"/>
  </si>
  <si>
    <r>
      <rPr>
        <b/>
        <sz val="10"/>
        <color indexed="9"/>
        <rFont val="맑은 고딕"/>
        <family val="3"/>
        <charset val="129"/>
      </rPr>
      <t>단위</t>
    </r>
    <phoneticPr fontId="4" type="noConversion"/>
  </si>
  <si>
    <r>
      <rPr>
        <b/>
        <sz val="10"/>
        <color indexed="9"/>
        <rFont val="맑은 고딕"/>
        <family val="3"/>
        <charset val="129"/>
      </rPr>
      <t>최소눈금</t>
    </r>
    <phoneticPr fontId="4" type="noConversion"/>
  </si>
  <si>
    <r>
      <rPr>
        <b/>
        <sz val="9"/>
        <color indexed="9"/>
        <rFont val="돋움"/>
        <family val="3"/>
        <charset val="129"/>
      </rPr>
      <t>분해능</t>
    </r>
    <phoneticPr fontId="4" type="noConversion"/>
  </si>
  <si>
    <t>소수점</t>
    <phoneticPr fontId="4" type="noConversion"/>
  </si>
  <si>
    <r>
      <rPr>
        <b/>
        <sz val="9"/>
        <color indexed="9"/>
        <rFont val="돋움"/>
        <family val="3"/>
        <charset val="129"/>
      </rPr>
      <t>서식</t>
    </r>
    <phoneticPr fontId="4" type="noConversion"/>
  </si>
  <si>
    <t>자리수</t>
    <phoneticPr fontId="4" type="noConversion"/>
  </si>
  <si>
    <r>
      <rPr>
        <b/>
        <sz val="10"/>
        <rFont val="돋움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편심오차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시험</t>
    </r>
    <phoneticPr fontId="4" type="noConversion"/>
  </si>
  <si>
    <r>
      <rPr>
        <b/>
        <sz val="10"/>
        <color indexed="9"/>
        <rFont val="돋움"/>
        <family val="3"/>
        <charset val="129"/>
      </rPr>
      <t>위치</t>
    </r>
    <phoneticPr fontId="4" type="noConversion"/>
  </si>
  <si>
    <r>
      <rPr>
        <sz val="10"/>
        <rFont val="돋움"/>
        <family val="3"/>
        <charset val="129"/>
      </rPr>
      <t>중앙</t>
    </r>
    <phoneticPr fontId="4" type="noConversion"/>
  </si>
  <si>
    <r>
      <rPr>
        <sz val="10"/>
        <rFont val="돋움"/>
        <family val="3"/>
        <charset val="129"/>
      </rPr>
      <t>전</t>
    </r>
    <phoneticPr fontId="4" type="noConversion"/>
  </si>
  <si>
    <r>
      <rPr>
        <sz val="10"/>
        <rFont val="돋움"/>
        <family val="3"/>
        <charset val="129"/>
      </rPr>
      <t>후</t>
    </r>
    <phoneticPr fontId="4" type="noConversion"/>
  </si>
  <si>
    <r>
      <rPr>
        <sz val="10"/>
        <rFont val="돋움"/>
        <family val="3"/>
        <charset val="129"/>
      </rPr>
      <t>좌</t>
    </r>
    <phoneticPr fontId="4" type="noConversion"/>
  </si>
  <si>
    <r>
      <rPr>
        <sz val="10"/>
        <rFont val="돋움"/>
        <family val="3"/>
        <charset val="129"/>
      </rPr>
      <t>우</t>
    </r>
    <phoneticPr fontId="4" type="noConversion"/>
  </si>
  <si>
    <r>
      <rPr>
        <b/>
        <sz val="10"/>
        <color indexed="9"/>
        <rFont val="돋움"/>
        <family val="3"/>
        <charset val="129"/>
      </rPr>
      <t>시험분동</t>
    </r>
    <phoneticPr fontId="4" type="noConversion"/>
  </si>
  <si>
    <r>
      <rPr>
        <b/>
        <sz val="9"/>
        <color indexed="9"/>
        <rFont val="돋움"/>
        <family val="3"/>
        <charset val="129"/>
      </rPr>
      <t>소수점</t>
    </r>
    <phoneticPr fontId="4" type="noConversion"/>
  </si>
  <si>
    <r>
      <rPr>
        <b/>
        <sz val="10"/>
        <color indexed="9"/>
        <rFont val="맑은 고딕"/>
        <family val="3"/>
        <charset val="129"/>
      </rPr>
      <t>편심오차</t>
    </r>
    <phoneticPr fontId="4" type="noConversion"/>
  </si>
  <si>
    <r>
      <rPr>
        <b/>
        <sz val="10"/>
        <color indexed="9"/>
        <rFont val="돋움"/>
        <family val="3"/>
        <charset val="129"/>
      </rPr>
      <t>지시값</t>
    </r>
    <phoneticPr fontId="4" type="noConversion"/>
  </si>
  <si>
    <r>
      <rPr>
        <b/>
        <sz val="9"/>
        <color indexed="9"/>
        <rFont val="돋움"/>
        <family val="3"/>
        <charset val="129"/>
      </rPr>
      <t>서식</t>
    </r>
    <phoneticPr fontId="4" type="noConversion"/>
  </si>
  <si>
    <r>
      <rPr>
        <b/>
        <sz val="10"/>
        <color indexed="9"/>
        <rFont val="맑은 고딕"/>
        <family val="3"/>
        <charset val="129"/>
      </rPr>
      <t>후</t>
    </r>
    <phoneticPr fontId="4" type="noConversion"/>
  </si>
  <si>
    <r>
      <rPr>
        <b/>
        <sz val="10"/>
        <color indexed="9"/>
        <rFont val="맑은 고딕"/>
        <family val="3"/>
        <charset val="129"/>
      </rPr>
      <t>좌</t>
    </r>
    <phoneticPr fontId="4" type="noConversion"/>
  </si>
  <si>
    <r>
      <rPr>
        <b/>
        <sz val="10"/>
        <color indexed="9"/>
        <rFont val="맑은 고딕"/>
        <family val="3"/>
        <charset val="129"/>
      </rPr>
      <t>우</t>
    </r>
    <phoneticPr fontId="4" type="noConversion"/>
  </si>
  <si>
    <r>
      <rPr>
        <b/>
        <sz val="10"/>
        <color indexed="9"/>
        <rFont val="돋움"/>
        <family val="3"/>
        <charset val="129"/>
      </rPr>
      <t>편심오차</t>
    </r>
    <phoneticPr fontId="4" type="noConversion"/>
  </si>
  <si>
    <t>-</t>
    <phoneticPr fontId="4" type="noConversion"/>
  </si>
  <si>
    <r>
      <rPr>
        <b/>
        <sz val="9"/>
        <color indexed="9"/>
        <rFont val="돋움"/>
        <family val="3"/>
        <charset val="129"/>
      </rPr>
      <t>사용</t>
    </r>
    <r>
      <rPr>
        <b/>
        <sz val="9"/>
        <color indexed="9"/>
        <rFont val="Tahoma"/>
        <family val="2"/>
      </rPr>
      <t>?</t>
    </r>
    <phoneticPr fontId="4" type="noConversion"/>
  </si>
  <si>
    <r>
      <rPr>
        <b/>
        <sz val="9"/>
        <color indexed="9"/>
        <rFont val="돋움"/>
        <family val="3"/>
        <charset val="129"/>
      </rPr>
      <t>표준분동</t>
    </r>
    <phoneticPr fontId="4" type="noConversion"/>
  </si>
  <si>
    <r>
      <rPr>
        <b/>
        <sz val="9"/>
        <color indexed="9"/>
        <rFont val="돋움"/>
        <family val="3"/>
        <charset val="129"/>
      </rPr>
      <t>저울의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지시값</t>
    </r>
    <phoneticPr fontId="4" type="noConversion"/>
  </si>
  <si>
    <r>
      <rPr>
        <b/>
        <sz val="9"/>
        <color indexed="9"/>
        <rFont val="돋움"/>
        <family val="3"/>
        <charset val="129"/>
      </rPr>
      <t>표준편차</t>
    </r>
    <phoneticPr fontId="4" type="noConversion"/>
  </si>
  <si>
    <r>
      <rPr>
        <b/>
        <sz val="9"/>
        <color indexed="9"/>
        <rFont val="돋움"/>
        <family val="3"/>
        <charset val="129"/>
      </rPr>
      <t>자연수</t>
    </r>
    <phoneticPr fontId="4" type="noConversion"/>
  </si>
  <si>
    <r>
      <rPr>
        <b/>
        <sz val="9"/>
        <color indexed="9"/>
        <rFont val="돋움"/>
        <family val="3"/>
        <charset val="129"/>
      </rPr>
      <t>소수점</t>
    </r>
    <phoneticPr fontId="4" type="noConversion"/>
  </si>
  <si>
    <r>
      <rPr>
        <b/>
        <sz val="9"/>
        <color indexed="9"/>
        <rFont val="돋움"/>
        <family val="3"/>
        <charset val="129"/>
      </rPr>
      <t>저울의</t>
    </r>
    <phoneticPr fontId="4" type="noConversion"/>
  </si>
  <si>
    <r>
      <rPr>
        <b/>
        <sz val="9"/>
        <color indexed="9"/>
        <rFont val="돋움"/>
        <family val="3"/>
        <charset val="129"/>
      </rPr>
      <t>표준분동</t>
    </r>
    <phoneticPr fontId="4" type="noConversion"/>
  </si>
  <si>
    <r>
      <rPr>
        <b/>
        <sz val="9"/>
        <color indexed="9"/>
        <rFont val="돋움"/>
        <family val="3"/>
        <charset val="129"/>
      </rPr>
      <t>저울지시</t>
    </r>
    <phoneticPr fontId="4" type="noConversion"/>
  </si>
  <si>
    <r>
      <rPr>
        <b/>
        <sz val="9"/>
        <color indexed="9"/>
        <rFont val="돋움"/>
        <family val="3"/>
        <charset val="129"/>
      </rPr>
      <t>이름값</t>
    </r>
    <phoneticPr fontId="4" type="noConversion"/>
  </si>
  <si>
    <r>
      <rPr>
        <b/>
        <sz val="9"/>
        <color indexed="9"/>
        <rFont val="돋움"/>
        <family val="3"/>
        <charset val="129"/>
      </rPr>
      <t>단위</t>
    </r>
    <phoneticPr fontId="4" type="noConversion"/>
  </si>
  <si>
    <r>
      <rPr>
        <b/>
        <sz val="9"/>
        <color indexed="9"/>
        <rFont val="돋움"/>
        <family val="3"/>
        <charset val="129"/>
      </rPr>
      <t>평균</t>
    </r>
    <phoneticPr fontId="4" type="noConversion"/>
  </si>
  <si>
    <r>
      <rPr>
        <b/>
        <sz val="9"/>
        <color indexed="9"/>
        <rFont val="돋움"/>
        <family val="3"/>
        <charset val="129"/>
      </rPr>
      <t>지시값</t>
    </r>
    <phoneticPr fontId="4" type="noConversion"/>
  </si>
  <si>
    <r>
      <rPr>
        <b/>
        <sz val="9"/>
        <color indexed="9"/>
        <rFont val="돋움"/>
        <family val="3"/>
        <charset val="129"/>
      </rPr>
      <t>상용질량값</t>
    </r>
    <phoneticPr fontId="4" type="noConversion"/>
  </si>
  <si>
    <r>
      <rPr>
        <b/>
        <sz val="9"/>
        <color indexed="9"/>
        <rFont val="돋움"/>
        <family val="3"/>
        <charset val="129"/>
      </rPr>
      <t>보정값</t>
    </r>
    <phoneticPr fontId="4" type="noConversion"/>
  </si>
  <si>
    <r>
      <rPr>
        <b/>
        <sz val="9"/>
        <color indexed="9"/>
        <rFont val="돋움"/>
        <family val="3"/>
        <charset val="129"/>
      </rPr>
      <t>자리수</t>
    </r>
    <phoneticPr fontId="4" type="noConversion"/>
  </si>
  <si>
    <r>
      <rPr>
        <b/>
        <sz val="9"/>
        <color indexed="9"/>
        <rFont val="돋움"/>
        <family val="3"/>
        <charset val="129"/>
      </rPr>
      <t>하한</t>
    </r>
    <phoneticPr fontId="4" type="noConversion"/>
  </si>
  <si>
    <r>
      <rPr>
        <b/>
        <sz val="9"/>
        <color indexed="9"/>
        <rFont val="돋움"/>
        <family val="3"/>
        <charset val="129"/>
      </rPr>
      <t>계산결과</t>
    </r>
    <phoneticPr fontId="4" type="noConversion"/>
  </si>
  <si>
    <r>
      <rPr>
        <b/>
        <sz val="9"/>
        <color indexed="9"/>
        <rFont val="돋움"/>
        <family val="3"/>
        <charset val="129"/>
      </rPr>
      <t>변환계수</t>
    </r>
    <phoneticPr fontId="4" type="noConversion"/>
  </si>
  <si>
    <r>
      <rPr>
        <b/>
        <sz val="9"/>
        <color indexed="9"/>
        <rFont val="돋움"/>
        <family val="3"/>
        <charset val="129"/>
      </rPr>
      <t>단위변환</t>
    </r>
    <phoneticPr fontId="4" type="noConversion"/>
  </si>
  <si>
    <t>CMC</t>
    <phoneticPr fontId="4" type="noConversion"/>
  </si>
  <si>
    <r>
      <rPr>
        <b/>
        <sz val="9"/>
        <color indexed="9"/>
        <rFont val="돋움"/>
        <family val="3"/>
        <charset val="129"/>
      </rPr>
      <t>변환계수</t>
    </r>
    <phoneticPr fontId="4" type="noConversion"/>
  </si>
  <si>
    <r>
      <rPr>
        <b/>
        <sz val="9"/>
        <color indexed="9"/>
        <rFont val="돋움"/>
        <family val="3"/>
        <charset val="129"/>
      </rPr>
      <t>단위변환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</si>
  <si>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Range 3</t>
    </r>
    <phoneticPr fontId="4" type="noConversion"/>
  </si>
  <si>
    <r>
      <rPr>
        <b/>
        <sz val="10"/>
        <rFont val="맑은 고딕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저울사양</t>
    </r>
    <phoneticPr fontId="4" type="noConversion"/>
  </si>
  <si>
    <r>
      <rPr>
        <b/>
        <sz val="10"/>
        <rFont val="돋움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성적서용</t>
    </r>
    <phoneticPr fontId="4" type="noConversion"/>
  </si>
  <si>
    <r>
      <rPr>
        <b/>
        <sz val="10"/>
        <color indexed="9"/>
        <rFont val="맑은 고딕"/>
        <family val="3"/>
        <charset val="129"/>
      </rPr>
      <t>최대용량</t>
    </r>
    <phoneticPr fontId="4" type="noConversion"/>
  </si>
  <si>
    <r>
      <rPr>
        <b/>
        <sz val="9"/>
        <color indexed="9"/>
        <rFont val="돋움"/>
        <family val="3"/>
        <charset val="129"/>
      </rPr>
      <t>분해능</t>
    </r>
    <phoneticPr fontId="4" type="noConversion"/>
  </si>
  <si>
    <t>소수점</t>
    <phoneticPr fontId="4" type="noConversion"/>
  </si>
  <si>
    <t>자리수</t>
    <phoneticPr fontId="4" type="noConversion"/>
  </si>
  <si>
    <r>
      <rPr>
        <b/>
        <sz val="10"/>
        <rFont val="돋움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편심오차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시험</t>
    </r>
    <phoneticPr fontId="4" type="noConversion"/>
  </si>
  <si>
    <r>
      <rPr>
        <b/>
        <sz val="10"/>
        <color indexed="9"/>
        <rFont val="돋움"/>
        <family val="3"/>
        <charset val="129"/>
      </rPr>
      <t>위치</t>
    </r>
    <phoneticPr fontId="4" type="noConversion"/>
  </si>
  <si>
    <r>
      <rPr>
        <sz val="10"/>
        <rFont val="돋움"/>
        <family val="3"/>
        <charset val="129"/>
      </rPr>
      <t>전</t>
    </r>
    <phoneticPr fontId="4" type="noConversion"/>
  </si>
  <si>
    <r>
      <rPr>
        <sz val="10"/>
        <rFont val="돋움"/>
        <family val="3"/>
        <charset val="129"/>
      </rPr>
      <t>좌</t>
    </r>
    <phoneticPr fontId="4" type="noConversion"/>
  </si>
  <si>
    <r>
      <rPr>
        <sz val="10"/>
        <rFont val="돋움"/>
        <family val="3"/>
        <charset val="129"/>
      </rPr>
      <t>우</t>
    </r>
    <phoneticPr fontId="4" type="noConversion"/>
  </si>
  <si>
    <r>
      <rPr>
        <b/>
        <sz val="9"/>
        <color indexed="9"/>
        <rFont val="돋움"/>
        <family val="3"/>
        <charset val="129"/>
      </rPr>
      <t>소수점</t>
    </r>
    <phoneticPr fontId="4" type="noConversion"/>
  </si>
  <si>
    <r>
      <rPr>
        <b/>
        <sz val="10"/>
        <color indexed="9"/>
        <rFont val="맑은 고딕"/>
        <family val="3"/>
        <charset val="129"/>
      </rPr>
      <t>편심오차</t>
    </r>
    <phoneticPr fontId="4" type="noConversion"/>
  </si>
  <si>
    <r>
      <rPr>
        <b/>
        <sz val="10"/>
        <color indexed="9"/>
        <rFont val="돋움"/>
        <family val="3"/>
        <charset val="129"/>
      </rPr>
      <t>지시값</t>
    </r>
    <phoneticPr fontId="4" type="noConversion"/>
  </si>
  <si>
    <t>자리수</t>
    <phoneticPr fontId="4" type="noConversion"/>
  </si>
  <si>
    <r>
      <rPr>
        <b/>
        <sz val="10"/>
        <color indexed="9"/>
        <rFont val="맑은 고딕"/>
        <family val="3"/>
        <charset val="129"/>
      </rPr>
      <t>전</t>
    </r>
    <phoneticPr fontId="4" type="noConversion"/>
  </si>
  <si>
    <r>
      <rPr>
        <b/>
        <sz val="10"/>
        <color indexed="9"/>
        <rFont val="맑은 고딕"/>
        <family val="3"/>
        <charset val="129"/>
      </rPr>
      <t>후</t>
    </r>
    <phoneticPr fontId="4" type="noConversion"/>
  </si>
  <si>
    <r>
      <rPr>
        <b/>
        <sz val="10"/>
        <color indexed="9"/>
        <rFont val="맑은 고딕"/>
        <family val="3"/>
        <charset val="129"/>
      </rPr>
      <t>좌</t>
    </r>
    <phoneticPr fontId="4" type="noConversion"/>
  </si>
  <si>
    <r>
      <rPr>
        <b/>
        <sz val="10"/>
        <color indexed="9"/>
        <rFont val="맑은 고딕"/>
        <family val="3"/>
        <charset val="129"/>
      </rPr>
      <t>우</t>
    </r>
    <phoneticPr fontId="4" type="noConversion"/>
  </si>
  <si>
    <r>
      <rPr>
        <b/>
        <sz val="10"/>
        <color indexed="9"/>
        <rFont val="돋움"/>
        <family val="3"/>
        <charset val="129"/>
      </rPr>
      <t>시험분동</t>
    </r>
    <phoneticPr fontId="4" type="noConversion"/>
  </si>
  <si>
    <r>
      <rPr>
        <b/>
        <sz val="10"/>
        <color indexed="9"/>
        <rFont val="돋움"/>
        <family val="3"/>
        <charset val="129"/>
      </rPr>
      <t>편심오차</t>
    </r>
    <phoneticPr fontId="4" type="noConversion"/>
  </si>
  <si>
    <t>-</t>
    <phoneticPr fontId="4" type="noConversion"/>
  </si>
  <si>
    <r>
      <rPr>
        <b/>
        <sz val="10"/>
        <rFont val="돋움"/>
        <family val="3"/>
        <charset val="129"/>
      </rPr>
      <t>○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직선성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시험</t>
    </r>
    <phoneticPr fontId="4" type="noConversion"/>
  </si>
  <si>
    <r>
      <rPr>
        <b/>
        <sz val="9"/>
        <color indexed="9"/>
        <rFont val="돋움"/>
        <family val="3"/>
        <charset val="129"/>
      </rPr>
      <t>표준분동</t>
    </r>
    <phoneticPr fontId="4" type="noConversion"/>
  </si>
  <si>
    <r>
      <rPr>
        <b/>
        <sz val="9"/>
        <color indexed="9"/>
        <rFont val="돋움"/>
        <family val="3"/>
        <charset val="129"/>
      </rPr>
      <t>저울의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지시값</t>
    </r>
    <phoneticPr fontId="4" type="noConversion"/>
  </si>
  <si>
    <r>
      <rPr>
        <b/>
        <sz val="9"/>
        <color indexed="9"/>
        <rFont val="돋움"/>
        <family val="3"/>
        <charset val="129"/>
      </rPr>
      <t>저울지시</t>
    </r>
    <phoneticPr fontId="4" type="noConversion"/>
  </si>
  <si>
    <r>
      <rPr>
        <b/>
        <sz val="9"/>
        <color indexed="9"/>
        <rFont val="돋움"/>
        <family val="3"/>
        <charset val="129"/>
      </rPr>
      <t>자연수</t>
    </r>
    <phoneticPr fontId="4" type="noConversion"/>
  </si>
  <si>
    <r>
      <rPr>
        <b/>
        <sz val="9"/>
        <color indexed="9"/>
        <rFont val="돋움"/>
        <family val="3"/>
        <charset val="129"/>
      </rPr>
      <t>저울의</t>
    </r>
    <phoneticPr fontId="4" type="noConversion"/>
  </si>
  <si>
    <r>
      <rPr>
        <b/>
        <sz val="9"/>
        <color indexed="9"/>
        <rFont val="돋움"/>
        <family val="3"/>
        <charset val="129"/>
      </rPr>
      <t>표준분동</t>
    </r>
    <phoneticPr fontId="4" type="noConversion"/>
  </si>
  <si>
    <r>
      <rPr>
        <b/>
        <sz val="9"/>
        <color indexed="9"/>
        <rFont val="돋움"/>
        <family val="3"/>
        <charset val="129"/>
      </rPr>
      <t>소수점</t>
    </r>
    <phoneticPr fontId="4" type="noConversion"/>
  </si>
  <si>
    <t>Spec</t>
    <phoneticPr fontId="4" type="noConversion"/>
  </si>
  <si>
    <r>
      <rPr>
        <b/>
        <sz val="9"/>
        <color indexed="9"/>
        <rFont val="돋움"/>
        <family val="3"/>
        <charset val="129"/>
      </rPr>
      <t>이름값</t>
    </r>
    <phoneticPr fontId="4" type="noConversion"/>
  </si>
  <si>
    <r>
      <rPr>
        <b/>
        <sz val="9"/>
        <color indexed="9"/>
        <rFont val="돋움"/>
        <family val="3"/>
        <charset val="129"/>
      </rPr>
      <t>단위</t>
    </r>
    <phoneticPr fontId="4" type="noConversion"/>
  </si>
  <si>
    <r>
      <rPr>
        <b/>
        <sz val="9"/>
        <color indexed="9"/>
        <rFont val="돋움"/>
        <family val="3"/>
        <charset val="129"/>
      </rPr>
      <t>상용질량값</t>
    </r>
    <phoneticPr fontId="4" type="noConversion"/>
  </si>
  <si>
    <r>
      <t>1</t>
    </r>
    <r>
      <rPr>
        <b/>
        <sz val="9"/>
        <color indexed="9"/>
        <rFont val="돋움"/>
        <family val="3"/>
        <charset val="129"/>
      </rPr>
      <t>회</t>
    </r>
    <phoneticPr fontId="4" type="noConversion"/>
  </si>
  <si>
    <r>
      <rPr>
        <b/>
        <sz val="9"/>
        <color indexed="9"/>
        <rFont val="돋움"/>
        <family val="3"/>
        <charset val="129"/>
      </rPr>
      <t>평균</t>
    </r>
    <phoneticPr fontId="4" type="noConversion"/>
  </si>
  <si>
    <r>
      <rPr>
        <b/>
        <sz val="9"/>
        <color indexed="9"/>
        <rFont val="돋움"/>
        <family val="3"/>
        <charset val="129"/>
      </rPr>
      <t>보정값</t>
    </r>
    <phoneticPr fontId="4" type="noConversion"/>
  </si>
  <si>
    <r>
      <rPr>
        <b/>
        <sz val="9"/>
        <color indexed="9"/>
        <rFont val="돋움"/>
        <family val="3"/>
        <charset val="129"/>
      </rPr>
      <t>서식</t>
    </r>
    <phoneticPr fontId="4" type="noConversion"/>
  </si>
  <si>
    <r>
      <rPr>
        <b/>
        <sz val="9"/>
        <color indexed="9"/>
        <rFont val="돋움"/>
        <family val="3"/>
        <charset val="129"/>
      </rPr>
      <t>지시값</t>
    </r>
    <phoneticPr fontId="4" type="noConversion"/>
  </si>
  <si>
    <r>
      <rPr>
        <b/>
        <sz val="9"/>
        <color indexed="9"/>
        <rFont val="돋움"/>
        <family val="3"/>
        <charset val="129"/>
      </rPr>
      <t>자리수</t>
    </r>
    <phoneticPr fontId="4" type="noConversion"/>
  </si>
  <si>
    <r>
      <rPr>
        <b/>
        <sz val="9"/>
        <color indexed="9"/>
        <rFont val="돋움"/>
        <family val="3"/>
        <charset val="129"/>
      </rPr>
      <t>하한</t>
    </r>
    <phoneticPr fontId="4" type="noConversion"/>
  </si>
  <si>
    <r>
      <rPr>
        <b/>
        <sz val="9"/>
        <color indexed="9"/>
        <rFont val="돋움"/>
        <family val="3"/>
        <charset val="129"/>
      </rPr>
      <t>상한</t>
    </r>
    <phoneticPr fontId="4" type="noConversion"/>
  </si>
  <si>
    <r>
      <rPr>
        <b/>
        <sz val="9"/>
        <color indexed="9"/>
        <rFont val="돋움"/>
        <family val="3"/>
        <charset val="129"/>
      </rPr>
      <t>범위</t>
    </r>
    <phoneticPr fontId="4" type="noConversion"/>
  </si>
  <si>
    <r>
      <rPr>
        <b/>
        <sz val="9"/>
        <color indexed="9"/>
        <rFont val="돋움"/>
        <family val="3"/>
        <charset val="129"/>
      </rPr>
      <t>계산결과</t>
    </r>
    <phoneticPr fontId="4" type="noConversion"/>
  </si>
  <si>
    <r>
      <rPr>
        <b/>
        <sz val="9"/>
        <color indexed="9"/>
        <rFont val="돋움"/>
        <family val="3"/>
        <charset val="129"/>
      </rPr>
      <t>변환계수</t>
    </r>
    <phoneticPr fontId="4" type="noConversion"/>
  </si>
  <si>
    <r>
      <rPr>
        <b/>
        <sz val="9"/>
        <color indexed="9"/>
        <rFont val="돋움"/>
        <family val="3"/>
        <charset val="129"/>
      </rPr>
      <t>단위변환</t>
    </r>
    <phoneticPr fontId="4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</si>
  <si>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</si>
  <si>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4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</si>
  <si>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4" type="noConversion"/>
  </si>
  <si>
    <r>
      <rPr>
        <sz val="10"/>
        <rFont val="돋움"/>
        <family val="3"/>
        <charset val="129"/>
      </rPr>
      <t>기본수수료</t>
    </r>
    <phoneticPr fontId="4" type="noConversion"/>
  </si>
  <si>
    <r>
      <rPr>
        <sz val="10"/>
        <rFont val="돋움"/>
        <family val="3"/>
        <charset val="129"/>
      </rPr>
      <t>추가수수료</t>
    </r>
    <phoneticPr fontId="4" type="noConversion"/>
  </si>
  <si>
    <r>
      <rPr>
        <sz val="10"/>
        <rFont val="돋움"/>
        <family val="3"/>
        <charset val="129"/>
      </rPr>
      <t>항목</t>
    </r>
    <phoneticPr fontId="4" type="noConversion"/>
  </si>
  <si>
    <r>
      <rPr>
        <sz val="10"/>
        <rFont val="돋움"/>
        <family val="3"/>
        <charset val="129"/>
      </rPr>
      <t>교정여부</t>
    </r>
    <phoneticPr fontId="4" type="noConversion"/>
  </si>
  <si>
    <r>
      <rPr>
        <sz val="10"/>
        <rFont val="돋움"/>
        <family val="3"/>
        <charset val="129"/>
      </rPr>
      <t>최대용량</t>
    </r>
    <r>
      <rPr>
        <sz val="10"/>
        <rFont val="Tahoma"/>
        <family val="2"/>
      </rPr>
      <t xml:space="preserve"> (kg)</t>
    </r>
    <phoneticPr fontId="4" type="noConversion"/>
  </si>
  <si>
    <r>
      <rPr>
        <sz val="10"/>
        <rFont val="돋움"/>
        <family val="3"/>
        <charset val="129"/>
      </rPr>
      <t>분해능</t>
    </r>
    <r>
      <rPr>
        <sz val="10"/>
        <rFont val="Tahoma"/>
        <family val="2"/>
      </rPr>
      <t xml:space="preserve"> (kg)</t>
    </r>
    <phoneticPr fontId="4" type="noConversion"/>
  </si>
  <si>
    <r>
      <rPr>
        <sz val="10"/>
        <rFont val="돋움"/>
        <family val="3"/>
        <charset val="129"/>
      </rPr>
      <t>분해능</t>
    </r>
    <r>
      <rPr>
        <sz val="10"/>
        <rFont val="Tahoma"/>
        <family val="2"/>
      </rPr>
      <t xml:space="preserve"> / FS</t>
    </r>
    <r>
      <rPr>
        <sz val="10"/>
        <rFont val="돋움"/>
        <family val="3"/>
        <charset val="129"/>
      </rPr>
      <t>≤</t>
    </r>
    <r>
      <rPr>
        <sz val="10"/>
        <rFont val="Tahoma"/>
        <family val="2"/>
      </rPr>
      <t>10-5</t>
    </r>
    <phoneticPr fontId="4" type="noConversion"/>
  </si>
  <si>
    <r>
      <rPr>
        <sz val="10"/>
        <rFont val="돋움"/>
        <family val="3"/>
        <charset val="129"/>
      </rPr>
      <t>교정점수</t>
    </r>
    <phoneticPr fontId="4" type="noConversion"/>
  </si>
  <si>
    <r>
      <rPr>
        <sz val="10"/>
        <rFont val="돋움"/>
        <family val="3"/>
        <charset val="129"/>
      </rPr>
      <t>소계</t>
    </r>
    <phoneticPr fontId="4" type="noConversion"/>
  </si>
  <si>
    <r>
      <rPr>
        <sz val="10"/>
        <rFont val="돋움"/>
        <family val="3"/>
        <charset val="129"/>
      </rPr>
      <t>합계</t>
    </r>
    <phoneticPr fontId="4" type="noConversion"/>
  </si>
  <si>
    <r>
      <t xml:space="preserve">kg </t>
    </r>
    <r>
      <rPr>
        <sz val="10"/>
        <rFont val="돋움"/>
        <family val="3"/>
        <charset val="129"/>
      </rPr>
      <t>이하</t>
    </r>
    <phoneticPr fontId="4" type="noConversion"/>
  </si>
  <si>
    <r>
      <rPr>
        <sz val="10"/>
        <rFont val="돋움"/>
        <family val="3"/>
        <charset val="129"/>
      </rPr>
      <t>분해능</t>
    </r>
    <r>
      <rPr>
        <sz val="10"/>
        <rFont val="Tahoma"/>
        <family val="2"/>
      </rPr>
      <t xml:space="preserve"> / FS &gt;10-5</t>
    </r>
    <phoneticPr fontId="4" type="noConversion"/>
  </si>
  <si>
    <r>
      <rPr>
        <sz val="10"/>
        <rFont val="돋움"/>
        <family val="3"/>
        <charset val="129"/>
      </rPr>
      <t>추가</t>
    </r>
    <r>
      <rPr>
        <sz val="10"/>
        <rFont val="Tahoma"/>
        <family val="2"/>
      </rPr>
      <t xml:space="preserve"> Range </t>
    </r>
    <r>
      <rPr>
        <sz val="10"/>
        <rFont val="돋움"/>
        <family val="3"/>
        <charset val="129"/>
      </rPr>
      <t>마다</t>
    </r>
    <r>
      <rPr>
        <sz val="10"/>
        <rFont val="Tahoma"/>
        <family val="2"/>
      </rPr>
      <t xml:space="preserve"> 100% </t>
    </r>
    <r>
      <rPr>
        <sz val="10"/>
        <rFont val="돋움"/>
        <family val="3"/>
        <charset val="129"/>
      </rPr>
      <t>추가</t>
    </r>
    <phoneticPr fontId="4" type="noConversion"/>
  </si>
  <si>
    <t>Range 1</t>
    <phoneticPr fontId="4" type="noConversion"/>
  </si>
  <si>
    <r>
      <rPr>
        <sz val="10"/>
        <rFont val="돋움"/>
        <family val="3"/>
        <charset val="129"/>
      </rPr>
      <t>분해능</t>
    </r>
    <r>
      <rPr>
        <sz val="10"/>
        <rFont val="Tahoma"/>
        <family val="2"/>
      </rPr>
      <t xml:space="preserve"> / FS </t>
    </r>
    <r>
      <rPr>
        <sz val="10"/>
        <rFont val="돋움"/>
        <family val="3"/>
        <charset val="129"/>
      </rPr>
      <t>≤</t>
    </r>
    <r>
      <rPr>
        <sz val="10"/>
        <rFont val="Tahoma"/>
        <family val="2"/>
      </rPr>
      <t>10-5</t>
    </r>
    <phoneticPr fontId="4" type="noConversion"/>
  </si>
  <si>
    <t>Range 2</t>
    <phoneticPr fontId="4" type="noConversion"/>
  </si>
  <si>
    <t>Range 3</t>
    <phoneticPr fontId="4" type="noConversion"/>
  </si>
  <si>
    <r>
      <t xml:space="preserve">kg </t>
    </r>
    <r>
      <rPr>
        <sz val="10"/>
        <rFont val="돋움"/>
        <family val="3"/>
        <charset val="129"/>
      </rPr>
      <t>초과</t>
    </r>
    <phoneticPr fontId="4" type="noConversion"/>
  </si>
  <si>
    <r>
      <rPr>
        <sz val="10"/>
        <rFont val="돋움"/>
        <family val="3"/>
        <charset val="129"/>
      </rPr>
      <t>실비</t>
    </r>
    <phoneticPr fontId="4" type="noConversion"/>
  </si>
  <si>
    <t>교정점추가분</t>
    <phoneticPr fontId="4" type="noConversion"/>
  </si>
  <si>
    <t>교정포인트를 늘려달라는 업체 요구가 증가 함에 따라, 교정점 추가분을 적용하였음.</t>
    <phoneticPr fontId="4" type="noConversion"/>
  </si>
  <si>
    <t>※ 교정점 4 Point 를 1 Range로 간주하였음.</t>
    <phoneticPr fontId="4" type="noConversion"/>
  </si>
  <si>
    <t>기본 1 Range당 0점 제외하고 4 Point를 측정하므로 1 Point 추가시 25% 추가함.</t>
    <phoneticPr fontId="4" type="noConversion"/>
  </si>
  <si>
    <t>저울의 교정값</t>
    <phoneticPr fontId="4" type="noConversion"/>
  </si>
  <si>
    <t>계산용</t>
    <phoneticPr fontId="4" type="noConversion"/>
  </si>
  <si>
    <t>표기용</t>
    <phoneticPr fontId="4" type="noConversion"/>
  </si>
  <si>
    <t>교정값</t>
    <phoneticPr fontId="4" type="noConversion"/>
  </si>
  <si>
    <t>Decision</t>
  </si>
  <si>
    <t>Decision</t>
    <phoneticPr fontId="4" type="noConversion"/>
  </si>
  <si>
    <t>FAIL?</t>
    <phoneticPr fontId="4" type="noConversion"/>
  </si>
  <si>
    <t>■ 측정불확도</t>
    <phoneticPr fontId="4" type="noConversion"/>
  </si>
  <si>
    <t>■ 측정불확도</t>
    <phoneticPr fontId="4" type="noConversion"/>
  </si>
  <si>
    <t>사용중지?</t>
  </si>
  <si>
    <t>지난교정값 1</t>
    <phoneticPr fontId="4" type="noConversion"/>
  </si>
  <si>
    <t>지난교정값 2</t>
  </si>
  <si>
    <t>지난교정값 3</t>
  </si>
  <si>
    <t>지난교정값 4</t>
  </si>
  <si>
    <t>호칭값</t>
    <phoneticPr fontId="4" type="noConversion"/>
  </si>
  <si>
    <t>불안정성 불확도
u inst</t>
    <phoneticPr fontId="4" type="noConversion"/>
  </si>
  <si>
    <t>지난교정값</t>
    <phoneticPr fontId="4" type="noConversion"/>
  </si>
  <si>
    <t>(g)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</si>
  <si>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</si>
  <si>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</si>
  <si>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</si>
  <si>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</si>
  <si>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t>불확도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</si>
  <si>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</si>
  <si>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</si>
  <si>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</si>
  <si>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</si>
  <si>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</si>
  <si>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</si>
  <si>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</si>
  <si>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</si>
  <si>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</si>
  <si>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※ 신뢰수준 약 95 %,</t>
  </si>
  <si>
    <t>MEASURED VALUE (조정후)</t>
    <phoneticPr fontId="4" type="noConversion"/>
  </si>
  <si>
    <t>MEASURED VALUE (조정후)</t>
    <phoneticPr fontId="4" type="noConversion"/>
  </si>
  <si>
    <t>◆ 측정불확도 추정보고서 (조정후)◆</t>
    <phoneticPr fontId="4" type="noConversion"/>
  </si>
  <si>
    <t>∞</t>
    <phoneticPr fontId="4" type="noConversion"/>
  </si>
  <si>
    <t>∞</t>
    <phoneticPr fontId="4" type="noConversion"/>
  </si>
  <si>
    <t>∞</t>
    <phoneticPr fontId="4" type="noConversion"/>
  </si>
  <si>
    <t>● Range 1 (조정후)</t>
    <phoneticPr fontId="4" type="noConversion"/>
  </si>
  <si>
    <t>● Range 2 (조정후)</t>
    <phoneticPr fontId="4" type="noConversion"/>
  </si>
  <si>
    <t>● Range 3 (조정후)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</si>
  <si>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</si>
  <si>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</si>
  <si>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</si>
  <si>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</si>
  <si>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</si>
  <si>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</si>
  <si>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Measured
Value</t>
    <phoneticPr fontId="4" type="noConversion"/>
  </si>
  <si>
    <t>Measured
Value</t>
    <phoneticPr fontId="4" type="noConversion"/>
  </si>
  <si>
    <t>Correction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</si>
  <si>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</si>
  <si>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</si>
  <si>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</si>
  <si>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HCT</t>
    <phoneticPr fontId="4" type="noConversion"/>
  </si>
  <si>
    <t>분해능반영</t>
    <phoneticPr fontId="4" type="noConversion"/>
  </si>
  <si>
    <t>측정불확도</t>
  </si>
  <si>
    <t>표준편차</t>
    <phoneticPr fontId="4" type="noConversion"/>
  </si>
  <si>
    <r>
      <rPr>
        <b/>
        <sz val="9"/>
        <color indexed="9"/>
        <rFont val="돋움"/>
        <family val="3"/>
        <charset val="129"/>
      </rPr>
      <t>계산결과</t>
    </r>
    <phoneticPr fontId="4" type="noConversion"/>
  </si>
  <si>
    <r>
      <rPr>
        <b/>
        <sz val="9"/>
        <color indexed="9"/>
        <rFont val="돋움"/>
        <family val="3"/>
        <charset val="129"/>
      </rPr>
      <t>계산결과</t>
    </r>
    <phoneticPr fontId="4" type="noConversion"/>
  </si>
  <si>
    <t>표기</t>
    <phoneticPr fontId="4" type="noConversion"/>
  </si>
  <si>
    <t>표준편차</t>
    <phoneticPr fontId="4" type="noConversion"/>
  </si>
  <si>
    <r>
      <rPr>
        <b/>
        <sz val="9"/>
        <color indexed="9"/>
        <rFont val="돋움"/>
        <family val="3"/>
        <charset val="129"/>
      </rPr>
      <t>계산결과</t>
    </r>
    <phoneticPr fontId="4" type="noConversion"/>
  </si>
  <si>
    <t>표기</t>
    <phoneticPr fontId="4" type="noConversion"/>
  </si>
  <si>
    <t>표기</t>
    <phoneticPr fontId="4" type="noConversion"/>
  </si>
  <si>
    <t>표준편차</t>
    <phoneticPr fontId="4" type="noConversion"/>
  </si>
  <si>
    <t>(신뢰수준 약 95 %,</t>
    <phoneticPr fontId="4" type="noConversion"/>
  </si>
  <si>
    <t>(Confidence level about 95 %,</t>
    <phoneticPr fontId="4" type="noConversion"/>
  </si>
  <si>
    <t>1. Eccentricity error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</si>
</sst>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_ "/>
    <numFmt numFmtId="191" formatCode="0.000000_ "/>
    <numFmt numFmtId="192" formatCode="0.000\ &quot;mg&quot;"/>
    <numFmt numFmtId="193" formatCode="0.00\ &quot;mg&quot;"/>
    <numFmt numFmtId="194" formatCode="0\ &quot;mg&quot;"/>
    <numFmt numFmtId="195" formatCode="0.00\ &quot;kg&quot;"/>
    <numFmt numFmtId="196" formatCode="0.000\ &quot;kg&quot;"/>
    <numFmt numFmtId="197" formatCode="0.0_ "/>
    <numFmt numFmtId="198" formatCode="0.0\ &quot;kg&quot;"/>
    <numFmt numFmtId="199" formatCode="#\ ##0.0\ &quot;mg&quot;"/>
    <numFmt numFmtId="200" formatCode="0.000"/>
    <numFmt numFmtId="201" formatCode="0.00000"/>
    <numFmt numFmtId="202" formatCode="####\-##\-##"/>
    <numFmt numFmtId="203" formatCode="0.0000"/>
    <numFmt numFmtId="204" formatCode="_-* #,##0_-;\-* #,##0_-;_-* &quot;-&quot;??_-;_-@_-"/>
  </numFmts>
  <fonts count="98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b/>
      <sz val="10"/>
      <name val="Tahoma"/>
      <family val="2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sz val="10"/>
      <name val="바탕"/>
      <family val="1"/>
      <charset val="129"/>
    </font>
    <font>
      <b/>
      <sz val="2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20"/>
      <name val="Felix Titling"/>
      <family val="5"/>
    </font>
    <font>
      <b/>
      <sz val="10"/>
      <color indexed="9"/>
      <name val="Tahoma"/>
      <family val="2"/>
    </font>
    <font>
      <b/>
      <sz val="10"/>
      <color indexed="9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vertAlign val="superscript"/>
      <sz val="10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Tahoma"/>
      <family val="2"/>
    </font>
    <font>
      <b/>
      <sz val="9"/>
      <color rgb="FFFF0000"/>
      <name val="Tahoma"/>
      <family val="2"/>
    </font>
    <font>
      <b/>
      <sz val="9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sz val="9"/>
      <color rgb="FF0070C0"/>
      <name val="Arial Unicode MS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2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72" applyNumberFormat="0" applyBorder="0" applyAlignment="0" applyProtection="0"/>
    <xf numFmtId="0" fontId="3" fillId="23" borderId="71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81" applyNumberFormat="0" applyBorder="0" applyAlignment="0" applyProtection="0"/>
    <xf numFmtId="0" fontId="17" fillId="22" borderId="83" applyNumberFormat="0" applyAlignment="0" applyProtection="0">
      <alignment vertical="center"/>
    </xf>
    <xf numFmtId="0" fontId="3" fillId="23" borderId="82" applyNumberFormat="0" applyFont="0" applyAlignment="0" applyProtection="0">
      <alignment vertical="center"/>
    </xf>
    <xf numFmtId="0" fontId="24" fillId="0" borderId="84" applyNumberFormat="0" applyFill="0" applyAlignment="0" applyProtection="0">
      <alignment vertical="center"/>
    </xf>
    <xf numFmtId="0" fontId="25" fillId="7" borderId="83" applyNumberFormat="0" applyAlignment="0" applyProtection="0">
      <alignment vertical="center"/>
    </xf>
    <xf numFmtId="0" fontId="31" fillId="22" borderId="85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81" applyNumberFormat="0" applyBorder="0" applyAlignment="0" applyProtection="0"/>
    <xf numFmtId="0" fontId="17" fillId="22" borderId="83" applyNumberFormat="0" applyAlignment="0" applyProtection="0">
      <alignment vertical="center"/>
    </xf>
    <xf numFmtId="0" fontId="3" fillId="23" borderId="82" applyNumberFormat="0" applyFont="0" applyAlignment="0" applyProtection="0">
      <alignment vertical="center"/>
    </xf>
    <xf numFmtId="0" fontId="24" fillId="0" borderId="84" applyNumberFormat="0" applyFill="0" applyAlignment="0" applyProtection="0">
      <alignment vertical="center"/>
    </xf>
    <xf numFmtId="0" fontId="25" fillId="7" borderId="83" applyNumberFormat="0" applyAlignment="0" applyProtection="0">
      <alignment vertical="center"/>
    </xf>
    <xf numFmtId="0" fontId="31" fillId="22" borderId="85" applyNumberFormat="0" applyAlignment="0" applyProtection="0">
      <alignment vertical="center"/>
    </xf>
    <xf numFmtId="0" fontId="6" fillId="0" borderId="0"/>
  </cellStyleXfs>
  <cellXfs count="43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0" xfId="0" applyFont="1" applyAlignment="1">
      <alignment horizontal="center" vertical="center"/>
    </xf>
    <xf numFmtId="0" fontId="54" fillId="26" borderId="0" xfId="0" applyFont="1" applyFill="1" applyAlignment="1">
      <alignment horizontal="center" vertical="center"/>
    </xf>
    <xf numFmtId="0" fontId="54" fillId="26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5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8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9" fillId="0" borderId="0" xfId="79" applyNumberFormat="1" applyFont="1"/>
    <xf numFmtId="0" fontId="56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 inden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2" fillId="0" borderId="0" xfId="0" applyNumberFormat="1" applyFont="1" applyFill="1" applyBorder="1" applyAlignment="1">
      <alignment vertical="center"/>
    </xf>
    <xf numFmtId="0" fontId="53" fillId="0" borderId="0" xfId="0" applyNumberFormat="1" applyFont="1" applyBorder="1" applyAlignment="1">
      <alignment horizontal="center" vertical="center"/>
    </xf>
    <xf numFmtId="49" fontId="56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9" fillId="0" borderId="0" xfId="79" applyNumberFormat="1" applyFont="1" applyFill="1" applyBorder="1" applyAlignment="1">
      <alignment vertical="center"/>
    </xf>
    <xf numFmtId="0" fontId="49" fillId="0" borderId="0" xfId="79" applyNumberFormat="1" applyFont="1" applyFill="1" applyAlignment="1">
      <alignment horizontal="center" vertical="center"/>
    </xf>
    <xf numFmtId="0" fontId="49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6" fillId="0" borderId="0" xfId="0" applyNumberFormat="1" applyFont="1" applyFill="1" applyAlignment="1">
      <alignment horizontal="center" vertical="center"/>
    </xf>
    <xf numFmtId="0" fontId="60" fillId="27" borderId="34" xfId="81" applyFont="1" applyFill="1" applyBorder="1" applyAlignment="1">
      <alignment horizontal="center" vertical="center"/>
    </xf>
    <xf numFmtId="0" fontId="54" fillId="26" borderId="33" xfId="0" applyFont="1" applyFill="1" applyBorder="1" applyAlignment="1">
      <alignment horizontal="center" vertical="center" wrapText="1"/>
    </xf>
    <xf numFmtId="0" fontId="56" fillId="0" borderId="33" xfId="0" applyFont="1" applyBorder="1" applyAlignment="1">
      <alignment horizontal="center" vertical="center"/>
    </xf>
    <xf numFmtId="0" fontId="65" fillId="0" borderId="0" xfId="79" applyNumberFormat="1" applyFont="1" applyFill="1" applyAlignment="1">
      <alignment horizontal="left" vertical="center"/>
    </xf>
    <xf numFmtId="0" fontId="65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2" fillId="0" borderId="0" xfId="0" applyNumberFormat="1" applyFont="1" applyFill="1" applyBorder="1" applyAlignment="1">
      <alignment vertical="center"/>
    </xf>
    <xf numFmtId="0" fontId="10" fillId="0" borderId="0" xfId="0" applyNumberFormat="1" applyFont="1">
      <alignment vertical="center"/>
    </xf>
    <xf numFmtId="0" fontId="66" fillId="0" borderId="0" xfId="0" applyNumberFormat="1" applyFont="1">
      <alignment vertical="center"/>
    </xf>
    <xf numFmtId="0" fontId="1" fillId="0" borderId="0" xfId="78" applyNumberFormat="1" applyFont="1" applyFill="1" applyBorder="1" applyAlignment="1">
      <alignment horizontal="center" vertical="center"/>
    </xf>
    <xf numFmtId="0" fontId="1" fillId="0" borderId="0" xfId="79" applyNumberFormat="1" applyFont="1" applyFill="1" applyAlignment="1">
      <alignment horizontal="left" vertical="center"/>
    </xf>
    <xf numFmtId="0" fontId="49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9" fillId="0" borderId="0" xfId="79" applyNumberFormat="1" applyFont="1" applyFill="1" applyAlignment="1">
      <alignment horizontal="left" vertical="center"/>
    </xf>
    <xf numFmtId="0" fontId="49" fillId="0" borderId="0" xfId="79" applyNumberFormat="1" applyFont="1" applyFill="1" applyBorder="1" applyAlignment="1">
      <alignment horizontal="center" vertical="center"/>
    </xf>
    <xf numFmtId="3" fontId="49" fillId="0" borderId="0" xfId="79" applyNumberFormat="1" applyFont="1" applyFill="1" applyBorder="1" applyAlignment="1">
      <alignment horizontal="center" vertical="center"/>
    </xf>
    <xf numFmtId="0" fontId="49" fillId="0" borderId="0" xfId="79" applyNumberFormat="1" applyFont="1" applyFill="1" applyAlignment="1">
      <alignment horizontal="right" vertical="center"/>
    </xf>
    <xf numFmtId="0" fontId="49" fillId="0" borderId="0" xfId="0" applyNumberFormat="1" applyFont="1" applyBorder="1" applyAlignment="1">
      <alignment vertical="center"/>
    </xf>
    <xf numFmtId="0" fontId="56" fillId="0" borderId="36" xfId="0" applyFont="1" applyBorder="1" applyAlignment="1">
      <alignment horizontal="center" vertical="center"/>
    </xf>
    <xf numFmtId="0" fontId="71" fillId="0" borderId="0" xfId="0" applyFont="1">
      <alignment vertical="center"/>
    </xf>
    <xf numFmtId="0" fontId="71" fillId="0" borderId="0" xfId="0" applyFont="1" applyBorder="1">
      <alignment vertical="center"/>
    </xf>
    <xf numFmtId="0" fontId="72" fillId="0" borderId="0" xfId="0" applyFont="1" applyBorder="1" applyAlignment="1">
      <alignment vertical="center"/>
    </xf>
    <xf numFmtId="188" fontId="71" fillId="0" borderId="0" xfId="0" applyNumberFormat="1" applyFont="1" applyBorder="1" applyAlignment="1">
      <alignment horizontal="center" vertical="center" wrapText="1"/>
    </xf>
    <xf numFmtId="0" fontId="71" fillId="0" borderId="0" xfId="0" applyFont="1" applyAlignment="1">
      <alignment vertical="center"/>
    </xf>
    <xf numFmtId="0" fontId="69" fillId="0" borderId="0" xfId="0" applyFont="1" applyBorder="1" applyAlignment="1">
      <alignment vertical="center"/>
    </xf>
    <xf numFmtId="0" fontId="72" fillId="0" borderId="0" xfId="0" applyFont="1" applyBorder="1">
      <alignment vertical="center"/>
    </xf>
    <xf numFmtId="0" fontId="73" fillId="0" borderId="0" xfId="0" applyFont="1" applyBorder="1">
      <alignment vertical="center"/>
    </xf>
    <xf numFmtId="193" fontId="71" fillId="0" borderId="0" xfId="0" applyNumberFormat="1" applyFont="1" applyBorder="1" applyAlignment="1">
      <alignment vertical="center"/>
    </xf>
    <xf numFmtId="192" fontId="71" fillId="0" borderId="0" xfId="0" applyNumberFormat="1" applyFont="1" applyBorder="1" applyAlignment="1">
      <alignment vertical="center"/>
    </xf>
    <xf numFmtId="1" fontId="71" fillId="0" borderId="0" xfId="0" applyNumberFormat="1" applyFont="1" applyBorder="1" applyAlignment="1">
      <alignment vertical="center"/>
    </xf>
    <xf numFmtId="194" fontId="71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1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9" fillId="0" borderId="0" xfId="0" applyNumberFormat="1" applyFont="1" applyAlignment="1">
      <alignment vertical="center"/>
    </xf>
    <xf numFmtId="0" fontId="53" fillId="0" borderId="0" xfId="0" applyNumberFormat="1" applyFont="1" applyAlignment="1">
      <alignment vertical="center"/>
    </xf>
    <xf numFmtId="0" fontId="55" fillId="0" borderId="0" xfId="0" applyNumberFormat="1" applyFont="1" applyBorder="1" applyAlignment="1">
      <alignment vertical="center"/>
    </xf>
    <xf numFmtId="0" fontId="53" fillId="0" borderId="0" xfId="0" applyNumberFormat="1" applyFont="1" applyBorder="1" applyAlignment="1">
      <alignment vertical="center"/>
    </xf>
    <xf numFmtId="0" fontId="72" fillId="0" borderId="0" xfId="0" applyFont="1" applyBorder="1" applyAlignment="1">
      <alignment horizontal="left" vertical="center" indent="1"/>
    </xf>
    <xf numFmtId="0" fontId="53" fillId="0" borderId="0" xfId="0" applyNumberFormat="1" applyFont="1" applyFill="1" applyBorder="1" applyAlignment="1">
      <alignment vertical="center"/>
    </xf>
    <xf numFmtId="197" fontId="71" fillId="0" borderId="0" xfId="0" applyNumberFormat="1" applyFont="1" applyBorder="1" applyAlignment="1">
      <alignment horizontal="center" vertical="center" wrapText="1"/>
    </xf>
    <xf numFmtId="196" fontId="71" fillId="0" borderId="0" xfId="0" applyNumberFormat="1" applyFont="1" applyBorder="1" applyAlignment="1">
      <alignment horizontal="center" vertical="center"/>
    </xf>
    <xf numFmtId="193" fontId="71" fillId="0" borderId="0" xfId="0" applyNumberFormat="1" applyFont="1" applyBorder="1" applyAlignment="1">
      <alignment horizontal="left" vertical="center"/>
    </xf>
    <xf numFmtId="195" fontId="71" fillId="0" borderId="0" xfId="0" applyNumberFormat="1" applyFont="1" applyBorder="1" applyAlignment="1">
      <alignment horizontal="left" vertical="center"/>
    </xf>
    <xf numFmtId="0" fontId="55" fillId="0" borderId="0" xfId="0" applyNumberFormat="1" applyFont="1" applyAlignment="1">
      <alignment vertical="center"/>
    </xf>
    <xf numFmtId="193" fontId="71" fillId="0" borderId="0" xfId="0" applyNumberFormat="1" applyFont="1" applyBorder="1" applyAlignment="1">
      <alignment horizontal="center" vertical="center"/>
    </xf>
    <xf numFmtId="0" fontId="7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9" fillId="31" borderId="0" xfId="79" applyNumberFormat="1" applyFont="1" applyFill="1" applyAlignment="1">
      <alignment horizontal="center" vertical="center"/>
    </xf>
    <xf numFmtId="0" fontId="61" fillId="31" borderId="0" xfId="0" applyNumberFormat="1" applyFont="1" applyFill="1" applyBorder="1" applyAlignment="1">
      <alignment horizontal="left" vertical="center"/>
    </xf>
    <xf numFmtId="0" fontId="49" fillId="0" borderId="37" xfId="79" applyNumberFormat="1" applyFont="1" applyFill="1" applyBorder="1" applyAlignment="1">
      <alignment horizontal="center" vertical="center"/>
    </xf>
    <xf numFmtId="0" fontId="49" fillId="0" borderId="37" xfId="79" applyNumberFormat="1" applyFont="1" applyFill="1" applyBorder="1" applyAlignment="1">
      <alignment horizontal="right" vertical="center"/>
    </xf>
    <xf numFmtId="0" fontId="51" fillId="0" borderId="37" xfId="80" applyNumberFormat="1" applyFont="1" applyFill="1" applyBorder="1" applyAlignment="1">
      <alignment horizontal="right" vertical="center"/>
    </xf>
    <xf numFmtId="0" fontId="49" fillId="0" borderId="37" xfId="79" applyNumberFormat="1" applyFont="1" applyFill="1" applyBorder="1" applyAlignment="1">
      <alignment horizontal="left" vertical="center"/>
    </xf>
    <xf numFmtId="0" fontId="49" fillId="0" borderId="37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9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9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NumberFormat="1">
      <alignment vertical="center"/>
    </xf>
    <xf numFmtId="0" fontId="5" fillId="28" borderId="38" xfId="0" applyNumberFormat="1" applyFont="1" applyFill="1" applyBorder="1" applyAlignment="1">
      <alignment horizontal="center" vertical="center"/>
    </xf>
    <xf numFmtId="0" fontId="1" fillId="0" borderId="39" xfId="78" applyNumberFormat="1" applyFont="1" applyFill="1" applyBorder="1" applyAlignment="1">
      <alignment horizontal="center" vertical="center"/>
    </xf>
    <xf numFmtId="0" fontId="1" fillId="0" borderId="0" xfId="78" quotePrefix="1" applyNumberFormat="1" applyFont="1" applyFill="1" applyBorder="1" applyAlignment="1">
      <alignment horizontal="center" vertical="center"/>
    </xf>
    <xf numFmtId="0" fontId="87" fillId="33" borderId="44" xfId="0" applyFont="1" applyFill="1" applyBorder="1">
      <alignment vertical="center"/>
    </xf>
    <xf numFmtId="0" fontId="47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9" fillId="0" borderId="46" xfId="79" applyNumberFormat="1" applyFont="1" applyFill="1" applyBorder="1" applyAlignment="1">
      <alignment vertical="center"/>
    </xf>
    <xf numFmtId="0" fontId="49" fillId="0" borderId="46" xfId="79" applyNumberFormat="1" applyFont="1" applyFill="1" applyBorder="1" applyAlignment="1">
      <alignment horizontal="left" vertical="center"/>
    </xf>
    <xf numFmtId="0" fontId="49" fillId="0" borderId="46" xfId="79" applyNumberFormat="1" applyFont="1" applyFill="1" applyBorder="1" applyAlignment="1">
      <alignment horizontal="right" vertical="center"/>
    </xf>
    <xf numFmtId="49" fontId="49" fillId="0" borderId="0" xfId="79" applyNumberFormat="1" applyFont="1" applyFill="1" applyAlignment="1">
      <alignment horizontal="center" vertical="center"/>
    </xf>
    <xf numFmtId="0" fontId="65" fillId="0" borderId="0" xfId="79" applyNumberFormat="1" applyFont="1" applyFill="1" applyAlignment="1">
      <alignment horizontal="center" vertical="center"/>
    </xf>
    <xf numFmtId="0" fontId="89" fillId="0" borderId="0" xfId="0" applyFont="1">
      <alignment vertical="center"/>
    </xf>
    <xf numFmtId="0" fontId="55" fillId="0" borderId="0" xfId="0" applyFont="1" applyAlignment="1">
      <alignment horizontal="center" vertical="center"/>
    </xf>
    <xf numFmtId="0" fontId="53" fillId="0" borderId="44" xfId="0" applyNumberFormat="1" applyFont="1" applyBorder="1" applyAlignment="1">
      <alignment horizontal="center" vertical="center"/>
    </xf>
    <xf numFmtId="0" fontId="56" fillId="0" borderId="44" xfId="0" applyFont="1" applyBorder="1" applyAlignment="1">
      <alignment horizontal="center" vertical="center"/>
    </xf>
    <xf numFmtId="0" fontId="5" fillId="28" borderId="38" xfId="0" applyNumberFormat="1" applyFont="1" applyFill="1" applyBorder="1" applyAlignment="1">
      <alignment horizontal="center" vertical="center"/>
    </xf>
    <xf numFmtId="0" fontId="56" fillId="32" borderId="25" xfId="0" applyFont="1" applyFill="1" applyBorder="1" applyAlignment="1">
      <alignment horizontal="center" vertical="center"/>
    </xf>
    <xf numFmtId="0" fontId="90" fillId="0" borderId="0" xfId="0" applyFont="1" applyBorder="1">
      <alignment vertical="center"/>
    </xf>
    <xf numFmtId="199" fontId="71" fillId="0" borderId="46" xfId="0" applyNumberFormat="1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0" fontId="71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right" vertical="center"/>
    </xf>
    <xf numFmtId="0" fontId="71" fillId="0" borderId="0" xfId="0" applyFont="1" applyBorder="1" applyAlignment="1">
      <alignment vertical="center"/>
    </xf>
    <xf numFmtId="0" fontId="71" fillId="0" borderId="0" xfId="0" applyFont="1" applyBorder="1" applyAlignment="1">
      <alignment horizontal="center" vertical="center"/>
    </xf>
    <xf numFmtId="0" fontId="71" fillId="0" borderId="0" xfId="0" applyNumberFormat="1" applyFont="1" applyBorder="1" applyAlignment="1">
      <alignment horizontal="center" vertical="center"/>
    </xf>
    <xf numFmtId="200" fontId="71" fillId="0" borderId="0" xfId="0" applyNumberFormat="1" applyFont="1" applyBorder="1" applyAlignment="1">
      <alignment vertical="center"/>
    </xf>
    <xf numFmtId="196" fontId="71" fillId="0" borderId="0" xfId="0" applyNumberFormat="1" applyFont="1" applyBorder="1" applyAlignment="1">
      <alignment vertical="center"/>
    </xf>
    <xf numFmtId="200" fontId="71" fillId="0" borderId="0" xfId="0" applyNumberFormat="1" applyFont="1" applyBorder="1" applyAlignment="1">
      <alignment horizontal="center" vertical="center"/>
    </xf>
    <xf numFmtId="0" fontId="71" fillId="0" borderId="0" xfId="0" applyFont="1" applyBorder="1" applyAlignment="1">
      <alignment horizontal="left" vertical="center"/>
    </xf>
    <xf numFmtId="2" fontId="71" fillId="0" borderId="0" xfId="0" applyNumberFormat="1" applyFont="1" applyBorder="1" applyAlignment="1">
      <alignment vertical="center"/>
    </xf>
    <xf numFmtId="0" fontId="49" fillId="0" borderId="0" xfId="0" applyNumberFormat="1" applyFont="1" applyBorder="1" applyAlignment="1">
      <alignment horizontal="right" vertical="center"/>
    </xf>
    <xf numFmtId="0" fontId="49" fillId="0" borderId="46" xfId="79" applyNumberFormat="1" applyFont="1" applyFill="1" applyBorder="1" applyAlignment="1">
      <alignment horizontal="center" vertical="center"/>
    </xf>
    <xf numFmtId="0" fontId="51" fillId="0" borderId="46" xfId="80" applyNumberFormat="1" applyFont="1" applyFill="1" applyBorder="1" applyAlignment="1">
      <alignment horizontal="right" vertical="center"/>
    </xf>
    <xf numFmtId="0" fontId="49" fillId="0" borderId="54" xfId="79" applyNumberFormat="1" applyFont="1" applyFill="1" applyBorder="1" applyAlignment="1">
      <alignment horizontal="center" vertical="center"/>
    </xf>
    <xf numFmtId="0" fontId="49" fillId="0" borderId="57" xfId="79" applyNumberFormat="1" applyFont="1" applyFill="1" applyBorder="1" applyAlignment="1">
      <alignment horizontal="center" vertical="center"/>
    </xf>
    <xf numFmtId="0" fontId="1" fillId="31" borderId="58" xfId="78" applyNumberFormat="1" applyFont="1" applyFill="1" applyBorder="1" applyAlignment="1">
      <alignment horizontal="center" vertical="center"/>
    </xf>
    <xf numFmtId="0" fontId="61" fillId="0" borderId="0" xfId="0" quotePrefix="1" applyNumberFormat="1" applyFont="1" applyFill="1" applyBorder="1" applyAlignment="1">
      <alignment horizontal="center" vertical="center"/>
    </xf>
    <xf numFmtId="0" fontId="61" fillId="0" borderId="0" xfId="0" quotePrefix="1" applyNumberFormat="1" applyFont="1" applyFill="1" applyBorder="1" applyAlignment="1">
      <alignment horizontal="center" vertical="center"/>
    </xf>
    <xf numFmtId="0" fontId="7" fillId="28" borderId="63" xfId="0" applyNumberFormat="1" applyFont="1" applyFill="1" applyBorder="1" applyAlignment="1">
      <alignment horizontal="center" vertical="center"/>
    </xf>
    <xf numFmtId="0" fontId="1" fillId="0" borderId="59" xfId="78" applyNumberFormat="1" applyFont="1" applyFill="1" applyBorder="1" applyAlignment="1">
      <alignment horizontal="center" vertical="center"/>
    </xf>
    <xf numFmtId="49" fontId="1" fillId="0" borderId="59" xfId="78" applyNumberFormat="1" applyFont="1" applyFill="1" applyBorder="1" applyAlignment="1">
      <alignment horizontal="center" vertical="center"/>
    </xf>
    <xf numFmtId="202" fontId="1" fillId="0" borderId="59" xfId="78" applyNumberFormat="1" applyFont="1" applyFill="1" applyBorder="1" applyAlignment="1">
      <alignment horizontal="center" vertical="center"/>
    </xf>
    <xf numFmtId="0" fontId="6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203" fontId="1" fillId="0" borderId="59" xfId="78" applyNumberFormat="1" applyFont="1" applyFill="1" applyBorder="1" applyAlignment="1">
      <alignment horizontal="center" vertical="center"/>
    </xf>
    <xf numFmtId="203" fontId="1" fillId="0" borderId="0" xfId="78" applyNumberFormat="1" applyFont="1" applyFill="1" applyBorder="1" applyAlignment="1">
      <alignment horizontal="center" vertical="center"/>
    </xf>
    <xf numFmtId="0" fontId="49" fillId="0" borderId="0" xfId="0" applyFont="1" applyBorder="1">
      <alignment vertical="center"/>
    </xf>
    <xf numFmtId="49" fontId="49" fillId="0" borderId="0" xfId="79" applyNumberFormat="1" applyFont="1" applyFill="1" applyBorder="1" applyAlignment="1">
      <alignment horizontal="center" vertical="center"/>
    </xf>
    <xf numFmtId="0" fontId="49" fillId="0" borderId="64" xfId="79" applyNumberFormat="1" applyFont="1" applyFill="1" applyBorder="1" applyAlignment="1">
      <alignment horizontal="center" vertical="center"/>
    </xf>
    <xf numFmtId="0" fontId="49" fillId="31" borderId="64" xfId="79" applyNumberFormat="1" applyFont="1" applyFill="1" applyBorder="1" applyAlignment="1">
      <alignment horizontal="center" vertical="center"/>
    </xf>
    <xf numFmtId="0" fontId="61" fillId="31" borderId="64" xfId="0" applyNumberFormat="1" applyFont="1" applyFill="1" applyBorder="1" applyAlignment="1">
      <alignment horizontal="left" vertical="center"/>
    </xf>
    <xf numFmtId="0" fontId="1" fillId="0" borderId="71" xfId="0" applyNumberFormat="1" applyFont="1" applyFill="1" applyBorder="1" applyAlignment="1">
      <alignment horizontal="left" vertical="center"/>
    </xf>
    <xf numFmtId="49" fontId="1" fillId="0" borderId="71" xfId="0" quotePrefix="1" applyNumberFormat="1" applyFont="1" applyFill="1" applyBorder="1" applyAlignment="1">
      <alignment horizontal="left" vertical="center"/>
    </xf>
    <xf numFmtId="0" fontId="1" fillId="0" borderId="71" xfId="0" quotePrefix="1" applyNumberFormat="1" applyFont="1" applyFill="1" applyBorder="1" applyAlignment="1">
      <alignment horizontal="left" vertical="center"/>
    </xf>
    <xf numFmtId="0" fontId="1" fillId="31" borderId="71" xfId="78" applyNumberFormat="1" applyFont="1" applyFill="1" applyBorder="1" applyAlignment="1">
      <alignment horizontal="center" vertical="center"/>
    </xf>
    <xf numFmtId="0" fontId="1" fillId="0" borderId="71" xfId="78" applyNumberFormat="1" applyFont="1" applyFill="1" applyBorder="1" applyAlignment="1">
      <alignment horizontal="center" vertical="center"/>
    </xf>
    <xf numFmtId="0" fontId="82" fillId="28" borderId="71" xfId="0" applyNumberFormat="1" applyFont="1" applyFill="1" applyBorder="1" applyAlignment="1">
      <alignment horizontal="center" vertical="center"/>
    </xf>
    <xf numFmtId="49" fontId="10" fillId="0" borderId="71" xfId="78" applyNumberFormat="1" applyFont="1" applyFill="1" applyBorder="1" applyAlignment="1">
      <alignment horizontal="center" vertical="center"/>
    </xf>
    <xf numFmtId="0" fontId="10" fillId="0" borderId="71" xfId="78" applyNumberFormat="1" applyFont="1" applyFill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71" fillId="0" borderId="0" xfId="0" quotePrefix="1" applyFont="1" applyBorder="1" applyAlignment="1">
      <alignment vertical="center"/>
    </xf>
    <xf numFmtId="0" fontId="61" fillId="0" borderId="0" xfId="0" quotePrefix="1" applyNumberFormat="1" applyFont="1" applyFill="1" applyBorder="1" applyAlignment="1">
      <alignment horizontal="center" vertical="center"/>
    </xf>
    <xf numFmtId="0" fontId="10" fillId="0" borderId="72" xfId="0" applyNumberFormat="1" applyFont="1" applyBorder="1" applyAlignment="1">
      <alignment horizontal="center" vertical="center"/>
    </xf>
    <xf numFmtId="0" fontId="10" fillId="0" borderId="72" xfId="0" applyNumberFormat="1" applyFont="1" applyBorder="1" applyAlignment="1">
      <alignment horizontal="center" vertical="center" shrinkToFit="1"/>
    </xf>
    <xf numFmtId="41" fontId="10" fillId="0" borderId="72" xfId="86" applyFont="1" applyBorder="1" applyAlignment="1">
      <alignment horizontal="center" vertical="center"/>
    </xf>
    <xf numFmtId="0" fontId="10" fillId="0" borderId="73" xfId="0" applyNumberFormat="1" applyFont="1" applyBorder="1" applyAlignment="1">
      <alignment vertical="center"/>
    </xf>
    <xf numFmtId="191" fontId="5" fillId="28" borderId="70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5" fillId="28" borderId="70" xfId="0" applyNumberFormat="1" applyFont="1" applyFill="1" applyBorder="1" applyAlignment="1">
      <alignment horizontal="center" vertical="center"/>
    </xf>
    <xf numFmtId="0" fontId="82" fillId="28" borderId="71" xfId="0" applyNumberFormat="1" applyFont="1" applyFill="1" applyBorder="1" applyAlignment="1">
      <alignment horizontal="center" vertical="center" wrapText="1"/>
    </xf>
    <xf numFmtId="0" fontId="10" fillId="0" borderId="71" xfId="0" applyNumberFormat="1" applyFont="1" applyBorder="1" applyAlignment="1">
      <alignment horizontal="center" vertical="center"/>
    </xf>
    <xf numFmtId="2" fontId="5" fillId="28" borderId="70" xfId="0" applyNumberFormat="1" applyFont="1" applyFill="1" applyBorder="1" applyAlignment="1">
      <alignment horizontal="center" vertical="center"/>
    </xf>
    <xf numFmtId="0" fontId="10" fillId="0" borderId="74" xfId="0" applyNumberFormat="1" applyFont="1" applyBorder="1" applyAlignment="1">
      <alignment vertical="center"/>
    </xf>
    <xf numFmtId="0" fontId="10" fillId="0" borderId="72" xfId="86" applyNumberFormat="1" applyFont="1" applyBorder="1" applyAlignment="1">
      <alignment horizontal="center" vertical="center"/>
    </xf>
    <xf numFmtId="204" fontId="10" fillId="0" borderId="72" xfId="86" applyNumberFormat="1" applyFont="1" applyBorder="1" applyAlignment="1">
      <alignment horizontal="center" vertical="center"/>
    </xf>
    <xf numFmtId="0" fontId="10" fillId="0" borderId="74" xfId="0" applyNumberFormat="1" applyFont="1" applyBorder="1" applyAlignment="1">
      <alignment horizontal="left" vertical="center"/>
    </xf>
    <xf numFmtId="0" fontId="7" fillId="28" borderId="67" xfId="0" applyNumberFormat="1" applyFont="1" applyFill="1" applyBorder="1" applyAlignment="1">
      <alignment horizontal="center" vertical="center"/>
    </xf>
    <xf numFmtId="191" fontId="5" fillId="28" borderId="80" xfId="0" applyNumberFormat="1" applyFont="1" applyFill="1" applyBorder="1" applyAlignment="1">
      <alignment horizontal="center" vertical="center" wrapText="1"/>
    </xf>
    <xf numFmtId="0" fontId="10" fillId="0" borderId="80" xfId="78" applyNumberFormat="1" applyFont="1" applyFill="1" applyBorder="1" applyAlignment="1">
      <alignment horizontal="center" vertical="center"/>
    </xf>
    <xf numFmtId="0" fontId="1" fillId="35" borderId="80" xfId="78" applyNumberFormat="1" applyFont="1" applyFill="1" applyBorder="1" applyAlignment="1">
      <alignment horizontal="center" vertical="center"/>
    </xf>
    <xf numFmtId="0" fontId="92" fillId="31" borderId="80" xfId="78" applyNumberFormat="1" applyFont="1" applyFill="1" applyBorder="1" applyAlignment="1">
      <alignment horizontal="center" vertical="center"/>
    </xf>
    <xf numFmtId="0" fontId="1" fillId="0" borderId="80" xfId="78" applyNumberFormat="1" applyFont="1" applyFill="1" applyBorder="1" applyAlignment="1">
      <alignment horizontal="center" vertical="center"/>
    </xf>
    <xf numFmtId="0" fontId="10" fillId="29" borderId="80" xfId="78" applyNumberFormat="1" applyFont="1" applyFill="1" applyBorder="1" applyAlignment="1">
      <alignment horizontal="center" vertical="center"/>
    </xf>
    <xf numFmtId="0" fontId="10" fillId="32" borderId="80" xfId="78" applyNumberFormat="1" applyFont="1" applyFill="1" applyBorder="1" applyAlignment="1">
      <alignment horizontal="center" vertical="center"/>
    </xf>
    <xf numFmtId="49" fontId="1" fillId="0" borderId="80" xfId="78" applyNumberFormat="1" applyFont="1" applyFill="1" applyBorder="1" applyAlignment="1">
      <alignment horizontal="center" vertical="center"/>
    </xf>
    <xf numFmtId="0" fontId="1" fillId="31" borderId="80" xfId="78" applyNumberFormat="1" applyFont="1" applyFill="1" applyBorder="1" applyAlignment="1">
      <alignment horizontal="center" vertical="center"/>
    </xf>
    <xf numFmtId="0" fontId="1" fillId="29" borderId="80" xfId="78" applyNumberFormat="1" applyFont="1" applyFill="1" applyBorder="1" applyAlignment="1">
      <alignment horizontal="center" vertical="center"/>
    </xf>
    <xf numFmtId="0" fontId="1" fillId="32" borderId="80" xfId="78" applyNumberFormat="1" applyFont="1" applyFill="1" applyBorder="1" applyAlignment="1">
      <alignment horizontal="center" vertical="center"/>
    </xf>
    <xf numFmtId="0" fontId="1" fillId="34" borderId="80" xfId="78" applyNumberFormat="1" applyFont="1" applyFill="1" applyBorder="1" applyAlignment="1">
      <alignment horizontal="center" vertical="center"/>
    </xf>
    <xf numFmtId="2" fontId="1" fillId="29" borderId="80" xfId="78" applyNumberFormat="1" applyFont="1" applyFill="1" applyBorder="1" applyAlignment="1">
      <alignment horizontal="center" vertical="center"/>
    </xf>
    <xf numFmtId="0" fontId="85" fillId="28" borderId="71" xfId="0" applyNumberFormat="1" applyFont="1" applyFill="1" applyBorder="1" applyAlignment="1">
      <alignment horizontal="center" vertical="center"/>
    </xf>
    <xf numFmtId="0" fontId="7" fillId="28" borderId="71" xfId="0" applyNumberFormat="1" applyFont="1" applyFill="1" applyBorder="1" applyAlignment="1">
      <alignment horizontal="center" vertical="center"/>
    </xf>
    <xf numFmtId="0" fontId="5" fillId="28" borderId="67" xfId="0" applyNumberFormat="1" applyFont="1" applyFill="1" applyBorder="1" applyAlignment="1">
      <alignment horizontal="center" vertical="center"/>
    </xf>
    <xf numFmtId="0" fontId="1" fillId="35" borderId="0" xfId="0" applyFont="1" applyFill="1" applyBorder="1" applyProtection="1">
      <alignment vertical="center"/>
      <protection locked="0"/>
    </xf>
    <xf numFmtId="0" fontId="68" fillId="0" borderId="72" xfId="0" applyNumberFormat="1" applyFont="1" applyBorder="1" applyAlignment="1">
      <alignment horizontal="center" vertical="center"/>
    </xf>
    <xf numFmtId="0" fontId="93" fillId="0" borderId="0" xfId="0" applyNumberFormat="1" applyFont="1">
      <alignment vertical="center"/>
    </xf>
    <xf numFmtId="0" fontId="93" fillId="0" borderId="0" xfId="0" applyNumberFormat="1" applyFont="1" applyAlignment="1">
      <alignment horizontal="left" vertical="center" indent="1"/>
    </xf>
    <xf numFmtId="0" fontId="7" fillId="28" borderId="70" xfId="0" applyNumberFormat="1" applyFont="1" applyFill="1" applyBorder="1" applyAlignment="1">
      <alignment horizontal="center" vertical="center"/>
    </xf>
    <xf numFmtId="0" fontId="92" fillId="35" borderId="71" xfId="0" applyNumberFormat="1" applyFont="1" applyFill="1" applyBorder="1" applyAlignment="1">
      <alignment horizontal="center" vertical="center"/>
    </xf>
    <xf numFmtId="0" fontId="92" fillId="35" borderId="80" xfId="78" applyNumberFormat="1" applyFont="1" applyFill="1" applyBorder="1" applyAlignment="1">
      <alignment horizontal="center" vertical="center"/>
    </xf>
    <xf numFmtId="0" fontId="71" fillId="0" borderId="0" xfId="0" applyFont="1" applyBorder="1" applyAlignment="1">
      <alignment vertical="center"/>
    </xf>
    <xf numFmtId="0" fontId="71" fillId="0" borderId="0" xfId="0" applyFont="1" applyBorder="1" applyAlignment="1">
      <alignment vertical="center"/>
    </xf>
    <xf numFmtId="0" fontId="87" fillId="33" borderId="72" xfId="0" applyFont="1" applyFill="1" applyBorder="1">
      <alignment vertical="center"/>
    </xf>
    <xf numFmtId="0" fontId="71" fillId="32" borderId="0" xfId="0" applyFont="1" applyFill="1">
      <alignment vertical="center"/>
    </xf>
    <xf numFmtId="0" fontId="72" fillId="0" borderId="0" xfId="0" applyFont="1">
      <alignment vertical="center"/>
    </xf>
    <xf numFmtId="0" fontId="71" fillId="29" borderId="0" xfId="0" applyFont="1" applyFill="1">
      <alignment vertical="center"/>
    </xf>
    <xf numFmtId="0" fontId="71" fillId="31" borderId="0" xfId="0" applyFont="1" applyFill="1">
      <alignment vertical="center"/>
    </xf>
    <xf numFmtId="0" fontId="71" fillId="34" borderId="0" xfId="0" applyFont="1" applyFill="1">
      <alignment vertical="center"/>
    </xf>
    <xf numFmtId="0" fontId="71" fillId="35" borderId="0" xfId="0" applyFont="1" applyFill="1">
      <alignment vertical="center"/>
    </xf>
    <xf numFmtId="0" fontId="94" fillId="34" borderId="0" xfId="0" applyFont="1" applyFill="1">
      <alignment vertical="center"/>
    </xf>
    <xf numFmtId="0" fontId="91" fillId="31" borderId="88" xfId="0" applyNumberFormat="1" applyFont="1" applyFill="1" applyBorder="1" applyAlignment="1">
      <alignment horizontal="center" vertical="center"/>
    </xf>
    <xf numFmtId="49" fontId="61" fillId="0" borderId="0" xfId="79" applyNumberFormat="1" applyFont="1" applyFill="1" applyBorder="1" applyAlignment="1">
      <alignment vertical="center"/>
    </xf>
    <xf numFmtId="49" fontId="61" fillId="0" borderId="0" xfId="79" applyNumberFormat="1" applyFont="1" applyFill="1" applyBorder="1" applyAlignment="1">
      <alignment horizontal="center" vertical="center"/>
    </xf>
    <xf numFmtId="0" fontId="49" fillId="0" borderId="0" xfId="79" applyNumberFormat="1" applyFont="1" applyFill="1" applyAlignment="1">
      <alignment horizontal="left" vertical="center" indent="2"/>
    </xf>
    <xf numFmtId="0" fontId="97" fillId="0" borderId="0" xfId="79" applyNumberFormat="1" applyFont="1" applyFill="1" applyAlignment="1">
      <alignment vertical="center"/>
    </xf>
    <xf numFmtId="0" fontId="71" fillId="0" borderId="0" xfId="0" applyFont="1" applyBorder="1" applyAlignment="1">
      <alignment horizontal="center" vertical="center"/>
    </xf>
    <xf numFmtId="0" fontId="71" fillId="0" borderId="0" xfId="0" applyFont="1" applyBorder="1" applyAlignment="1">
      <alignment vertical="center"/>
    </xf>
    <xf numFmtId="2" fontId="71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right" vertical="center"/>
    </xf>
    <xf numFmtId="0" fontId="71" fillId="0" borderId="0" xfId="0" applyNumberFormat="1" applyFont="1" applyBorder="1" applyAlignment="1">
      <alignment horizontal="center" vertical="center"/>
    </xf>
    <xf numFmtId="0" fontId="7" fillId="28" borderId="67" xfId="0" applyNumberFormat="1" applyFont="1" applyFill="1" applyBorder="1" applyAlignment="1">
      <alignment horizontal="center" vertical="center"/>
    </xf>
    <xf numFmtId="0" fontId="5" fillId="28" borderId="67" xfId="0" applyNumberFormat="1" applyFont="1" applyFill="1" applyBorder="1" applyAlignment="1">
      <alignment horizontal="center" vertical="center"/>
    </xf>
    <xf numFmtId="190" fontId="96" fillId="36" borderId="46" xfId="103" applyNumberFormat="1" applyFont="1" applyFill="1" applyBorder="1" applyAlignment="1">
      <alignment horizontal="center" vertical="center" wrapText="1"/>
    </xf>
    <xf numFmtId="49" fontId="61" fillId="36" borderId="46" xfId="79" applyNumberFormat="1" applyFont="1" applyFill="1" applyBorder="1" applyAlignment="1">
      <alignment horizontal="center" vertical="center" wrapText="1"/>
    </xf>
    <xf numFmtId="0" fontId="5" fillId="28" borderId="89" xfId="0" applyNumberFormat="1" applyFont="1" applyFill="1" applyBorder="1" applyAlignment="1">
      <alignment horizontal="center" vertical="center"/>
    </xf>
    <xf numFmtId="0" fontId="7" fillId="28" borderId="89" xfId="0" applyNumberFormat="1" applyFont="1" applyFill="1" applyBorder="1" applyAlignment="1">
      <alignment horizontal="center" vertical="center"/>
    </xf>
    <xf numFmtId="0" fontId="49" fillId="0" borderId="0" xfId="79" applyNumberFormat="1" applyFont="1" applyFill="1" applyAlignment="1">
      <alignment horizontal="right" vertical="center" indent="2"/>
    </xf>
    <xf numFmtId="0" fontId="64" fillId="0" borderId="36" xfId="0" applyFont="1" applyFill="1" applyBorder="1" applyAlignment="1">
      <alignment horizontal="center" vertical="center"/>
    </xf>
    <xf numFmtId="0" fontId="64" fillId="0" borderId="26" xfId="0" applyFont="1" applyFill="1" applyBorder="1" applyAlignment="1">
      <alignment horizontal="center" vertical="center"/>
    </xf>
    <xf numFmtId="0" fontId="64" fillId="0" borderId="27" xfId="0" applyFont="1" applyFill="1" applyBorder="1" applyAlignment="1">
      <alignment horizontal="center" vertical="center" wrapText="1"/>
    </xf>
    <xf numFmtId="0" fontId="64" fillId="0" borderId="17" xfId="0" applyFont="1" applyFill="1" applyBorder="1" applyAlignment="1">
      <alignment horizontal="center" vertical="center" wrapText="1"/>
    </xf>
    <xf numFmtId="0" fontId="64" fillId="0" borderId="13" xfId="0" applyFont="1" applyFill="1" applyBorder="1" applyAlignment="1">
      <alignment horizontal="center" vertical="center" wrapText="1"/>
    </xf>
    <xf numFmtId="0" fontId="64" fillId="0" borderId="28" xfId="0" applyFont="1" applyFill="1" applyBorder="1" applyAlignment="1" applyProtection="1">
      <alignment horizontal="left" vertical="center" wrapText="1"/>
      <protection locked="0"/>
    </xf>
    <xf numFmtId="0" fontId="64" fillId="0" borderId="29" xfId="0" applyFont="1" applyFill="1" applyBorder="1" applyAlignment="1" applyProtection="1">
      <alignment horizontal="left" vertical="center" wrapText="1"/>
      <protection locked="0"/>
    </xf>
    <xf numFmtId="0" fontId="64" fillId="0" borderId="30" xfId="0" applyFont="1" applyFill="1" applyBorder="1" applyAlignment="1" applyProtection="1">
      <alignment horizontal="left" vertical="center" wrapText="1"/>
      <protection locked="0"/>
    </xf>
    <xf numFmtId="0" fontId="64" fillId="0" borderId="31" xfId="0" applyFont="1" applyFill="1" applyBorder="1" applyAlignment="1" applyProtection="1">
      <alignment horizontal="left" vertical="center" wrapText="1"/>
      <protection locked="0"/>
    </xf>
    <xf numFmtId="0" fontId="64" fillId="0" borderId="0" xfId="0" applyFont="1" applyFill="1" applyBorder="1" applyAlignment="1" applyProtection="1">
      <alignment horizontal="left" vertical="center" wrapText="1"/>
      <protection locked="0"/>
    </xf>
    <xf numFmtId="0" fontId="64" fillId="0" borderId="32" xfId="0" applyFont="1" applyFill="1" applyBorder="1" applyAlignment="1" applyProtection="1">
      <alignment horizontal="left" vertical="center" wrapText="1"/>
      <protection locked="0"/>
    </xf>
    <xf numFmtId="0" fontId="64" fillId="0" borderId="18" xfId="0" applyFont="1" applyFill="1" applyBorder="1" applyAlignment="1" applyProtection="1">
      <alignment horizontal="left" vertical="center" wrapText="1"/>
      <protection locked="0"/>
    </xf>
    <xf numFmtId="0" fontId="64" fillId="0" borderId="19" xfId="0" applyFont="1" applyFill="1" applyBorder="1" applyAlignment="1" applyProtection="1">
      <alignment horizontal="left" vertical="center" wrapText="1"/>
      <protection locked="0"/>
    </xf>
    <xf numFmtId="0" fontId="64" fillId="0" borderId="20" xfId="0" applyFont="1" applyFill="1" applyBorder="1" applyAlignment="1" applyProtection="1">
      <alignment horizontal="left" vertical="center" wrapText="1"/>
      <protection locked="0"/>
    </xf>
    <xf numFmtId="0" fontId="64" fillId="30" borderId="35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9" fillId="0" borderId="31" xfId="79" applyNumberFormat="1" applyFont="1" applyFill="1" applyBorder="1" applyAlignment="1">
      <alignment horizontal="center" vertical="center"/>
    </xf>
    <xf numFmtId="0" fontId="49" fillId="0" borderId="32" xfId="79" applyNumberFormat="1" applyFont="1" applyFill="1" applyBorder="1" applyAlignment="1">
      <alignment horizontal="center" vertical="center"/>
    </xf>
    <xf numFmtId="0" fontId="49" fillId="0" borderId="55" xfId="79" applyNumberFormat="1" applyFont="1" applyFill="1" applyBorder="1" applyAlignment="1">
      <alignment horizontal="center" vertical="center"/>
    </xf>
    <xf numFmtId="0" fontId="49" fillId="0" borderId="56" xfId="79" applyNumberFormat="1" applyFont="1" applyFill="1" applyBorder="1" applyAlignment="1">
      <alignment horizontal="center" vertical="center"/>
    </xf>
    <xf numFmtId="0" fontId="61" fillId="0" borderId="0" xfId="0" quotePrefix="1" applyNumberFormat="1" applyFont="1" applyFill="1" applyBorder="1" applyAlignment="1">
      <alignment horizontal="center" vertical="center"/>
    </xf>
    <xf numFmtId="0" fontId="48" fillId="0" borderId="0" xfId="79" applyNumberFormat="1" applyFont="1" applyAlignment="1">
      <alignment horizontal="center" wrapText="1"/>
    </xf>
    <xf numFmtId="0" fontId="49" fillId="0" borderId="55" xfId="79" applyNumberFormat="1" applyFont="1" applyFill="1" applyBorder="1" applyAlignment="1">
      <alignment horizontal="center" vertical="center" wrapText="1"/>
    </xf>
    <xf numFmtId="0" fontId="49" fillId="0" borderId="56" xfId="79" applyNumberFormat="1" applyFont="1" applyFill="1" applyBorder="1" applyAlignment="1">
      <alignment horizontal="center" vertical="center" wrapText="1"/>
    </xf>
    <xf numFmtId="0" fontId="49" fillId="0" borderId="31" xfId="79" applyNumberFormat="1" applyFont="1" applyFill="1" applyBorder="1" applyAlignment="1">
      <alignment horizontal="center" vertical="center" wrapText="1"/>
    </xf>
    <xf numFmtId="0" fontId="49" fillId="0" borderId="32" xfId="79" applyNumberFormat="1" applyFont="1" applyFill="1" applyBorder="1" applyAlignment="1">
      <alignment horizontal="center" vertical="center" wrapText="1"/>
    </xf>
    <xf numFmtId="49" fontId="81" fillId="0" borderId="0" xfId="82" applyNumberFormat="1" applyFont="1" applyFill="1" applyBorder="1" applyAlignment="1">
      <alignment horizontal="center" vertical="center" wrapText="1"/>
    </xf>
    <xf numFmtId="190" fontId="61" fillId="36" borderId="0" xfId="0" applyNumberFormat="1" applyFont="1" applyFill="1" applyBorder="1" applyAlignment="1">
      <alignment horizontal="center" vertical="center" wrapText="1"/>
    </xf>
    <xf numFmtId="190" fontId="61" fillId="36" borderId="46" xfId="0" applyNumberFormat="1" applyFont="1" applyFill="1" applyBorder="1" applyAlignment="1">
      <alignment horizontal="center" vertical="center" wrapText="1"/>
    </xf>
    <xf numFmtId="190" fontId="96" fillId="36" borderId="0" xfId="103" applyNumberFormat="1" applyFont="1" applyFill="1" applyBorder="1" applyAlignment="1">
      <alignment horizontal="center" vertical="center"/>
    </xf>
    <xf numFmtId="190" fontId="96" fillId="36" borderId="46" xfId="103" applyNumberFormat="1" applyFont="1" applyFill="1" applyBorder="1" applyAlignment="1">
      <alignment horizontal="center" vertical="center"/>
    </xf>
    <xf numFmtId="0" fontId="61" fillId="36" borderId="0" xfId="0" applyNumberFormat="1" applyFont="1" applyFill="1" applyBorder="1" applyAlignment="1">
      <alignment horizontal="center" vertical="center"/>
    </xf>
    <xf numFmtId="0" fontId="61" fillId="36" borderId="46" xfId="0" applyNumberFormat="1" applyFont="1" applyFill="1" applyBorder="1" applyAlignment="1">
      <alignment horizontal="center" vertical="center"/>
    </xf>
    <xf numFmtId="190" fontId="49" fillId="36" borderId="0" xfId="0" applyNumberFormat="1" applyFont="1" applyFill="1" applyBorder="1" applyAlignment="1">
      <alignment horizontal="center" vertical="center"/>
    </xf>
    <xf numFmtId="190" fontId="49" fillId="36" borderId="46" xfId="0" applyNumberFormat="1" applyFont="1" applyFill="1" applyBorder="1" applyAlignment="1">
      <alignment horizontal="center" vertical="center"/>
    </xf>
    <xf numFmtId="190" fontId="61" fillId="36" borderId="0" xfId="0" applyNumberFormat="1" applyFont="1" applyFill="1" applyBorder="1" applyAlignment="1">
      <alignment horizontal="center" vertical="center"/>
    </xf>
    <xf numFmtId="0" fontId="61" fillId="36" borderId="0" xfId="0" applyNumberFormat="1" applyFont="1" applyFill="1" applyAlignment="1">
      <alignment horizontal="center" vertical="center"/>
    </xf>
    <xf numFmtId="49" fontId="61" fillId="36" borderId="0" xfId="79" applyNumberFormat="1" applyFont="1" applyFill="1" applyBorder="1" applyAlignment="1">
      <alignment horizontal="center" vertical="center"/>
    </xf>
    <xf numFmtId="49" fontId="61" fillId="36" borderId="46" xfId="79" applyNumberFormat="1" applyFont="1" applyFill="1" applyBorder="1" applyAlignment="1">
      <alignment horizontal="center" vertical="center"/>
    </xf>
    <xf numFmtId="49" fontId="61" fillId="36" borderId="0" xfId="0" applyNumberFormat="1" applyFont="1" applyFill="1" applyBorder="1" applyAlignment="1">
      <alignment horizontal="center" vertical="center"/>
    </xf>
    <xf numFmtId="49" fontId="61" fillId="36" borderId="46" xfId="0" applyNumberFormat="1" applyFont="1" applyFill="1" applyBorder="1" applyAlignment="1">
      <alignment horizontal="center" vertical="center"/>
    </xf>
    <xf numFmtId="190" fontId="49" fillId="36" borderId="0" xfId="0" applyNumberFormat="1" applyFont="1" applyFill="1" applyAlignment="1">
      <alignment horizontal="center" vertical="center"/>
    </xf>
    <xf numFmtId="190" fontId="96" fillId="36" borderId="0" xfId="103" applyNumberFormat="1" applyFont="1" applyFill="1" applyBorder="1" applyAlignment="1">
      <alignment horizontal="center" vertical="center" wrapText="1"/>
    </xf>
    <xf numFmtId="190" fontId="96" fillId="36" borderId="46" xfId="103" applyNumberFormat="1" applyFont="1" applyFill="1" applyBorder="1" applyAlignment="1">
      <alignment horizontal="center" vertical="center" wrapText="1"/>
    </xf>
    <xf numFmtId="0" fontId="49" fillId="0" borderId="65" xfId="79" applyNumberFormat="1" applyFont="1" applyFill="1" applyBorder="1" applyAlignment="1">
      <alignment horizontal="center" vertical="center"/>
    </xf>
    <xf numFmtId="0" fontId="49" fillId="0" borderId="66" xfId="79" applyNumberFormat="1" applyFont="1" applyFill="1" applyBorder="1" applyAlignment="1">
      <alignment horizontal="center" vertical="center"/>
    </xf>
    <xf numFmtId="0" fontId="49" fillId="0" borderId="42" xfId="79" applyNumberFormat="1" applyFont="1" applyFill="1" applyBorder="1" applyAlignment="1">
      <alignment horizontal="center" vertical="center"/>
    </xf>
    <xf numFmtId="0" fontId="49" fillId="0" borderId="43" xfId="79" applyNumberFormat="1" applyFont="1" applyFill="1" applyBorder="1" applyAlignment="1">
      <alignment horizontal="center" vertical="center"/>
    </xf>
    <xf numFmtId="0" fontId="49" fillId="0" borderId="76" xfId="79" applyNumberFormat="1" applyFont="1" applyFill="1" applyBorder="1" applyAlignment="1">
      <alignment horizontal="center" vertical="center"/>
    </xf>
    <xf numFmtId="0" fontId="49" fillId="0" borderId="77" xfId="79" applyNumberFormat="1" applyFont="1" applyFill="1" applyBorder="1" applyAlignment="1">
      <alignment horizontal="center" vertical="center"/>
    </xf>
    <xf numFmtId="0" fontId="49" fillId="0" borderId="78" xfId="79" applyNumberFormat="1" applyFont="1" applyFill="1" applyBorder="1" applyAlignment="1">
      <alignment horizontal="center" vertical="center"/>
    </xf>
    <xf numFmtId="0" fontId="49" fillId="0" borderId="79" xfId="79" applyNumberFormat="1" applyFont="1" applyFill="1" applyBorder="1" applyAlignment="1">
      <alignment horizontal="center" vertical="center"/>
    </xf>
    <xf numFmtId="0" fontId="48" fillId="0" borderId="0" xfId="79" applyFont="1" applyAlignment="1">
      <alignment horizontal="center" wrapText="1"/>
    </xf>
    <xf numFmtId="202" fontId="1" fillId="0" borderId="86" xfId="78" applyNumberFormat="1" applyFont="1" applyFill="1" applyBorder="1" applyAlignment="1">
      <alignment horizontal="center" vertical="center"/>
    </xf>
    <xf numFmtId="202" fontId="1" fillId="0" borderId="87" xfId="78" applyNumberFormat="1" applyFont="1" applyFill="1" applyBorder="1" applyAlignment="1">
      <alignment horizontal="center" vertical="center"/>
    </xf>
    <xf numFmtId="49" fontId="1" fillId="0" borderId="86" xfId="78" applyNumberFormat="1" applyFont="1" applyFill="1" applyBorder="1" applyAlignment="1">
      <alignment horizontal="center" vertical="center"/>
    </xf>
    <xf numFmtId="49" fontId="1" fillId="0" borderId="87" xfId="78" applyNumberFormat="1" applyFont="1" applyFill="1" applyBorder="1" applyAlignment="1">
      <alignment horizontal="center" vertical="center"/>
    </xf>
    <xf numFmtId="0" fontId="7" fillId="28" borderId="60" xfId="0" applyNumberFormat="1" applyFont="1" applyFill="1" applyBorder="1" applyAlignment="1">
      <alignment horizontal="center" vertical="center"/>
    </xf>
    <xf numFmtId="0" fontId="7" fillId="28" borderId="61" xfId="0" applyNumberFormat="1" applyFont="1" applyFill="1" applyBorder="1" applyAlignment="1">
      <alignment horizontal="center" vertical="center"/>
    </xf>
    <xf numFmtId="0" fontId="7" fillId="28" borderId="62" xfId="0" applyNumberFormat="1" applyFont="1" applyFill="1" applyBorder="1" applyAlignment="1">
      <alignment horizontal="center" vertical="center"/>
    </xf>
    <xf numFmtId="0" fontId="71" fillId="0" borderId="47" xfId="0" applyNumberFormat="1" applyFont="1" applyBorder="1" applyAlignment="1">
      <alignment horizontal="center" vertical="center"/>
    </xf>
    <xf numFmtId="2" fontId="71" fillId="0" borderId="0" xfId="0" applyNumberFormat="1" applyFont="1" applyBorder="1" applyAlignment="1">
      <alignment vertical="center"/>
    </xf>
    <xf numFmtId="0" fontId="71" fillId="0" borderId="0" xfId="0" applyFont="1" applyBorder="1" applyAlignment="1">
      <alignment horizontal="center" vertical="center"/>
    </xf>
    <xf numFmtId="200" fontId="71" fillId="0" borderId="0" xfId="0" applyNumberFormat="1" applyFont="1" applyBorder="1" applyAlignment="1">
      <alignment vertical="center"/>
    </xf>
    <xf numFmtId="196" fontId="71" fillId="0" borderId="0" xfId="0" applyNumberFormat="1" applyFont="1" applyBorder="1" applyAlignment="1">
      <alignment vertical="center"/>
    </xf>
    <xf numFmtId="0" fontId="71" fillId="0" borderId="0" xfId="0" applyFont="1" applyBorder="1" applyAlignment="1">
      <alignment vertical="center"/>
    </xf>
    <xf numFmtId="0" fontId="53" fillId="32" borderId="47" xfId="0" applyNumberFormat="1" applyFont="1" applyFill="1" applyBorder="1" applyAlignment="1">
      <alignment horizontal="center" vertical="center"/>
    </xf>
    <xf numFmtId="0" fontId="53" fillId="32" borderId="47" xfId="0" applyNumberFormat="1" applyFont="1" applyFill="1" applyBorder="1" applyAlignment="1">
      <alignment horizontal="center" vertical="center" shrinkToFit="1"/>
    </xf>
    <xf numFmtId="49" fontId="71" fillId="0" borderId="47" xfId="0" applyNumberFormat="1" applyFont="1" applyBorder="1" applyAlignment="1">
      <alignment horizontal="center" vertical="center"/>
    </xf>
    <xf numFmtId="0" fontId="71" fillId="0" borderId="47" xfId="0" applyNumberFormat="1" applyFont="1" applyBorder="1" applyAlignment="1">
      <alignment horizontal="center" vertical="center" shrinkToFit="1"/>
    </xf>
    <xf numFmtId="200" fontId="71" fillId="0" borderId="46" xfId="0" applyNumberFormat="1" applyFont="1" applyBorder="1" applyAlignment="1">
      <alignment horizontal="center" vertical="center"/>
    </xf>
    <xf numFmtId="0" fontId="71" fillId="0" borderId="0" xfId="0" applyFont="1" applyBorder="1" applyAlignment="1">
      <alignment horizontal="left" vertical="center"/>
    </xf>
    <xf numFmtId="200" fontId="71" fillId="0" borderId="52" xfId="0" applyNumberFormat="1" applyFont="1" applyBorder="1" applyAlignment="1">
      <alignment horizontal="center" vertical="center"/>
    </xf>
    <xf numFmtId="200" fontId="71" fillId="0" borderId="49" xfId="0" applyNumberFormat="1" applyFont="1" applyBorder="1" applyAlignment="1">
      <alignment horizontal="center" vertical="center"/>
    </xf>
    <xf numFmtId="200" fontId="71" fillId="0" borderId="0" xfId="0" applyNumberFormat="1" applyFont="1" applyBorder="1" applyAlignment="1">
      <alignment horizontal="center" vertical="center"/>
    </xf>
    <xf numFmtId="1" fontId="71" fillId="0" borderId="0" xfId="0" applyNumberFormat="1" applyFont="1" applyBorder="1" applyAlignment="1">
      <alignment horizontal="center" vertical="center"/>
    </xf>
    <xf numFmtId="0" fontId="71" fillId="0" borderId="0" xfId="0" applyNumberFormat="1" applyFont="1" applyBorder="1" applyAlignment="1">
      <alignment vertical="center"/>
    </xf>
    <xf numFmtId="0" fontId="53" fillId="0" borderId="0" xfId="0" applyFont="1" applyBorder="1" applyAlignment="1">
      <alignment horizontal="center" vertical="center"/>
    </xf>
    <xf numFmtId="201" fontId="71" fillId="0" borderId="0" xfId="0" applyNumberFormat="1" applyFont="1" applyBorder="1" applyAlignment="1">
      <alignment vertical="center"/>
    </xf>
    <xf numFmtId="198" fontId="71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right" vertical="center"/>
    </xf>
    <xf numFmtId="0" fontId="69" fillId="0" borderId="46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71" fillId="0" borderId="46" xfId="0" applyNumberFormat="1" applyFont="1" applyBorder="1" applyAlignment="1">
      <alignment vertical="center"/>
    </xf>
    <xf numFmtId="198" fontId="71" fillId="0" borderId="46" xfId="0" applyNumberFormat="1" applyFont="1" applyBorder="1" applyAlignment="1">
      <alignment vertical="center"/>
    </xf>
    <xf numFmtId="0" fontId="69" fillId="0" borderId="49" xfId="0" applyFont="1" applyBorder="1" applyAlignment="1">
      <alignment horizontal="center" vertical="center"/>
    </xf>
    <xf numFmtId="0" fontId="71" fillId="0" borderId="49" xfId="0" applyFont="1" applyBorder="1" applyAlignment="1">
      <alignment horizontal="center" vertical="center"/>
    </xf>
    <xf numFmtId="0" fontId="71" fillId="0" borderId="47" xfId="0" applyFont="1" applyBorder="1" applyAlignment="1">
      <alignment horizontal="center" vertical="center"/>
    </xf>
    <xf numFmtId="0" fontId="69" fillId="0" borderId="47" xfId="0" applyFont="1" applyBorder="1" applyAlignment="1">
      <alignment horizontal="center" vertical="center"/>
    </xf>
    <xf numFmtId="201" fontId="71" fillId="0" borderId="51" xfId="0" applyNumberFormat="1" applyFont="1" applyBorder="1" applyAlignment="1">
      <alignment horizontal="right" vertical="center"/>
    </xf>
    <xf numFmtId="201" fontId="71" fillId="0" borderId="52" xfId="0" applyNumberFormat="1" applyFont="1" applyBorder="1" applyAlignment="1">
      <alignment horizontal="right" vertical="center"/>
    </xf>
    <xf numFmtId="0" fontId="71" fillId="0" borderId="52" xfId="0" applyNumberFormat="1" applyFont="1" applyBorder="1" applyAlignment="1">
      <alignment vertical="center"/>
    </xf>
    <xf numFmtId="0" fontId="71" fillId="0" borderId="53" xfId="0" applyNumberFormat="1" applyFont="1" applyBorder="1" applyAlignment="1">
      <alignment vertical="center"/>
    </xf>
    <xf numFmtId="200" fontId="71" fillId="0" borderId="51" xfId="0" applyNumberFormat="1" applyFont="1" applyBorder="1" applyAlignment="1">
      <alignment vertical="center"/>
    </xf>
    <xf numFmtId="200" fontId="71" fillId="0" borderId="52" xfId="0" applyNumberFormat="1" applyFont="1" applyBorder="1" applyAlignment="1">
      <alignment vertical="center"/>
    </xf>
    <xf numFmtId="196" fontId="71" fillId="0" borderId="52" xfId="0" applyNumberFormat="1" applyFont="1" applyBorder="1" applyAlignment="1">
      <alignment vertical="center"/>
    </xf>
    <xf numFmtId="201" fontId="71" fillId="0" borderId="51" xfId="0" applyNumberFormat="1" applyFont="1" applyBorder="1" applyAlignment="1">
      <alignment vertical="center"/>
    </xf>
    <xf numFmtId="201" fontId="71" fillId="0" borderId="52" xfId="0" applyNumberFormat="1" applyFont="1" applyBorder="1" applyAlignment="1">
      <alignment vertical="center"/>
    </xf>
    <xf numFmtId="0" fontId="71" fillId="0" borderId="51" xfId="0" applyFont="1" applyBorder="1" applyAlignment="1">
      <alignment horizontal="center" vertical="center"/>
    </xf>
    <xf numFmtId="0" fontId="71" fillId="0" borderId="52" xfId="0" applyFont="1" applyBorder="1" applyAlignment="1">
      <alignment horizontal="center" vertical="center"/>
    </xf>
    <xf numFmtId="0" fontId="71" fillId="0" borderId="53" xfId="0" applyFont="1" applyBorder="1" applyAlignment="1">
      <alignment horizontal="center" vertical="center"/>
    </xf>
    <xf numFmtId="196" fontId="71" fillId="0" borderId="53" xfId="0" applyNumberFormat="1" applyFont="1" applyBorder="1" applyAlignment="1">
      <alignment vertical="center"/>
    </xf>
    <xf numFmtId="0" fontId="71" fillId="0" borderId="52" xfId="0" applyNumberFormat="1" applyFont="1" applyBorder="1" applyAlignment="1">
      <alignment horizontal="right" vertical="center"/>
    </xf>
    <xf numFmtId="0" fontId="71" fillId="0" borderId="45" xfId="0" applyFont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201" fontId="71" fillId="0" borderId="47" xfId="0" applyNumberFormat="1" applyFont="1" applyBorder="1" applyAlignment="1">
      <alignment horizontal="center" vertical="center"/>
    </xf>
    <xf numFmtId="0" fontId="71" fillId="0" borderId="48" xfId="0" applyFont="1" applyBorder="1" applyAlignment="1">
      <alignment horizontal="center" vertical="center"/>
    </xf>
    <xf numFmtId="0" fontId="71" fillId="0" borderId="50" xfId="0" applyFont="1" applyBorder="1" applyAlignment="1">
      <alignment horizontal="center" vertical="center"/>
    </xf>
    <xf numFmtId="0" fontId="71" fillId="0" borderId="31" xfId="0" applyFont="1" applyBorder="1" applyAlignment="1">
      <alignment horizontal="center" vertical="center"/>
    </xf>
    <xf numFmtId="0" fontId="71" fillId="0" borderId="32" xfId="0" applyFont="1" applyBorder="1" applyAlignment="1">
      <alignment horizontal="center" vertical="center"/>
    </xf>
    <xf numFmtId="0" fontId="71" fillId="0" borderId="42" xfId="0" applyFont="1" applyBorder="1" applyAlignment="1">
      <alignment horizontal="center" vertical="center"/>
    </xf>
    <xf numFmtId="0" fontId="71" fillId="0" borderId="43" xfId="0" applyFont="1" applyBorder="1" applyAlignment="1">
      <alignment horizontal="center" vertical="center"/>
    </xf>
    <xf numFmtId="0" fontId="71" fillId="32" borderId="47" xfId="0" applyFont="1" applyFill="1" applyBorder="1" applyAlignment="1">
      <alignment horizontal="center" vertical="center"/>
    </xf>
    <xf numFmtId="0" fontId="53" fillId="29" borderId="47" xfId="0" applyNumberFormat="1" applyFont="1" applyFill="1" applyBorder="1" applyAlignment="1">
      <alignment horizontal="center" vertical="center"/>
    </xf>
    <xf numFmtId="0" fontId="71" fillId="32" borderId="51" xfId="0" applyFont="1" applyFill="1" applyBorder="1" applyAlignment="1">
      <alignment horizontal="center" vertical="center"/>
    </xf>
    <xf numFmtId="0" fontId="71" fillId="32" borderId="52" xfId="0" applyFont="1" applyFill="1" applyBorder="1" applyAlignment="1">
      <alignment horizontal="center" vertical="center"/>
    </xf>
    <xf numFmtId="0" fontId="71" fillId="32" borderId="53" xfId="0" applyFont="1" applyFill="1" applyBorder="1" applyAlignment="1">
      <alignment horizontal="center" vertical="center"/>
    </xf>
    <xf numFmtId="0" fontId="71" fillId="32" borderId="47" xfId="0" applyFont="1" applyFill="1" applyBorder="1" applyAlignment="1">
      <alignment horizontal="center" vertical="center" wrapText="1"/>
    </xf>
    <xf numFmtId="0" fontId="71" fillId="32" borderId="45" xfId="0" applyFont="1" applyFill="1" applyBorder="1" applyAlignment="1">
      <alignment horizontal="center" vertical="center" wrapText="1"/>
    </xf>
    <xf numFmtId="189" fontId="71" fillId="0" borderId="0" xfId="0" applyNumberFormat="1" applyFont="1" applyBorder="1" applyAlignment="1">
      <alignment vertical="center"/>
    </xf>
    <xf numFmtId="0" fontId="71" fillId="0" borderId="0" xfId="0" applyNumberFormat="1" applyFont="1" applyBorder="1" applyAlignment="1">
      <alignment horizontal="center" vertical="center"/>
    </xf>
    <xf numFmtId="0" fontId="71" fillId="32" borderId="42" xfId="0" applyFont="1" applyFill="1" applyBorder="1" applyAlignment="1">
      <alignment horizontal="center" vertical="center" wrapText="1"/>
    </xf>
    <xf numFmtId="0" fontId="71" fillId="32" borderId="46" xfId="0" applyFont="1" applyFill="1" applyBorder="1" applyAlignment="1">
      <alignment horizontal="center" vertical="center" wrapText="1"/>
    </xf>
    <xf numFmtId="0" fontId="71" fillId="32" borderId="43" xfId="0" applyFont="1" applyFill="1" applyBorder="1" applyAlignment="1">
      <alignment horizontal="center" vertical="center" wrapText="1"/>
    </xf>
    <xf numFmtId="0" fontId="53" fillId="32" borderId="48" xfId="0" applyNumberFormat="1" applyFont="1" applyFill="1" applyBorder="1" applyAlignment="1">
      <alignment horizontal="center" vertical="center"/>
    </xf>
    <xf numFmtId="0" fontId="53" fillId="32" borderId="49" xfId="0" applyNumberFormat="1" applyFont="1" applyFill="1" applyBorder="1" applyAlignment="1">
      <alignment horizontal="center" vertical="center"/>
    </xf>
    <xf numFmtId="0" fontId="53" fillId="32" borderId="50" xfId="0" applyNumberFormat="1" applyFont="1" applyFill="1" applyBorder="1" applyAlignment="1">
      <alignment horizontal="center" vertical="center"/>
    </xf>
    <xf numFmtId="0" fontId="53" fillId="32" borderId="42" xfId="0" applyNumberFormat="1" applyFont="1" applyFill="1" applyBorder="1" applyAlignment="1">
      <alignment horizontal="center" vertical="center"/>
    </xf>
    <xf numFmtId="0" fontId="53" fillId="32" borderId="46" xfId="0" applyNumberFormat="1" applyFont="1" applyFill="1" applyBorder="1" applyAlignment="1">
      <alignment horizontal="center" vertical="center"/>
    </xf>
    <xf numFmtId="0" fontId="53" fillId="32" borderId="43" xfId="0" applyNumberFormat="1" applyFont="1" applyFill="1" applyBorder="1" applyAlignment="1">
      <alignment horizontal="center" vertical="center"/>
    </xf>
    <xf numFmtId="0" fontId="80" fillId="32" borderId="47" xfId="0" applyFont="1" applyFill="1" applyBorder="1" applyAlignment="1">
      <alignment horizontal="center" vertical="center" wrapText="1"/>
    </xf>
    <xf numFmtId="0" fontId="80" fillId="32" borderId="47" xfId="0" applyFont="1" applyFill="1" applyBorder="1" applyAlignment="1">
      <alignment horizontal="center" vertical="center"/>
    </xf>
    <xf numFmtId="0" fontId="80" fillId="32" borderId="47" xfId="0" applyFont="1" applyFill="1" applyBorder="1" applyAlignment="1">
      <alignment horizontal="center" vertical="top" wrapText="1"/>
    </xf>
    <xf numFmtId="190" fontId="80" fillId="0" borderId="47" xfId="0" applyNumberFormat="1" applyFont="1" applyBorder="1" applyAlignment="1">
      <alignment horizontal="center" vertical="center" wrapText="1"/>
    </xf>
    <xf numFmtId="188" fontId="80" fillId="0" borderId="47" xfId="0" applyNumberFormat="1" applyFont="1" applyBorder="1" applyAlignment="1">
      <alignment horizontal="center" vertical="center" wrapText="1"/>
    </xf>
    <xf numFmtId="0" fontId="80" fillId="0" borderId="47" xfId="0" applyFont="1" applyBorder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1" fillId="31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" fillId="28" borderId="86" xfId="0" applyNumberFormat="1" applyFont="1" applyFill="1" applyBorder="1" applyAlignment="1">
      <alignment horizontal="center" vertical="center"/>
    </xf>
    <xf numFmtId="0" fontId="7" fillId="28" borderId="87" xfId="0" applyNumberFormat="1" applyFont="1" applyFill="1" applyBorder="1" applyAlignment="1">
      <alignment horizontal="center" vertical="center"/>
    </xf>
    <xf numFmtId="41" fontId="10" fillId="0" borderId="75" xfId="86" applyFont="1" applyBorder="1" applyAlignment="1">
      <alignment horizontal="center" vertical="center" wrapText="1"/>
    </xf>
    <xf numFmtId="41" fontId="10" fillId="0" borderId="17" xfId="86" applyFont="1" applyBorder="1" applyAlignment="1">
      <alignment horizontal="center" vertical="center" wrapText="1"/>
    </xf>
    <xf numFmtId="41" fontId="10" fillId="0" borderId="13" xfId="86" applyFont="1" applyBorder="1" applyAlignment="1">
      <alignment horizontal="center" vertical="center" wrapText="1"/>
    </xf>
    <xf numFmtId="204" fontId="10" fillId="0" borderId="75" xfId="86" applyNumberFormat="1" applyFont="1" applyBorder="1" applyAlignment="1">
      <alignment horizontal="center" vertical="center"/>
    </xf>
    <xf numFmtId="204" fontId="10" fillId="0" borderId="17" xfId="86" applyNumberFormat="1" applyFont="1" applyBorder="1" applyAlignment="1">
      <alignment horizontal="center" vertical="center"/>
    </xf>
    <xf numFmtId="204" fontId="10" fillId="0" borderId="13" xfId="86" applyNumberFormat="1" applyFont="1" applyBorder="1" applyAlignment="1">
      <alignment horizontal="center" vertical="center"/>
    </xf>
    <xf numFmtId="0" fontId="5" fillId="28" borderId="67" xfId="0" applyNumberFormat="1" applyFont="1" applyFill="1" applyBorder="1" applyAlignment="1">
      <alignment horizontal="center" vertical="center"/>
    </xf>
    <xf numFmtId="0" fontId="5" fillId="28" borderId="69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0" fontId="7" fillId="28" borderId="67" xfId="0" applyNumberFormat="1" applyFont="1" applyFill="1" applyBorder="1" applyAlignment="1">
      <alignment horizontal="center" vertical="center"/>
    </xf>
    <xf numFmtId="0" fontId="7" fillId="28" borderId="69" xfId="0" applyNumberFormat="1" applyFont="1" applyFill="1" applyBorder="1" applyAlignment="1">
      <alignment horizontal="center" vertical="center"/>
    </xf>
    <xf numFmtId="0" fontId="5" fillId="28" borderId="68" xfId="0" applyNumberFormat="1" applyFont="1" applyFill="1" applyBorder="1" applyAlignment="1">
      <alignment horizontal="center" vertical="center"/>
    </xf>
    <xf numFmtId="0" fontId="10" fillId="0" borderId="73" xfId="0" applyNumberFormat="1" applyFont="1" applyBorder="1" applyAlignment="1">
      <alignment horizontal="center" vertical="center"/>
    </xf>
    <xf numFmtId="0" fontId="10" fillId="0" borderId="74" xfId="0" applyNumberFormat="1" applyFont="1" applyBorder="1" applyAlignment="1">
      <alignment horizontal="center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7" fillId="28" borderId="41" xfId="0" applyNumberFormat="1" applyFont="1" applyFill="1" applyBorder="1" applyAlignment="1">
      <alignment horizontal="center" vertical="center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90"/>
    <cellStyle name="Input [yellow] 3" xfId="97"/>
    <cellStyle name="Input [yellow] 4" xfId="8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91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2"/>
    <cellStyle name="메모 3" xfId="99"/>
    <cellStyle name="메모 4" xfId="88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6"/>
    <cellStyle name="쉼표 [0] 3" xfId="89"/>
    <cellStyle name="스타일 1" xfId="56"/>
    <cellStyle name="연결된 셀" xfId="57" builtinId="24" customBuiltin="1"/>
    <cellStyle name="요약" xfId="58" builtinId="25" customBuiltin="1"/>
    <cellStyle name="요약 2" xfId="93"/>
    <cellStyle name="요약 3" xfId="100"/>
    <cellStyle name="입력" xfId="59" builtinId="20" customBuiltin="1"/>
    <cellStyle name="입력 2" xfId="94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5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39</xdr:row>
      <xdr:rowOff>14287</xdr:rowOff>
    </xdr:from>
    <xdr:to>
      <xdr:col>7</xdr:col>
      <xdr:colOff>306029</xdr:colOff>
      <xdr:row>39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286250" y="7853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86250" y="7853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47625</xdr:colOff>
      <xdr:row>82</xdr:row>
      <xdr:rowOff>19050</xdr:rowOff>
    </xdr:from>
    <xdr:to>
      <xdr:col>7</xdr:col>
      <xdr:colOff>306029</xdr:colOff>
      <xdr:row>83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286250" y="16049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286250" y="16049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47625</xdr:colOff>
      <xdr:row>125</xdr:row>
      <xdr:rowOff>19050</xdr:rowOff>
    </xdr:from>
    <xdr:to>
      <xdr:col>7</xdr:col>
      <xdr:colOff>306029</xdr:colOff>
      <xdr:row>126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286250" y="24241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286250" y="24241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41</xdr:row>
      <xdr:rowOff>19050</xdr:rowOff>
    </xdr:from>
    <xdr:to>
      <xdr:col>7</xdr:col>
      <xdr:colOff>1229</xdr:colOff>
      <xdr:row>42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981450" y="8239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81450" y="8239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6</xdr:col>
      <xdr:colOff>523875</xdr:colOff>
      <xdr:row>84</xdr:row>
      <xdr:rowOff>19050</xdr:rowOff>
    </xdr:from>
    <xdr:to>
      <xdr:col>7</xdr:col>
      <xdr:colOff>1229</xdr:colOff>
      <xdr:row>85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981450" y="16430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81450" y="16430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6</xdr:col>
      <xdr:colOff>523875</xdr:colOff>
      <xdr:row>127</xdr:row>
      <xdr:rowOff>19050</xdr:rowOff>
    </xdr:from>
    <xdr:to>
      <xdr:col>7</xdr:col>
      <xdr:colOff>1229</xdr:colOff>
      <xdr:row>128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981450" y="2462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981450" y="2462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32</xdr:row>
      <xdr:rowOff>9525</xdr:rowOff>
    </xdr:from>
    <xdr:to>
      <xdr:col>7</xdr:col>
      <xdr:colOff>267929</xdr:colOff>
      <xdr:row>32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57</xdr:row>
      <xdr:rowOff>9525</xdr:rowOff>
    </xdr:from>
    <xdr:to>
      <xdr:col>7</xdr:col>
      <xdr:colOff>267929</xdr:colOff>
      <xdr:row>57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82</xdr:row>
      <xdr:rowOff>9525</xdr:rowOff>
    </xdr:from>
    <xdr:to>
      <xdr:col>7</xdr:col>
      <xdr:colOff>267929</xdr:colOff>
      <xdr:row>82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335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335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38</xdr:row>
          <xdr:rowOff>28575</xdr:rowOff>
        </xdr:from>
        <xdr:to>
          <xdr:col>22</xdr:col>
          <xdr:colOff>95250</xdr:colOff>
          <xdr:row>39</xdr:row>
          <xdr:rowOff>219075</xdr:rowOff>
        </xdr:to>
        <xdr:sp macro="" textlink="">
          <xdr:nvSpPr>
            <xdr:cNvPr id="2367" name="Object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47</xdr:row>
          <xdr:rowOff>9525</xdr:rowOff>
        </xdr:from>
        <xdr:to>
          <xdr:col>10</xdr:col>
          <xdr:colOff>114300</xdr:colOff>
          <xdr:row>47</xdr:row>
          <xdr:rowOff>228600</xdr:rowOff>
        </xdr:to>
        <xdr:sp macro="" textlink="">
          <xdr:nvSpPr>
            <xdr:cNvPr id="2368" name="Object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66</xdr:row>
          <xdr:rowOff>9525</xdr:rowOff>
        </xdr:from>
        <xdr:to>
          <xdr:col>13</xdr:col>
          <xdr:colOff>85725</xdr:colOff>
          <xdr:row>66</xdr:row>
          <xdr:rowOff>209550</xdr:rowOff>
        </xdr:to>
        <xdr:sp macro="" textlink="">
          <xdr:nvSpPr>
            <xdr:cNvPr id="2369" name="Object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66</xdr:row>
          <xdr:rowOff>0</xdr:rowOff>
        </xdr:from>
        <xdr:to>
          <xdr:col>18</xdr:col>
          <xdr:colOff>19050</xdr:colOff>
          <xdr:row>66</xdr:row>
          <xdr:rowOff>200025</xdr:rowOff>
        </xdr:to>
        <xdr:sp macro="" textlink="">
          <xdr:nvSpPr>
            <xdr:cNvPr id="2370" name="Object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104</xdr:row>
          <xdr:rowOff>9525</xdr:rowOff>
        </xdr:from>
        <xdr:to>
          <xdr:col>13</xdr:col>
          <xdr:colOff>123825</xdr:colOff>
          <xdr:row>104</xdr:row>
          <xdr:rowOff>200025</xdr:rowOff>
        </xdr:to>
        <xdr:sp macro="" textlink="">
          <xdr:nvSpPr>
            <xdr:cNvPr id="2371" name="Object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104775</xdr:colOff>
          <xdr:row>104</xdr:row>
          <xdr:rowOff>9525</xdr:rowOff>
        </xdr:from>
        <xdr:to>
          <xdr:col>18</xdr:col>
          <xdr:colOff>47625</xdr:colOff>
          <xdr:row>104</xdr:row>
          <xdr:rowOff>200025</xdr:rowOff>
        </xdr:to>
        <xdr:sp macro="" textlink="">
          <xdr:nvSpPr>
            <xdr:cNvPr id="2372" name="Object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116</xdr:row>
          <xdr:rowOff>47625</xdr:rowOff>
        </xdr:from>
        <xdr:to>
          <xdr:col>19</xdr:col>
          <xdr:colOff>0</xdr:colOff>
          <xdr:row>117</xdr:row>
          <xdr:rowOff>180975</xdr:rowOff>
        </xdr:to>
        <xdr:sp macro="" textlink="">
          <xdr:nvSpPr>
            <xdr:cNvPr id="2373" name="Object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127</xdr:row>
          <xdr:rowOff>9525</xdr:rowOff>
        </xdr:from>
        <xdr:to>
          <xdr:col>7</xdr:col>
          <xdr:colOff>142875</xdr:colOff>
          <xdr:row>127</xdr:row>
          <xdr:rowOff>209550</xdr:rowOff>
        </xdr:to>
        <xdr:sp macro="" textlink="">
          <xdr:nvSpPr>
            <xdr:cNvPr id="2374" name="Object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126</xdr:row>
          <xdr:rowOff>200025</xdr:rowOff>
        </xdr:from>
        <xdr:to>
          <xdr:col>27</xdr:col>
          <xdr:colOff>0</xdr:colOff>
          <xdr:row>128</xdr:row>
          <xdr:rowOff>0</xdr:rowOff>
        </xdr:to>
        <xdr:sp macro="" textlink="">
          <xdr:nvSpPr>
            <xdr:cNvPr id="2375" name="Object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131</xdr:row>
          <xdr:rowOff>28575</xdr:rowOff>
        </xdr:from>
        <xdr:to>
          <xdr:col>8</xdr:col>
          <xdr:colOff>104775</xdr:colOff>
          <xdr:row>133</xdr:row>
          <xdr:rowOff>190500</xdr:rowOff>
        </xdr:to>
        <xdr:sp macro="" textlink="">
          <xdr:nvSpPr>
            <xdr:cNvPr id="2376" name="Object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114300</xdr:colOff>
          <xdr:row>131</xdr:row>
          <xdr:rowOff>9525</xdr:rowOff>
        </xdr:from>
        <xdr:to>
          <xdr:col>20</xdr:col>
          <xdr:colOff>66675</xdr:colOff>
          <xdr:row>131</xdr:row>
          <xdr:rowOff>209550</xdr:rowOff>
        </xdr:to>
        <xdr:sp macro="" textlink="">
          <xdr:nvSpPr>
            <xdr:cNvPr id="2377" name="Object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132</xdr:row>
          <xdr:rowOff>9525</xdr:rowOff>
        </xdr:from>
        <xdr:to>
          <xdr:col>12</xdr:col>
          <xdr:colOff>142875</xdr:colOff>
          <xdr:row>132</xdr:row>
          <xdr:rowOff>209550</xdr:rowOff>
        </xdr:to>
        <xdr:sp macro="" textlink="">
          <xdr:nvSpPr>
            <xdr:cNvPr id="2378" name="Object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132</xdr:row>
          <xdr:rowOff>9525</xdr:rowOff>
        </xdr:from>
        <xdr:to>
          <xdr:col>17</xdr:col>
          <xdr:colOff>142875</xdr:colOff>
          <xdr:row>132</xdr:row>
          <xdr:rowOff>209550</xdr:rowOff>
        </xdr:to>
        <xdr:sp macro="" textlink="">
          <xdr:nvSpPr>
            <xdr:cNvPr id="2379" name="Object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132</xdr:row>
          <xdr:rowOff>9525</xdr:rowOff>
        </xdr:from>
        <xdr:to>
          <xdr:col>22</xdr:col>
          <xdr:colOff>142875</xdr:colOff>
          <xdr:row>132</xdr:row>
          <xdr:rowOff>209550</xdr:rowOff>
        </xdr:to>
        <xdr:sp macro="" textlink="">
          <xdr:nvSpPr>
            <xdr:cNvPr id="2380" name="Object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132</xdr:row>
          <xdr:rowOff>9525</xdr:rowOff>
        </xdr:from>
        <xdr:to>
          <xdr:col>27</xdr:col>
          <xdr:colOff>142875</xdr:colOff>
          <xdr:row>132</xdr:row>
          <xdr:rowOff>209550</xdr:rowOff>
        </xdr:to>
        <xdr:sp macro="" textlink="">
          <xdr:nvSpPr>
            <xdr:cNvPr id="2381" name="Object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127</xdr:row>
          <xdr:rowOff>9525</xdr:rowOff>
        </xdr:from>
        <xdr:to>
          <xdr:col>13</xdr:col>
          <xdr:colOff>133350</xdr:colOff>
          <xdr:row>127</xdr:row>
          <xdr:rowOff>209550</xdr:rowOff>
        </xdr:to>
        <xdr:sp macro="" textlink="">
          <xdr:nvSpPr>
            <xdr:cNvPr id="2382" name="Object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127</xdr:row>
          <xdr:rowOff>9525</xdr:rowOff>
        </xdr:from>
        <xdr:to>
          <xdr:col>19</xdr:col>
          <xdr:colOff>133350</xdr:colOff>
          <xdr:row>127</xdr:row>
          <xdr:rowOff>209550</xdr:rowOff>
        </xdr:to>
        <xdr:sp macro="" textlink="">
          <xdr:nvSpPr>
            <xdr:cNvPr id="2383" name="Object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38100</xdr:colOff>
          <xdr:row>127</xdr:row>
          <xdr:rowOff>9525</xdr:rowOff>
        </xdr:from>
        <xdr:to>
          <xdr:col>25</xdr:col>
          <xdr:colOff>133350</xdr:colOff>
          <xdr:row>127</xdr:row>
          <xdr:rowOff>209550</xdr:rowOff>
        </xdr:to>
        <xdr:sp macro="" textlink="">
          <xdr:nvSpPr>
            <xdr:cNvPr id="2384" name="Object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68</xdr:row>
          <xdr:rowOff>47625</xdr:rowOff>
        </xdr:from>
        <xdr:to>
          <xdr:col>16</xdr:col>
          <xdr:colOff>9525</xdr:colOff>
          <xdr:row>69</xdr:row>
          <xdr:rowOff>180975</xdr:rowOff>
        </xdr:to>
        <xdr:sp macro="" textlink="">
          <xdr:nvSpPr>
            <xdr:cNvPr id="2385" name="Object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133350</xdr:colOff>
          <xdr:row>69</xdr:row>
          <xdr:rowOff>0</xdr:rowOff>
        </xdr:from>
        <xdr:to>
          <xdr:col>20</xdr:col>
          <xdr:colOff>95250</xdr:colOff>
          <xdr:row>69</xdr:row>
          <xdr:rowOff>200025</xdr:rowOff>
        </xdr:to>
        <xdr:sp macro="" textlink="">
          <xdr:nvSpPr>
            <xdr:cNvPr id="2386" name="Object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71</xdr:row>
          <xdr:rowOff>57150</xdr:rowOff>
        </xdr:from>
        <xdr:to>
          <xdr:col>12</xdr:col>
          <xdr:colOff>38100</xdr:colOff>
          <xdr:row>72</xdr:row>
          <xdr:rowOff>200025</xdr:rowOff>
        </xdr:to>
        <xdr:sp macro="" textlink="">
          <xdr:nvSpPr>
            <xdr:cNvPr id="2387" name="Object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28575</xdr:rowOff>
        </xdr:from>
        <xdr:to>
          <xdr:col>11</xdr:col>
          <xdr:colOff>85725</xdr:colOff>
          <xdr:row>82</xdr:row>
          <xdr:rowOff>180975</xdr:rowOff>
        </xdr:to>
        <xdr:sp macro="" textlink="">
          <xdr:nvSpPr>
            <xdr:cNvPr id="2388" name="Object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90</xdr:row>
          <xdr:rowOff>200025</xdr:rowOff>
        </xdr:from>
        <xdr:to>
          <xdr:col>19</xdr:col>
          <xdr:colOff>57150</xdr:colOff>
          <xdr:row>91</xdr:row>
          <xdr:rowOff>228600</xdr:rowOff>
        </xdr:to>
        <xdr:sp macro="" textlink="">
          <xdr:nvSpPr>
            <xdr:cNvPr id="2389" name="Object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93</xdr:row>
          <xdr:rowOff>57150</xdr:rowOff>
        </xdr:from>
        <xdr:to>
          <xdr:col>12</xdr:col>
          <xdr:colOff>38100</xdr:colOff>
          <xdr:row>94</xdr:row>
          <xdr:rowOff>200025</xdr:rowOff>
        </xdr:to>
        <xdr:sp macro="" textlink="">
          <xdr:nvSpPr>
            <xdr:cNvPr id="2390" name="Object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96</xdr:row>
          <xdr:rowOff>19050</xdr:rowOff>
        </xdr:from>
        <xdr:to>
          <xdr:col>18</xdr:col>
          <xdr:colOff>9525</xdr:colOff>
          <xdr:row>97</xdr:row>
          <xdr:rowOff>200025</xdr:rowOff>
        </xdr:to>
        <xdr:sp macro="" textlink="">
          <xdr:nvSpPr>
            <xdr:cNvPr id="2391" name="Object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106</xdr:row>
          <xdr:rowOff>57150</xdr:rowOff>
        </xdr:from>
        <xdr:to>
          <xdr:col>12</xdr:col>
          <xdr:colOff>38100</xdr:colOff>
          <xdr:row>107</xdr:row>
          <xdr:rowOff>200025</xdr:rowOff>
        </xdr:to>
        <xdr:sp macro="" textlink="">
          <xdr:nvSpPr>
            <xdr:cNvPr id="2392" name="Object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109</xdr:row>
          <xdr:rowOff>19050</xdr:rowOff>
        </xdr:from>
        <xdr:to>
          <xdr:col>17</xdr:col>
          <xdr:colOff>142875</xdr:colOff>
          <xdr:row>110</xdr:row>
          <xdr:rowOff>200025</xdr:rowOff>
        </xdr:to>
        <xdr:sp macro="" textlink="">
          <xdr:nvSpPr>
            <xdr:cNvPr id="2393" name="Object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119</xdr:row>
          <xdr:rowOff>57150</xdr:rowOff>
        </xdr:from>
        <xdr:to>
          <xdr:col>12</xdr:col>
          <xdr:colOff>38100</xdr:colOff>
          <xdr:row>120</xdr:row>
          <xdr:rowOff>200025</xdr:rowOff>
        </xdr:to>
        <xdr:sp macro="" textlink="">
          <xdr:nvSpPr>
            <xdr:cNvPr id="2394" name="Object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122</xdr:row>
          <xdr:rowOff>19050</xdr:rowOff>
        </xdr:from>
        <xdr:to>
          <xdr:col>17</xdr:col>
          <xdr:colOff>142875</xdr:colOff>
          <xdr:row>123</xdr:row>
          <xdr:rowOff>200025</xdr:rowOff>
        </xdr:to>
        <xdr:sp macro="" textlink="">
          <xdr:nvSpPr>
            <xdr:cNvPr id="2395" name="Object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125</xdr:row>
          <xdr:rowOff>200025</xdr:rowOff>
        </xdr:from>
        <xdr:to>
          <xdr:col>10</xdr:col>
          <xdr:colOff>76200</xdr:colOff>
          <xdr:row>126</xdr:row>
          <xdr:rowOff>228600</xdr:rowOff>
        </xdr:to>
        <xdr:sp macro="" textlink="">
          <xdr:nvSpPr>
            <xdr:cNvPr id="2396" name="Object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76</xdr:row>
          <xdr:rowOff>19050</xdr:rowOff>
        </xdr:from>
        <xdr:to>
          <xdr:col>17</xdr:col>
          <xdr:colOff>142875</xdr:colOff>
          <xdr:row>77</xdr:row>
          <xdr:rowOff>200025</xdr:rowOff>
        </xdr:to>
        <xdr:sp macro="" textlink="">
          <xdr:nvSpPr>
            <xdr:cNvPr id="2398" name="Object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oleObject" Target="../embeddings/oleObject13.bin"/><Relationship Id="rId39" Type="http://schemas.openxmlformats.org/officeDocument/2006/relationships/image" Target="../media/image14.emf"/><Relationship Id="rId21" Type="http://schemas.openxmlformats.org/officeDocument/2006/relationships/oleObject" Target="../embeddings/oleObject10.bin"/><Relationship Id="rId34" Type="http://schemas.openxmlformats.org/officeDocument/2006/relationships/oleObject" Target="../embeddings/oleObject20.bin"/><Relationship Id="rId42" Type="http://schemas.openxmlformats.org/officeDocument/2006/relationships/oleObject" Target="../embeddings/oleObject24.bin"/><Relationship Id="rId47" Type="http://schemas.openxmlformats.org/officeDocument/2006/relationships/image" Target="../media/image18.emf"/><Relationship Id="rId50" Type="http://schemas.openxmlformats.org/officeDocument/2006/relationships/oleObject" Target="../embeddings/oleObject28.bin"/><Relationship Id="rId55" Type="http://schemas.openxmlformats.org/officeDocument/2006/relationships/image" Target="../media/image22.emf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6" Type="http://schemas.openxmlformats.org/officeDocument/2006/relationships/image" Target="../media/image6.emf"/><Relationship Id="rId29" Type="http://schemas.openxmlformats.org/officeDocument/2006/relationships/oleObject" Target="../embeddings/oleObject16.bin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32" Type="http://schemas.openxmlformats.org/officeDocument/2006/relationships/oleObject" Target="../embeddings/oleObject19.bin"/><Relationship Id="rId37" Type="http://schemas.openxmlformats.org/officeDocument/2006/relationships/image" Target="../media/image13.emf"/><Relationship Id="rId40" Type="http://schemas.openxmlformats.org/officeDocument/2006/relationships/oleObject" Target="../embeddings/oleObject23.bin"/><Relationship Id="rId45" Type="http://schemas.openxmlformats.org/officeDocument/2006/relationships/image" Target="../media/image17.emf"/><Relationship Id="rId53" Type="http://schemas.openxmlformats.org/officeDocument/2006/relationships/image" Target="../media/image21.emf"/><Relationship Id="rId5" Type="http://schemas.openxmlformats.org/officeDocument/2006/relationships/image" Target="../media/image1.emf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4.bin"/><Relationship Id="rId30" Type="http://schemas.openxmlformats.org/officeDocument/2006/relationships/oleObject" Target="../embeddings/oleObject17.bin"/><Relationship Id="rId35" Type="http://schemas.openxmlformats.org/officeDocument/2006/relationships/image" Target="../media/image12.emf"/><Relationship Id="rId43" Type="http://schemas.openxmlformats.org/officeDocument/2006/relationships/image" Target="../media/image16.emf"/><Relationship Id="rId48" Type="http://schemas.openxmlformats.org/officeDocument/2006/relationships/oleObject" Target="../embeddings/oleObject27.bin"/><Relationship Id="rId56" Type="http://schemas.openxmlformats.org/officeDocument/2006/relationships/oleObject" Target="../embeddings/oleObject31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0.emf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image" Target="../media/image11.emf"/><Relationship Id="rId38" Type="http://schemas.openxmlformats.org/officeDocument/2006/relationships/oleObject" Target="../embeddings/oleObject22.bin"/><Relationship Id="rId46" Type="http://schemas.openxmlformats.org/officeDocument/2006/relationships/oleObject" Target="../embeddings/oleObject26.bin"/><Relationship Id="rId20" Type="http://schemas.openxmlformats.org/officeDocument/2006/relationships/image" Target="../media/image8.emf"/><Relationship Id="rId41" Type="http://schemas.openxmlformats.org/officeDocument/2006/relationships/image" Target="../media/image15.emf"/><Relationship Id="rId54" Type="http://schemas.openxmlformats.org/officeDocument/2006/relationships/oleObject" Target="../embeddings/oleObject30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oleObject" Target="../embeddings/oleObject15.bin"/><Relationship Id="rId36" Type="http://schemas.openxmlformats.org/officeDocument/2006/relationships/oleObject" Target="../embeddings/oleObject21.bin"/><Relationship Id="rId49" Type="http://schemas.openxmlformats.org/officeDocument/2006/relationships/image" Target="../media/image19.emf"/><Relationship Id="rId57" Type="http://schemas.openxmlformats.org/officeDocument/2006/relationships/image" Target="../media/image23.emf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8.bin"/><Relationship Id="rId44" Type="http://schemas.openxmlformats.org/officeDocument/2006/relationships/oleObject" Target="../embeddings/oleObject25.bin"/><Relationship Id="rId52" Type="http://schemas.openxmlformats.org/officeDocument/2006/relationships/oleObject" Target="../embeddings/oleObject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79" t="s">
        <v>0</v>
      </c>
      <c r="B1" s="280"/>
      <c r="C1" s="280"/>
      <c r="D1" s="280"/>
      <c r="E1" s="280"/>
      <c r="F1" s="280"/>
      <c r="G1" s="280"/>
      <c r="H1" s="281"/>
      <c r="I1" s="282"/>
      <c r="J1" s="283"/>
    </row>
    <row r="2" spans="1:13" ht="12.95" customHeight="1">
      <c r="A2" s="259" t="s">
        <v>1</v>
      </c>
      <c r="B2" s="259"/>
      <c r="C2" s="259"/>
      <c r="D2" s="259"/>
      <c r="E2" s="259"/>
      <c r="F2" s="259"/>
      <c r="G2" s="259"/>
      <c r="H2" s="259"/>
      <c r="I2" s="259"/>
      <c r="J2" s="259"/>
    </row>
    <row r="3" spans="1:13" ht="12.95" customHeight="1">
      <c r="A3" s="260" t="s">
        <v>2</v>
      </c>
      <c r="B3" s="261"/>
      <c r="C3" s="284"/>
      <c r="D3" s="284"/>
      <c r="E3" s="284"/>
      <c r="F3" s="261" t="s">
        <v>3</v>
      </c>
      <c r="G3" s="261"/>
      <c r="H3" s="275"/>
      <c r="I3" s="274"/>
      <c r="J3" s="274"/>
    </row>
    <row r="4" spans="1:13" ht="12.95" customHeight="1">
      <c r="A4" s="261" t="s">
        <v>4</v>
      </c>
      <c r="B4" s="261"/>
      <c r="C4" s="285"/>
      <c r="D4" s="261"/>
      <c r="E4" s="261"/>
      <c r="F4" s="261" t="s">
        <v>5</v>
      </c>
      <c r="G4" s="261"/>
      <c r="H4" s="261"/>
      <c r="I4" s="274"/>
      <c r="J4" s="274"/>
    </row>
    <row r="5" spans="1:13" ht="12.95" customHeight="1">
      <c r="A5" s="261" t="s">
        <v>6</v>
      </c>
      <c r="B5" s="261"/>
      <c r="C5" s="261"/>
      <c r="D5" s="274"/>
      <c r="E5" s="274"/>
      <c r="F5" s="260" t="s">
        <v>7</v>
      </c>
      <c r="G5" s="261"/>
      <c r="H5" s="262"/>
      <c r="I5" s="263"/>
      <c r="J5" s="263"/>
    </row>
    <row r="6" spans="1:13" ht="12.95" customHeight="1">
      <c r="A6" s="261" t="s">
        <v>8</v>
      </c>
      <c r="B6" s="261"/>
      <c r="C6" s="261"/>
      <c r="D6" s="274"/>
      <c r="E6" s="274"/>
      <c r="F6" s="260" t="s">
        <v>9</v>
      </c>
      <c r="G6" s="261"/>
      <c r="H6" s="262"/>
      <c r="I6" s="263"/>
      <c r="J6" s="263"/>
    </row>
    <row r="7" spans="1:13" ht="12.95" customHeight="1">
      <c r="A7" s="261" t="s">
        <v>10</v>
      </c>
      <c r="B7" s="261"/>
      <c r="C7" s="277"/>
      <c r="D7" s="274"/>
      <c r="E7" s="274"/>
      <c r="F7" s="260" t="s">
        <v>11</v>
      </c>
      <c r="G7" s="261"/>
      <c r="H7" s="261"/>
      <c r="I7" s="274"/>
      <c r="J7" s="274"/>
    </row>
    <row r="8" spans="1:13" ht="12.95" customHeight="1">
      <c r="A8" s="261" t="s">
        <v>12</v>
      </c>
      <c r="B8" s="261"/>
      <c r="C8" s="275"/>
      <c r="D8" s="276"/>
      <c r="E8" s="276"/>
      <c r="F8" s="260" t="s">
        <v>13</v>
      </c>
      <c r="G8" s="261"/>
      <c r="H8" s="261"/>
      <c r="I8" s="274"/>
      <c r="J8" s="274"/>
    </row>
    <row r="9" spans="1:13" ht="12.95" customHeight="1">
      <c r="A9" s="260" t="s">
        <v>35</v>
      </c>
      <c r="B9" s="261"/>
      <c r="C9" s="262"/>
      <c r="D9" s="263"/>
      <c r="E9" s="263"/>
      <c r="F9" s="278" t="s">
        <v>14</v>
      </c>
      <c r="G9" s="278"/>
      <c r="H9" s="262"/>
      <c r="I9" s="263"/>
      <c r="J9" s="263"/>
    </row>
    <row r="10" spans="1:13" ht="23.25" customHeight="1">
      <c r="A10" s="261" t="s">
        <v>15</v>
      </c>
      <c r="B10" s="261"/>
      <c r="C10" s="262"/>
      <c r="D10" s="263"/>
      <c r="E10" s="263"/>
      <c r="F10" s="261" t="s">
        <v>16</v>
      </c>
      <c r="G10" s="261"/>
      <c r="H10" s="37"/>
      <c r="I10" s="266" t="s">
        <v>17</v>
      </c>
      <c r="J10" s="267"/>
      <c r="K10" s="4"/>
    </row>
    <row r="11" spans="1:13" ht="12.95" customHeight="1">
      <c r="A11" s="259" t="s">
        <v>18</v>
      </c>
      <c r="B11" s="259"/>
      <c r="C11" s="259"/>
      <c r="D11" s="259"/>
      <c r="E11" s="259"/>
      <c r="F11" s="259"/>
      <c r="G11" s="259"/>
      <c r="H11" s="259"/>
      <c r="I11" s="259"/>
      <c r="J11" s="259"/>
      <c r="K11" s="5"/>
    </row>
    <row r="12" spans="1:13" ht="17.25" customHeight="1">
      <c r="A12" s="3" t="s">
        <v>19</v>
      </c>
      <c r="B12" s="115"/>
      <c r="C12" s="6" t="s">
        <v>20</v>
      </c>
      <c r="D12" s="116"/>
      <c r="E12" s="6" t="s">
        <v>21</v>
      </c>
      <c r="F12" s="117"/>
      <c r="G12" s="268" t="s">
        <v>22</v>
      </c>
      <c r="H12" s="264"/>
      <c r="I12" s="270" t="s">
        <v>23</v>
      </c>
      <c r="J12" s="271"/>
      <c r="K12" s="4"/>
      <c r="L12" s="7"/>
      <c r="M12" s="7"/>
    </row>
    <row r="13" spans="1:13" ht="17.25" customHeight="1">
      <c r="A13" s="8" t="s">
        <v>24</v>
      </c>
      <c r="B13" s="115"/>
      <c r="C13" s="8" t="s">
        <v>25</v>
      </c>
      <c r="D13" s="116"/>
      <c r="E13" s="6" t="s">
        <v>26</v>
      </c>
      <c r="F13" s="117"/>
      <c r="G13" s="269"/>
      <c r="H13" s="265"/>
      <c r="I13" s="272"/>
      <c r="J13" s="273"/>
      <c r="K13" s="5"/>
    </row>
    <row r="14" spans="1:13" ht="12.95" customHeight="1">
      <c r="A14" s="259" t="s">
        <v>27</v>
      </c>
      <c r="B14" s="259"/>
      <c r="C14" s="259"/>
      <c r="D14" s="259"/>
      <c r="E14" s="259"/>
      <c r="F14" s="259"/>
      <c r="G14" s="259"/>
      <c r="H14" s="259"/>
      <c r="I14" s="259"/>
      <c r="J14" s="259"/>
      <c r="K14" s="5"/>
    </row>
    <row r="15" spans="1:13" ht="39" customHeight="1">
      <c r="A15" s="256"/>
      <c r="B15" s="257"/>
      <c r="C15" s="257"/>
      <c r="D15" s="257"/>
      <c r="E15" s="257"/>
      <c r="F15" s="257"/>
      <c r="G15" s="257"/>
      <c r="H15" s="257"/>
      <c r="I15" s="257"/>
      <c r="J15" s="258"/>
    </row>
    <row r="16" spans="1:13" ht="12.95" customHeight="1">
      <c r="A16" s="259" t="s">
        <v>28</v>
      </c>
      <c r="B16" s="259"/>
      <c r="C16" s="259"/>
      <c r="D16" s="259"/>
      <c r="E16" s="259"/>
      <c r="F16" s="259"/>
      <c r="G16" s="259"/>
      <c r="H16" s="259"/>
      <c r="I16" s="259"/>
      <c r="J16" s="259"/>
    </row>
    <row r="17" spans="1:12" ht="12.95" customHeight="1">
      <c r="A17" s="3" t="s">
        <v>29</v>
      </c>
      <c r="B17" s="260" t="s">
        <v>30</v>
      </c>
      <c r="C17" s="261"/>
      <c r="D17" s="261"/>
      <c r="E17" s="261"/>
      <c r="F17" s="260" t="s">
        <v>31</v>
      </c>
      <c r="G17" s="261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8"/>
      <c r="B18" s="254"/>
      <c r="C18" s="255"/>
      <c r="D18" s="255"/>
      <c r="E18" s="255"/>
      <c r="F18" s="254"/>
      <c r="G18" s="255"/>
      <c r="H18" s="43"/>
      <c r="I18" s="18"/>
      <c r="J18" s="114"/>
      <c r="L18" s="5"/>
    </row>
    <row r="19" spans="1:12" ht="12.95" customHeight="1">
      <c r="A19" s="38"/>
      <c r="B19" s="254"/>
      <c r="C19" s="255"/>
      <c r="D19" s="255"/>
      <c r="E19" s="255"/>
      <c r="F19" s="254"/>
      <c r="G19" s="255"/>
      <c r="H19" s="21"/>
      <c r="I19" s="21"/>
      <c r="J19" s="114"/>
      <c r="L19" s="5"/>
    </row>
    <row r="20" spans="1:12" ht="12.95" customHeight="1">
      <c r="A20" s="38"/>
      <c r="B20" s="254"/>
      <c r="C20" s="255"/>
      <c r="D20" s="255"/>
      <c r="E20" s="255"/>
      <c r="F20" s="254"/>
      <c r="G20" s="255"/>
      <c r="H20" s="33"/>
      <c r="I20" s="33"/>
      <c r="J20" s="114"/>
      <c r="L20" s="5"/>
    </row>
    <row r="21" spans="1:12" ht="12.95" customHeight="1">
      <c r="A21" s="38"/>
      <c r="B21" s="254"/>
      <c r="C21" s="255"/>
      <c r="D21" s="255"/>
      <c r="E21" s="255"/>
      <c r="F21" s="254"/>
      <c r="G21" s="255"/>
      <c r="H21" s="33"/>
      <c r="I21" s="9"/>
      <c r="J21" s="114"/>
      <c r="L21" s="5"/>
    </row>
    <row r="22" spans="1:12" ht="12.95" customHeight="1">
      <c r="A22" s="38"/>
      <c r="B22" s="254"/>
      <c r="C22" s="255"/>
      <c r="D22" s="255"/>
      <c r="E22" s="255"/>
      <c r="F22" s="254"/>
      <c r="G22" s="255"/>
      <c r="H22" s="20"/>
      <c r="I22" s="11"/>
      <c r="J22" s="114"/>
      <c r="L22" s="5"/>
    </row>
    <row r="23" spans="1:12" ht="12.95" customHeight="1">
      <c r="A23" s="38"/>
      <c r="B23" s="254"/>
      <c r="C23" s="255"/>
      <c r="D23" s="255"/>
      <c r="E23" s="255"/>
      <c r="F23" s="254"/>
      <c r="G23" s="255"/>
      <c r="H23" s="11"/>
      <c r="I23" s="9"/>
      <c r="J23" s="114"/>
      <c r="L23" s="5"/>
    </row>
    <row r="24" spans="1:12" ht="12.95" customHeight="1">
      <c r="A24" s="38"/>
      <c r="B24" s="254"/>
      <c r="C24" s="255"/>
      <c r="D24" s="255"/>
      <c r="E24" s="255"/>
      <c r="F24" s="254"/>
      <c r="G24" s="255"/>
      <c r="H24" s="16"/>
      <c r="I24" s="9"/>
      <c r="J24" s="114"/>
      <c r="L24" s="5"/>
    </row>
    <row r="25" spans="1:12" ht="12.95" customHeight="1">
      <c r="A25" s="38"/>
      <c r="B25" s="254"/>
      <c r="C25" s="255"/>
      <c r="D25" s="255"/>
      <c r="E25" s="255"/>
      <c r="F25" s="254"/>
      <c r="G25" s="255"/>
      <c r="H25" s="16"/>
      <c r="I25" s="9"/>
      <c r="J25" s="114"/>
      <c r="L25" s="5"/>
    </row>
    <row r="26" spans="1:12" ht="12.95" customHeight="1">
      <c r="A26" s="38"/>
      <c r="B26" s="254"/>
      <c r="C26" s="255"/>
      <c r="D26" s="255"/>
      <c r="E26" s="255"/>
      <c r="F26" s="254"/>
      <c r="G26" s="255"/>
      <c r="H26" s="16"/>
      <c r="I26" s="9"/>
      <c r="J26" s="114"/>
      <c r="L26" s="5"/>
    </row>
    <row r="27" spans="1:12" ht="12.95" customHeight="1">
      <c r="A27" s="38"/>
      <c r="B27" s="254"/>
      <c r="C27" s="255"/>
      <c r="D27" s="255"/>
      <c r="E27" s="255"/>
      <c r="F27" s="254"/>
      <c r="G27" s="255"/>
      <c r="H27" s="9"/>
      <c r="I27" s="9"/>
      <c r="J27" s="114"/>
    </row>
    <row r="28" spans="1:12" ht="12.95" customHeight="1">
      <c r="A28" s="38"/>
      <c r="B28" s="254"/>
      <c r="C28" s="255"/>
      <c r="D28" s="255"/>
      <c r="E28" s="255"/>
      <c r="F28" s="254"/>
      <c r="G28" s="255"/>
      <c r="H28" s="9"/>
      <c r="I28" s="9"/>
      <c r="J28" s="114"/>
    </row>
    <row r="29" spans="1:12" ht="12.95" customHeight="1">
      <c r="A29" s="38"/>
      <c r="B29" s="254"/>
      <c r="C29" s="255"/>
      <c r="D29" s="255"/>
      <c r="E29" s="255"/>
      <c r="F29" s="254"/>
      <c r="G29" s="255"/>
      <c r="H29" s="9"/>
      <c r="I29" s="9"/>
      <c r="J29" s="114"/>
    </row>
    <row r="30" spans="1:12" ht="12.95" customHeight="1">
      <c r="A30" s="38"/>
      <c r="B30" s="254"/>
      <c r="C30" s="255"/>
      <c r="D30" s="255"/>
      <c r="E30" s="255"/>
      <c r="F30" s="254"/>
      <c r="G30" s="255"/>
      <c r="H30" s="9"/>
      <c r="I30" s="9"/>
      <c r="J30" s="114"/>
    </row>
    <row r="31" spans="1:12" ht="12.95" customHeight="1">
      <c r="A31" s="38"/>
      <c r="B31" s="254"/>
      <c r="C31" s="255"/>
      <c r="D31" s="255"/>
      <c r="E31" s="255"/>
      <c r="F31" s="254"/>
      <c r="G31" s="255"/>
      <c r="H31" s="9"/>
      <c r="I31" s="9"/>
      <c r="J31" s="114"/>
    </row>
    <row r="32" spans="1:12" ht="12.95" customHeight="1">
      <c r="A32" s="38"/>
      <c r="B32" s="254"/>
      <c r="C32" s="255"/>
      <c r="D32" s="255"/>
      <c r="E32" s="255"/>
      <c r="F32" s="254"/>
      <c r="G32" s="255"/>
      <c r="H32" s="9"/>
      <c r="I32" s="9"/>
      <c r="J32" s="114"/>
    </row>
    <row r="33" spans="1:10" ht="12.95" customHeight="1">
      <c r="A33" s="38"/>
      <c r="B33" s="254"/>
      <c r="C33" s="255"/>
      <c r="D33" s="255"/>
      <c r="E33" s="255"/>
      <c r="F33" s="254"/>
      <c r="G33" s="255"/>
      <c r="H33" s="9"/>
      <c r="I33" s="9"/>
      <c r="J33" s="114"/>
    </row>
    <row r="34" spans="1:10" ht="12.95" customHeight="1">
      <c r="A34" s="38"/>
      <c r="B34" s="254"/>
      <c r="C34" s="255"/>
      <c r="D34" s="255"/>
      <c r="E34" s="255"/>
      <c r="F34" s="254"/>
      <c r="G34" s="255"/>
      <c r="H34" s="9"/>
      <c r="I34" s="9"/>
      <c r="J34" s="114"/>
    </row>
    <row r="35" spans="1:10" ht="12.95" customHeight="1">
      <c r="A35" s="38"/>
      <c r="B35" s="254"/>
      <c r="C35" s="255"/>
      <c r="D35" s="255"/>
      <c r="E35" s="255"/>
      <c r="F35" s="254"/>
      <c r="G35" s="255"/>
      <c r="H35" s="9"/>
      <c r="I35" s="9"/>
      <c r="J35" s="114"/>
    </row>
    <row r="36" spans="1:10" ht="12.95" customHeight="1">
      <c r="A36" s="38"/>
      <c r="B36" s="254"/>
      <c r="C36" s="255"/>
      <c r="D36" s="255"/>
      <c r="E36" s="255"/>
      <c r="F36" s="254"/>
      <c r="G36" s="255"/>
      <c r="H36" s="9"/>
      <c r="I36" s="9"/>
      <c r="J36" s="114"/>
    </row>
    <row r="37" spans="1:10" ht="12.95" customHeight="1">
      <c r="A37" s="38"/>
      <c r="B37" s="254"/>
      <c r="C37" s="255"/>
      <c r="D37" s="255"/>
      <c r="E37" s="255"/>
      <c r="F37" s="254"/>
      <c r="G37" s="255"/>
      <c r="H37" s="9"/>
      <c r="I37" s="9"/>
      <c r="J37" s="114"/>
    </row>
    <row r="38" spans="1:10" ht="12.95" customHeight="1">
      <c r="A38" s="42" t="s">
        <v>37</v>
      </c>
      <c r="B38" s="5"/>
      <c r="C38" s="5"/>
      <c r="D38" s="5"/>
      <c r="E38" s="5"/>
      <c r="J38" s="10"/>
    </row>
    <row r="39" spans="1:10" ht="12.95" customHeight="1">
      <c r="A39" s="240" t="s">
        <v>38</v>
      </c>
      <c r="B39" s="240"/>
      <c r="C39" s="240"/>
      <c r="D39" s="240"/>
      <c r="E39" s="240"/>
      <c r="F39" s="241" t="s">
        <v>39</v>
      </c>
      <c r="G39" s="244"/>
      <c r="H39" s="245"/>
      <c r="I39" s="245"/>
      <c r="J39" s="246"/>
    </row>
    <row r="40" spans="1:10" ht="12.95" customHeight="1">
      <c r="A40" s="240" t="s">
        <v>40</v>
      </c>
      <c r="B40" s="240"/>
      <c r="C40" s="240"/>
      <c r="D40" s="240"/>
      <c r="E40" s="240"/>
      <c r="F40" s="242"/>
      <c r="G40" s="247"/>
      <c r="H40" s="248"/>
      <c r="I40" s="248"/>
      <c r="J40" s="249"/>
    </row>
    <row r="41" spans="1:10" ht="12.95" customHeight="1">
      <c r="A41" s="240" t="s">
        <v>41</v>
      </c>
      <c r="B41" s="240"/>
      <c r="C41" s="240"/>
      <c r="D41" s="240"/>
      <c r="E41" s="240"/>
      <c r="F41" s="242"/>
      <c r="G41" s="247"/>
      <c r="H41" s="248"/>
      <c r="I41" s="248"/>
      <c r="J41" s="249"/>
    </row>
    <row r="42" spans="1:10" ht="12.95" customHeight="1">
      <c r="A42" s="240" t="s">
        <v>42</v>
      </c>
      <c r="B42" s="240"/>
      <c r="C42" s="253" t="s">
        <v>43</v>
      </c>
      <c r="D42" s="253"/>
      <c r="E42" s="253"/>
      <c r="F42" s="243"/>
      <c r="G42" s="250"/>
      <c r="H42" s="251"/>
      <c r="I42" s="251"/>
      <c r="J42" s="252"/>
    </row>
    <row r="43" spans="1:10" ht="12.95" customHeight="1">
      <c r="A43" s="239" t="s">
        <v>55</v>
      </c>
      <c r="B43" s="239"/>
      <c r="C43" s="239" t="str">
        <f ca="1">IF(Calcu_ADJ!B27=FALSE,Calcu!E3,Calcu_ADJ!E3)</f>
        <v/>
      </c>
      <c r="D43" s="239"/>
      <c r="E43" s="239"/>
    </row>
    <row r="46" spans="1:10" ht="12.95" customHeight="1">
      <c r="B46" s="1" t="s">
        <v>690</v>
      </c>
    </row>
    <row r="47" spans="1:10" ht="12.95" customHeight="1">
      <c r="B47" s="1" t="s">
        <v>691</v>
      </c>
    </row>
    <row r="48" spans="1:10" ht="12.95" customHeight="1">
      <c r="A48" s="1">
        <f ca="1">Calcu!Q112</f>
        <v>0</v>
      </c>
      <c r="B48" s="1" t="s">
        <v>692</v>
      </c>
    </row>
    <row r="49" spans="1:2" ht="12.95" customHeight="1">
      <c r="A49" s="205"/>
    </row>
    <row r="50" spans="1:2" ht="12.95" customHeight="1">
      <c r="A50" s="1" t="str">
        <f ca="1">IF(Calcu_ADJ!B27=FALSE,Calcu!G3,Calcu_ADJ!G3)</f>
        <v>PASS</v>
      </c>
      <c r="B50" s="1" t="s">
        <v>693</v>
      </c>
    </row>
    <row r="52" spans="1:2" ht="12.95" customHeight="1">
      <c r="B52" s="1" t="s">
        <v>725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134"/>
  <sheetViews>
    <sheetView showGridLines="0" workbookViewId="0"/>
  </sheetViews>
  <sheetFormatPr defaultColWidth="10" defaultRowHeight="18" customHeight="1"/>
  <cols>
    <col min="1" max="1" width="2.88671875" style="52" customWidth="1"/>
    <col min="2" max="29" width="10" style="52"/>
    <col min="30" max="30" width="10" style="179"/>
    <col min="31" max="16384" width="10" style="52"/>
  </cols>
  <sheetData>
    <row r="1" spans="1:31" ht="18" customHeight="1">
      <c r="A1" s="53" t="s">
        <v>473</v>
      </c>
      <c r="I1" s="178" t="s">
        <v>474</v>
      </c>
      <c r="J1" s="178" t="s">
        <v>400</v>
      </c>
      <c r="K1" s="178" t="s">
        <v>512</v>
      </c>
      <c r="L1" s="178" t="s">
        <v>474</v>
      </c>
      <c r="M1" s="178" t="s">
        <v>400</v>
      </c>
      <c r="AD1" s="52"/>
      <c r="AE1" s="179"/>
    </row>
    <row r="2" spans="1:31" ht="18" customHeight="1">
      <c r="B2" s="202" t="s">
        <v>726</v>
      </c>
      <c r="C2" s="202" t="s">
        <v>516</v>
      </c>
      <c r="D2" s="202" t="s">
        <v>727</v>
      </c>
      <c r="E2" s="180" t="s">
        <v>475</v>
      </c>
      <c r="F2" s="180" t="s">
        <v>517</v>
      </c>
      <c r="G2" s="180" t="s">
        <v>678</v>
      </c>
      <c r="I2" s="189"/>
      <c r="J2" s="189" t="s">
        <v>59</v>
      </c>
      <c r="K2" s="178" t="s">
        <v>476</v>
      </c>
      <c r="L2" s="189"/>
      <c r="M2" s="189" t="s">
        <v>59</v>
      </c>
      <c r="AD2" s="52"/>
      <c r="AE2" s="179"/>
    </row>
    <row r="3" spans="1:31" ht="18" customHeight="1">
      <c r="B3" s="190" t="b">
        <f>기본정보!A46=0</f>
        <v>1</v>
      </c>
      <c r="C3" s="170">
        <f>IF(B3=TRUE,1,기본정보!A47)</f>
        <v>1</v>
      </c>
      <c r="D3" s="170" t="b">
        <f>IF(B3=TRUE,FALSE,기본정보!A52)</f>
        <v>0</v>
      </c>
      <c r="E3" s="191" t="str">
        <f ca="1">IF(LEN(AG37&amp;AG70&amp;AG103)=0,"","초과")</f>
        <v/>
      </c>
      <c r="F3" s="192" t="b">
        <f ca="1">OR(AH37=TRUE,AH70=TRUE,AH103=TRUE)</f>
        <v>0</v>
      </c>
      <c r="G3" s="211" t="str">
        <f ca="1">IF(LEN(Y26&amp;Y59&amp;Y92)=0,"PASS","FAIL")</f>
        <v>PASS</v>
      </c>
      <c r="I3" s="163">
        <v>9.9999999999999995E-8</v>
      </c>
      <c r="J3" s="163" t="s">
        <v>461</v>
      </c>
      <c r="K3" s="163">
        <v>7</v>
      </c>
      <c r="L3" s="163">
        <v>0</v>
      </c>
      <c r="M3" s="164" t="s">
        <v>404</v>
      </c>
      <c r="AD3" s="52"/>
      <c r="AE3" s="179"/>
    </row>
    <row r="4" spans="1:31" ht="18" customHeight="1">
      <c r="I4" s="163">
        <v>9.9999999999999995E-7</v>
      </c>
      <c r="J4" s="163" t="s">
        <v>406</v>
      </c>
      <c r="K4" s="163">
        <v>6</v>
      </c>
      <c r="L4" s="163">
        <v>0.1</v>
      </c>
      <c r="M4" s="164" t="s">
        <v>518</v>
      </c>
      <c r="AD4" s="52"/>
      <c r="AE4" s="179"/>
    </row>
    <row r="5" spans="1:31" ht="18" customHeight="1">
      <c r="B5" s="180" t="s">
        <v>411</v>
      </c>
      <c r="C5" s="166" t="s">
        <v>205</v>
      </c>
      <c r="D5" s="166" t="s">
        <v>412</v>
      </c>
      <c r="E5" s="166" t="s">
        <v>399</v>
      </c>
      <c r="I5" s="163">
        <v>1.0000000000000001E-5</v>
      </c>
      <c r="J5" s="163" t="s">
        <v>407</v>
      </c>
      <c r="K5" s="163">
        <v>5</v>
      </c>
      <c r="L5" s="163">
        <v>1</v>
      </c>
      <c r="M5" s="163">
        <v>0</v>
      </c>
      <c r="AD5" s="52"/>
      <c r="AE5" s="179"/>
    </row>
    <row r="6" spans="1:31" ht="18" customHeight="1">
      <c r="B6" s="166" t="s">
        <v>205</v>
      </c>
      <c r="C6" s="167">
        <v>1</v>
      </c>
      <c r="D6" s="167">
        <v>1000</v>
      </c>
      <c r="E6" s="167">
        <v>1000000</v>
      </c>
      <c r="I6" s="163">
        <v>1E-4</v>
      </c>
      <c r="J6" s="163" t="s">
        <v>462</v>
      </c>
      <c r="K6" s="163">
        <v>4</v>
      </c>
      <c r="L6" s="163">
        <v>10</v>
      </c>
      <c r="M6" s="163" t="s">
        <v>519</v>
      </c>
      <c r="AD6" s="52"/>
      <c r="AE6" s="179"/>
    </row>
    <row r="7" spans="1:31" ht="18" customHeight="1">
      <c r="B7" s="166" t="s">
        <v>412</v>
      </c>
      <c r="C7" s="167">
        <v>1E-3</v>
      </c>
      <c r="D7" s="167">
        <v>1</v>
      </c>
      <c r="E7" s="167">
        <v>1000</v>
      </c>
      <c r="I7" s="163">
        <v>1E-3</v>
      </c>
      <c r="J7" s="165" t="s">
        <v>463</v>
      </c>
      <c r="K7" s="163">
        <v>3</v>
      </c>
      <c r="L7" s="163">
        <v>100</v>
      </c>
      <c r="M7" s="163" t="s">
        <v>464</v>
      </c>
      <c r="AD7" s="52"/>
      <c r="AE7" s="179"/>
    </row>
    <row r="8" spans="1:31" ht="18" customHeight="1">
      <c r="B8" s="166" t="s">
        <v>399</v>
      </c>
      <c r="C8" s="167">
        <v>9.9999999999999995E-7</v>
      </c>
      <c r="D8" s="167">
        <v>1E-3</v>
      </c>
      <c r="E8" s="167">
        <v>1</v>
      </c>
      <c r="I8" s="163">
        <v>0.01</v>
      </c>
      <c r="J8" s="165" t="s">
        <v>404</v>
      </c>
      <c r="K8" s="163">
        <v>2</v>
      </c>
      <c r="L8" s="163">
        <v>1000</v>
      </c>
      <c r="M8" s="163" t="s">
        <v>520</v>
      </c>
      <c r="AD8" s="52"/>
      <c r="AE8" s="179"/>
    </row>
    <row r="9" spans="1:31" ht="18" customHeight="1">
      <c r="I9" s="163">
        <v>0.1</v>
      </c>
      <c r="J9" s="165" t="s">
        <v>518</v>
      </c>
      <c r="K9" s="163">
        <v>1</v>
      </c>
      <c r="L9" s="163">
        <v>10000</v>
      </c>
      <c r="M9" s="163" t="s">
        <v>465</v>
      </c>
      <c r="AD9" s="52"/>
      <c r="AE9" s="179"/>
    </row>
    <row r="10" spans="1:31" ht="18" customHeight="1">
      <c r="A10" s="53" t="s">
        <v>521</v>
      </c>
      <c r="I10" s="163">
        <v>1</v>
      </c>
      <c r="J10" s="163">
        <v>0</v>
      </c>
      <c r="K10" s="163">
        <v>0</v>
      </c>
      <c r="L10" s="163">
        <v>100000</v>
      </c>
      <c r="M10" s="163" t="s">
        <v>466</v>
      </c>
      <c r="AD10" s="52"/>
      <c r="AE10" s="179"/>
    </row>
    <row r="11" spans="1:31" ht="18" customHeight="1">
      <c r="B11" s="168" t="s">
        <v>522</v>
      </c>
      <c r="C11" s="168" t="s">
        <v>398</v>
      </c>
      <c r="D11" s="168" t="s">
        <v>523</v>
      </c>
      <c r="E11" s="168" t="s">
        <v>524</v>
      </c>
      <c r="I11" s="163">
        <v>10</v>
      </c>
      <c r="J11" s="163">
        <v>0</v>
      </c>
      <c r="K11" s="163">
        <v>-1</v>
      </c>
      <c r="L11" s="163">
        <v>1000000</v>
      </c>
      <c r="M11" s="163" t="s">
        <v>408</v>
      </c>
      <c r="AD11" s="52"/>
      <c r="AE11" s="179"/>
    </row>
    <row r="12" spans="1:31" ht="18" customHeight="1">
      <c r="B12" s="190" t="e">
        <f>AVERAGE(기본정보!B12:B13)</f>
        <v>#DIV/0!</v>
      </c>
      <c r="C12" s="190" t="e">
        <f>AVERAGE(기본정보!D12:D13)</f>
        <v>#DIV/0!</v>
      </c>
      <c r="D12" s="190" t="e">
        <f>AVERAGE(기본정보!F12:F13)*100</f>
        <v>#DIV/0!</v>
      </c>
      <c r="E12" s="190" t="e">
        <f>(0.00348444*D12-C12*(0.00252*B12-0.020582))/(273.15+B12)</f>
        <v>#DIV/0!</v>
      </c>
      <c r="I12" s="163">
        <v>100</v>
      </c>
      <c r="J12" s="163">
        <v>0</v>
      </c>
      <c r="K12" s="163">
        <v>-2</v>
      </c>
      <c r="L12" s="163">
        <v>10000000</v>
      </c>
      <c r="M12" s="163" t="s">
        <v>409</v>
      </c>
      <c r="AD12" s="52"/>
      <c r="AE12" s="179"/>
    </row>
    <row r="13" spans="1:31" ht="18" customHeight="1" thickBot="1"/>
    <row r="14" spans="1:31" ht="18" customHeight="1" thickBot="1">
      <c r="A14" s="53" t="s">
        <v>525</v>
      </c>
      <c r="C14" s="147" t="b">
        <f>B27</f>
        <v>0</v>
      </c>
    </row>
    <row r="15" spans="1:31" ht="18" customHeight="1">
      <c r="B15" s="53" t="s">
        <v>467</v>
      </c>
      <c r="M15" s="53" t="s">
        <v>468</v>
      </c>
    </row>
    <row r="16" spans="1:31" ht="18" customHeight="1">
      <c r="B16" s="168" t="s">
        <v>505</v>
      </c>
      <c r="C16" s="168" t="s">
        <v>506</v>
      </c>
      <c r="D16" s="168" t="s">
        <v>500</v>
      </c>
      <c r="M16" s="168" t="s">
        <v>505</v>
      </c>
      <c r="N16" s="168" t="s">
        <v>506</v>
      </c>
      <c r="O16" s="204" t="s">
        <v>477</v>
      </c>
      <c r="P16" s="203" t="s">
        <v>502</v>
      </c>
      <c r="AC16" s="179"/>
      <c r="AD16" s="52"/>
    </row>
    <row r="17" spans="2:33" ht="18" customHeight="1">
      <c r="B17" s="169">
        <f>MAX(C27:C42)</f>
        <v>0</v>
      </c>
      <c r="C17" s="170">
        <f>Mass_1_1!G4</f>
        <v>0</v>
      </c>
      <c r="D17" s="170">
        <f>Mass_1_1!I4</f>
        <v>0</v>
      </c>
      <c r="M17" s="168"/>
      <c r="N17" s="168">
        <f>COUNTIF($I$3:$I$12,"&lt;="&amp;C17)</f>
        <v>0</v>
      </c>
      <c r="O17" s="204" t="s">
        <v>507</v>
      </c>
      <c r="P17" s="188" t="s">
        <v>501</v>
      </c>
      <c r="AC17" s="179"/>
      <c r="AD17" s="52"/>
    </row>
    <row r="18" spans="2:33" ht="18" customHeight="1">
      <c r="M18" s="170" t="str">
        <f ca="1">TEXT(B17,OFFSET($M$2,COUNTIF($L$3:$L$12,"&lt;="&amp;B17),0))&amp;" "&amp;D17</f>
        <v>0.00 0</v>
      </c>
      <c r="N18" s="170" t="str">
        <f ca="1">TEXT(C17,O18)&amp;" "&amp;D17</f>
        <v>For1at 0</v>
      </c>
      <c r="O18" s="193" t="str">
        <f ca="1">OFFSET($J$2,N17,0)</f>
        <v>Format</v>
      </c>
      <c r="P18" s="193" t="str">
        <f ca="1">OFFSET($K$2,N17,0)</f>
        <v>자리수</v>
      </c>
      <c r="AC18" s="179"/>
      <c r="AD18" s="52"/>
    </row>
    <row r="19" spans="2:33" ht="18" customHeight="1">
      <c r="B19" s="53" t="s">
        <v>541</v>
      </c>
      <c r="S19" s="53"/>
    </row>
    <row r="20" spans="2:33" ht="18" customHeight="1">
      <c r="B20" s="181" t="s">
        <v>478</v>
      </c>
      <c r="C20" s="182" t="s">
        <v>508</v>
      </c>
      <c r="D20" s="182" t="s">
        <v>479</v>
      </c>
      <c r="E20" s="182" t="s">
        <v>480</v>
      </c>
      <c r="F20" s="182" t="s">
        <v>526</v>
      </c>
      <c r="G20" s="182" t="s">
        <v>481</v>
      </c>
      <c r="H20" s="168" t="s">
        <v>509</v>
      </c>
      <c r="M20" s="418" t="s">
        <v>512</v>
      </c>
      <c r="N20" s="419"/>
      <c r="O20" s="420" t="s">
        <v>482</v>
      </c>
      <c r="P20" s="421"/>
      <c r="Q20" s="421"/>
      <c r="R20" s="421"/>
      <c r="S20" s="422"/>
      <c r="AC20" s="179"/>
      <c r="AD20" s="52"/>
    </row>
    <row r="21" spans="2:33" ht="18" customHeight="1">
      <c r="B21" s="181" t="s">
        <v>483</v>
      </c>
      <c r="C21" s="194">
        <f>Mass_1_1!J4</f>
        <v>0</v>
      </c>
      <c r="D21" s="194">
        <f>Mass_1_1!K4</f>
        <v>0</v>
      </c>
      <c r="E21" s="194">
        <f>Mass_1_1!L4</f>
        <v>0</v>
      </c>
      <c r="F21" s="194">
        <f>Mass_1_1!M4</f>
        <v>0</v>
      </c>
      <c r="G21" s="194">
        <f>Mass_1_1!N4</f>
        <v>0</v>
      </c>
      <c r="H21" s="170">
        <f>Mass_1_1!J6</f>
        <v>0</v>
      </c>
      <c r="M21" s="188" t="s">
        <v>542</v>
      </c>
      <c r="N21" s="204" t="s">
        <v>507</v>
      </c>
      <c r="O21" s="168" t="s">
        <v>510</v>
      </c>
      <c r="P21" s="168" t="s">
        <v>484</v>
      </c>
      <c r="Q21" s="168" t="s">
        <v>527</v>
      </c>
      <c r="R21" s="168" t="s">
        <v>485</v>
      </c>
      <c r="S21" s="168" t="s">
        <v>509</v>
      </c>
      <c r="AC21" s="179"/>
      <c r="AD21" s="52"/>
    </row>
    <row r="22" spans="2:33" ht="18" customHeight="1">
      <c r="B22" s="181" t="s">
        <v>486</v>
      </c>
      <c r="C22" s="195" t="s">
        <v>200</v>
      </c>
      <c r="D22" s="195">
        <f>D21-$C21</f>
        <v>0</v>
      </c>
      <c r="E22" s="195">
        <f>E21-$C21</f>
        <v>0</v>
      </c>
      <c r="F22" s="195">
        <f>F21-$C21</f>
        <v>0</v>
      </c>
      <c r="G22" s="195">
        <f>G21-$C21</f>
        <v>0</v>
      </c>
      <c r="M22" s="193" t="str">
        <f ca="1">IF(D$3=TRUE,MIN(P18,AC36),AC36)</f>
        <v>소수점</v>
      </c>
      <c r="N22" s="193" t="e">
        <f ca="1">OFFSET(J$2,MATCH(M22,K$3:K$12,0),0)</f>
        <v>#N/A</v>
      </c>
      <c r="O22" s="170" t="e">
        <f ca="1">TEXT(D22,$N22)&amp;" "&amp;$D17</f>
        <v>#N/A</v>
      </c>
      <c r="P22" s="170" t="e">
        <f ca="1">TEXT(E22,$N22)&amp;" "&amp;$D17</f>
        <v>#N/A</v>
      </c>
      <c r="Q22" s="170" t="e">
        <f ca="1">TEXT(F22,$N22)&amp;" "&amp;$D17</f>
        <v>#N/A</v>
      </c>
      <c r="R22" s="170" t="e">
        <f ca="1">TEXT(G22,$N22)&amp;" "&amp;$D17</f>
        <v>#N/A</v>
      </c>
      <c r="S22" s="170" t="str">
        <f ca="1">TEXT(H21,OFFSET($M$2,COUNTIF($L$3:$L$12,"&lt;="&amp;H21),0))&amp;" "&amp;D17</f>
        <v>0.00 0</v>
      </c>
      <c r="AD22" s="52"/>
    </row>
    <row r="23" spans="2:33" ht="18" customHeight="1">
      <c r="AD23" s="52"/>
    </row>
    <row r="24" spans="2:33" ht="18" customHeight="1">
      <c r="B24" s="53" t="s">
        <v>469</v>
      </c>
      <c r="AD24" s="52"/>
    </row>
    <row r="25" spans="2:33" ht="18" customHeight="1">
      <c r="B25" s="180" t="s">
        <v>528</v>
      </c>
      <c r="C25" s="418" t="s">
        <v>487</v>
      </c>
      <c r="D25" s="425"/>
      <c r="E25" s="419"/>
      <c r="F25" s="418" t="s">
        <v>488</v>
      </c>
      <c r="G25" s="425"/>
      <c r="H25" s="425"/>
      <c r="I25" s="419"/>
      <c r="J25" s="180" t="s">
        <v>543</v>
      </c>
      <c r="K25" s="180" t="s">
        <v>503</v>
      </c>
      <c r="M25" s="204" t="s">
        <v>489</v>
      </c>
      <c r="N25" s="204" t="s">
        <v>512</v>
      </c>
      <c r="O25" s="180" t="s">
        <v>504</v>
      </c>
      <c r="P25" s="180" t="s">
        <v>487</v>
      </c>
      <c r="Q25" s="180" t="s">
        <v>511</v>
      </c>
      <c r="S25" s="204" t="s">
        <v>512</v>
      </c>
      <c r="T25" s="423" t="s">
        <v>672</v>
      </c>
      <c r="U25" s="424"/>
      <c r="V25" s="418" t="s">
        <v>460</v>
      </c>
      <c r="W25" s="425"/>
      <c r="X25" s="419"/>
      <c r="Y25" s="180" t="s">
        <v>529</v>
      </c>
      <c r="Z25" s="209" t="s">
        <v>694</v>
      </c>
      <c r="AB25" s="418" t="s">
        <v>728</v>
      </c>
      <c r="AC25" s="425"/>
      <c r="AD25" s="419"/>
      <c r="AF25" s="410" t="s">
        <v>729</v>
      </c>
      <c r="AG25" s="411"/>
    </row>
    <row r="26" spans="2:33" ht="18" customHeight="1">
      <c r="B26" s="180"/>
      <c r="C26" s="180" t="s">
        <v>530</v>
      </c>
      <c r="D26" s="180" t="s">
        <v>531</v>
      </c>
      <c r="E26" s="180" t="s">
        <v>544</v>
      </c>
      <c r="F26" s="180" t="s">
        <v>533</v>
      </c>
      <c r="G26" s="180" t="s">
        <v>490</v>
      </c>
      <c r="H26" s="180" t="s">
        <v>491</v>
      </c>
      <c r="I26" s="180" t="s">
        <v>545</v>
      </c>
      <c r="J26" s="180" t="s">
        <v>546</v>
      </c>
      <c r="K26" s="180"/>
      <c r="M26" s="204" t="s">
        <v>507</v>
      </c>
      <c r="N26" s="204" t="s">
        <v>507</v>
      </c>
      <c r="O26" s="180" t="s">
        <v>492</v>
      </c>
      <c r="P26" s="180" t="s">
        <v>532</v>
      </c>
      <c r="Q26" s="180" t="s">
        <v>546</v>
      </c>
      <c r="S26" s="204" t="s">
        <v>476</v>
      </c>
      <c r="T26" s="209" t="s">
        <v>673</v>
      </c>
      <c r="U26" s="209" t="s">
        <v>674</v>
      </c>
      <c r="V26" s="180" t="s">
        <v>535</v>
      </c>
      <c r="W26" s="180" t="s">
        <v>547</v>
      </c>
      <c r="X26" s="180" t="s">
        <v>493</v>
      </c>
      <c r="Y26" s="210" t="str">
        <f ca="1">IF(TYPE(MATCH("FAIL",Y27:Y42,0))=16,"","FAIL")</f>
        <v/>
      </c>
      <c r="Z26" s="180"/>
      <c r="AB26" s="180" t="s">
        <v>537</v>
      </c>
      <c r="AC26" s="180" t="s">
        <v>513</v>
      </c>
      <c r="AD26" s="180" t="s">
        <v>494</v>
      </c>
      <c r="AF26" s="236" t="s">
        <v>731</v>
      </c>
      <c r="AG26" s="237" t="s">
        <v>732</v>
      </c>
    </row>
    <row r="27" spans="2:33" ht="18" customHeight="1">
      <c r="B27" s="193" t="b">
        <f>IF(Mass_1_1!A4="",FALSE,TRUE)</f>
        <v>0</v>
      </c>
      <c r="C27" s="193">
        <f>VALUE(Mass_1_1!A4)</f>
        <v>0</v>
      </c>
      <c r="D27" s="196">
        <f>Mass_1_1!B4</f>
        <v>0</v>
      </c>
      <c r="E27" s="197">
        <f>Mass_1_1!U4</f>
        <v>0</v>
      </c>
      <c r="F27" s="193">
        <f>Mass_1_1!R4</f>
        <v>0</v>
      </c>
      <c r="G27" s="193">
        <f>Mass_1_1!S4</f>
        <v>0</v>
      </c>
      <c r="H27" s="193">
        <f>Mass_1_1!T4</f>
        <v>0</v>
      </c>
      <c r="I27" s="198">
        <f>AVERAGE(F27:H27)</f>
        <v>0</v>
      </c>
      <c r="J27" s="199" t="e">
        <f t="shared" ref="J27:J42" ca="1" si="0">ROUND(E27-I27,M$22)</f>
        <v>#VALUE!</v>
      </c>
      <c r="K27" s="200">
        <f>STDEV(F27:H27)</f>
        <v>0</v>
      </c>
      <c r="M27" s="193">
        <f t="shared" ref="M27:M42" ca="1" si="1">IF(C27&lt;1,0,OFFSET($M$2,COUNTIF($L$3:$L$12,"&lt;="&amp;C27),0))</f>
        <v>0</v>
      </c>
      <c r="N27" s="193" t="e">
        <f ca="1">N22</f>
        <v>#N/A</v>
      </c>
      <c r="O27" s="198" t="e">
        <f ca="1">TEXT(C27,SUBSTITUTE(M27,0,"")&amp;N27)</f>
        <v>#N/A</v>
      </c>
      <c r="P27" s="197" t="e">
        <f ca="1">TEXT(C27+J27,SUBSTITUTE(M27,0,"")&amp;N27)</f>
        <v>#VALUE!</v>
      </c>
      <c r="Q27" s="199" t="e">
        <f t="shared" ref="Q27:Q42" ca="1" si="2">TEXT(J27,N27)</f>
        <v>#VALUE!</v>
      </c>
      <c r="S27" s="193" t="e">
        <f ca="1">OFFSET($K$2,MATCH(N27,$J$3:$J$12,0),0)</f>
        <v>#N/A</v>
      </c>
      <c r="T27" s="197" t="e">
        <f t="shared" ref="T27:T42" ca="1" si="3">ROUND(C27+J27,S27)</f>
        <v>#VALUE!</v>
      </c>
      <c r="U27" s="197" t="e">
        <f ca="1">TEXT(T27,SUBSTITUTE(M27,0,"")&amp;N27)</f>
        <v>#VALUE!</v>
      </c>
      <c r="V27" s="193" t="e">
        <f ca="1">ROUND(Mass_1_1!O4,S27)</f>
        <v>#N/A</v>
      </c>
      <c r="W27" s="193" t="e">
        <f ca="1">ROUND(Mass_1_1!P4,S27)</f>
        <v>#N/A</v>
      </c>
      <c r="X27" s="193" t="e">
        <f t="shared" ref="X27:X42" ca="1" si="4">"± "&amp;TEXT((W27-V27)/2,N27)</f>
        <v>#N/A</v>
      </c>
      <c r="Y27" s="198" t="str">
        <f ca="1">IF(TYPE(T27)=16,"PASS",IF(AND(V27&lt;=T27,T27&lt;=W27),"PASS","FAIL"))</f>
        <v>PASS</v>
      </c>
      <c r="Z27" s="198" t="e">
        <f ca="1">AF$38</f>
        <v>#N/A</v>
      </c>
      <c r="AB27" s="180" t="str">
        <f>측정불확도추정보고서!U$138</f>
        <v>mg</v>
      </c>
      <c r="AC27" s="180">
        <f>D17</f>
        <v>0</v>
      </c>
      <c r="AD27" s="180">
        <f>AC27</f>
        <v>0</v>
      </c>
      <c r="AF27" s="198">
        <f>MAX(K27:K42)</f>
        <v>0</v>
      </c>
      <c r="AG27" s="193" t="e">
        <f ca="1">TEXT(AF27,N22)&amp;" "&amp;D17</f>
        <v>#N/A</v>
      </c>
    </row>
    <row r="28" spans="2:33" ht="18" customHeight="1">
      <c r="B28" s="193" t="b">
        <f>IF(Mass_1_1!A5="",FALSE,TRUE)</f>
        <v>0</v>
      </c>
      <c r="C28" s="193">
        <f>VALUE(Mass_1_1!A5)</f>
        <v>0</v>
      </c>
      <c r="D28" s="196">
        <f>Mass_1_1!B5</f>
        <v>0</v>
      </c>
      <c r="E28" s="197">
        <f>Mass_1_1!U5</f>
        <v>0</v>
      </c>
      <c r="F28" s="193">
        <f>Mass_1_1!R5</f>
        <v>0</v>
      </c>
      <c r="G28" s="193">
        <f>Mass_1_1!S5</f>
        <v>0</v>
      </c>
      <c r="H28" s="193">
        <f>Mass_1_1!T5</f>
        <v>0</v>
      </c>
      <c r="I28" s="198">
        <f t="shared" ref="I28:I42" si="5">AVERAGE(F28:H28)</f>
        <v>0</v>
      </c>
      <c r="J28" s="199" t="e">
        <f t="shared" ca="1" si="0"/>
        <v>#VALUE!</v>
      </c>
      <c r="K28" s="200">
        <f t="shared" ref="K28:K42" si="6">STDEV(F28:H28)</f>
        <v>0</v>
      </c>
      <c r="M28" s="193">
        <f t="shared" ca="1" si="1"/>
        <v>0</v>
      </c>
      <c r="N28" s="193" t="e">
        <f t="shared" ref="N28:N42" ca="1" si="7">N27</f>
        <v>#N/A</v>
      </c>
      <c r="O28" s="198" t="e">
        <f t="shared" ref="O28:O42" ca="1" si="8">TEXT(C28,SUBSTITUTE(M28,0,"")&amp;N28)</f>
        <v>#N/A</v>
      </c>
      <c r="P28" s="197" t="e">
        <f t="shared" ref="P28:P42" ca="1" si="9">TEXT(C28+J28,SUBSTITUTE(M28,0,"")&amp;N28)</f>
        <v>#VALUE!</v>
      </c>
      <c r="Q28" s="199" t="e">
        <f t="shared" ca="1" si="2"/>
        <v>#VALUE!</v>
      </c>
      <c r="S28" s="193" t="e">
        <f t="shared" ref="S28:S42" ca="1" si="10">S27</f>
        <v>#N/A</v>
      </c>
      <c r="T28" s="197" t="e">
        <f t="shared" ca="1" si="3"/>
        <v>#VALUE!</v>
      </c>
      <c r="U28" s="197" t="e">
        <f t="shared" ref="U28:U42" ca="1" si="11">TEXT(T28,SUBSTITUTE(M28,0,"")&amp;N28)</f>
        <v>#VALUE!</v>
      </c>
      <c r="V28" s="193" t="e">
        <f ca="1">ROUND(Mass_1_1!O5,S28)</f>
        <v>#N/A</v>
      </c>
      <c r="W28" s="193" t="e">
        <f ca="1">ROUND(Mass_1_1!P5,S28)</f>
        <v>#N/A</v>
      </c>
      <c r="X28" s="193" t="e">
        <f t="shared" ca="1" si="4"/>
        <v>#N/A</v>
      </c>
      <c r="Y28" s="198" t="str">
        <f t="shared" ref="Y28:Y42" ca="1" si="12">IF(TYPE(T28)=16,"PASS",IF(AND(V28&lt;=T28,T28&lt;=W28),"PASS","FAIL"))</f>
        <v>PASS</v>
      </c>
      <c r="Z28" s="198" t="e">
        <f t="shared" ref="Z28:Z42" ca="1" si="13">AF$38</f>
        <v>#N/A</v>
      </c>
      <c r="AB28" s="201" t="e">
        <f ca="1">측정불확도추정보고서!R$138</f>
        <v>#N/A</v>
      </c>
      <c r="AC28" s="193" t="e">
        <f ca="1">OFFSET($B$5,MATCH(AC27,$C$5:$E$5,0),MATCH(AB27,$B$6:$B$8,0))</f>
        <v>#N/A</v>
      </c>
      <c r="AD28" s="193" t="e">
        <f ca="1">AB28*AC28</f>
        <v>#N/A</v>
      </c>
    </row>
    <row r="29" spans="2:33" ht="18" customHeight="1">
      <c r="B29" s="193" t="b">
        <f>IF(Mass_1_1!A6="",FALSE,TRUE)</f>
        <v>0</v>
      </c>
      <c r="C29" s="193">
        <f>VALUE(Mass_1_1!A6)</f>
        <v>0</v>
      </c>
      <c r="D29" s="196">
        <f>Mass_1_1!B6</f>
        <v>0</v>
      </c>
      <c r="E29" s="197">
        <f>Mass_1_1!U6</f>
        <v>0</v>
      </c>
      <c r="F29" s="193">
        <f>Mass_1_1!R6</f>
        <v>0</v>
      </c>
      <c r="G29" s="193">
        <f>Mass_1_1!S6</f>
        <v>0</v>
      </c>
      <c r="H29" s="193">
        <f>Mass_1_1!T6</f>
        <v>0</v>
      </c>
      <c r="I29" s="198">
        <f t="shared" si="5"/>
        <v>0</v>
      </c>
      <c r="J29" s="199" t="e">
        <f t="shared" ca="1" si="0"/>
        <v>#VALUE!</v>
      </c>
      <c r="K29" s="200">
        <f t="shared" si="6"/>
        <v>0</v>
      </c>
      <c r="M29" s="193">
        <f t="shared" ca="1" si="1"/>
        <v>0</v>
      </c>
      <c r="N29" s="193" t="e">
        <f t="shared" ca="1" si="7"/>
        <v>#N/A</v>
      </c>
      <c r="O29" s="198" t="e">
        <f t="shared" ca="1" si="8"/>
        <v>#N/A</v>
      </c>
      <c r="P29" s="197" t="e">
        <f t="shared" ca="1" si="9"/>
        <v>#VALUE!</v>
      </c>
      <c r="Q29" s="199" t="e">
        <f t="shared" ca="1" si="2"/>
        <v>#VALUE!</v>
      </c>
      <c r="S29" s="193" t="e">
        <f t="shared" ca="1" si="10"/>
        <v>#N/A</v>
      </c>
      <c r="T29" s="197" t="e">
        <f t="shared" ca="1" si="3"/>
        <v>#VALUE!</v>
      </c>
      <c r="U29" s="197" t="e">
        <f t="shared" ca="1" si="11"/>
        <v>#VALUE!</v>
      </c>
      <c r="V29" s="193" t="e">
        <f ca="1">ROUND(Mass_1_1!O6,S29)</f>
        <v>#N/A</v>
      </c>
      <c r="W29" s="193" t="e">
        <f ca="1">ROUND(Mass_1_1!P6,S29)</f>
        <v>#N/A</v>
      </c>
      <c r="X29" s="193" t="e">
        <f t="shared" ca="1" si="4"/>
        <v>#N/A</v>
      </c>
      <c r="Y29" s="198" t="str">
        <f t="shared" ca="1" si="12"/>
        <v>PASS</v>
      </c>
      <c r="Z29" s="198" t="e">
        <f t="shared" ca="1" si="13"/>
        <v>#N/A</v>
      </c>
      <c r="AD29" s="52"/>
    </row>
    <row r="30" spans="2:33" ht="18" customHeight="1">
      <c r="B30" s="193" t="b">
        <f>IF(Mass_1_1!A7="",FALSE,TRUE)</f>
        <v>0</v>
      </c>
      <c r="C30" s="193">
        <f>VALUE(Mass_1_1!A7)</f>
        <v>0</v>
      </c>
      <c r="D30" s="196">
        <f>Mass_1_1!B7</f>
        <v>0</v>
      </c>
      <c r="E30" s="197">
        <f>Mass_1_1!U7</f>
        <v>0</v>
      </c>
      <c r="F30" s="193">
        <f>Mass_1_1!R7</f>
        <v>0</v>
      </c>
      <c r="G30" s="193">
        <f>Mass_1_1!S7</f>
        <v>0</v>
      </c>
      <c r="H30" s="193">
        <f>Mass_1_1!T7</f>
        <v>0</v>
      </c>
      <c r="I30" s="198">
        <f t="shared" si="5"/>
        <v>0</v>
      </c>
      <c r="J30" s="199" t="e">
        <f t="shared" ca="1" si="0"/>
        <v>#VALUE!</v>
      </c>
      <c r="K30" s="200">
        <f t="shared" si="6"/>
        <v>0</v>
      </c>
      <c r="M30" s="193">
        <f t="shared" ca="1" si="1"/>
        <v>0</v>
      </c>
      <c r="N30" s="193" t="e">
        <f t="shared" ca="1" si="7"/>
        <v>#N/A</v>
      </c>
      <c r="O30" s="198" t="e">
        <f t="shared" ca="1" si="8"/>
        <v>#N/A</v>
      </c>
      <c r="P30" s="197" t="e">
        <f t="shared" ca="1" si="9"/>
        <v>#VALUE!</v>
      </c>
      <c r="Q30" s="199" t="e">
        <f t="shared" ca="1" si="2"/>
        <v>#VALUE!</v>
      </c>
      <c r="S30" s="193" t="e">
        <f t="shared" ca="1" si="10"/>
        <v>#N/A</v>
      </c>
      <c r="T30" s="197" t="e">
        <f t="shared" ca="1" si="3"/>
        <v>#VALUE!</v>
      </c>
      <c r="U30" s="197" t="e">
        <f t="shared" ca="1" si="11"/>
        <v>#VALUE!</v>
      </c>
      <c r="V30" s="193" t="e">
        <f ca="1">ROUND(Mass_1_1!O7,S30)</f>
        <v>#N/A</v>
      </c>
      <c r="W30" s="193" t="e">
        <f ca="1">ROUND(Mass_1_1!P7,S30)</f>
        <v>#N/A</v>
      </c>
      <c r="X30" s="193" t="e">
        <f t="shared" ca="1" si="4"/>
        <v>#N/A</v>
      </c>
      <c r="Y30" s="198" t="str">
        <f t="shared" ca="1" si="12"/>
        <v>PASS</v>
      </c>
      <c r="Z30" s="198" t="e">
        <f t="shared" ca="1" si="13"/>
        <v>#N/A</v>
      </c>
      <c r="AB30" s="418" t="s">
        <v>77</v>
      </c>
      <c r="AC30" s="425"/>
      <c r="AD30" s="419"/>
    </row>
    <row r="31" spans="2:33" ht="18" customHeight="1">
      <c r="B31" s="193" t="b">
        <f>IF(Mass_1_1!A8="",FALSE,TRUE)</f>
        <v>0</v>
      </c>
      <c r="C31" s="193">
        <f>VALUE(Mass_1_1!A8)</f>
        <v>0</v>
      </c>
      <c r="D31" s="196">
        <f>Mass_1_1!B8</f>
        <v>0</v>
      </c>
      <c r="E31" s="197">
        <f>Mass_1_1!U8</f>
        <v>0</v>
      </c>
      <c r="F31" s="193">
        <f>Mass_1_1!R8</f>
        <v>0</v>
      </c>
      <c r="G31" s="193">
        <f>Mass_1_1!S8</f>
        <v>0</v>
      </c>
      <c r="H31" s="193">
        <f>Mass_1_1!T8</f>
        <v>0</v>
      </c>
      <c r="I31" s="198">
        <f t="shared" si="5"/>
        <v>0</v>
      </c>
      <c r="J31" s="199" t="e">
        <f t="shared" ca="1" si="0"/>
        <v>#VALUE!</v>
      </c>
      <c r="K31" s="200">
        <f t="shared" si="6"/>
        <v>0</v>
      </c>
      <c r="M31" s="193">
        <f t="shared" ca="1" si="1"/>
        <v>0</v>
      </c>
      <c r="N31" s="193" t="e">
        <f t="shared" ca="1" si="7"/>
        <v>#N/A</v>
      </c>
      <c r="O31" s="198" t="e">
        <f t="shared" ca="1" si="8"/>
        <v>#N/A</v>
      </c>
      <c r="P31" s="197" t="e">
        <f t="shared" ca="1" si="9"/>
        <v>#VALUE!</v>
      </c>
      <c r="Q31" s="199" t="e">
        <f t="shared" ca="1" si="2"/>
        <v>#VALUE!</v>
      </c>
      <c r="S31" s="193" t="e">
        <f t="shared" ca="1" si="10"/>
        <v>#N/A</v>
      </c>
      <c r="T31" s="197" t="e">
        <f t="shared" ca="1" si="3"/>
        <v>#VALUE!</v>
      </c>
      <c r="U31" s="197" t="e">
        <f t="shared" ca="1" si="11"/>
        <v>#VALUE!</v>
      </c>
      <c r="V31" s="193" t="e">
        <f ca="1">ROUND(Mass_1_1!O8,S31)</f>
        <v>#N/A</v>
      </c>
      <c r="W31" s="193" t="e">
        <f ca="1">ROUND(Mass_1_1!P8,S31)</f>
        <v>#N/A</v>
      </c>
      <c r="X31" s="193" t="e">
        <f t="shared" ca="1" si="4"/>
        <v>#N/A</v>
      </c>
      <c r="Y31" s="198" t="str">
        <f t="shared" ca="1" si="12"/>
        <v>PASS</v>
      </c>
      <c r="Z31" s="198" t="e">
        <f t="shared" ca="1" si="13"/>
        <v>#N/A</v>
      </c>
      <c r="AB31" s="180" t="s">
        <v>77</v>
      </c>
      <c r="AC31" s="180" t="s">
        <v>513</v>
      </c>
      <c r="AD31" s="180" t="s">
        <v>494</v>
      </c>
    </row>
    <row r="32" spans="2:33" ht="18" customHeight="1">
      <c r="B32" s="193" t="b">
        <f>IF(Mass_1_1!A9="",FALSE,TRUE)</f>
        <v>0</v>
      </c>
      <c r="C32" s="193">
        <f>VALUE(Mass_1_1!A9)</f>
        <v>0</v>
      </c>
      <c r="D32" s="196">
        <f>Mass_1_1!B9</f>
        <v>0</v>
      </c>
      <c r="E32" s="197">
        <f>Mass_1_1!U9</f>
        <v>0</v>
      </c>
      <c r="F32" s="193">
        <f>Mass_1_1!R9</f>
        <v>0</v>
      </c>
      <c r="G32" s="193">
        <f>Mass_1_1!S9</f>
        <v>0</v>
      </c>
      <c r="H32" s="193">
        <f>Mass_1_1!T9</f>
        <v>0</v>
      </c>
      <c r="I32" s="198">
        <f t="shared" si="5"/>
        <v>0</v>
      </c>
      <c r="J32" s="199" t="e">
        <f t="shared" ca="1" si="0"/>
        <v>#VALUE!</v>
      </c>
      <c r="K32" s="200">
        <f t="shared" si="6"/>
        <v>0</v>
      </c>
      <c r="M32" s="193">
        <f t="shared" ca="1" si="1"/>
        <v>0</v>
      </c>
      <c r="N32" s="193" t="e">
        <f t="shared" ca="1" si="7"/>
        <v>#N/A</v>
      </c>
      <c r="O32" s="198" t="e">
        <f t="shared" ca="1" si="8"/>
        <v>#N/A</v>
      </c>
      <c r="P32" s="197" t="e">
        <f t="shared" ca="1" si="9"/>
        <v>#VALUE!</v>
      </c>
      <c r="Q32" s="199" t="e">
        <f t="shared" ca="1" si="2"/>
        <v>#VALUE!</v>
      </c>
      <c r="S32" s="193" t="e">
        <f t="shared" ca="1" si="10"/>
        <v>#N/A</v>
      </c>
      <c r="T32" s="197" t="e">
        <f t="shared" ca="1" si="3"/>
        <v>#VALUE!</v>
      </c>
      <c r="U32" s="197" t="e">
        <f t="shared" ca="1" si="11"/>
        <v>#VALUE!</v>
      </c>
      <c r="V32" s="193" t="e">
        <f ca="1">ROUND(Mass_1_1!O9,S32)</f>
        <v>#N/A</v>
      </c>
      <c r="W32" s="193" t="e">
        <f ca="1">ROUND(Mass_1_1!P9,S32)</f>
        <v>#N/A</v>
      </c>
      <c r="X32" s="193" t="e">
        <f t="shared" ca="1" si="4"/>
        <v>#N/A</v>
      </c>
      <c r="Y32" s="198" t="str">
        <f t="shared" ca="1" si="12"/>
        <v>PASS</v>
      </c>
      <c r="Z32" s="198" t="e">
        <f t="shared" ca="1" si="13"/>
        <v>#N/A</v>
      </c>
      <c r="AB32" s="180" t="str">
        <f ca="1">OFFSET(Mass_1_1!E$3,COUNTA(Mass_1_1!A$4:A$19),0)</f>
        <v>CMC_UNIT</v>
      </c>
      <c r="AC32" s="180">
        <f>AC27</f>
        <v>0</v>
      </c>
      <c r="AD32" s="180">
        <f>AC32</f>
        <v>0</v>
      </c>
    </row>
    <row r="33" spans="1:39" ht="18" customHeight="1">
      <c r="B33" s="193" t="b">
        <f>IF(Mass_1_1!A10="",FALSE,TRUE)</f>
        <v>0</v>
      </c>
      <c r="C33" s="193">
        <f>VALUE(Mass_1_1!A10)</f>
        <v>0</v>
      </c>
      <c r="D33" s="196">
        <f>Mass_1_1!B10</f>
        <v>0</v>
      </c>
      <c r="E33" s="197">
        <f>Mass_1_1!U10</f>
        <v>0</v>
      </c>
      <c r="F33" s="193">
        <f>Mass_1_1!R10</f>
        <v>0</v>
      </c>
      <c r="G33" s="193">
        <f>Mass_1_1!S10</f>
        <v>0</v>
      </c>
      <c r="H33" s="193">
        <f>Mass_1_1!T10</f>
        <v>0</v>
      </c>
      <c r="I33" s="198">
        <f t="shared" si="5"/>
        <v>0</v>
      </c>
      <c r="J33" s="199" t="e">
        <f t="shared" ca="1" si="0"/>
        <v>#VALUE!</v>
      </c>
      <c r="K33" s="200">
        <f t="shared" si="6"/>
        <v>0</v>
      </c>
      <c r="M33" s="193">
        <f t="shared" ca="1" si="1"/>
        <v>0</v>
      </c>
      <c r="N33" s="193" t="e">
        <f t="shared" ca="1" si="7"/>
        <v>#N/A</v>
      </c>
      <c r="O33" s="198" t="e">
        <f t="shared" ca="1" si="8"/>
        <v>#N/A</v>
      </c>
      <c r="P33" s="197" t="e">
        <f t="shared" ca="1" si="9"/>
        <v>#VALUE!</v>
      </c>
      <c r="Q33" s="199" t="e">
        <f t="shared" ca="1" si="2"/>
        <v>#VALUE!</v>
      </c>
      <c r="S33" s="193" t="e">
        <f t="shared" ca="1" si="10"/>
        <v>#N/A</v>
      </c>
      <c r="T33" s="197" t="e">
        <f t="shared" ca="1" si="3"/>
        <v>#VALUE!</v>
      </c>
      <c r="U33" s="197" t="e">
        <f t="shared" ca="1" si="11"/>
        <v>#VALUE!</v>
      </c>
      <c r="V33" s="193" t="e">
        <f ca="1">ROUND(Mass_1_1!O10,S33)</f>
        <v>#N/A</v>
      </c>
      <c r="W33" s="193" t="e">
        <f ca="1">ROUND(Mass_1_1!P10,S33)</f>
        <v>#N/A</v>
      </c>
      <c r="X33" s="193" t="e">
        <f t="shared" ca="1" si="4"/>
        <v>#N/A</v>
      </c>
      <c r="Y33" s="198" t="str">
        <f t="shared" ca="1" si="12"/>
        <v>PASS</v>
      </c>
      <c r="Z33" s="198" t="e">
        <f t="shared" ca="1" si="13"/>
        <v>#N/A</v>
      </c>
      <c r="AB33" s="198" t="str">
        <f ca="1">OFFSET(Mass_1_1!C$3,COUNTA(Mass_1_1!A$4:A$19),0)</f>
        <v>CMC_1</v>
      </c>
      <c r="AC33" s="193" t="e">
        <f ca="1">OFFSET($B$5,MATCH(AC32,$C$5:$E$5,0),MATCH(AB32,$B$6:$B$8,0))</f>
        <v>#N/A</v>
      </c>
      <c r="AD33" s="193" t="e">
        <f ca="1">AB33*AC33</f>
        <v>#VALUE!</v>
      </c>
      <c r="AM33" s="179"/>
    </row>
    <row r="34" spans="1:39" ht="18" customHeight="1">
      <c r="B34" s="193" t="b">
        <f>IF(Mass_1_1!A11="",FALSE,TRUE)</f>
        <v>0</v>
      </c>
      <c r="C34" s="193">
        <f>VALUE(Mass_1_1!A11)</f>
        <v>0</v>
      </c>
      <c r="D34" s="196">
        <f>Mass_1_1!B11</f>
        <v>0</v>
      </c>
      <c r="E34" s="197">
        <f>Mass_1_1!U11</f>
        <v>0</v>
      </c>
      <c r="F34" s="193">
        <f>Mass_1_1!R11</f>
        <v>0</v>
      </c>
      <c r="G34" s="193">
        <f>Mass_1_1!S11</f>
        <v>0</v>
      </c>
      <c r="H34" s="193">
        <f>Mass_1_1!T11</f>
        <v>0</v>
      </c>
      <c r="I34" s="198">
        <f t="shared" si="5"/>
        <v>0</v>
      </c>
      <c r="J34" s="199" t="e">
        <f t="shared" ca="1" si="0"/>
        <v>#VALUE!</v>
      </c>
      <c r="K34" s="200">
        <f t="shared" si="6"/>
        <v>0</v>
      </c>
      <c r="M34" s="193">
        <f t="shared" ca="1" si="1"/>
        <v>0</v>
      </c>
      <c r="N34" s="193" t="e">
        <f t="shared" ca="1" si="7"/>
        <v>#N/A</v>
      </c>
      <c r="O34" s="198" t="e">
        <f t="shared" ca="1" si="8"/>
        <v>#N/A</v>
      </c>
      <c r="P34" s="197" t="e">
        <f t="shared" ca="1" si="9"/>
        <v>#VALUE!</v>
      </c>
      <c r="Q34" s="199" t="e">
        <f t="shared" ca="1" si="2"/>
        <v>#VALUE!</v>
      </c>
      <c r="S34" s="193" t="e">
        <f t="shared" ca="1" si="10"/>
        <v>#N/A</v>
      </c>
      <c r="T34" s="197" t="e">
        <f t="shared" ca="1" si="3"/>
        <v>#VALUE!</v>
      </c>
      <c r="U34" s="197" t="e">
        <f t="shared" ca="1" si="11"/>
        <v>#VALUE!</v>
      </c>
      <c r="V34" s="193" t="e">
        <f ca="1">ROUND(Mass_1_1!O11,S34)</f>
        <v>#N/A</v>
      </c>
      <c r="W34" s="193" t="e">
        <f ca="1">ROUND(Mass_1_1!P11,S34)</f>
        <v>#N/A</v>
      </c>
      <c r="X34" s="193" t="e">
        <f t="shared" ca="1" si="4"/>
        <v>#N/A</v>
      </c>
      <c r="Y34" s="198" t="str">
        <f t="shared" ca="1" si="12"/>
        <v>PASS</v>
      </c>
      <c r="Z34" s="198" t="e">
        <f t="shared" ca="1" si="13"/>
        <v>#N/A</v>
      </c>
      <c r="AD34" s="52"/>
      <c r="AM34" s="179"/>
    </row>
    <row r="35" spans="1:39" ht="18" customHeight="1">
      <c r="B35" s="193" t="b">
        <f>IF(Mass_1_1!A12="",FALSE,TRUE)</f>
        <v>0</v>
      </c>
      <c r="C35" s="193">
        <f>VALUE(Mass_1_1!A12)</f>
        <v>0</v>
      </c>
      <c r="D35" s="196">
        <f>Mass_1_1!B12</f>
        <v>0</v>
      </c>
      <c r="E35" s="197">
        <f>Mass_1_1!U12</f>
        <v>0</v>
      </c>
      <c r="F35" s="193">
        <f>Mass_1_1!R12</f>
        <v>0</v>
      </c>
      <c r="G35" s="193">
        <f>Mass_1_1!S12</f>
        <v>0</v>
      </c>
      <c r="H35" s="193">
        <f>Mass_1_1!T12</f>
        <v>0</v>
      </c>
      <c r="I35" s="198">
        <f t="shared" si="5"/>
        <v>0</v>
      </c>
      <c r="J35" s="199" t="e">
        <f t="shared" ca="1" si="0"/>
        <v>#VALUE!</v>
      </c>
      <c r="K35" s="200">
        <f t="shared" si="6"/>
        <v>0</v>
      </c>
      <c r="M35" s="193">
        <f t="shared" ca="1" si="1"/>
        <v>0</v>
      </c>
      <c r="N35" s="193" t="e">
        <f t="shared" ca="1" si="7"/>
        <v>#N/A</v>
      </c>
      <c r="O35" s="198" t="e">
        <f t="shared" ca="1" si="8"/>
        <v>#N/A</v>
      </c>
      <c r="P35" s="197" t="e">
        <f t="shared" ca="1" si="9"/>
        <v>#VALUE!</v>
      </c>
      <c r="Q35" s="199" t="e">
        <f t="shared" ca="1" si="2"/>
        <v>#VALUE!</v>
      </c>
      <c r="S35" s="193" t="e">
        <f t="shared" ca="1" si="10"/>
        <v>#N/A</v>
      </c>
      <c r="T35" s="197" t="e">
        <f t="shared" ca="1" si="3"/>
        <v>#VALUE!</v>
      </c>
      <c r="U35" s="197" t="e">
        <f t="shared" ca="1" si="11"/>
        <v>#VALUE!</v>
      </c>
      <c r="V35" s="193" t="e">
        <f ca="1">ROUND(Mass_1_1!O12,S35)</f>
        <v>#N/A</v>
      </c>
      <c r="W35" s="193" t="e">
        <f ca="1">ROUND(Mass_1_1!P12,S35)</f>
        <v>#N/A</v>
      </c>
      <c r="X35" s="193" t="e">
        <f t="shared" ca="1" si="4"/>
        <v>#N/A</v>
      </c>
      <c r="Y35" s="198" t="str">
        <f t="shared" ca="1" si="12"/>
        <v>PASS</v>
      </c>
      <c r="Z35" s="198" t="e">
        <f t="shared" ca="1" si="13"/>
        <v>#N/A</v>
      </c>
      <c r="AB35" s="180" t="s">
        <v>497</v>
      </c>
      <c r="AC35" s="180" t="s">
        <v>495</v>
      </c>
      <c r="AD35" s="180" t="s">
        <v>538</v>
      </c>
      <c r="AE35" s="180" t="s">
        <v>496</v>
      </c>
      <c r="AF35" s="180" t="s">
        <v>514</v>
      </c>
      <c r="AG35" s="418" t="s">
        <v>77</v>
      </c>
      <c r="AH35" s="419"/>
      <c r="AK35" s="179"/>
    </row>
    <row r="36" spans="1:39" ht="18" customHeight="1">
      <c r="B36" s="193" t="b">
        <f>IF(Mass_1_1!A13="",FALSE,TRUE)</f>
        <v>0</v>
      </c>
      <c r="C36" s="193">
        <f>VALUE(Mass_1_1!A13)</f>
        <v>0</v>
      </c>
      <c r="D36" s="196">
        <f>Mass_1_1!B13</f>
        <v>0</v>
      </c>
      <c r="E36" s="197">
        <f>Mass_1_1!U13</f>
        <v>0</v>
      </c>
      <c r="F36" s="193">
        <f>Mass_1_1!R13</f>
        <v>0</v>
      </c>
      <c r="G36" s="193">
        <f>Mass_1_1!S13</f>
        <v>0</v>
      </c>
      <c r="H36" s="193">
        <f>Mass_1_1!T13</f>
        <v>0</v>
      </c>
      <c r="I36" s="198">
        <f t="shared" si="5"/>
        <v>0</v>
      </c>
      <c r="J36" s="199" t="e">
        <f t="shared" ca="1" si="0"/>
        <v>#VALUE!</v>
      </c>
      <c r="K36" s="200">
        <f t="shared" si="6"/>
        <v>0</v>
      </c>
      <c r="M36" s="193">
        <f t="shared" ca="1" si="1"/>
        <v>0</v>
      </c>
      <c r="N36" s="193" t="e">
        <f t="shared" ca="1" si="7"/>
        <v>#N/A</v>
      </c>
      <c r="O36" s="198" t="e">
        <f t="shared" ca="1" si="8"/>
        <v>#N/A</v>
      </c>
      <c r="P36" s="197" t="e">
        <f t="shared" ca="1" si="9"/>
        <v>#VALUE!</v>
      </c>
      <c r="Q36" s="199" t="e">
        <f t="shared" ca="1" si="2"/>
        <v>#VALUE!</v>
      </c>
      <c r="S36" s="193" t="e">
        <f t="shared" ca="1" si="10"/>
        <v>#N/A</v>
      </c>
      <c r="T36" s="197" t="e">
        <f t="shared" ca="1" si="3"/>
        <v>#VALUE!</v>
      </c>
      <c r="U36" s="197" t="e">
        <f t="shared" ca="1" si="11"/>
        <v>#VALUE!</v>
      </c>
      <c r="V36" s="193" t="e">
        <f ca="1">ROUND(Mass_1_1!O13,S36)</f>
        <v>#N/A</v>
      </c>
      <c r="W36" s="193" t="e">
        <f ca="1">ROUND(Mass_1_1!P13,S36)</f>
        <v>#N/A</v>
      </c>
      <c r="X36" s="193" t="e">
        <f t="shared" ca="1" si="4"/>
        <v>#N/A</v>
      </c>
      <c r="Y36" s="198" t="str">
        <f t="shared" ca="1" si="12"/>
        <v>PASS</v>
      </c>
      <c r="Z36" s="198" t="e">
        <f t="shared" ca="1" si="13"/>
        <v>#N/A</v>
      </c>
      <c r="AB36" s="183" t="e">
        <f ca="1">IF(AB37=AD28,AD27,AD32)</f>
        <v>#N/A</v>
      </c>
      <c r="AC36" s="180" t="str">
        <f ca="1">OFFSET($K$2,COUNTIF($I$3:$I$12,"&lt;="&amp;AB37)-C$3,0)</f>
        <v>소수점</v>
      </c>
      <c r="AD36" s="180" t="s">
        <v>470</v>
      </c>
      <c r="AE36" s="183"/>
      <c r="AF36" s="180" t="s">
        <v>498</v>
      </c>
      <c r="AG36" s="180" t="s">
        <v>515</v>
      </c>
      <c r="AH36" s="180" t="s">
        <v>499</v>
      </c>
      <c r="AK36" s="179"/>
    </row>
    <row r="37" spans="1:39" ht="18" customHeight="1">
      <c r="B37" s="193" t="b">
        <f>IF(Mass_1_1!A14="",FALSE,TRUE)</f>
        <v>0</v>
      </c>
      <c r="C37" s="193">
        <f>VALUE(Mass_1_1!A14)</f>
        <v>0</v>
      </c>
      <c r="D37" s="196">
        <f>Mass_1_1!B14</f>
        <v>0</v>
      </c>
      <c r="E37" s="197">
        <f>Mass_1_1!U14</f>
        <v>0</v>
      </c>
      <c r="F37" s="193">
        <f>Mass_1_1!R14</f>
        <v>0</v>
      </c>
      <c r="G37" s="193">
        <f>Mass_1_1!S14</f>
        <v>0</v>
      </c>
      <c r="H37" s="193">
        <f>Mass_1_1!T14</f>
        <v>0</v>
      </c>
      <c r="I37" s="198">
        <f t="shared" si="5"/>
        <v>0</v>
      </c>
      <c r="J37" s="199" t="e">
        <f t="shared" ca="1" si="0"/>
        <v>#VALUE!</v>
      </c>
      <c r="K37" s="200">
        <f t="shared" si="6"/>
        <v>0</v>
      </c>
      <c r="M37" s="193">
        <f t="shared" ca="1" si="1"/>
        <v>0</v>
      </c>
      <c r="N37" s="193" t="e">
        <f t="shared" ca="1" si="7"/>
        <v>#N/A</v>
      </c>
      <c r="O37" s="198" t="e">
        <f t="shared" ca="1" si="8"/>
        <v>#N/A</v>
      </c>
      <c r="P37" s="197" t="e">
        <f t="shared" ca="1" si="9"/>
        <v>#VALUE!</v>
      </c>
      <c r="Q37" s="199" t="e">
        <f t="shared" ca="1" si="2"/>
        <v>#VALUE!</v>
      </c>
      <c r="S37" s="193" t="e">
        <f t="shared" ca="1" si="10"/>
        <v>#N/A</v>
      </c>
      <c r="T37" s="197" t="e">
        <f t="shared" ca="1" si="3"/>
        <v>#VALUE!</v>
      </c>
      <c r="U37" s="197" t="e">
        <f t="shared" ca="1" si="11"/>
        <v>#VALUE!</v>
      </c>
      <c r="V37" s="193" t="e">
        <f ca="1">ROUND(Mass_1_1!O14,S37)</f>
        <v>#N/A</v>
      </c>
      <c r="W37" s="193" t="e">
        <f ca="1">ROUND(Mass_1_1!P14,S37)</f>
        <v>#N/A</v>
      </c>
      <c r="X37" s="193" t="e">
        <f t="shared" ca="1" si="4"/>
        <v>#N/A</v>
      </c>
      <c r="Y37" s="198" t="str">
        <f t="shared" ca="1" si="12"/>
        <v>PASS</v>
      </c>
      <c r="Z37" s="198" t="e">
        <f t="shared" ca="1" si="13"/>
        <v>#N/A</v>
      </c>
      <c r="AB37" s="199" t="e">
        <f ca="1">MAX(AD28,AD33)</f>
        <v>#N/A</v>
      </c>
      <c r="AC37" s="193" t="str">
        <f ca="1">M22</f>
        <v>소수점</v>
      </c>
      <c r="AD37" s="193" t="e">
        <f ca="1">IF(5&lt;=(AB37-ROUND(AB37,AC37))/AB37*100,TRUE,FALSE)</f>
        <v>#N/A</v>
      </c>
      <c r="AE37" s="199" t="e">
        <f ca="1">IF(AD37=TRUE,ROUNDUP(AB37,AC37),ROUND(AB37,AC37))</f>
        <v>#N/A</v>
      </c>
      <c r="AF37" s="193" t="e">
        <f ca="1">IF(AH37=TRUE,#N/A,TEXT(AE37,N22)&amp;" "&amp;AB36)</f>
        <v>#N/A</v>
      </c>
      <c r="AG37" s="193" t="str">
        <f ca="1">IF(TYPE(AB37)=16,"",IF(AB37=AD28,"","초과"))</f>
        <v/>
      </c>
      <c r="AH37" s="222" t="str">
        <f ca="1">IF(TYPE(AB37)=16,"",IF(AB37&gt;C17*IF(C17&lt;=(0.0000001*IF(D17="mg",1000,1)),1100,IF(C17&lt;=(0.001*IF(D17="mg",1000,1)),500,IF(C17&lt;=(0.01*IF(D17="mg",1000,1)),200,100))),TRUE,FALSE))</f>
        <v/>
      </c>
      <c r="AK37" s="179"/>
    </row>
    <row r="38" spans="1:39" ht="18" customHeight="1">
      <c r="B38" s="193" t="b">
        <f>IF(Mass_1_1!A15="",FALSE,TRUE)</f>
        <v>0</v>
      </c>
      <c r="C38" s="193">
        <f>VALUE(Mass_1_1!A15)</f>
        <v>0</v>
      </c>
      <c r="D38" s="196">
        <f>Mass_1_1!B15</f>
        <v>0</v>
      </c>
      <c r="E38" s="197">
        <f>Mass_1_1!U15</f>
        <v>0</v>
      </c>
      <c r="F38" s="193">
        <f>Mass_1_1!R15</f>
        <v>0</v>
      </c>
      <c r="G38" s="193">
        <f>Mass_1_1!S15</f>
        <v>0</v>
      </c>
      <c r="H38" s="193">
        <f>Mass_1_1!T15</f>
        <v>0</v>
      </c>
      <c r="I38" s="198">
        <f t="shared" si="5"/>
        <v>0</v>
      </c>
      <c r="J38" s="199" t="e">
        <f t="shared" ca="1" si="0"/>
        <v>#VALUE!</v>
      </c>
      <c r="K38" s="200">
        <f t="shared" si="6"/>
        <v>0</v>
      </c>
      <c r="M38" s="193">
        <f t="shared" ca="1" si="1"/>
        <v>0</v>
      </c>
      <c r="N38" s="193" t="e">
        <f t="shared" ca="1" si="7"/>
        <v>#N/A</v>
      </c>
      <c r="O38" s="198" t="e">
        <f t="shared" ca="1" si="8"/>
        <v>#N/A</v>
      </c>
      <c r="P38" s="197" t="e">
        <f t="shared" ca="1" si="9"/>
        <v>#VALUE!</v>
      </c>
      <c r="Q38" s="199" t="e">
        <f t="shared" ca="1" si="2"/>
        <v>#VALUE!</v>
      </c>
      <c r="S38" s="193" t="e">
        <f t="shared" ca="1" si="10"/>
        <v>#N/A</v>
      </c>
      <c r="T38" s="197" t="e">
        <f t="shared" ca="1" si="3"/>
        <v>#VALUE!</v>
      </c>
      <c r="U38" s="197" t="e">
        <f t="shared" ca="1" si="11"/>
        <v>#VALUE!</v>
      </c>
      <c r="V38" s="193" t="e">
        <f ca="1">ROUND(Mass_1_1!O15,S38)</f>
        <v>#N/A</v>
      </c>
      <c r="W38" s="193" t="e">
        <f ca="1">ROUND(Mass_1_1!P15,S38)</f>
        <v>#N/A</v>
      </c>
      <c r="X38" s="193" t="e">
        <f t="shared" ca="1" si="4"/>
        <v>#N/A</v>
      </c>
      <c r="Y38" s="198" t="str">
        <f t="shared" ca="1" si="12"/>
        <v>PASS</v>
      </c>
      <c r="Z38" s="198" t="e">
        <f t="shared" ca="1" si="13"/>
        <v>#N/A</v>
      </c>
      <c r="AD38" s="52"/>
      <c r="AF38" s="193" t="e">
        <f ca="1">IF(AH37=TRUE,#N/A,TEXT(AE37,N22))</f>
        <v>#N/A</v>
      </c>
      <c r="AM38" s="179"/>
    </row>
    <row r="39" spans="1:39" ht="18" customHeight="1">
      <c r="B39" s="193" t="b">
        <f>IF(Mass_1_1!A16="",FALSE,TRUE)</f>
        <v>0</v>
      </c>
      <c r="C39" s="193">
        <f>VALUE(Mass_1_1!A16)</f>
        <v>0</v>
      </c>
      <c r="D39" s="196">
        <f>Mass_1_1!B16</f>
        <v>0</v>
      </c>
      <c r="E39" s="197">
        <f>Mass_1_1!U16</f>
        <v>0</v>
      </c>
      <c r="F39" s="193">
        <f>Mass_1_1!R16</f>
        <v>0</v>
      </c>
      <c r="G39" s="193">
        <f>Mass_1_1!S16</f>
        <v>0</v>
      </c>
      <c r="H39" s="193">
        <f>Mass_1_1!T16</f>
        <v>0</v>
      </c>
      <c r="I39" s="198">
        <f t="shared" si="5"/>
        <v>0</v>
      </c>
      <c r="J39" s="199" t="e">
        <f t="shared" ca="1" si="0"/>
        <v>#VALUE!</v>
      </c>
      <c r="K39" s="200">
        <f t="shared" si="6"/>
        <v>0</v>
      </c>
      <c r="M39" s="193">
        <f t="shared" ca="1" si="1"/>
        <v>0</v>
      </c>
      <c r="N39" s="193" t="e">
        <f t="shared" ca="1" si="7"/>
        <v>#N/A</v>
      </c>
      <c r="O39" s="198" t="e">
        <f t="shared" ca="1" si="8"/>
        <v>#N/A</v>
      </c>
      <c r="P39" s="197" t="e">
        <f t="shared" ca="1" si="9"/>
        <v>#VALUE!</v>
      </c>
      <c r="Q39" s="199" t="e">
        <f t="shared" ca="1" si="2"/>
        <v>#VALUE!</v>
      </c>
      <c r="S39" s="193" t="e">
        <f t="shared" ca="1" si="10"/>
        <v>#N/A</v>
      </c>
      <c r="T39" s="197" t="e">
        <f t="shared" ca="1" si="3"/>
        <v>#VALUE!</v>
      </c>
      <c r="U39" s="197" t="e">
        <f t="shared" ca="1" si="11"/>
        <v>#VALUE!</v>
      </c>
      <c r="V39" s="193" t="e">
        <f ca="1">ROUND(Mass_1_1!O16,S39)</f>
        <v>#N/A</v>
      </c>
      <c r="W39" s="193" t="e">
        <f ca="1">ROUND(Mass_1_1!P16,S39)</f>
        <v>#N/A</v>
      </c>
      <c r="X39" s="193" t="e">
        <f t="shared" ca="1" si="4"/>
        <v>#N/A</v>
      </c>
      <c r="Y39" s="198" t="str">
        <f t="shared" ca="1" si="12"/>
        <v>PASS</v>
      </c>
      <c r="Z39" s="198" t="e">
        <f t="shared" ca="1" si="13"/>
        <v>#N/A</v>
      </c>
      <c r="AD39" s="52"/>
      <c r="AM39" s="179"/>
    </row>
    <row r="40" spans="1:39" ht="18" customHeight="1">
      <c r="B40" s="193" t="b">
        <f>IF(Mass_1_1!A17="",FALSE,TRUE)</f>
        <v>0</v>
      </c>
      <c r="C40" s="193">
        <f>VALUE(Mass_1_1!A17)</f>
        <v>0</v>
      </c>
      <c r="D40" s="196">
        <f>Mass_1_1!B17</f>
        <v>0</v>
      </c>
      <c r="E40" s="197">
        <f>Mass_1_1!U17</f>
        <v>0</v>
      </c>
      <c r="F40" s="193">
        <f>Mass_1_1!R17</f>
        <v>0</v>
      </c>
      <c r="G40" s="193">
        <f>Mass_1_1!S17</f>
        <v>0</v>
      </c>
      <c r="H40" s="193">
        <f>Mass_1_1!T17</f>
        <v>0</v>
      </c>
      <c r="I40" s="198">
        <f t="shared" si="5"/>
        <v>0</v>
      </c>
      <c r="J40" s="199" t="e">
        <f t="shared" ca="1" si="0"/>
        <v>#VALUE!</v>
      </c>
      <c r="K40" s="200">
        <f t="shared" si="6"/>
        <v>0</v>
      </c>
      <c r="M40" s="193">
        <f t="shared" ca="1" si="1"/>
        <v>0</v>
      </c>
      <c r="N40" s="193" t="e">
        <f t="shared" ca="1" si="7"/>
        <v>#N/A</v>
      </c>
      <c r="O40" s="198" t="e">
        <f t="shared" ca="1" si="8"/>
        <v>#N/A</v>
      </c>
      <c r="P40" s="197" t="e">
        <f t="shared" ca="1" si="9"/>
        <v>#VALUE!</v>
      </c>
      <c r="Q40" s="199" t="e">
        <f t="shared" ca="1" si="2"/>
        <v>#VALUE!</v>
      </c>
      <c r="S40" s="193" t="e">
        <f t="shared" ca="1" si="10"/>
        <v>#N/A</v>
      </c>
      <c r="T40" s="197" t="e">
        <f t="shared" ca="1" si="3"/>
        <v>#VALUE!</v>
      </c>
      <c r="U40" s="197" t="e">
        <f t="shared" ca="1" si="11"/>
        <v>#VALUE!</v>
      </c>
      <c r="V40" s="193" t="e">
        <f ca="1">ROUND(Mass_1_1!O17,S40)</f>
        <v>#N/A</v>
      </c>
      <c r="W40" s="193" t="e">
        <f ca="1">ROUND(Mass_1_1!P17,S40)</f>
        <v>#N/A</v>
      </c>
      <c r="X40" s="193" t="e">
        <f t="shared" ca="1" si="4"/>
        <v>#N/A</v>
      </c>
      <c r="Y40" s="198" t="str">
        <f t="shared" ca="1" si="12"/>
        <v>PASS</v>
      </c>
      <c r="Z40" s="198" t="e">
        <f t="shared" ca="1" si="13"/>
        <v>#N/A</v>
      </c>
      <c r="AD40" s="52"/>
      <c r="AM40" s="179"/>
    </row>
    <row r="41" spans="1:39" ht="18" customHeight="1">
      <c r="B41" s="193" t="b">
        <f>IF(Mass_1_1!A18="",FALSE,TRUE)</f>
        <v>0</v>
      </c>
      <c r="C41" s="193">
        <f>VALUE(Mass_1_1!A18)</f>
        <v>0</v>
      </c>
      <c r="D41" s="196">
        <f>Mass_1_1!B18</f>
        <v>0</v>
      </c>
      <c r="E41" s="197">
        <f>Mass_1_1!U18</f>
        <v>0</v>
      </c>
      <c r="F41" s="193">
        <f>Mass_1_1!R18</f>
        <v>0</v>
      </c>
      <c r="G41" s="193">
        <f>Mass_1_1!S18</f>
        <v>0</v>
      </c>
      <c r="H41" s="193">
        <f>Mass_1_1!T18</f>
        <v>0</v>
      </c>
      <c r="I41" s="198">
        <f t="shared" si="5"/>
        <v>0</v>
      </c>
      <c r="J41" s="199" t="e">
        <f t="shared" ca="1" si="0"/>
        <v>#VALUE!</v>
      </c>
      <c r="K41" s="200">
        <f t="shared" si="6"/>
        <v>0</v>
      </c>
      <c r="M41" s="193">
        <f t="shared" ca="1" si="1"/>
        <v>0</v>
      </c>
      <c r="N41" s="193" t="e">
        <f t="shared" ca="1" si="7"/>
        <v>#N/A</v>
      </c>
      <c r="O41" s="198" t="e">
        <f t="shared" ca="1" si="8"/>
        <v>#N/A</v>
      </c>
      <c r="P41" s="197" t="e">
        <f t="shared" ca="1" si="9"/>
        <v>#VALUE!</v>
      </c>
      <c r="Q41" s="199" t="e">
        <f t="shared" ca="1" si="2"/>
        <v>#VALUE!</v>
      </c>
      <c r="S41" s="193" t="e">
        <f t="shared" ca="1" si="10"/>
        <v>#N/A</v>
      </c>
      <c r="T41" s="197" t="e">
        <f t="shared" ca="1" si="3"/>
        <v>#VALUE!</v>
      </c>
      <c r="U41" s="197" t="e">
        <f t="shared" ca="1" si="11"/>
        <v>#VALUE!</v>
      </c>
      <c r="V41" s="193" t="e">
        <f ca="1">ROUND(Mass_1_1!O18,S41)</f>
        <v>#N/A</v>
      </c>
      <c r="W41" s="193" t="e">
        <f ca="1">ROUND(Mass_1_1!P18,S41)</f>
        <v>#N/A</v>
      </c>
      <c r="X41" s="193" t="e">
        <f t="shared" ca="1" si="4"/>
        <v>#N/A</v>
      </c>
      <c r="Y41" s="198" t="str">
        <f t="shared" ca="1" si="12"/>
        <v>PASS</v>
      </c>
      <c r="Z41" s="198" t="e">
        <f t="shared" ca="1" si="13"/>
        <v>#N/A</v>
      </c>
      <c r="AD41" s="52"/>
      <c r="AM41" s="179"/>
    </row>
    <row r="42" spans="1:39" ht="18" customHeight="1">
      <c r="B42" s="193" t="b">
        <f>IF(Mass_1_1!A19="",FALSE,TRUE)</f>
        <v>0</v>
      </c>
      <c r="C42" s="193">
        <f>VALUE(Mass_1_1!A19)</f>
        <v>0</v>
      </c>
      <c r="D42" s="196">
        <f>Mass_1_1!B19</f>
        <v>0</v>
      </c>
      <c r="E42" s="197">
        <f>Mass_1_1!U19</f>
        <v>0</v>
      </c>
      <c r="F42" s="193">
        <f>Mass_1_1!R19</f>
        <v>0</v>
      </c>
      <c r="G42" s="193">
        <f>Mass_1_1!S19</f>
        <v>0</v>
      </c>
      <c r="H42" s="193">
        <f>Mass_1_1!T19</f>
        <v>0</v>
      </c>
      <c r="I42" s="198">
        <f t="shared" si="5"/>
        <v>0</v>
      </c>
      <c r="J42" s="199" t="e">
        <f t="shared" ca="1" si="0"/>
        <v>#VALUE!</v>
      </c>
      <c r="K42" s="200">
        <f t="shared" si="6"/>
        <v>0</v>
      </c>
      <c r="M42" s="193">
        <f t="shared" ca="1" si="1"/>
        <v>0</v>
      </c>
      <c r="N42" s="193" t="e">
        <f t="shared" ca="1" si="7"/>
        <v>#N/A</v>
      </c>
      <c r="O42" s="198" t="e">
        <f t="shared" ca="1" si="8"/>
        <v>#N/A</v>
      </c>
      <c r="P42" s="197" t="e">
        <f t="shared" ca="1" si="9"/>
        <v>#VALUE!</v>
      </c>
      <c r="Q42" s="199" t="e">
        <f t="shared" ca="1" si="2"/>
        <v>#VALUE!</v>
      </c>
      <c r="S42" s="193" t="e">
        <f t="shared" ca="1" si="10"/>
        <v>#N/A</v>
      </c>
      <c r="T42" s="197" t="e">
        <f t="shared" ca="1" si="3"/>
        <v>#VALUE!</v>
      </c>
      <c r="U42" s="197" t="e">
        <f t="shared" ca="1" si="11"/>
        <v>#VALUE!</v>
      </c>
      <c r="V42" s="193" t="e">
        <f ca="1">ROUND(Mass_1_1!O19,S42)</f>
        <v>#N/A</v>
      </c>
      <c r="W42" s="193" t="e">
        <f ca="1">ROUND(Mass_1_1!P19,S42)</f>
        <v>#N/A</v>
      </c>
      <c r="X42" s="193" t="e">
        <f t="shared" ca="1" si="4"/>
        <v>#N/A</v>
      </c>
      <c r="Y42" s="198" t="str">
        <f t="shared" ca="1" si="12"/>
        <v>PASS</v>
      </c>
      <c r="Z42" s="198" t="e">
        <f t="shared" ca="1" si="13"/>
        <v>#N/A</v>
      </c>
      <c r="AD42" s="52"/>
      <c r="AM42" s="179"/>
    </row>
    <row r="46" spans="1:39" ht="18" customHeight="1" thickBot="1"/>
    <row r="47" spans="1:39" ht="18" customHeight="1" thickBot="1">
      <c r="A47" s="53" t="s">
        <v>548</v>
      </c>
      <c r="C47" s="147" t="b">
        <f>B60</f>
        <v>0</v>
      </c>
    </row>
    <row r="48" spans="1:39" ht="18" customHeight="1">
      <c r="B48" s="53" t="s">
        <v>549</v>
      </c>
      <c r="M48" s="53" t="s">
        <v>550</v>
      </c>
    </row>
    <row r="49" spans="2:39" ht="18" customHeight="1">
      <c r="B49" s="168" t="s">
        <v>551</v>
      </c>
      <c r="C49" s="168" t="s">
        <v>552</v>
      </c>
      <c r="D49" s="168" t="s">
        <v>553</v>
      </c>
      <c r="M49" s="168" t="s">
        <v>551</v>
      </c>
      <c r="N49" s="168" t="s">
        <v>554</v>
      </c>
      <c r="O49" s="204" t="s">
        <v>555</v>
      </c>
      <c r="P49" s="203" t="s">
        <v>556</v>
      </c>
      <c r="AC49" s="179"/>
      <c r="AD49" s="52"/>
    </row>
    <row r="50" spans="2:39" ht="18" customHeight="1">
      <c r="B50" s="169">
        <f>MAX(C60:C75)</f>
        <v>0</v>
      </c>
      <c r="C50" s="170">
        <f>Mass_1_2!G4</f>
        <v>0</v>
      </c>
      <c r="D50" s="170">
        <f>Mass_1_2!I4</f>
        <v>0</v>
      </c>
      <c r="M50" s="168"/>
      <c r="N50" s="168">
        <f>COUNTIF($I$3:$I$12,"&lt;="&amp;C50)</f>
        <v>0</v>
      </c>
      <c r="O50" s="204" t="s">
        <v>557</v>
      </c>
      <c r="P50" s="188" t="s">
        <v>558</v>
      </c>
      <c r="AC50" s="179"/>
      <c r="AD50" s="52"/>
    </row>
    <row r="51" spans="2:39" ht="18" customHeight="1">
      <c r="M51" s="170" t="str">
        <f ca="1">TEXT(B50,OFFSET($M$2,COUNTIF($L$3:$L$12,"&lt;="&amp;B50),0))&amp;" "&amp;D50</f>
        <v>0.00 0</v>
      </c>
      <c r="N51" s="170" t="str">
        <f ca="1">TEXT(C50,O51)&amp;" "&amp;D50</f>
        <v>For1at 0</v>
      </c>
      <c r="O51" s="193" t="str">
        <f ca="1">OFFSET($J$2,N50,0)</f>
        <v>Format</v>
      </c>
      <c r="P51" s="193" t="str">
        <f ca="1">OFFSET($K$2,N50,0)</f>
        <v>자리수</v>
      </c>
      <c r="AC51" s="179"/>
      <c r="AD51" s="52"/>
    </row>
    <row r="52" spans="2:39" ht="18" customHeight="1">
      <c r="B52" s="53" t="s">
        <v>559</v>
      </c>
      <c r="S52" s="53"/>
    </row>
    <row r="53" spans="2:39" ht="18" customHeight="1">
      <c r="B53" s="181" t="s">
        <v>560</v>
      </c>
      <c r="C53" s="182" t="s">
        <v>561</v>
      </c>
      <c r="D53" s="182" t="s">
        <v>562</v>
      </c>
      <c r="E53" s="182" t="s">
        <v>563</v>
      </c>
      <c r="F53" s="182" t="s">
        <v>564</v>
      </c>
      <c r="G53" s="182" t="s">
        <v>565</v>
      </c>
      <c r="H53" s="168" t="s">
        <v>566</v>
      </c>
      <c r="M53" s="418" t="s">
        <v>567</v>
      </c>
      <c r="N53" s="419"/>
      <c r="O53" s="420" t="s">
        <v>568</v>
      </c>
      <c r="P53" s="421"/>
      <c r="Q53" s="421"/>
      <c r="R53" s="421"/>
      <c r="S53" s="422"/>
    </row>
    <row r="54" spans="2:39" ht="18" customHeight="1">
      <c r="B54" s="181" t="s">
        <v>569</v>
      </c>
      <c r="C54" s="194">
        <f>Mass_1_2!J4</f>
        <v>0</v>
      </c>
      <c r="D54" s="194">
        <f>Mass_1_2!K4</f>
        <v>0</v>
      </c>
      <c r="E54" s="194">
        <f>Mass_1_2!L4</f>
        <v>0</v>
      </c>
      <c r="F54" s="194">
        <f>Mass_1_2!M4</f>
        <v>0</v>
      </c>
      <c r="G54" s="194">
        <f>Mass_1_2!N4</f>
        <v>0</v>
      </c>
      <c r="H54" s="170">
        <f>Mass_1_2!J6</f>
        <v>0</v>
      </c>
      <c r="M54" s="188" t="s">
        <v>558</v>
      </c>
      <c r="N54" s="204" t="s">
        <v>570</v>
      </c>
      <c r="O54" s="168" t="s">
        <v>510</v>
      </c>
      <c r="P54" s="168" t="s">
        <v>571</v>
      </c>
      <c r="Q54" s="168" t="s">
        <v>572</v>
      </c>
      <c r="R54" s="168" t="s">
        <v>573</v>
      </c>
      <c r="S54" s="168" t="s">
        <v>566</v>
      </c>
    </row>
    <row r="55" spans="2:39" ht="18" customHeight="1">
      <c r="B55" s="181" t="s">
        <v>574</v>
      </c>
      <c r="C55" s="195" t="s">
        <v>575</v>
      </c>
      <c r="D55" s="195">
        <f>D54-$C54</f>
        <v>0</v>
      </c>
      <c r="E55" s="195">
        <f>E54-$C54</f>
        <v>0</v>
      </c>
      <c r="F55" s="195">
        <f>F54-$C54</f>
        <v>0</v>
      </c>
      <c r="G55" s="195">
        <f>G54-$C54</f>
        <v>0</v>
      </c>
      <c r="M55" s="193" t="str">
        <f ca="1">IF(D$3=TRUE,MIN(P51,AC69),AC69)</f>
        <v>소수점</v>
      </c>
      <c r="N55" s="193" t="e">
        <f ca="1">OFFSET(J$2,MATCH(M55,K$3:K$12,0),0)</f>
        <v>#N/A</v>
      </c>
      <c r="O55" s="170" t="e">
        <f ca="1">TEXT(D55,$N55)&amp;" "&amp;$D50</f>
        <v>#N/A</v>
      </c>
      <c r="P55" s="170" t="e">
        <f ca="1">TEXT(E55,$N55)&amp;" "&amp;$D50</f>
        <v>#N/A</v>
      </c>
      <c r="Q55" s="170" t="e">
        <f ca="1">TEXT(F55,$N55)&amp;" "&amp;$D50</f>
        <v>#N/A</v>
      </c>
      <c r="R55" s="170" t="e">
        <f ca="1">TEXT(G55,$N55)&amp;" "&amp;$D50</f>
        <v>#N/A</v>
      </c>
      <c r="S55" s="170" t="str">
        <f ca="1">TEXT(H54,OFFSET($M$2,COUNTIF($L$3:$L$12,"&lt;="&amp;H54),0))&amp;" "&amp;D50</f>
        <v>0.00 0</v>
      </c>
      <c r="AD55" s="52"/>
    </row>
    <row r="56" spans="2:39" ht="18" customHeight="1">
      <c r="AD56" s="52"/>
    </row>
    <row r="57" spans="2:39" ht="18" customHeight="1">
      <c r="B57" s="53" t="s">
        <v>469</v>
      </c>
      <c r="AD57" s="52"/>
    </row>
    <row r="58" spans="2:39" ht="18" customHeight="1">
      <c r="B58" s="180" t="s">
        <v>576</v>
      </c>
      <c r="C58" s="418" t="s">
        <v>577</v>
      </c>
      <c r="D58" s="425"/>
      <c r="E58" s="419"/>
      <c r="F58" s="418" t="s">
        <v>578</v>
      </c>
      <c r="G58" s="425"/>
      <c r="H58" s="425"/>
      <c r="I58" s="419"/>
      <c r="J58" s="180" t="s">
        <v>511</v>
      </c>
      <c r="K58" s="180" t="s">
        <v>579</v>
      </c>
      <c r="M58" s="204" t="s">
        <v>580</v>
      </c>
      <c r="N58" s="204" t="s">
        <v>581</v>
      </c>
      <c r="O58" s="180" t="s">
        <v>582</v>
      </c>
      <c r="P58" s="180" t="s">
        <v>583</v>
      </c>
      <c r="Q58" s="180" t="s">
        <v>584</v>
      </c>
      <c r="S58" s="204" t="s">
        <v>512</v>
      </c>
      <c r="T58" s="423" t="s">
        <v>672</v>
      </c>
      <c r="U58" s="424"/>
      <c r="V58" s="418" t="s">
        <v>460</v>
      </c>
      <c r="W58" s="425"/>
      <c r="X58" s="419"/>
      <c r="Y58" s="180" t="s">
        <v>529</v>
      </c>
      <c r="Z58" s="209" t="s">
        <v>694</v>
      </c>
      <c r="AB58" s="418" t="s">
        <v>728</v>
      </c>
      <c r="AC58" s="425"/>
      <c r="AD58" s="419"/>
      <c r="AF58" s="410" t="s">
        <v>733</v>
      </c>
      <c r="AG58" s="411"/>
      <c r="AM58" s="179"/>
    </row>
    <row r="59" spans="2:39" ht="18" customHeight="1">
      <c r="B59" s="180"/>
      <c r="C59" s="180" t="s">
        <v>585</v>
      </c>
      <c r="D59" s="180" t="s">
        <v>586</v>
      </c>
      <c r="E59" s="180" t="s">
        <v>532</v>
      </c>
      <c r="F59" s="180" t="s">
        <v>533</v>
      </c>
      <c r="G59" s="180" t="s">
        <v>490</v>
      </c>
      <c r="H59" s="180" t="s">
        <v>491</v>
      </c>
      <c r="I59" s="180" t="s">
        <v>587</v>
      </c>
      <c r="J59" s="180" t="s">
        <v>534</v>
      </c>
      <c r="K59" s="180"/>
      <c r="M59" s="204" t="s">
        <v>507</v>
      </c>
      <c r="N59" s="204" t="s">
        <v>570</v>
      </c>
      <c r="O59" s="180" t="s">
        <v>588</v>
      </c>
      <c r="P59" s="180" t="s">
        <v>589</v>
      </c>
      <c r="Q59" s="180" t="s">
        <v>590</v>
      </c>
      <c r="S59" s="204" t="s">
        <v>591</v>
      </c>
      <c r="T59" s="209" t="s">
        <v>673</v>
      </c>
      <c r="U59" s="209" t="s">
        <v>674</v>
      </c>
      <c r="V59" s="180" t="s">
        <v>592</v>
      </c>
      <c r="W59" s="180" t="s">
        <v>536</v>
      </c>
      <c r="X59" s="180" t="s">
        <v>493</v>
      </c>
      <c r="Y59" s="210" t="str">
        <f ca="1">IF(TYPE(MATCH("FAIL",Y60:Y75,0))=16,"","FAIL")</f>
        <v/>
      </c>
      <c r="Z59" s="180"/>
      <c r="AB59" s="180" t="s">
        <v>593</v>
      </c>
      <c r="AC59" s="180" t="s">
        <v>594</v>
      </c>
      <c r="AD59" s="180" t="s">
        <v>595</v>
      </c>
      <c r="AF59" s="236" t="s">
        <v>734</v>
      </c>
      <c r="AG59" s="237" t="s">
        <v>735</v>
      </c>
      <c r="AM59" s="179"/>
    </row>
    <row r="60" spans="2:39" ht="18" customHeight="1">
      <c r="B60" s="193" t="b">
        <f>IF(Mass_1_2!A4="",FALSE,TRUE)</f>
        <v>0</v>
      </c>
      <c r="C60" s="193">
        <f>VALUE(Mass_1_2!A4)</f>
        <v>0</v>
      </c>
      <c r="D60" s="193">
        <f>Mass_1_2!B4</f>
        <v>0</v>
      </c>
      <c r="E60" s="197">
        <f>Mass_1_2!U4</f>
        <v>0</v>
      </c>
      <c r="F60" s="193">
        <f>Mass_1_2!R4</f>
        <v>0</v>
      </c>
      <c r="G60" s="193">
        <f>Mass_1_2!S4</f>
        <v>0</v>
      </c>
      <c r="H60" s="193">
        <f>Mass_1_2!T4</f>
        <v>0</v>
      </c>
      <c r="I60" s="198">
        <f>AVERAGE(F60:H60)</f>
        <v>0</v>
      </c>
      <c r="J60" s="199" t="e">
        <f t="shared" ref="J60:J75" ca="1" si="14">ROUND(E60-I60,M$55)</f>
        <v>#VALUE!</v>
      </c>
      <c r="K60" s="200">
        <f>STDEV(F60:H60)</f>
        <v>0</v>
      </c>
      <c r="M60" s="193">
        <f t="shared" ref="M60:M75" ca="1" si="15">IF(C60&lt;1,0,OFFSET($M$2,COUNTIF($L$3:$L$12,"&lt;="&amp;C60),0))</f>
        <v>0</v>
      </c>
      <c r="N60" s="193" t="e">
        <f ca="1">N55</f>
        <v>#N/A</v>
      </c>
      <c r="O60" s="198" t="e">
        <f ca="1">TEXT(C60,SUBSTITUTE(M60,0,"")&amp;N60)</f>
        <v>#N/A</v>
      </c>
      <c r="P60" s="197" t="e">
        <f ca="1">TEXT(C60+J60,SUBSTITUTE(M60,0,"")&amp;N60)</f>
        <v>#VALUE!</v>
      </c>
      <c r="Q60" s="199" t="e">
        <f t="shared" ref="Q60:Q75" ca="1" si="16">TEXT(J60,N60)</f>
        <v>#VALUE!</v>
      </c>
      <c r="S60" s="193" t="e">
        <f ca="1">OFFSET($K$2,MATCH(N60,$J$3:$J$12,0),0)</f>
        <v>#N/A</v>
      </c>
      <c r="T60" s="197" t="e">
        <f t="shared" ref="T60:T75" ca="1" si="17">ROUND(C60+J60,S60)</f>
        <v>#VALUE!</v>
      </c>
      <c r="U60" s="197" t="e">
        <f ca="1">TEXT(T60,SUBSTITUTE(M60,0,"")&amp;N60)</f>
        <v>#VALUE!</v>
      </c>
      <c r="V60" s="193" t="e">
        <f ca="1">ROUND(Mass_1_2!O4,S60)</f>
        <v>#N/A</v>
      </c>
      <c r="W60" s="193" t="e">
        <f ca="1">ROUND(Mass_1_2!P4,S60)</f>
        <v>#N/A</v>
      </c>
      <c r="X60" s="193" t="e">
        <f t="shared" ref="X60:X75" ca="1" si="18">"± "&amp;TEXT((W60-V60)/2,N60)</f>
        <v>#N/A</v>
      </c>
      <c r="Y60" s="198" t="str">
        <f ca="1">IF(TYPE(T60)=16,"PASS",IF(AND(V60&lt;=T60,T60&lt;=W60),"PASS","FAIL"))</f>
        <v>PASS</v>
      </c>
      <c r="Z60" s="198" t="e">
        <f ca="1">AF$71</f>
        <v>#N/A</v>
      </c>
      <c r="AB60" s="180" t="str">
        <f>측정불확도추정보고서!U189</f>
        <v>mg</v>
      </c>
      <c r="AC60" s="180">
        <f>D50</f>
        <v>0</v>
      </c>
      <c r="AD60" s="180">
        <f>AC60</f>
        <v>0</v>
      </c>
      <c r="AF60" s="198">
        <f>MAX(K60:K75)</f>
        <v>0</v>
      </c>
      <c r="AG60" s="193" t="e">
        <f ca="1">TEXT(AF60,N55)&amp;" "&amp;D50</f>
        <v>#N/A</v>
      </c>
      <c r="AM60" s="179"/>
    </row>
    <row r="61" spans="2:39" ht="18" customHeight="1">
      <c r="B61" s="193" t="b">
        <f>IF(Mass_1_2!A5="",FALSE,TRUE)</f>
        <v>0</v>
      </c>
      <c r="C61" s="193">
        <f>VALUE(Mass_1_2!A5)</f>
        <v>0</v>
      </c>
      <c r="D61" s="193">
        <f>Mass_1_2!B5</f>
        <v>0</v>
      </c>
      <c r="E61" s="197">
        <f>Mass_1_2!U5</f>
        <v>0</v>
      </c>
      <c r="F61" s="193">
        <f>Mass_1_2!R5</f>
        <v>0</v>
      </c>
      <c r="G61" s="193">
        <f>Mass_1_2!S5</f>
        <v>0</v>
      </c>
      <c r="H61" s="193">
        <f>Mass_1_2!T5</f>
        <v>0</v>
      </c>
      <c r="I61" s="198">
        <f t="shared" ref="I61:I75" si="19">AVERAGE(F61:H61)</f>
        <v>0</v>
      </c>
      <c r="J61" s="199" t="e">
        <f t="shared" ca="1" si="14"/>
        <v>#VALUE!</v>
      </c>
      <c r="K61" s="200">
        <f t="shared" ref="K61:K75" si="20">STDEV(F61:H61)</f>
        <v>0</v>
      </c>
      <c r="M61" s="193">
        <f t="shared" ca="1" si="15"/>
        <v>0</v>
      </c>
      <c r="N61" s="193" t="e">
        <f t="shared" ref="N61:N75" ca="1" si="21">N60</f>
        <v>#N/A</v>
      </c>
      <c r="O61" s="198" t="e">
        <f t="shared" ref="O61:O75" ca="1" si="22">TEXT(C61,SUBSTITUTE(M61,0,"")&amp;N61)</f>
        <v>#N/A</v>
      </c>
      <c r="P61" s="197" t="e">
        <f t="shared" ref="P61:P75" ca="1" si="23">TEXT(C61+J61,SUBSTITUTE(M61,0,"")&amp;N61)</f>
        <v>#VALUE!</v>
      </c>
      <c r="Q61" s="199" t="e">
        <f t="shared" ca="1" si="16"/>
        <v>#VALUE!</v>
      </c>
      <c r="S61" s="193" t="e">
        <f t="shared" ref="S61:S75" ca="1" si="24">S60</f>
        <v>#N/A</v>
      </c>
      <c r="T61" s="197" t="e">
        <f t="shared" ca="1" si="17"/>
        <v>#VALUE!</v>
      </c>
      <c r="U61" s="197" t="e">
        <f t="shared" ref="U61:U75" ca="1" si="25">TEXT(T61,SUBSTITUTE(M61,0,"")&amp;N61)</f>
        <v>#VALUE!</v>
      </c>
      <c r="V61" s="193" t="e">
        <f ca="1">ROUND(Mass_1_2!O5,S61)</f>
        <v>#N/A</v>
      </c>
      <c r="W61" s="193" t="e">
        <f ca="1">ROUND(Mass_1_2!P5,S61)</f>
        <v>#N/A</v>
      </c>
      <c r="X61" s="193" t="e">
        <f t="shared" ca="1" si="18"/>
        <v>#N/A</v>
      </c>
      <c r="Y61" s="198" t="str">
        <f t="shared" ref="Y61:Y75" ca="1" si="26">IF(TYPE(T61)=16,"PASS",IF(AND(V61&lt;=T61,T61&lt;=W61),"PASS","FAIL"))</f>
        <v>PASS</v>
      </c>
      <c r="Z61" s="198" t="e">
        <f t="shared" ref="Z61:Z75" ca="1" si="27">AF$71</f>
        <v>#N/A</v>
      </c>
      <c r="AB61" s="201" t="e">
        <f ca="1">측정불확도추정보고서!R189</f>
        <v>#N/A</v>
      </c>
      <c r="AC61" s="193" t="e">
        <f ca="1">OFFSET($B$5,MATCH(AC60,$C$5:$E$5,0),MATCH(AB60,$B$6:$B$8,0))</f>
        <v>#N/A</v>
      </c>
      <c r="AD61" s="193" t="e">
        <f ca="1">AB61*AC61</f>
        <v>#N/A</v>
      </c>
      <c r="AM61" s="179"/>
    </row>
    <row r="62" spans="2:39" ht="18" customHeight="1">
      <c r="B62" s="193" t="b">
        <f>IF(Mass_1_2!A6="",FALSE,TRUE)</f>
        <v>0</v>
      </c>
      <c r="C62" s="193">
        <f>VALUE(Mass_1_2!A6)</f>
        <v>0</v>
      </c>
      <c r="D62" s="193">
        <f>Mass_1_2!B6</f>
        <v>0</v>
      </c>
      <c r="E62" s="197">
        <f>Mass_1_2!U6</f>
        <v>0</v>
      </c>
      <c r="F62" s="193">
        <f>Mass_1_2!R6</f>
        <v>0</v>
      </c>
      <c r="G62" s="193">
        <f>Mass_1_2!S6</f>
        <v>0</v>
      </c>
      <c r="H62" s="193">
        <f>Mass_1_2!T6</f>
        <v>0</v>
      </c>
      <c r="I62" s="198">
        <f t="shared" si="19"/>
        <v>0</v>
      </c>
      <c r="J62" s="199" t="e">
        <f t="shared" ca="1" si="14"/>
        <v>#VALUE!</v>
      </c>
      <c r="K62" s="200">
        <f t="shared" si="20"/>
        <v>0</v>
      </c>
      <c r="M62" s="193">
        <f t="shared" ca="1" si="15"/>
        <v>0</v>
      </c>
      <c r="N62" s="193" t="e">
        <f t="shared" ca="1" si="21"/>
        <v>#N/A</v>
      </c>
      <c r="O62" s="198" t="e">
        <f t="shared" ca="1" si="22"/>
        <v>#N/A</v>
      </c>
      <c r="P62" s="197" t="e">
        <f t="shared" ca="1" si="23"/>
        <v>#VALUE!</v>
      </c>
      <c r="Q62" s="199" t="e">
        <f t="shared" ca="1" si="16"/>
        <v>#VALUE!</v>
      </c>
      <c r="S62" s="193" t="e">
        <f t="shared" ca="1" si="24"/>
        <v>#N/A</v>
      </c>
      <c r="T62" s="197" t="e">
        <f t="shared" ca="1" si="17"/>
        <v>#VALUE!</v>
      </c>
      <c r="U62" s="197" t="e">
        <f t="shared" ca="1" si="25"/>
        <v>#VALUE!</v>
      </c>
      <c r="V62" s="193" t="e">
        <f ca="1">ROUND(Mass_1_2!O6,S62)</f>
        <v>#N/A</v>
      </c>
      <c r="W62" s="193" t="e">
        <f ca="1">ROUND(Mass_1_2!P6,S62)</f>
        <v>#N/A</v>
      </c>
      <c r="X62" s="193" t="e">
        <f t="shared" ca="1" si="18"/>
        <v>#N/A</v>
      </c>
      <c r="Y62" s="198" t="str">
        <f t="shared" ca="1" si="26"/>
        <v>PASS</v>
      </c>
      <c r="Z62" s="198" t="e">
        <f t="shared" ca="1" si="27"/>
        <v>#N/A</v>
      </c>
      <c r="AD62" s="52"/>
      <c r="AM62" s="179"/>
    </row>
    <row r="63" spans="2:39" ht="18" customHeight="1">
      <c r="B63" s="193" t="b">
        <f>IF(Mass_1_2!A7="",FALSE,TRUE)</f>
        <v>0</v>
      </c>
      <c r="C63" s="193">
        <f>VALUE(Mass_1_2!A7)</f>
        <v>0</v>
      </c>
      <c r="D63" s="193">
        <f>Mass_1_2!B7</f>
        <v>0</v>
      </c>
      <c r="E63" s="197">
        <f>Mass_1_2!U7</f>
        <v>0</v>
      </c>
      <c r="F63" s="193">
        <f>Mass_1_2!R7</f>
        <v>0</v>
      </c>
      <c r="G63" s="193">
        <f>Mass_1_2!S7</f>
        <v>0</v>
      </c>
      <c r="H63" s="193">
        <f>Mass_1_2!T7</f>
        <v>0</v>
      </c>
      <c r="I63" s="198">
        <f t="shared" si="19"/>
        <v>0</v>
      </c>
      <c r="J63" s="199" t="e">
        <f t="shared" ca="1" si="14"/>
        <v>#VALUE!</v>
      </c>
      <c r="K63" s="200">
        <f t="shared" si="20"/>
        <v>0</v>
      </c>
      <c r="M63" s="193">
        <f t="shared" ca="1" si="15"/>
        <v>0</v>
      </c>
      <c r="N63" s="193" t="e">
        <f t="shared" ca="1" si="21"/>
        <v>#N/A</v>
      </c>
      <c r="O63" s="198" t="e">
        <f t="shared" ca="1" si="22"/>
        <v>#N/A</v>
      </c>
      <c r="P63" s="197" t="e">
        <f t="shared" ca="1" si="23"/>
        <v>#VALUE!</v>
      </c>
      <c r="Q63" s="199" t="e">
        <f t="shared" ca="1" si="16"/>
        <v>#VALUE!</v>
      </c>
      <c r="S63" s="193" t="e">
        <f t="shared" ca="1" si="24"/>
        <v>#N/A</v>
      </c>
      <c r="T63" s="197" t="e">
        <f t="shared" ca="1" si="17"/>
        <v>#VALUE!</v>
      </c>
      <c r="U63" s="197" t="e">
        <f t="shared" ca="1" si="25"/>
        <v>#VALUE!</v>
      </c>
      <c r="V63" s="193" t="e">
        <f ca="1">ROUND(Mass_1_2!O7,S63)</f>
        <v>#N/A</v>
      </c>
      <c r="W63" s="193" t="e">
        <f ca="1">ROUND(Mass_1_2!P7,S63)</f>
        <v>#N/A</v>
      </c>
      <c r="X63" s="193" t="e">
        <f t="shared" ca="1" si="18"/>
        <v>#N/A</v>
      </c>
      <c r="Y63" s="198" t="str">
        <f t="shared" ca="1" si="26"/>
        <v>PASS</v>
      </c>
      <c r="Z63" s="198" t="e">
        <f t="shared" ca="1" si="27"/>
        <v>#N/A</v>
      </c>
      <c r="AB63" s="418" t="s">
        <v>596</v>
      </c>
      <c r="AC63" s="425"/>
      <c r="AD63" s="419"/>
      <c r="AM63" s="179"/>
    </row>
    <row r="64" spans="2:39" ht="18" customHeight="1">
      <c r="B64" s="193" t="b">
        <f>IF(Mass_1_2!A8="",FALSE,TRUE)</f>
        <v>0</v>
      </c>
      <c r="C64" s="193">
        <f>VALUE(Mass_1_2!A8)</f>
        <v>0</v>
      </c>
      <c r="D64" s="193">
        <f>Mass_1_2!B8</f>
        <v>0</v>
      </c>
      <c r="E64" s="197">
        <f>Mass_1_2!U8</f>
        <v>0</v>
      </c>
      <c r="F64" s="193">
        <f>Mass_1_2!R8</f>
        <v>0</v>
      </c>
      <c r="G64" s="193">
        <f>Mass_1_2!S8</f>
        <v>0</v>
      </c>
      <c r="H64" s="193">
        <f>Mass_1_2!T8</f>
        <v>0</v>
      </c>
      <c r="I64" s="198">
        <f t="shared" si="19"/>
        <v>0</v>
      </c>
      <c r="J64" s="199" t="e">
        <f t="shared" ca="1" si="14"/>
        <v>#VALUE!</v>
      </c>
      <c r="K64" s="200">
        <f t="shared" si="20"/>
        <v>0</v>
      </c>
      <c r="M64" s="193">
        <f t="shared" ca="1" si="15"/>
        <v>0</v>
      </c>
      <c r="N64" s="193" t="e">
        <f ca="1">N63</f>
        <v>#N/A</v>
      </c>
      <c r="O64" s="198" t="e">
        <f t="shared" ca="1" si="22"/>
        <v>#N/A</v>
      </c>
      <c r="P64" s="197" t="e">
        <f ca="1">TEXT(C64+J64,SUBSTITUTE(M64,0,"")&amp;N64)</f>
        <v>#VALUE!</v>
      </c>
      <c r="Q64" s="199" t="e">
        <f t="shared" ca="1" si="16"/>
        <v>#VALUE!</v>
      </c>
      <c r="S64" s="193" t="e">
        <f t="shared" ca="1" si="24"/>
        <v>#N/A</v>
      </c>
      <c r="T64" s="197" t="e">
        <f t="shared" ca="1" si="17"/>
        <v>#VALUE!</v>
      </c>
      <c r="U64" s="197" t="e">
        <f t="shared" ca="1" si="25"/>
        <v>#VALUE!</v>
      </c>
      <c r="V64" s="193" t="e">
        <f ca="1">ROUND(Mass_1_2!O8,S64)</f>
        <v>#N/A</v>
      </c>
      <c r="W64" s="193" t="e">
        <f ca="1">ROUND(Mass_1_2!P8,S64)</f>
        <v>#N/A</v>
      </c>
      <c r="X64" s="193" t="e">
        <f t="shared" ca="1" si="18"/>
        <v>#N/A</v>
      </c>
      <c r="Y64" s="198" t="str">
        <f t="shared" ca="1" si="26"/>
        <v>PASS</v>
      </c>
      <c r="Z64" s="198" t="e">
        <f t="shared" ca="1" si="27"/>
        <v>#N/A</v>
      </c>
      <c r="AB64" s="180" t="s">
        <v>596</v>
      </c>
      <c r="AC64" s="180" t="s">
        <v>597</v>
      </c>
      <c r="AD64" s="180" t="s">
        <v>598</v>
      </c>
      <c r="AM64" s="179"/>
    </row>
    <row r="65" spans="1:39" ht="18" customHeight="1">
      <c r="B65" s="193" t="b">
        <f>IF(Mass_1_2!A9="",FALSE,TRUE)</f>
        <v>0</v>
      </c>
      <c r="C65" s="193">
        <f>VALUE(Mass_1_2!A9)</f>
        <v>0</v>
      </c>
      <c r="D65" s="193">
        <f>Mass_1_2!B9</f>
        <v>0</v>
      </c>
      <c r="E65" s="197">
        <f>Mass_1_2!U9</f>
        <v>0</v>
      </c>
      <c r="F65" s="193">
        <f>Mass_1_2!R9</f>
        <v>0</v>
      </c>
      <c r="G65" s="193">
        <f>Mass_1_2!S9</f>
        <v>0</v>
      </c>
      <c r="H65" s="193">
        <f>Mass_1_2!T9</f>
        <v>0</v>
      </c>
      <c r="I65" s="198">
        <f t="shared" si="19"/>
        <v>0</v>
      </c>
      <c r="J65" s="199" t="e">
        <f t="shared" ca="1" si="14"/>
        <v>#VALUE!</v>
      </c>
      <c r="K65" s="200">
        <f t="shared" si="20"/>
        <v>0</v>
      </c>
      <c r="M65" s="193">
        <f t="shared" ca="1" si="15"/>
        <v>0</v>
      </c>
      <c r="N65" s="193" t="e">
        <f t="shared" ca="1" si="21"/>
        <v>#N/A</v>
      </c>
      <c r="O65" s="198" t="e">
        <f t="shared" ca="1" si="22"/>
        <v>#N/A</v>
      </c>
      <c r="P65" s="197" t="e">
        <f t="shared" ca="1" si="23"/>
        <v>#VALUE!</v>
      </c>
      <c r="Q65" s="199" t="e">
        <f t="shared" ca="1" si="16"/>
        <v>#VALUE!</v>
      </c>
      <c r="S65" s="193" t="e">
        <f t="shared" ca="1" si="24"/>
        <v>#N/A</v>
      </c>
      <c r="T65" s="197" t="e">
        <f t="shared" ca="1" si="17"/>
        <v>#VALUE!</v>
      </c>
      <c r="U65" s="197" t="e">
        <f t="shared" ca="1" si="25"/>
        <v>#VALUE!</v>
      </c>
      <c r="V65" s="193" t="e">
        <f ca="1">ROUND(Mass_1_2!O9,S65)</f>
        <v>#N/A</v>
      </c>
      <c r="W65" s="193" t="e">
        <f ca="1">ROUND(Mass_1_2!P9,S65)</f>
        <v>#N/A</v>
      </c>
      <c r="X65" s="193" t="e">
        <f t="shared" ca="1" si="18"/>
        <v>#N/A</v>
      </c>
      <c r="Y65" s="198" t="str">
        <f t="shared" ca="1" si="26"/>
        <v>PASS</v>
      </c>
      <c r="Z65" s="198" t="e">
        <f t="shared" ca="1" si="27"/>
        <v>#N/A</v>
      </c>
      <c r="AB65" s="180" t="str">
        <f ca="1">OFFSET(Mass_1_2!E$3,COUNTA(Mass_1_2!A$4:A$19),0)</f>
        <v>CMC_UNIT</v>
      </c>
      <c r="AC65" s="180">
        <f>AC60</f>
        <v>0</v>
      </c>
      <c r="AD65" s="180">
        <f>AC65</f>
        <v>0</v>
      </c>
      <c r="AM65" s="179"/>
    </row>
    <row r="66" spans="1:39" ht="18" customHeight="1">
      <c r="B66" s="193" t="b">
        <f>IF(Mass_1_2!A10="",FALSE,TRUE)</f>
        <v>0</v>
      </c>
      <c r="C66" s="193">
        <f>VALUE(Mass_1_2!A10)</f>
        <v>0</v>
      </c>
      <c r="D66" s="193">
        <f>Mass_1_2!B10</f>
        <v>0</v>
      </c>
      <c r="E66" s="197">
        <f>Mass_1_2!U10</f>
        <v>0</v>
      </c>
      <c r="F66" s="193">
        <f>Mass_1_2!R10</f>
        <v>0</v>
      </c>
      <c r="G66" s="193">
        <f>Mass_1_2!S10</f>
        <v>0</v>
      </c>
      <c r="H66" s="193">
        <f>Mass_1_2!T10</f>
        <v>0</v>
      </c>
      <c r="I66" s="198">
        <f t="shared" si="19"/>
        <v>0</v>
      </c>
      <c r="J66" s="199" t="e">
        <f t="shared" ca="1" si="14"/>
        <v>#VALUE!</v>
      </c>
      <c r="K66" s="200">
        <f t="shared" si="20"/>
        <v>0</v>
      </c>
      <c r="M66" s="193">
        <f t="shared" ca="1" si="15"/>
        <v>0</v>
      </c>
      <c r="N66" s="193" t="e">
        <f t="shared" ca="1" si="21"/>
        <v>#N/A</v>
      </c>
      <c r="O66" s="198" t="e">
        <f t="shared" ca="1" si="22"/>
        <v>#N/A</v>
      </c>
      <c r="P66" s="197" t="e">
        <f t="shared" ca="1" si="23"/>
        <v>#VALUE!</v>
      </c>
      <c r="Q66" s="199" t="e">
        <f t="shared" ca="1" si="16"/>
        <v>#VALUE!</v>
      </c>
      <c r="S66" s="193" t="e">
        <f t="shared" ca="1" si="24"/>
        <v>#N/A</v>
      </c>
      <c r="T66" s="197" t="e">
        <f t="shared" ca="1" si="17"/>
        <v>#VALUE!</v>
      </c>
      <c r="U66" s="197" t="e">
        <f t="shared" ca="1" si="25"/>
        <v>#VALUE!</v>
      </c>
      <c r="V66" s="193" t="e">
        <f ca="1">ROUND(Mass_1_2!O10,S66)</f>
        <v>#N/A</v>
      </c>
      <c r="W66" s="193" t="e">
        <f ca="1">ROUND(Mass_1_2!P10,S66)</f>
        <v>#N/A</v>
      </c>
      <c r="X66" s="193" t="e">
        <f t="shared" ca="1" si="18"/>
        <v>#N/A</v>
      </c>
      <c r="Y66" s="198" t="str">
        <f t="shared" ca="1" si="26"/>
        <v>PASS</v>
      </c>
      <c r="Z66" s="198" t="e">
        <f t="shared" ca="1" si="27"/>
        <v>#N/A</v>
      </c>
      <c r="AB66" s="198" t="str">
        <f ca="1">OFFSET(Mass_1_2!C$3,COUNTA(Mass_1_2!A$4:A$19),0)</f>
        <v>CMC_1</v>
      </c>
      <c r="AC66" s="193" t="e">
        <f ca="1">OFFSET($B$5,MATCH(AC65,$C$5:$E$5,0),MATCH(AB65,$B$6:$B$8,0))</f>
        <v>#N/A</v>
      </c>
      <c r="AD66" s="193" t="e">
        <f ca="1">AB66*AC66</f>
        <v>#VALUE!</v>
      </c>
      <c r="AM66" s="179"/>
    </row>
    <row r="67" spans="1:39" ht="18" customHeight="1">
      <c r="B67" s="193" t="b">
        <f>IF(Mass_1_2!A11="",FALSE,TRUE)</f>
        <v>0</v>
      </c>
      <c r="C67" s="193">
        <f>VALUE(Mass_1_2!A11)</f>
        <v>0</v>
      </c>
      <c r="D67" s="193">
        <f>Mass_1_2!B11</f>
        <v>0</v>
      </c>
      <c r="E67" s="197">
        <f>Mass_1_2!U11</f>
        <v>0</v>
      </c>
      <c r="F67" s="193">
        <f>Mass_1_2!R11</f>
        <v>0</v>
      </c>
      <c r="G67" s="193">
        <f>Mass_1_2!S11</f>
        <v>0</v>
      </c>
      <c r="H67" s="193">
        <f>Mass_1_2!T11</f>
        <v>0</v>
      </c>
      <c r="I67" s="198">
        <f t="shared" si="19"/>
        <v>0</v>
      </c>
      <c r="J67" s="199" t="e">
        <f t="shared" ca="1" si="14"/>
        <v>#VALUE!</v>
      </c>
      <c r="K67" s="200">
        <f t="shared" si="20"/>
        <v>0</v>
      </c>
      <c r="M67" s="193">
        <f t="shared" ca="1" si="15"/>
        <v>0</v>
      </c>
      <c r="N67" s="193" t="e">
        <f t="shared" ca="1" si="21"/>
        <v>#N/A</v>
      </c>
      <c r="O67" s="198" t="e">
        <f t="shared" ca="1" si="22"/>
        <v>#N/A</v>
      </c>
      <c r="P67" s="197" t="e">
        <f t="shared" ca="1" si="23"/>
        <v>#VALUE!</v>
      </c>
      <c r="Q67" s="199" t="e">
        <f t="shared" ca="1" si="16"/>
        <v>#VALUE!</v>
      </c>
      <c r="S67" s="193" t="e">
        <f t="shared" ca="1" si="24"/>
        <v>#N/A</v>
      </c>
      <c r="T67" s="197" t="e">
        <f t="shared" ca="1" si="17"/>
        <v>#VALUE!</v>
      </c>
      <c r="U67" s="197" t="e">
        <f t="shared" ca="1" si="25"/>
        <v>#VALUE!</v>
      </c>
      <c r="V67" s="193" t="e">
        <f ca="1">ROUND(Mass_1_2!O11,S67)</f>
        <v>#N/A</v>
      </c>
      <c r="W67" s="193" t="e">
        <f ca="1">ROUND(Mass_1_2!P11,S67)</f>
        <v>#N/A</v>
      </c>
      <c r="X67" s="193" t="e">
        <f t="shared" ca="1" si="18"/>
        <v>#N/A</v>
      </c>
      <c r="Y67" s="198" t="str">
        <f t="shared" ca="1" si="26"/>
        <v>PASS</v>
      </c>
      <c r="Z67" s="198" t="e">
        <f t="shared" ca="1" si="27"/>
        <v>#N/A</v>
      </c>
      <c r="AD67" s="52"/>
      <c r="AM67" s="179"/>
    </row>
    <row r="68" spans="1:39" ht="18" customHeight="1">
      <c r="B68" s="193" t="b">
        <f>IF(Mass_1_2!A12="",FALSE,TRUE)</f>
        <v>0</v>
      </c>
      <c r="C68" s="193">
        <f>VALUE(Mass_1_2!A12)</f>
        <v>0</v>
      </c>
      <c r="D68" s="193">
        <f>Mass_1_2!B12</f>
        <v>0</v>
      </c>
      <c r="E68" s="197">
        <f>Mass_1_2!U12</f>
        <v>0</v>
      </c>
      <c r="F68" s="193">
        <f>Mass_1_2!R12</f>
        <v>0</v>
      </c>
      <c r="G68" s="193">
        <f>Mass_1_2!S12</f>
        <v>0</v>
      </c>
      <c r="H68" s="193">
        <f>Mass_1_2!T12</f>
        <v>0</v>
      </c>
      <c r="I68" s="198">
        <f t="shared" si="19"/>
        <v>0</v>
      </c>
      <c r="J68" s="199" t="e">
        <f t="shared" ca="1" si="14"/>
        <v>#VALUE!</v>
      </c>
      <c r="K68" s="200">
        <f t="shared" si="20"/>
        <v>0</v>
      </c>
      <c r="M68" s="193">
        <f t="shared" ca="1" si="15"/>
        <v>0</v>
      </c>
      <c r="N68" s="193" t="e">
        <f t="shared" ca="1" si="21"/>
        <v>#N/A</v>
      </c>
      <c r="O68" s="198" t="e">
        <f t="shared" ca="1" si="22"/>
        <v>#N/A</v>
      </c>
      <c r="P68" s="197" t="e">
        <f t="shared" ca="1" si="23"/>
        <v>#VALUE!</v>
      </c>
      <c r="Q68" s="199" t="e">
        <f t="shared" ca="1" si="16"/>
        <v>#VALUE!</v>
      </c>
      <c r="S68" s="193" t="e">
        <f t="shared" ca="1" si="24"/>
        <v>#N/A</v>
      </c>
      <c r="T68" s="197" t="e">
        <f t="shared" ca="1" si="17"/>
        <v>#VALUE!</v>
      </c>
      <c r="U68" s="197" t="e">
        <f t="shared" ca="1" si="25"/>
        <v>#VALUE!</v>
      </c>
      <c r="V68" s="193" t="e">
        <f ca="1">ROUND(Mass_1_2!O12,S68)</f>
        <v>#N/A</v>
      </c>
      <c r="W68" s="193" t="e">
        <f ca="1">ROUND(Mass_1_2!P12,S68)</f>
        <v>#N/A</v>
      </c>
      <c r="X68" s="193" t="e">
        <f t="shared" ca="1" si="18"/>
        <v>#N/A</v>
      </c>
      <c r="Y68" s="198" t="str">
        <f t="shared" ca="1" si="26"/>
        <v>PASS</v>
      </c>
      <c r="Z68" s="198" t="e">
        <f t="shared" ca="1" si="27"/>
        <v>#N/A</v>
      </c>
      <c r="AB68" s="180" t="s">
        <v>497</v>
      </c>
      <c r="AC68" s="180" t="s">
        <v>495</v>
      </c>
      <c r="AD68" s="180" t="s">
        <v>538</v>
      </c>
      <c r="AE68" s="180" t="s">
        <v>496</v>
      </c>
      <c r="AF68" s="180" t="s">
        <v>514</v>
      </c>
      <c r="AG68" s="418" t="s">
        <v>77</v>
      </c>
      <c r="AH68" s="419"/>
      <c r="AJ68" s="179"/>
    </row>
    <row r="69" spans="1:39" ht="18" customHeight="1">
      <c r="B69" s="193" t="b">
        <f>IF(Mass_1_2!A13="",FALSE,TRUE)</f>
        <v>0</v>
      </c>
      <c r="C69" s="193">
        <f>VALUE(Mass_1_2!A13)</f>
        <v>0</v>
      </c>
      <c r="D69" s="193">
        <f>Mass_1_2!B13</f>
        <v>0</v>
      </c>
      <c r="E69" s="197">
        <f>Mass_1_2!U13</f>
        <v>0</v>
      </c>
      <c r="F69" s="193">
        <f>Mass_1_2!R13</f>
        <v>0</v>
      </c>
      <c r="G69" s="193">
        <f>Mass_1_2!S13</f>
        <v>0</v>
      </c>
      <c r="H69" s="193">
        <f>Mass_1_2!T13</f>
        <v>0</v>
      </c>
      <c r="I69" s="198">
        <f t="shared" si="19"/>
        <v>0</v>
      </c>
      <c r="J69" s="199" t="e">
        <f t="shared" ca="1" si="14"/>
        <v>#VALUE!</v>
      </c>
      <c r="K69" s="200">
        <f t="shared" si="20"/>
        <v>0</v>
      </c>
      <c r="M69" s="193">
        <f t="shared" ca="1" si="15"/>
        <v>0</v>
      </c>
      <c r="N69" s="193" t="e">
        <f t="shared" ca="1" si="21"/>
        <v>#N/A</v>
      </c>
      <c r="O69" s="198" t="e">
        <f t="shared" ca="1" si="22"/>
        <v>#N/A</v>
      </c>
      <c r="P69" s="197" t="e">
        <f t="shared" ca="1" si="23"/>
        <v>#VALUE!</v>
      </c>
      <c r="Q69" s="199" t="e">
        <f t="shared" ca="1" si="16"/>
        <v>#VALUE!</v>
      </c>
      <c r="S69" s="193" t="e">
        <f t="shared" ca="1" si="24"/>
        <v>#N/A</v>
      </c>
      <c r="T69" s="197" t="e">
        <f t="shared" ca="1" si="17"/>
        <v>#VALUE!</v>
      </c>
      <c r="U69" s="197" t="e">
        <f t="shared" ca="1" si="25"/>
        <v>#VALUE!</v>
      </c>
      <c r="V69" s="193" t="e">
        <f ca="1">ROUND(Mass_1_2!O13,S69)</f>
        <v>#N/A</v>
      </c>
      <c r="W69" s="193" t="e">
        <f ca="1">ROUND(Mass_1_2!P13,S69)</f>
        <v>#N/A</v>
      </c>
      <c r="X69" s="193" t="e">
        <f t="shared" ca="1" si="18"/>
        <v>#N/A</v>
      </c>
      <c r="Y69" s="198" t="str">
        <f t="shared" ca="1" si="26"/>
        <v>PASS</v>
      </c>
      <c r="Z69" s="198" t="e">
        <f t="shared" ca="1" si="27"/>
        <v>#N/A</v>
      </c>
      <c r="AB69" s="183" t="e">
        <f ca="1">IF(AB70=AD61,AD60,AD65)</f>
        <v>#N/A</v>
      </c>
      <c r="AC69" s="180" t="str">
        <f ca="1">OFFSET($K$2,COUNTIF($I$3:$I$12,"&lt;="&amp;AB70)-C$3,0)</f>
        <v>소수점</v>
      </c>
      <c r="AD69" s="180" t="s">
        <v>470</v>
      </c>
      <c r="AE69" s="183"/>
      <c r="AF69" s="180" t="s">
        <v>498</v>
      </c>
      <c r="AG69" s="180" t="s">
        <v>515</v>
      </c>
      <c r="AH69" s="180" t="s">
        <v>499</v>
      </c>
      <c r="AJ69" s="179"/>
    </row>
    <row r="70" spans="1:39" ht="18" customHeight="1">
      <c r="B70" s="193" t="b">
        <f>IF(Mass_1_2!A14="",FALSE,TRUE)</f>
        <v>0</v>
      </c>
      <c r="C70" s="193">
        <f>VALUE(Mass_1_2!A14)</f>
        <v>0</v>
      </c>
      <c r="D70" s="193">
        <f>Mass_1_2!B14</f>
        <v>0</v>
      </c>
      <c r="E70" s="197">
        <f>Mass_1_2!U14</f>
        <v>0</v>
      </c>
      <c r="F70" s="193">
        <f>Mass_1_2!R14</f>
        <v>0</v>
      </c>
      <c r="G70" s="193">
        <f>Mass_1_2!S14</f>
        <v>0</v>
      </c>
      <c r="H70" s="193">
        <f>Mass_1_2!T14</f>
        <v>0</v>
      </c>
      <c r="I70" s="198">
        <f t="shared" si="19"/>
        <v>0</v>
      </c>
      <c r="J70" s="199" t="e">
        <f t="shared" ca="1" si="14"/>
        <v>#VALUE!</v>
      </c>
      <c r="K70" s="200">
        <f t="shared" si="20"/>
        <v>0</v>
      </c>
      <c r="M70" s="193">
        <f t="shared" ca="1" si="15"/>
        <v>0</v>
      </c>
      <c r="N70" s="193" t="e">
        <f t="shared" ca="1" si="21"/>
        <v>#N/A</v>
      </c>
      <c r="O70" s="198" t="e">
        <f t="shared" ca="1" si="22"/>
        <v>#N/A</v>
      </c>
      <c r="P70" s="197" t="e">
        <f t="shared" ca="1" si="23"/>
        <v>#VALUE!</v>
      </c>
      <c r="Q70" s="199" t="e">
        <f t="shared" ca="1" si="16"/>
        <v>#VALUE!</v>
      </c>
      <c r="S70" s="193" t="e">
        <f t="shared" ca="1" si="24"/>
        <v>#N/A</v>
      </c>
      <c r="T70" s="197" t="e">
        <f t="shared" ca="1" si="17"/>
        <v>#VALUE!</v>
      </c>
      <c r="U70" s="197" t="e">
        <f t="shared" ca="1" si="25"/>
        <v>#VALUE!</v>
      </c>
      <c r="V70" s="193" t="e">
        <f ca="1">ROUND(Mass_1_2!O14,S70)</f>
        <v>#N/A</v>
      </c>
      <c r="W70" s="193" t="e">
        <f ca="1">ROUND(Mass_1_2!P14,S70)</f>
        <v>#N/A</v>
      </c>
      <c r="X70" s="193" t="e">
        <f t="shared" ca="1" si="18"/>
        <v>#N/A</v>
      </c>
      <c r="Y70" s="198" t="str">
        <f t="shared" ca="1" si="26"/>
        <v>PASS</v>
      </c>
      <c r="Z70" s="198" t="e">
        <f t="shared" ca="1" si="27"/>
        <v>#N/A</v>
      </c>
      <c r="AB70" s="199" t="e">
        <f ca="1">MAX(AD61,AD66)</f>
        <v>#N/A</v>
      </c>
      <c r="AC70" s="193" t="str">
        <f ca="1">M55</f>
        <v>소수점</v>
      </c>
      <c r="AD70" s="193" t="e">
        <f ca="1">IF(5&lt;=(AB70-ROUND(AB70,AC70))/AB70*100,TRUE,FALSE)</f>
        <v>#N/A</v>
      </c>
      <c r="AE70" s="199" t="e">
        <f ca="1">IF(AD70=TRUE,ROUNDUP(AB70,AC70),ROUND(AB70,AC70))</f>
        <v>#N/A</v>
      </c>
      <c r="AF70" s="193" t="e">
        <f ca="1">IF(AH70=TRUE,#N/A,TEXT(AE70,N55)&amp;" "&amp;AB69)</f>
        <v>#N/A</v>
      </c>
      <c r="AG70" s="193" t="str">
        <f ca="1">IF(TYPE(AB70)=16,"",IF(AB70=AD61,"","초과"))</f>
        <v/>
      </c>
      <c r="AH70" s="222" t="str">
        <f ca="1">IF(TYPE(AB70)=16,"",IF(AB70&gt;C50*IF(C50&lt;=(0.0000001*IF(D50="mg",1000,1)),1100,IF(C50&lt;=(0.001*IF(D50="mg",1000,1)),500,IF(C50&lt;=(0.01*IF(D50="mg",1000,1)),200,100))),TRUE,FALSE))</f>
        <v/>
      </c>
      <c r="AJ70" s="179"/>
    </row>
    <row r="71" spans="1:39" ht="18" customHeight="1">
      <c r="B71" s="193" t="b">
        <f>IF(Mass_1_2!A15="",FALSE,TRUE)</f>
        <v>0</v>
      </c>
      <c r="C71" s="193">
        <f>VALUE(Mass_1_2!A15)</f>
        <v>0</v>
      </c>
      <c r="D71" s="193">
        <f>Mass_1_2!B15</f>
        <v>0</v>
      </c>
      <c r="E71" s="197">
        <f>Mass_1_2!U15</f>
        <v>0</v>
      </c>
      <c r="F71" s="193">
        <f>Mass_1_2!R15</f>
        <v>0</v>
      </c>
      <c r="G71" s="193">
        <f>Mass_1_2!S15</f>
        <v>0</v>
      </c>
      <c r="H71" s="193">
        <f>Mass_1_2!T15</f>
        <v>0</v>
      </c>
      <c r="I71" s="198">
        <f t="shared" si="19"/>
        <v>0</v>
      </c>
      <c r="J71" s="199" t="e">
        <f t="shared" ca="1" si="14"/>
        <v>#VALUE!</v>
      </c>
      <c r="K71" s="200">
        <f t="shared" si="20"/>
        <v>0</v>
      </c>
      <c r="M71" s="193">
        <f t="shared" ca="1" si="15"/>
        <v>0</v>
      </c>
      <c r="N71" s="193" t="e">
        <f t="shared" ca="1" si="21"/>
        <v>#N/A</v>
      </c>
      <c r="O71" s="198" t="e">
        <f t="shared" ca="1" si="22"/>
        <v>#N/A</v>
      </c>
      <c r="P71" s="197" t="e">
        <f t="shared" ca="1" si="23"/>
        <v>#VALUE!</v>
      </c>
      <c r="Q71" s="199" t="e">
        <f t="shared" ca="1" si="16"/>
        <v>#VALUE!</v>
      </c>
      <c r="S71" s="193" t="e">
        <f t="shared" ca="1" si="24"/>
        <v>#N/A</v>
      </c>
      <c r="T71" s="197" t="e">
        <f t="shared" ca="1" si="17"/>
        <v>#VALUE!</v>
      </c>
      <c r="U71" s="197" t="e">
        <f t="shared" ca="1" si="25"/>
        <v>#VALUE!</v>
      </c>
      <c r="V71" s="193" t="e">
        <f ca="1">ROUND(Mass_1_2!O15,S71)</f>
        <v>#N/A</v>
      </c>
      <c r="W71" s="193" t="e">
        <f ca="1">ROUND(Mass_1_2!P15,S71)</f>
        <v>#N/A</v>
      </c>
      <c r="X71" s="193" t="e">
        <f t="shared" ca="1" si="18"/>
        <v>#N/A</v>
      </c>
      <c r="Y71" s="198" t="str">
        <f t="shared" ca="1" si="26"/>
        <v>PASS</v>
      </c>
      <c r="Z71" s="198" t="e">
        <f t="shared" ca="1" si="27"/>
        <v>#N/A</v>
      </c>
      <c r="AD71" s="52"/>
      <c r="AF71" s="193" t="e">
        <f ca="1">IF(AH70=TRUE,#N/A,TEXT(AE70,N55))</f>
        <v>#N/A</v>
      </c>
      <c r="AM71" s="179"/>
    </row>
    <row r="72" spans="1:39" ht="18" customHeight="1">
      <c r="B72" s="193" t="b">
        <f>IF(Mass_1_2!A16="",FALSE,TRUE)</f>
        <v>0</v>
      </c>
      <c r="C72" s="193">
        <f>VALUE(Mass_1_2!A16)</f>
        <v>0</v>
      </c>
      <c r="D72" s="193">
        <f>Mass_1_2!B16</f>
        <v>0</v>
      </c>
      <c r="E72" s="197">
        <f>Mass_1_2!U16</f>
        <v>0</v>
      </c>
      <c r="F72" s="193">
        <f>Mass_1_2!R16</f>
        <v>0</v>
      </c>
      <c r="G72" s="193">
        <f>Mass_1_2!S16</f>
        <v>0</v>
      </c>
      <c r="H72" s="193">
        <f>Mass_1_2!T16</f>
        <v>0</v>
      </c>
      <c r="I72" s="198">
        <f t="shared" si="19"/>
        <v>0</v>
      </c>
      <c r="J72" s="199" t="e">
        <f t="shared" ca="1" si="14"/>
        <v>#VALUE!</v>
      </c>
      <c r="K72" s="200">
        <f t="shared" si="20"/>
        <v>0</v>
      </c>
      <c r="M72" s="193">
        <f t="shared" ca="1" si="15"/>
        <v>0</v>
      </c>
      <c r="N72" s="193" t="e">
        <f t="shared" ca="1" si="21"/>
        <v>#N/A</v>
      </c>
      <c r="O72" s="198" t="e">
        <f t="shared" ca="1" si="22"/>
        <v>#N/A</v>
      </c>
      <c r="P72" s="197" t="e">
        <f t="shared" ca="1" si="23"/>
        <v>#VALUE!</v>
      </c>
      <c r="Q72" s="199" t="e">
        <f t="shared" ca="1" si="16"/>
        <v>#VALUE!</v>
      </c>
      <c r="S72" s="193" t="e">
        <f t="shared" ca="1" si="24"/>
        <v>#N/A</v>
      </c>
      <c r="T72" s="197" t="e">
        <f t="shared" ca="1" si="17"/>
        <v>#VALUE!</v>
      </c>
      <c r="U72" s="197" t="e">
        <f t="shared" ca="1" si="25"/>
        <v>#VALUE!</v>
      </c>
      <c r="V72" s="193" t="e">
        <f ca="1">ROUND(Mass_1_2!O16,S72)</f>
        <v>#N/A</v>
      </c>
      <c r="W72" s="193" t="e">
        <f ca="1">ROUND(Mass_1_2!P16,S72)</f>
        <v>#N/A</v>
      </c>
      <c r="X72" s="193" t="e">
        <f t="shared" ca="1" si="18"/>
        <v>#N/A</v>
      </c>
      <c r="Y72" s="198" t="str">
        <f t="shared" ca="1" si="26"/>
        <v>PASS</v>
      </c>
      <c r="Z72" s="198" t="e">
        <f t="shared" ca="1" si="27"/>
        <v>#N/A</v>
      </c>
      <c r="AD72" s="52"/>
      <c r="AM72" s="179"/>
    </row>
    <row r="73" spans="1:39" ht="18" customHeight="1">
      <c r="B73" s="193" t="b">
        <f>IF(Mass_1_2!A17="",FALSE,TRUE)</f>
        <v>0</v>
      </c>
      <c r="C73" s="193">
        <f>VALUE(Mass_1_2!A17)</f>
        <v>0</v>
      </c>
      <c r="D73" s="193">
        <f>Mass_1_2!B17</f>
        <v>0</v>
      </c>
      <c r="E73" s="197">
        <f>Mass_1_2!U17</f>
        <v>0</v>
      </c>
      <c r="F73" s="193">
        <f>Mass_1_2!R17</f>
        <v>0</v>
      </c>
      <c r="G73" s="193">
        <f>Mass_1_2!S17</f>
        <v>0</v>
      </c>
      <c r="H73" s="193">
        <f>Mass_1_2!T17</f>
        <v>0</v>
      </c>
      <c r="I73" s="198">
        <f t="shared" si="19"/>
        <v>0</v>
      </c>
      <c r="J73" s="199" t="e">
        <f t="shared" ca="1" si="14"/>
        <v>#VALUE!</v>
      </c>
      <c r="K73" s="200">
        <f t="shared" si="20"/>
        <v>0</v>
      </c>
      <c r="M73" s="193">
        <f t="shared" ca="1" si="15"/>
        <v>0</v>
      </c>
      <c r="N73" s="193" t="e">
        <f t="shared" ca="1" si="21"/>
        <v>#N/A</v>
      </c>
      <c r="O73" s="198" t="e">
        <f t="shared" ca="1" si="22"/>
        <v>#N/A</v>
      </c>
      <c r="P73" s="197" t="e">
        <f t="shared" ca="1" si="23"/>
        <v>#VALUE!</v>
      </c>
      <c r="Q73" s="199" t="e">
        <f t="shared" ca="1" si="16"/>
        <v>#VALUE!</v>
      </c>
      <c r="S73" s="193" t="e">
        <f t="shared" ca="1" si="24"/>
        <v>#N/A</v>
      </c>
      <c r="T73" s="197" t="e">
        <f t="shared" ca="1" si="17"/>
        <v>#VALUE!</v>
      </c>
      <c r="U73" s="197" t="e">
        <f t="shared" ca="1" si="25"/>
        <v>#VALUE!</v>
      </c>
      <c r="V73" s="193" t="e">
        <f ca="1">ROUND(Mass_1_2!O17,S73)</f>
        <v>#N/A</v>
      </c>
      <c r="W73" s="193" t="e">
        <f ca="1">ROUND(Mass_1_2!P17,S73)</f>
        <v>#N/A</v>
      </c>
      <c r="X73" s="193" t="e">
        <f t="shared" ca="1" si="18"/>
        <v>#N/A</v>
      </c>
      <c r="Y73" s="198" t="str">
        <f t="shared" ca="1" si="26"/>
        <v>PASS</v>
      </c>
      <c r="Z73" s="198" t="e">
        <f t="shared" ca="1" si="27"/>
        <v>#N/A</v>
      </c>
      <c r="AD73" s="52"/>
      <c r="AM73" s="179"/>
    </row>
    <row r="74" spans="1:39" ht="18" customHeight="1">
      <c r="B74" s="193" t="b">
        <f>IF(Mass_1_2!A18="",FALSE,TRUE)</f>
        <v>0</v>
      </c>
      <c r="C74" s="193">
        <f>VALUE(Mass_1_2!A18)</f>
        <v>0</v>
      </c>
      <c r="D74" s="193">
        <f>Mass_1_2!B18</f>
        <v>0</v>
      </c>
      <c r="E74" s="197">
        <f>Mass_1_2!U18</f>
        <v>0</v>
      </c>
      <c r="F74" s="193">
        <f>Mass_1_2!R18</f>
        <v>0</v>
      </c>
      <c r="G74" s="193">
        <f>Mass_1_2!S18</f>
        <v>0</v>
      </c>
      <c r="H74" s="193">
        <f>Mass_1_2!T18</f>
        <v>0</v>
      </c>
      <c r="I74" s="198">
        <f t="shared" si="19"/>
        <v>0</v>
      </c>
      <c r="J74" s="199" t="e">
        <f t="shared" ca="1" si="14"/>
        <v>#VALUE!</v>
      </c>
      <c r="K74" s="200">
        <f t="shared" si="20"/>
        <v>0</v>
      </c>
      <c r="M74" s="193">
        <f t="shared" ca="1" si="15"/>
        <v>0</v>
      </c>
      <c r="N74" s="193" t="e">
        <f t="shared" ca="1" si="21"/>
        <v>#N/A</v>
      </c>
      <c r="O74" s="198" t="e">
        <f t="shared" ca="1" si="22"/>
        <v>#N/A</v>
      </c>
      <c r="P74" s="197" t="e">
        <f t="shared" ca="1" si="23"/>
        <v>#VALUE!</v>
      </c>
      <c r="Q74" s="199" t="e">
        <f t="shared" ca="1" si="16"/>
        <v>#VALUE!</v>
      </c>
      <c r="S74" s="193" t="e">
        <f t="shared" ca="1" si="24"/>
        <v>#N/A</v>
      </c>
      <c r="T74" s="197" t="e">
        <f t="shared" ca="1" si="17"/>
        <v>#VALUE!</v>
      </c>
      <c r="U74" s="197" t="e">
        <f t="shared" ca="1" si="25"/>
        <v>#VALUE!</v>
      </c>
      <c r="V74" s="193" t="e">
        <f ca="1">ROUND(Mass_1_2!O18,S74)</f>
        <v>#N/A</v>
      </c>
      <c r="W74" s="193" t="e">
        <f ca="1">ROUND(Mass_1_2!P18,S74)</f>
        <v>#N/A</v>
      </c>
      <c r="X74" s="193" t="e">
        <f t="shared" ca="1" si="18"/>
        <v>#N/A</v>
      </c>
      <c r="Y74" s="198" t="str">
        <f t="shared" ca="1" si="26"/>
        <v>PASS</v>
      </c>
      <c r="Z74" s="198" t="e">
        <f t="shared" ca="1" si="27"/>
        <v>#N/A</v>
      </c>
      <c r="AD74" s="52"/>
      <c r="AM74" s="179"/>
    </row>
    <row r="75" spans="1:39" ht="18" customHeight="1">
      <c r="B75" s="193" t="b">
        <f>IF(Mass_1_2!A19="",FALSE,TRUE)</f>
        <v>0</v>
      </c>
      <c r="C75" s="193">
        <f>VALUE(Mass_1_2!A19)</f>
        <v>0</v>
      </c>
      <c r="D75" s="193">
        <f>Mass_1_2!B19</f>
        <v>0</v>
      </c>
      <c r="E75" s="197">
        <f>Mass_1_2!U19</f>
        <v>0</v>
      </c>
      <c r="F75" s="193">
        <f>Mass_1_2!R19</f>
        <v>0</v>
      </c>
      <c r="G75" s="193">
        <f>Mass_1_2!S19</f>
        <v>0</v>
      </c>
      <c r="H75" s="193">
        <f>Mass_1_2!T19</f>
        <v>0</v>
      </c>
      <c r="I75" s="198">
        <f t="shared" si="19"/>
        <v>0</v>
      </c>
      <c r="J75" s="199" t="e">
        <f t="shared" ca="1" si="14"/>
        <v>#VALUE!</v>
      </c>
      <c r="K75" s="200">
        <f t="shared" si="20"/>
        <v>0</v>
      </c>
      <c r="M75" s="193">
        <f t="shared" ca="1" si="15"/>
        <v>0</v>
      </c>
      <c r="N75" s="193" t="e">
        <f t="shared" ca="1" si="21"/>
        <v>#N/A</v>
      </c>
      <c r="O75" s="198" t="e">
        <f t="shared" ca="1" si="22"/>
        <v>#N/A</v>
      </c>
      <c r="P75" s="197" t="e">
        <f t="shared" ca="1" si="23"/>
        <v>#VALUE!</v>
      </c>
      <c r="Q75" s="199" t="e">
        <f t="shared" ca="1" si="16"/>
        <v>#VALUE!</v>
      </c>
      <c r="S75" s="193" t="e">
        <f t="shared" ca="1" si="24"/>
        <v>#N/A</v>
      </c>
      <c r="T75" s="197" t="e">
        <f t="shared" ca="1" si="17"/>
        <v>#VALUE!</v>
      </c>
      <c r="U75" s="197" t="e">
        <f t="shared" ca="1" si="25"/>
        <v>#VALUE!</v>
      </c>
      <c r="V75" s="193" t="e">
        <f ca="1">ROUND(Mass_1_2!O19,S75)</f>
        <v>#N/A</v>
      </c>
      <c r="W75" s="193" t="e">
        <f ca="1">ROUND(Mass_1_2!P19,S75)</f>
        <v>#N/A</v>
      </c>
      <c r="X75" s="193" t="e">
        <f t="shared" ca="1" si="18"/>
        <v>#N/A</v>
      </c>
      <c r="Y75" s="198" t="str">
        <f t="shared" ca="1" si="26"/>
        <v>PASS</v>
      </c>
      <c r="Z75" s="198" t="e">
        <f t="shared" ca="1" si="27"/>
        <v>#N/A</v>
      </c>
      <c r="AD75" s="52"/>
      <c r="AM75" s="179"/>
    </row>
    <row r="79" spans="1:39" ht="18" customHeight="1" thickBot="1"/>
    <row r="80" spans="1:39" ht="18" customHeight="1" thickBot="1">
      <c r="A80" s="53" t="s">
        <v>599</v>
      </c>
      <c r="C80" s="147" t="b">
        <f>B93</f>
        <v>0</v>
      </c>
    </row>
    <row r="81" spans="2:39" ht="18" customHeight="1">
      <c r="B81" s="53" t="s">
        <v>600</v>
      </c>
      <c r="M81" s="53" t="s">
        <v>601</v>
      </c>
    </row>
    <row r="82" spans="2:39" ht="18" customHeight="1">
      <c r="B82" s="168" t="s">
        <v>602</v>
      </c>
      <c r="C82" s="168" t="s">
        <v>554</v>
      </c>
      <c r="D82" s="168" t="s">
        <v>553</v>
      </c>
      <c r="M82" s="168" t="s">
        <v>551</v>
      </c>
      <c r="N82" s="168" t="s">
        <v>552</v>
      </c>
      <c r="O82" s="204" t="s">
        <v>603</v>
      </c>
      <c r="P82" s="203" t="s">
        <v>604</v>
      </c>
      <c r="AC82" s="179"/>
      <c r="AD82" s="52"/>
    </row>
    <row r="83" spans="2:39" ht="18" customHeight="1">
      <c r="B83" s="169">
        <f>MAX(C93:C108)</f>
        <v>0</v>
      </c>
      <c r="C83" s="170">
        <f>Mass_1_3!G4</f>
        <v>0</v>
      </c>
      <c r="D83" s="170">
        <f>Mass_1_3!I4</f>
        <v>0</v>
      </c>
      <c r="M83" s="168"/>
      <c r="N83" s="168">
        <f>COUNTIF($I$3:$I$12,"&lt;="&amp;C83)</f>
        <v>0</v>
      </c>
      <c r="O83" s="204" t="s">
        <v>557</v>
      </c>
      <c r="P83" s="188" t="s">
        <v>605</v>
      </c>
      <c r="AC83" s="179"/>
      <c r="AD83" s="52"/>
    </row>
    <row r="84" spans="2:39" ht="18" customHeight="1">
      <c r="M84" s="170" t="str">
        <f ca="1">TEXT(B83,OFFSET($M$2,COUNTIF($L$3:$L$12,"&lt;="&amp;B83),0))&amp;" "&amp;D83</f>
        <v>0.00 0</v>
      </c>
      <c r="N84" s="170" t="str">
        <f ca="1">TEXT(C83,O84)&amp;" "&amp;D83</f>
        <v>For1at 0</v>
      </c>
      <c r="O84" s="193" t="str">
        <f ca="1">OFFSET($J$2,N83,0)</f>
        <v>Format</v>
      </c>
      <c r="P84" s="193" t="str">
        <f ca="1">OFFSET($K$2,N83,0)</f>
        <v>자리수</v>
      </c>
      <c r="AC84" s="179"/>
      <c r="AD84" s="52"/>
    </row>
    <row r="85" spans="2:39" ht="18" customHeight="1">
      <c r="B85" s="53" t="s">
        <v>606</v>
      </c>
      <c r="S85" s="53"/>
    </row>
    <row r="86" spans="2:39" ht="18" customHeight="1">
      <c r="B86" s="181" t="s">
        <v>607</v>
      </c>
      <c r="C86" s="182" t="s">
        <v>561</v>
      </c>
      <c r="D86" s="182" t="s">
        <v>608</v>
      </c>
      <c r="E86" s="182" t="s">
        <v>563</v>
      </c>
      <c r="F86" s="182" t="s">
        <v>609</v>
      </c>
      <c r="G86" s="182" t="s">
        <v>610</v>
      </c>
      <c r="H86" s="168" t="s">
        <v>566</v>
      </c>
      <c r="M86" s="418" t="s">
        <v>611</v>
      </c>
      <c r="N86" s="419"/>
      <c r="O86" s="420" t="s">
        <v>612</v>
      </c>
      <c r="P86" s="421"/>
      <c r="Q86" s="421"/>
      <c r="R86" s="421"/>
      <c r="S86" s="422"/>
    </row>
    <row r="87" spans="2:39" ht="18" customHeight="1">
      <c r="B87" s="181" t="s">
        <v>613</v>
      </c>
      <c r="C87" s="194">
        <f>Mass_1_3!J4</f>
        <v>0</v>
      </c>
      <c r="D87" s="194">
        <f>Mass_1_3!K4</f>
        <v>0</v>
      </c>
      <c r="E87" s="194">
        <f>Mass_1_3!L4</f>
        <v>0</v>
      </c>
      <c r="F87" s="194">
        <f>Mass_1_3!M4</f>
        <v>0</v>
      </c>
      <c r="G87" s="194">
        <f>Mass_1_3!N4</f>
        <v>0</v>
      </c>
      <c r="H87" s="170">
        <f>Mass_1_3!J6</f>
        <v>0</v>
      </c>
      <c r="M87" s="188" t="s">
        <v>614</v>
      </c>
      <c r="N87" s="204" t="s">
        <v>557</v>
      </c>
      <c r="O87" s="168" t="s">
        <v>615</v>
      </c>
      <c r="P87" s="168" t="s">
        <v>616</v>
      </c>
      <c r="Q87" s="168" t="s">
        <v>617</v>
      </c>
      <c r="R87" s="168" t="s">
        <v>618</v>
      </c>
      <c r="S87" s="168" t="s">
        <v>619</v>
      </c>
    </row>
    <row r="88" spans="2:39" ht="18" customHeight="1">
      <c r="B88" s="181" t="s">
        <v>620</v>
      </c>
      <c r="C88" s="195" t="s">
        <v>621</v>
      </c>
      <c r="D88" s="195">
        <f>D87-$C87</f>
        <v>0</v>
      </c>
      <c r="E88" s="195">
        <f>E87-$C87</f>
        <v>0</v>
      </c>
      <c r="F88" s="195">
        <f>F87-$C87</f>
        <v>0</v>
      </c>
      <c r="G88" s="195">
        <f>G87-$C87</f>
        <v>0</v>
      </c>
      <c r="M88" s="193" t="str">
        <f ca="1">IF(D$3=TRUE,MIN(P84,AC102),AC102)</f>
        <v>소수점</v>
      </c>
      <c r="N88" s="193" t="e">
        <f ca="1">OFFSET(J$2,MATCH(M88,K$3:K$12,0),0)</f>
        <v>#N/A</v>
      </c>
      <c r="O88" s="170" t="e">
        <f ca="1">TEXT(D88,$N88)&amp;" "&amp;$D83</f>
        <v>#N/A</v>
      </c>
      <c r="P88" s="170" t="e">
        <f ca="1">TEXT(E88,$N88)&amp;" "&amp;$D83</f>
        <v>#N/A</v>
      </c>
      <c r="Q88" s="170" t="e">
        <f ca="1">TEXT(F88,$N88)&amp;" "&amp;$D83</f>
        <v>#N/A</v>
      </c>
      <c r="R88" s="170" t="e">
        <f ca="1">TEXT(G88,$N88)&amp;" "&amp;$D83</f>
        <v>#N/A</v>
      </c>
      <c r="S88" s="170" t="str">
        <f ca="1">TEXT(H87,OFFSET($M$2,COUNTIF($L$3:$L$12,"&lt;="&amp;H87),0))&amp;" "&amp;D83</f>
        <v>0.00 0</v>
      </c>
      <c r="AD88" s="52"/>
    </row>
    <row r="89" spans="2:39" ht="18" customHeight="1">
      <c r="AD89" s="52"/>
    </row>
    <row r="90" spans="2:39" ht="18" customHeight="1">
      <c r="B90" s="53" t="s">
        <v>622</v>
      </c>
      <c r="AD90" s="52"/>
    </row>
    <row r="91" spans="2:39" ht="18" customHeight="1">
      <c r="B91" s="180" t="s">
        <v>576</v>
      </c>
      <c r="C91" s="418" t="s">
        <v>623</v>
      </c>
      <c r="D91" s="425"/>
      <c r="E91" s="419"/>
      <c r="F91" s="418" t="s">
        <v>624</v>
      </c>
      <c r="G91" s="425"/>
      <c r="H91" s="425"/>
      <c r="I91" s="419"/>
      <c r="J91" s="180" t="s">
        <v>625</v>
      </c>
      <c r="K91" s="180" t="s">
        <v>503</v>
      </c>
      <c r="M91" s="204" t="s">
        <v>626</v>
      </c>
      <c r="N91" s="204" t="s">
        <v>611</v>
      </c>
      <c r="O91" s="180" t="s">
        <v>627</v>
      </c>
      <c r="P91" s="180" t="s">
        <v>628</v>
      </c>
      <c r="Q91" s="180" t="s">
        <v>584</v>
      </c>
      <c r="S91" s="204" t="s">
        <v>629</v>
      </c>
      <c r="T91" s="423" t="s">
        <v>672</v>
      </c>
      <c r="U91" s="424"/>
      <c r="V91" s="418" t="s">
        <v>630</v>
      </c>
      <c r="W91" s="425"/>
      <c r="X91" s="419"/>
      <c r="Y91" s="180" t="s">
        <v>529</v>
      </c>
      <c r="Z91" s="209" t="s">
        <v>694</v>
      </c>
      <c r="AB91" s="418" t="s">
        <v>728</v>
      </c>
      <c r="AC91" s="425"/>
      <c r="AD91" s="419"/>
      <c r="AF91" s="410" t="s">
        <v>737</v>
      </c>
      <c r="AG91" s="411"/>
    </row>
    <row r="92" spans="2:39" ht="18" customHeight="1">
      <c r="B92" s="180"/>
      <c r="C92" s="180" t="s">
        <v>631</v>
      </c>
      <c r="D92" s="180" t="s">
        <v>632</v>
      </c>
      <c r="E92" s="180" t="s">
        <v>633</v>
      </c>
      <c r="F92" s="180" t="s">
        <v>634</v>
      </c>
      <c r="G92" s="180" t="s">
        <v>490</v>
      </c>
      <c r="H92" s="180" t="s">
        <v>491</v>
      </c>
      <c r="I92" s="180" t="s">
        <v>635</v>
      </c>
      <c r="J92" s="180" t="s">
        <v>636</v>
      </c>
      <c r="K92" s="180"/>
      <c r="M92" s="204" t="s">
        <v>637</v>
      </c>
      <c r="N92" s="204" t="s">
        <v>557</v>
      </c>
      <c r="O92" s="180" t="s">
        <v>638</v>
      </c>
      <c r="P92" s="180" t="s">
        <v>633</v>
      </c>
      <c r="Q92" s="180" t="s">
        <v>534</v>
      </c>
      <c r="S92" s="204" t="s">
        <v>639</v>
      </c>
      <c r="T92" s="209" t="s">
        <v>673</v>
      </c>
      <c r="U92" s="209" t="s">
        <v>674</v>
      </c>
      <c r="V92" s="180" t="s">
        <v>640</v>
      </c>
      <c r="W92" s="180" t="s">
        <v>641</v>
      </c>
      <c r="X92" s="180" t="s">
        <v>642</v>
      </c>
      <c r="Y92" s="210" t="str">
        <f ca="1">IF(TYPE(MATCH("FAIL",Y93:Y108,0))=16,"","FAIL")</f>
        <v/>
      </c>
      <c r="Z92" s="180"/>
      <c r="AB92" s="180" t="s">
        <v>643</v>
      </c>
      <c r="AC92" s="180" t="s">
        <v>644</v>
      </c>
      <c r="AD92" s="180" t="s">
        <v>645</v>
      </c>
      <c r="AF92" s="236" t="s">
        <v>734</v>
      </c>
      <c r="AG92" s="237" t="s">
        <v>735</v>
      </c>
    </row>
    <row r="93" spans="2:39" ht="18" customHeight="1">
      <c r="B93" s="193" t="b">
        <f>IF(Mass_1_3!A4="",FALSE,TRUE)</f>
        <v>0</v>
      </c>
      <c r="C93" s="193">
        <f>VALUE(Mass_1_3!A4)</f>
        <v>0</v>
      </c>
      <c r="D93" s="193">
        <f>Mass_1_3!B4</f>
        <v>0</v>
      </c>
      <c r="E93" s="197">
        <f>Mass_1_3!U4</f>
        <v>0</v>
      </c>
      <c r="F93" s="193">
        <f>Mass_1_3!R4</f>
        <v>0</v>
      </c>
      <c r="G93" s="193">
        <f>Mass_1_3!S4</f>
        <v>0</v>
      </c>
      <c r="H93" s="193">
        <f>Mass_1_3!T4</f>
        <v>0</v>
      </c>
      <c r="I93" s="198">
        <f>AVERAGE(F93:H93)</f>
        <v>0</v>
      </c>
      <c r="J93" s="199" t="e">
        <f t="shared" ref="J93:J108" ca="1" si="28">ROUND(E93-I93,M$88)</f>
        <v>#VALUE!</v>
      </c>
      <c r="K93" s="200">
        <f>STDEV(F93:H93)</f>
        <v>0</v>
      </c>
      <c r="M93" s="193">
        <f t="shared" ref="M93:M108" ca="1" si="29">IF(C93&lt;1,0,OFFSET($M$2,COUNTIF($L$3:$L$12,"&lt;="&amp;C93),0))</f>
        <v>0</v>
      </c>
      <c r="N93" s="193" t="e">
        <f ca="1">N88</f>
        <v>#N/A</v>
      </c>
      <c r="O93" s="198" t="e">
        <f ca="1">TEXT(C93,SUBSTITUTE(M93,0,"")&amp;N93)</f>
        <v>#N/A</v>
      </c>
      <c r="P93" s="197" t="e">
        <f ca="1">TEXT(C93+J93,SUBSTITUTE(M93,0,"")&amp;N93)</f>
        <v>#VALUE!</v>
      </c>
      <c r="Q93" s="199" t="e">
        <f t="shared" ref="Q93:Q108" ca="1" si="30">TEXT(J93,N93)</f>
        <v>#VALUE!</v>
      </c>
      <c r="S93" s="193" t="e">
        <f ca="1">OFFSET($K$2,MATCH(N93,$J$3:$J$12,0),0)</f>
        <v>#N/A</v>
      </c>
      <c r="T93" s="197" t="e">
        <f t="shared" ref="T93:T108" ca="1" si="31">ROUND(C93+J93,S93)</f>
        <v>#VALUE!</v>
      </c>
      <c r="U93" s="197" t="e">
        <f ca="1">TEXT(T93,SUBSTITUTE(M93,0,"")&amp;N93)</f>
        <v>#VALUE!</v>
      </c>
      <c r="V93" s="193" t="e">
        <f ca="1">ROUND(Mass_1_3!O4,S93)</f>
        <v>#N/A</v>
      </c>
      <c r="W93" s="193" t="e">
        <f ca="1">ROUND(Mass_1_3!P4,S93)</f>
        <v>#N/A</v>
      </c>
      <c r="X93" s="193" t="e">
        <f t="shared" ref="X93:X108" ca="1" si="32">"± "&amp;TEXT((W93-V93)/2,N93)</f>
        <v>#N/A</v>
      </c>
      <c r="Y93" s="198" t="str">
        <f ca="1">IF(TYPE(T93)=16,"PASS",IF(AND(V93&lt;=T93,T93&lt;=W93),"PASS","FAIL"))</f>
        <v>PASS</v>
      </c>
      <c r="Z93" s="198" t="e">
        <f ca="1">AF$104</f>
        <v>#N/A</v>
      </c>
      <c r="AB93" s="180" t="str">
        <f>측정불확도추정보고서!U240</f>
        <v>mg</v>
      </c>
      <c r="AC93" s="180">
        <f>D83</f>
        <v>0</v>
      </c>
      <c r="AD93" s="180">
        <f>AC93</f>
        <v>0</v>
      </c>
      <c r="AF93" s="198">
        <f>MAX(K93:K108)</f>
        <v>0</v>
      </c>
      <c r="AG93" s="193" t="e">
        <f ca="1">TEXT(AF93,N88)&amp;" "&amp;D83</f>
        <v>#N/A</v>
      </c>
    </row>
    <row r="94" spans="2:39" ht="18" customHeight="1">
      <c r="B94" s="193" t="b">
        <f>IF(Mass_1_3!A5="",FALSE,TRUE)</f>
        <v>0</v>
      </c>
      <c r="C94" s="193">
        <f>VALUE(Mass_1_3!A5)</f>
        <v>0</v>
      </c>
      <c r="D94" s="193">
        <f>Mass_1_3!B5</f>
        <v>0</v>
      </c>
      <c r="E94" s="197">
        <f>Mass_1_3!U5</f>
        <v>0</v>
      </c>
      <c r="F94" s="193">
        <f>Mass_1_3!R5</f>
        <v>0</v>
      </c>
      <c r="G94" s="193">
        <f>Mass_1_3!S5</f>
        <v>0</v>
      </c>
      <c r="H94" s="193">
        <f>Mass_1_3!T5</f>
        <v>0</v>
      </c>
      <c r="I94" s="198">
        <f t="shared" ref="I94:I108" si="33">AVERAGE(F94:H94)</f>
        <v>0</v>
      </c>
      <c r="J94" s="199" t="e">
        <f t="shared" ca="1" si="28"/>
        <v>#VALUE!</v>
      </c>
      <c r="K94" s="200">
        <f t="shared" ref="K94:K108" si="34">STDEV(F94:H94)</f>
        <v>0</v>
      </c>
      <c r="M94" s="193">
        <f t="shared" ca="1" si="29"/>
        <v>0</v>
      </c>
      <c r="N94" s="193" t="e">
        <f t="shared" ref="N94:N108" ca="1" si="35">N93</f>
        <v>#N/A</v>
      </c>
      <c r="O94" s="198" t="e">
        <f t="shared" ref="O94:O108" ca="1" si="36">TEXT(C94,SUBSTITUTE(M94,0,"")&amp;N94)</f>
        <v>#N/A</v>
      </c>
      <c r="P94" s="197" t="e">
        <f t="shared" ref="P94:P108" ca="1" si="37">TEXT(C94+J94,SUBSTITUTE(M94,0,"")&amp;N94)</f>
        <v>#VALUE!</v>
      </c>
      <c r="Q94" s="199" t="e">
        <f t="shared" ca="1" si="30"/>
        <v>#VALUE!</v>
      </c>
      <c r="S94" s="193" t="e">
        <f t="shared" ref="S94:S108" ca="1" si="38">S93</f>
        <v>#N/A</v>
      </c>
      <c r="T94" s="197" t="e">
        <f t="shared" ca="1" si="31"/>
        <v>#VALUE!</v>
      </c>
      <c r="U94" s="197" t="e">
        <f t="shared" ref="U94:U108" ca="1" si="39">TEXT(T94,SUBSTITUTE(M94,0,"")&amp;N94)</f>
        <v>#VALUE!</v>
      </c>
      <c r="V94" s="193" t="e">
        <f ca="1">ROUND(Mass_1_3!O5,S94)</f>
        <v>#N/A</v>
      </c>
      <c r="W94" s="193" t="e">
        <f ca="1">ROUND(Mass_1_3!P5,S94)</f>
        <v>#N/A</v>
      </c>
      <c r="X94" s="193" t="e">
        <f t="shared" ca="1" si="32"/>
        <v>#N/A</v>
      </c>
      <c r="Y94" s="198" t="str">
        <f t="shared" ref="Y94:Y108" ca="1" si="40">IF(TYPE(T94)=16,"PASS",IF(AND(V94&lt;=T94,T94&lt;=W94),"PASS","FAIL"))</f>
        <v>PASS</v>
      </c>
      <c r="Z94" s="198" t="e">
        <f t="shared" ref="Z94:Z108" ca="1" si="41">AF$104</f>
        <v>#N/A</v>
      </c>
      <c r="AB94" s="201" t="e">
        <f ca="1">측정불확도추정보고서!R240</f>
        <v>#N/A</v>
      </c>
      <c r="AC94" s="193" t="e">
        <f ca="1">OFFSET($B$5,MATCH(AC93,$C$5:$E$5,0),MATCH(AB93,$B$6:$B$8,0))</f>
        <v>#N/A</v>
      </c>
      <c r="AD94" s="193" t="e">
        <f ca="1">AB94*AC94</f>
        <v>#N/A</v>
      </c>
      <c r="AM94" s="179"/>
    </row>
    <row r="95" spans="2:39" ht="18" customHeight="1">
      <c r="B95" s="193" t="b">
        <f>IF(Mass_1_3!A6="",FALSE,TRUE)</f>
        <v>0</v>
      </c>
      <c r="C95" s="193">
        <f>VALUE(Mass_1_3!A6)</f>
        <v>0</v>
      </c>
      <c r="D95" s="193">
        <f>Mass_1_3!B6</f>
        <v>0</v>
      </c>
      <c r="E95" s="197">
        <f>Mass_1_3!U6</f>
        <v>0</v>
      </c>
      <c r="F95" s="193">
        <f>Mass_1_3!R6</f>
        <v>0</v>
      </c>
      <c r="G95" s="193">
        <f>Mass_1_3!S6</f>
        <v>0</v>
      </c>
      <c r="H95" s="193">
        <f>Mass_1_3!T6</f>
        <v>0</v>
      </c>
      <c r="I95" s="198">
        <f t="shared" si="33"/>
        <v>0</v>
      </c>
      <c r="J95" s="199" t="e">
        <f t="shared" ca="1" si="28"/>
        <v>#VALUE!</v>
      </c>
      <c r="K95" s="200">
        <f t="shared" si="34"/>
        <v>0</v>
      </c>
      <c r="M95" s="193">
        <f t="shared" ca="1" si="29"/>
        <v>0</v>
      </c>
      <c r="N95" s="193" t="e">
        <f t="shared" ca="1" si="35"/>
        <v>#N/A</v>
      </c>
      <c r="O95" s="198" t="e">
        <f t="shared" ca="1" si="36"/>
        <v>#N/A</v>
      </c>
      <c r="P95" s="197" t="e">
        <f t="shared" ca="1" si="37"/>
        <v>#VALUE!</v>
      </c>
      <c r="Q95" s="199" t="e">
        <f t="shared" ca="1" si="30"/>
        <v>#VALUE!</v>
      </c>
      <c r="S95" s="193" t="e">
        <f t="shared" ca="1" si="38"/>
        <v>#N/A</v>
      </c>
      <c r="T95" s="197" t="e">
        <f t="shared" ca="1" si="31"/>
        <v>#VALUE!</v>
      </c>
      <c r="U95" s="197" t="e">
        <f t="shared" ca="1" si="39"/>
        <v>#VALUE!</v>
      </c>
      <c r="V95" s="193" t="e">
        <f ca="1">ROUND(Mass_1_3!O6,S95)</f>
        <v>#N/A</v>
      </c>
      <c r="W95" s="193" t="e">
        <f ca="1">ROUND(Mass_1_3!P6,S95)</f>
        <v>#N/A</v>
      </c>
      <c r="X95" s="193" t="e">
        <f t="shared" ca="1" si="32"/>
        <v>#N/A</v>
      </c>
      <c r="Y95" s="198" t="str">
        <f t="shared" ca="1" si="40"/>
        <v>PASS</v>
      </c>
      <c r="Z95" s="198" t="e">
        <f t="shared" ca="1" si="41"/>
        <v>#N/A</v>
      </c>
      <c r="AD95" s="52"/>
      <c r="AM95" s="179"/>
    </row>
    <row r="96" spans="2:39" ht="18" customHeight="1">
      <c r="B96" s="193" t="b">
        <f>IF(Mass_1_3!A7="",FALSE,TRUE)</f>
        <v>0</v>
      </c>
      <c r="C96" s="193">
        <f>VALUE(Mass_1_3!A7)</f>
        <v>0</v>
      </c>
      <c r="D96" s="193">
        <f>Mass_1_3!B7</f>
        <v>0</v>
      </c>
      <c r="E96" s="197">
        <f>Mass_1_3!U7</f>
        <v>0</v>
      </c>
      <c r="F96" s="193">
        <f>Mass_1_3!R7</f>
        <v>0</v>
      </c>
      <c r="G96" s="193">
        <f>Mass_1_3!S7</f>
        <v>0</v>
      </c>
      <c r="H96" s="193">
        <f>Mass_1_3!T7</f>
        <v>0</v>
      </c>
      <c r="I96" s="198">
        <f t="shared" si="33"/>
        <v>0</v>
      </c>
      <c r="J96" s="199" t="e">
        <f t="shared" ca="1" si="28"/>
        <v>#VALUE!</v>
      </c>
      <c r="K96" s="200">
        <f t="shared" si="34"/>
        <v>0</v>
      </c>
      <c r="M96" s="193">
        <f t="shared" ca="1" si="29"/>
        <v>0</v>
      </c>
      <c r="N96" s="193" t="e">
        <f t="shared" ca="1" si="35"/>
        <v>#N/A</v>
      </c>
      <c r="O96" s="198" t="e">
        <f t="shared" ca="1" si="36"/>
        <v>#N/A</v>
      </c>
      <c r="P96" s="197" t="e">
        <f t="shared" ca="1" si="37"/>
        <v>#VALUE!</v>
      </c>
      <c r="Q96" s="199" t="e">
        <f t="shared" ca="1" si="30"/>
        <v>#VALUE!</v>
      </c>
      <c r="S96" s="193" t="e">
        <f t="shared" ca="1" si="38"/>
        <v>#N/A</v>
      </c>
      <c r="T96" s="197" t="e">
        <f t="shared" ca="1" si="31"/>
        <v>#VALUE!</v>
      </c>
      <c r="U96" s="197" t="e">
        <f t="shared" ca="1" si="39"/>
        <v>#VALUE!</v>
      </c>
      <c r="V96" s="193" t="e">
        <f ca="1">ROUND(Mass_1_3!O7,S96)</f>
        <v>#N/A</v>
      </c>
      <c r="W96" s="193" t="e">
        <f ca="1">ROUND(Mass_1_3!P7,S96)</f>
        <v>#N/A</v>
      </c>
      <c r="X96" s="193" t="e">
        <f t="shared" ca="1" si="32"/>
        <v>#N/A</v>
      </c>
      <c r="Y96" s="198" t="str">
        <f t="shared" ca="1" si="40"/>
        <v>PASS</v>
      </c>
      <c r="Z96" s="198" t="e">
        <f t="shared" ca="1" si="41"/>
        <v>#N/A</v>
      </c>
      <c r="AB96" s="418" t="s">
        <v>596</v>
      </c>
      <c r="AC96" s="425"/>
      <c r="AD96" s="419"/>
      <c r="AM96" s="179"/>
    </row>
    <row r="97" spans="1:39" ht="18" customHeight="1">
      <c r="B97" s="193" t="b">
        <f>IF(Mass_1_3!A8="",FALSE,TRUE)</f>
        <v>0</v>
      </c>
      <c r="C97" s="193">
        <f>VALUE(Mass_1_3!A8)</f>
        <v>0</v>
      </c>
      <c r="D97" s="193">
        <f>Mass_1_3!B8</f>
        <v>0</v>
      </c>
      <c r="E97" s="197">
        <f>Mass_1_3!U8</f>
        <v>0</v>
      </c>
      <c r="F97" s="193">
        <f>Mass_1_3!R8</f>
        <v>0</v>
      </c>
      <c r="G97" s="193">
        <f>Mass_1_3!S8</f>
        <v>0</v>
      </c>
      <c r="H97" s="193">
        <f>Mass_1_3!T8</f>
        <v>0</v>
      </c>
      <c r="I97" s="198">
        <f t="shared" si="33"/>
        <v>0</v>
      </c>
      <c r="J97" s="199" t="e">
        <f t="shared" ca="1" si="28"/>
        <v>#VALUE!</v>
      </c>
      <c r="K97" s="200">
        <f t="shared" si="34"/>
        <v>0</v>
      </c>
      <c r="M97" s="193">
        <f t="shared" ca="1" si="29"/>
        <v>0</v>
      </c>
      <c r="N97" s="193" t="e">
        <f t="shared" ca="1" si="35"/>
        <v>#N/A</v>
      </c>
      <c r="O97" s="198" t="e">
        <f t="shared" ca="1" si="36"/>
        <v>#N/A</v>
      </c>
      <c r="P97" s="197" t="e">
        <f t="shared" ca="1" si="37"/>
        <v>#VALUE!</v>
      </c>
      <c r="Q97" s="199" t="e">
        <f t="shared" ca="1" si="30"/>
        <v>#VALUE!</v>
      </c>
      <c r="S97" s="193" t="e">
        <f t="shared" ca="1" si="38"/>
        <v>#N/A</v>
      </c>
      <c r="T97" s="197" t="e">
        <f t="shared" ca="1" si="31"/>
        <v>#VALUE!</v>
      </c>
      <c r="U97" s="197" t="e">
        <f t="shared" ca="1" si="39"/>
        <v>#VALUE!</v>
      </c>
      <c r="V97" s="193" t="e">
        <f ca="1">ROUND(Mass_1_3!O8,S97)</f>
        <v>#N/A</v>
      </c>
      <c r="W97" s="193" t="e">
        <f ca="1">ROUND(Mass_1_3!P8,S97)</f>
        <v>#N/A</v>
      </c>
      <c r="X97" s="193" t="e">
        <f t="shared" ca="1" si="32"/>
        <v>#N/A</v>
      </c>
      <c r="Y97" s="198" t="str">
        <f t="shared" ca="1" si="40"/>
        <v>PASS</v>
      </c>
      <c r="Z97" s="198" t="e">
        <f t="shared" ca="1" si="41"/>
        <v>#N/A</v>
      </c>
      <c r="AB97" s="180" t="s">
        <v>596</v>
      </c>
      <c r="AC97" s="180" t="s">
        <v>644</v>
      </c>
      <c r="AD97" s="180" t="s">
        <v>598</v>
      </c>
      <c r="AM97" s="179"/>
    </row>
    <row r="98" spans="1:39" ht="18" customHeight="1">
      <c r="B98" s="193" t="b">
        <f>IF(Mass_1_3!A9="",FALSE,TRUE)</f>
        <v>0</v>
      </c>
      <c r="C98" s="193">
        <f>VALUE(Mass_1_3!A9)</f>
        <v>0</v>
      </c>
      <c r="D98" s="193">
        <f>Mass_1_3!B9</f>
        <v>0</v>
      </c>
      <c r="E98" s="197">
        <f>Mass_1_3!U9</f>
        <v>0</v>
      </c>
      <c r="F98" s="193">
        <f>Mass_1_3!R9</f>
        <v>0</v>
      </c>
      <c r="G98" s="193">
        <f>Mass_1_3!S9</f>
        <v>0</v>
      </c>
      <c r="H98" s="193">
        <f>Mass_1_3!T9</f>
        <v>0</v>
      </c>
      <c r="I98" s="198">
        <f t="shared" si="33"/>
        <v>0</v>
      </c>
      <c r="J98" s="199" t="e">
        <f t="shared" ca="1" si="28"/>
        <v>#VALUE!</v>
      </c>
      <c r="K98" s="200">
        <f t="shared" si="34"/>
        <v>0</v>
      </c>
      <c r="M98" s="193">
        <f t="shared" ca="1" si="29"/>
        <v>0</v>
      </c>
      <c r="N98" s="193" t="e">
        <f t="shared" ca="1" si="35"/>
        <v>#N/A</v>
      </c>
      <c r="O98" s="198" t="e">
        <f t="shared" ca="1" si="36"/>
        <v>#N/A</v>
      </c>
      <c r="P98" s="197" t="e">
        <f t="shared" ca="1" si="37"/>
        <v>#VALUE!</v>
      </c>
      <c r="Q98" s="199" t="e">
        <f t="shared" ca="1" si="30"/>
        <v>#VALUE!</v>
      </c>
      <c r="S98" s="193" t="e">
        <f t="shared" ca="1" si="38"/>
        <v>#N/A</v>
      </c>
      <c r="T98" s="197" t="e">
        <f t="shared" ca="1" si="31"/>
        <v>#VALUE!</v>
      </c>
      <c r="U98" s="197" t="e">
        <f t="shared" ca="1" si="39"/>
        <v>#VALUE!</v>
      </c>
      <c r="V98" s="193" t="e">
        <f ca="1">ROUND(Mass_1_3!O9,S98)</f>
        <v>#N/A</v>
      </c>
      <c r="W98" s="193" t="e">
        <f ca="1">ROUND(Mass_1_3!P9,S98)</f>
        <v>#N/A</v>
      </c>
      <c r="X98" s="193" t="e">
        <f t="shared" ca="1" si="32"/>
        <v>#N/A</v>
      </c>
      <c r="Y98" s="198" t="str">
        <f t="shared" ca="1" si="40"/>
        <v>PASS</v>
      </c>
      <c r="Z98" s="198" t="e">
        <f t="shared" ca="1" si="41"/>
        <v>#N/A</v>
      </c>
      <c r="AB98" s="180" t="str">
        <f ca="1">OFFSET(Mass_1_3!E$3,COUNTA(Mass_1_3!A$4:A$19),0)</f>
        <v>CMC_UNIT</v>
      </c>
      <c r="AC98" s="180">
        <f>AC93</f>
        <v>0</v>
      </c>
      <c r="AD98" s="180">
        <f>AC98</f>
        <v>0</v>
      </c>
      <c r="AM98" s="179"/>
    </row>
    <row r="99" spans="1:39" ht="18" customHeight="1">
      <c r="B99" s="193" t="b">
        <f>IF(Mass_1_3!A10="",FALSE,TRUE)</f>
        <v>0</v>
      </c>
      <c r="C99" s="193">
        <f>VALUE(Mass_1_3!A10)</f>
        <v>0</v>
      </c>
      <c r="D99" s="193">
        <f>Mass_1_3!B10</f>
        <v>0</v>
      </c>
      <c r="E99" s="197">
        <f>Mass_1_3!U10</f>
        <v>0</v>
      </c>
      <c r="F99" s="193">
        <f>Mass_1_3!R10</f>
        <v>0</v>
      </c>
      <c r="G99" s="193">
        <f>Mass_1_3!S10</f>
        <v>0</v>
      </c>
      <c r="H99" s="193">
        <f>Mass_1_3!T10</f>
        <v>0</v>
      </c>
      <c r="I99" s="198">
        <f t="shared" si="33"/>
        <v>0</v>
      </c>
      <c r="J99" s="199" t="e">
        <f t="shared" ca="1" si="28"/>
        <v>#VALUE!</v>
      </c>
      <c r="K99" s="200">
        <f t="shared" si="34"/>
        <v>0</v>
      </c>
      <c r="M99" s="193">
        <f t="shared" ca="1" si="29"/>
        <v>0</v>
      </c>
      <c r="N99" s="193" t="e">
        <f t="shared" ca="1" si="35"/>
        <v>#N/A</v>
      </c>
      <c r="O99" s="198" t="e">
        <f t="shared" ca="1" si="36"/>
        <v>#N/A</v>
      </c>
      <c r="P99" s="197" t="e">
        <f t="shared" ca="1" si="37"/>
        <v>#VALUE!</v>
      </c>
      <c r="Q99" s="199" t="e">
        <f t="shared" ca="1" si="30"/>
        <v>#VALUE!</v>
      </c>
      <c r="S99" s="193" t="e">
        <f t="shared" ca="1" si="38"/>
        <v>#N/A</v>
      </c>
      <c r="T99" s="197" t="e">
        <f t="shared" ca="1" si="31"/>
        <v>#VALUE!</v>
      </c>
      <c r="U99" s="197" t="e">
        <f t="shared" ca="1" si="39"/>
        <v>#VALUE!</v>
      </c>
      <c r="V99" s="193" t="e">
        <f ca="1">ROUND(Mass_1_3!O10,S99)</f>
        <v>#N/A</v>
      </c>
      <c r="W99" s="193" t="e">
        <f ca="1">ROUND(Mass_1_3!P10,S99)</f>
        <v>#N/A</v>
      </c>
      <c r="X99" s="193" t="e">
        <f t="shared" ca="1" si="32"/>
        <v>#N/A</v>
      </c>
      <c r="Y99" s="198" t="str">
        <f t="shared" ca="1" si="40"/>
        <v>PASS</v>
      </c>
      <c r="Z99" s="198" t="e">
        <f t="shared" ca="1" si="41"/>
        <v>#N/A</v>
      </c>
      <c r="AB99" s="198" t="str">
        <f ca="1">OFFSET(Mass_1_3!C$3,COUNTA(Mass_1_3!A$4:A$19),0)</f>
        <v>CMC_1</v>
      </c>
      <c r="AC99" s="193" t="e">
        <f ca="1">OFFSET($B$5,MATCH(AC98,$C$5:$E$5,0),MATCH(AB98,$B$6:$B$8,0))</f>
        <v>#N/A</v>
      </c>
      <c r="AD99" s="193" t="e">
        <f ca="1">AB99*AC99</f>
        <v>#VALUE!</v>
      </c>
      <c r="AM99" s="179"/>
    </row>
    <row r="100" spans="1:39" ht="18" customHeight="1">
      <c r="B100" s="193" t="b">
        <f>IF(Mass_1_3!A11="",FALSE,TRUE)</f>
        <v>0</v>
      </c>
      <c r="C100" s="193">
        <f>VALUE(Mass_1_3!A11)</f>
        <v>0</v>
      </c>
      <c r="D100" s="193">
        <f>Mass_1_3!B11</f>
        <v>0</v>
      </c>
      <c r="E100" s="197">
        <f>Mass_1_3!U11</f>
        <v>0</v>
      </c>
      <c r="F100" s="193">
        <f>Mass_1_3!R11</f>
        <v>0</v>
      </c>
      <c r="G100" s="193">
        <f>Mass_1_3!S11</f>
        <v>0</v>
      </c>
      <c r="H100" s="193">
        <f>Mass_1_3!T11</f>
        <v>0</v>
      </c>
      <c r="I100" s="198">
        <f t="shared" si="33"/>
        <v>0</v>
      </c>
      <c r="J100" s="199" t="e">
        <f t="shared" ca="1" si="28"/>
        <v>#VALUE!</v>
      </c>
      <c r="K100" s="200">
        <f t="shared" si="34"/>
        <v>0</v>
      </c>
      <c r="M100" s="193">
        <f t="shared" ca="1" si="29"/>
        <v>0</v>
      </c>
      <c r="N100" s="193" t="e">
        <f t="shared" ca="1" si="35"/>
        <v>#N/A</v>
      </c>
      <c r="O100" s="198" t="e">
        <f t="shared" ca="1" si="36"/>
        <v>#N/A</v>
      </c>
      <c r="P100" s="197" t="e">
        <f t="shared" ca="1" si="37"/>
        <v>#VALUE!</v>
      </c>
      <c r="Q100" s="199" t="e">
        <f t="shared" ca="1" si="30"/>
        <v>#VALUE!</v>
      </c>
      <c r="S100" s="193" t="e">
        <f t="shared" ca="1" si="38"/>
        <v>#N/A</v>
      </c>
      <c r="T100" s="197" t="e">
        <f t="shared" ca="1" si="31"/>
        <v>#VALUE!</v>
      </c>
      <c r="U100" s="197" t="e">
        <f t="shared" ca="1" si="39"/>
        <v>#VALUE!</v>
      </c>
      <c r="V100" s="193" t="e">
        <f ca="1">ROUND(Mass_1_3!O11,S100)</f>
        <v>#N/A</v>
      </c>
      <c r="W100" s="193" t="e">
        <f ca="1">ROUND(Mass_1_3!P11,S100)</f>
        <v>#N/A</v>
      </c>
      <c r="X100" s="193" t="e">
        <f t="shared" ca="1" si="32"/>
        <v>#N/A</v>
      </c>
      <c r="Y100" s="198" t="str">
        <f t="shared" ca="1" si="40"/>
        <v>PASS</v>
      </c>
      <c r="Z100" s="198" t="e">
        <f t="shared" ca="1" si="41"/>
        <v>#N/A</v>
      </c>
      <c r="AD100" s="52"/>
      <c r="AM100" s="179"/>
    </row>
    <row r="101" spans="1:39" ht="18" customHeight="1">
      <c r="B101" s="193" t="b">
        <f>IF(Mass_1_3!A12="",FALSE,TRUE)</f>
        <v>0</v>
      </c>
      <c r="C101" s="193">
        <f>VALUE(Mass_1_3!A12)</f>
        <v>0</v>
      </c>
      <c r="D101" s="193">
        <f>Mass_1_3!B12</f>
        <v>0</v>
      </c>
      <c r="E101" s="197">
        <f>Mass_1_3!U12</f>
        <v>0</v>
      </c>
      <c r="F101" s="193">
        <f>Mass_1_3!R12</f>
        <v>0</v>
      </c>
      <c r="G101" s="193">
        <f>Mass_1_3!S12</f>
        <v>0</v>
      </c>
      <c r="H101" s="193">
        <f>Mass_1_3!T12</f>
        <v>0</v>
      </c>
      <c r="I101" s="198">
        <f t="shared" si="33"/>
        <v>0</v>
      </c>
      <c r="J101" s="199" t="e">
        <f t="shared" ca="1" si="28"/>
        <v>#VALUE!</v>
      </c>
      <c r="K101" s="200">
        <f t="shared" si="34"/>
        <v>0</v>
      </c>
      <c r="M101" s="193">
        <f t="shared" ca="1" si="29"/>
        <v>0</v>
      </c>
      <c r="N101" s="193" t="e">
        <f t="shared" ca="1" si="35"/>
        <v>#N/A</v>
      </c>
      <c r="O101" s="198" t="e">
        <f t="shared" ca="1" si="36"/>
        <v>#N/A</v>
      </c>
      <c r="P101" s="197" t="e">
        <f t="shared" ca="1" si="37"/>
        <v>#VALUE!</v>
      </c>
      <c r="Q101" s="199" t="e">
        <f t="shared" ca="1" si="30"/>
        <v>#VALUE!</v>
      </c>
      <c r="S101" s="193" t="e">
        <f t="shared" ca="1" si="38"/>
        <v>#N/A</v>
      </c>
      <c r="T101" s="197" t="e">
        <f t="shared" ca="1" si="31"/>
        <v>#VALUE!</v>
      </c>
      <c r="U101" s="197" t="e">
        <f t="shared" ca="1" si="39"/>
        <v>#VALUE!</v>
      </c>
      <c r="V101" s="193" t="e">
        <f ca="1">ROUND(Mass_1_3!O12,S101)</f>
        <v>#N/A</v>
      </c>
      <c r="W101" s="193" t="e">
        <f ca="1">ROUND(Mass_1_3!P12,S101)</f>
        <v>#N/A</v>
      </c>
      <c r="X101" s="193" t="e">
        <f t="shared" ca="1" si="32"/>
        <v>#N/A</v>
      </c>
      <c r="Y101" s="198" t="str">
        <f t="shared" ca="1" si="40"/>
        <v>PASS</v>
      </c>
      <c r="Z101" s="198" t="e">
        <f t="shared" ca="1" si="41"/>
        <v>#N/A</v>
      </c>
      <c r="AB101" s="180" t="s">
        <v>497</v>
      </c>
      <c r="AC101" s="180" t="s">
        <v>495</v>
      </c>
      <c r="AD101" s="180" t="s">
        <v>538</v>
      </c>
      <c r="AE101" s="180" t="s">
        <v>496</v>
      </c>
      <c r="AF101" s="180" t="s">
        <v>514</v>
      </c>
      <c r="AG101" s="418" t="s">
        <v>77</v>
      </c>
      <c r="AH101" s="419"/>
      <c r="AJ101" s="179"/>
    </row>
    <row r="102" spans="1:39" ht="18" customHeight="1">
      <c r="B102" s="193" t="b">
        <f>IF(Mass_1_3!A13="",FALSE,TRUE)</f>
        <v>0</v>
      </c>
      <c r="C102" s="193">
        <f>VALUE(Mass_1_3!A13)</f>
        <v>0</v>
      </c>
      <c r="D102" s="193">
        <f>Mass_1_3!B13</f>
        <v>0</v>
      </c>
      <c r="E102" s="197">
        <f>Mass_1_3!U13</f>
        <v>0</v>
      </c>
      <c r="F102" s="193">
        <f>Mass_1_3!R13</f>
        <v>0</v>
      </c>
      <c r="G102" s="193">
        <f>Mass_1_3!S13</f>
        <v>0</v>
      </c>
      <c r="H102" s="193">
        <f>Mass_1_3!T13</f>
        <v>0</v>
      </c>
      <c r="I102" s="198">
        <f t="shared" si="33"/>
        <v>0</v>
      </c>
      <c r="J102" s="199" t="e">
        <f t="shared" ca="1" si="28"/>
        <v>#VALUE!</v>
      </c>
      <c r="K102" s="200">
        <f t="shared" si="34"/>
        <v>0</v>
      </c>
      <c r="M102" s="193">
        <f t="shared" ca="1" si="29"/>
        <v>0</v>
      </c>
      <c r="N102" s="193" t="e">
        <f t="shared" ca="1" si="35"/>
        <v>#N/A</v>
      </c>
      <c r="O102" s="198" t="e">
        <f t="shared" ca="1" si="36"/>
        <v>#N/A</v>
      </c>
      <c r="P102" s="197" t="e">
        <f t="shared" ca="1" si="37"/>
        <v>#VALUE!</v>
      </c>
      <c r="Q102" s="199" t="e">
        <f t="shared" ca="1" si="30"/>
        <v>#VALUE!</v>
      </c>
      <c r="S102" s="193" t="e">
        <f t="shared" ca="1" si="38"/>
        <v>#N/A</v>
      </c>
      <c r="T102" s="197" t="e">
        <f t="shared" ca="1" si="31"/>
        <v>#VALUE!</v>
      </c>
      <c r="U102" s="197" t="e">
        <f t="shared" ca="1" si="39"/>
        <v>#VALUE!</v>
      </c>
      <c r="V102" s="193" t="e">
        <f ca="1">ROUND(Mass_1_3!O13,S102)</f>
        <v>#N/A</v>
      </c>
      <c r="W102" s="193" t="e">
        <f ca="1">ROUND(Mass_1_3!P13,S102)</f>
        <v>#N/A</v>
      </c>
      <c r="X102" s="193" t="e">
        <f t="shared" ca="1" si="32"/>
        <v>#N/A</v>
      </c>
      <c r="Y102" s="198" t="str">
        <f t="shared" ca="1" si="40"/>
        <v>PASS</v>
      </c>
      <c r="Z102" s="198" t="e">
        <f t="shared" ca="1" si="41"/>
        <v>#N/A</v>
      </c>
      <c r="AB102" s="183" t="e">
        <f ca="1">IF(AB103=AD94,AD93,AD98)</f>
        <v>#N/A</v>
      </c>
      <c r="AC102" s="180" t="str">
        <f ca="1">OFFSET($K$2,COUNTIF($I$3:$I$12,"&lt;="&amp;AB103)-C$3,0)</f>
        <v>소수점</v>
      </c>
      <c r="AD102" s="180" t="s">
        <v>470</v>
      </c>
      <c r="AE102" s="183"/>
      <c r="AF102" s="180" t="s">
        <v>498</v>
      </c>
      <c r="AG102" s="180" t="s">
        <v>515</v>
      </c>
      <c r="AH102" s="180" t="s">
        <v>499</v>
      </c>
      <c r="AJ102" s="179"/>
    </row>
    <row r="103" spans="1:39" ht="18" customHeight="1">
      <c r="B103" s="193" t="b">
        <f>IF(Mass_1_3!A14="",FALSE,TRUE)</f>
        <v>0</v>
      </c>
      <c r="C103" s="193">
        <f>VALUE(Mass_1_3!A14)</f>
        <v>0</v>
      </c>
      <c r="D103" s="193">
        <f>Mass_1_3!B14</f>
        <v>0</v>
      </c>
      <c r="E103" s="197">
        <f>Mass_1_3!U14</f>
        <v>0</v>
      </c>
      <c r="F103" s="193">
        <f>Mass_1_3!R14</f>
        <v>0</v>
      </c>
      <c r="G103" s="193">
        <f>Mass_1_3!S14</f>
        <v>0</v>
      </c>
      <c r="H103" s="193">
        <f>Mass_1_3!T14</f>
        <v>0</v>
      </c>
      <c r="I103" s="198">
        <f t="shared" si="33"/>
        <v>0</v>
      </c>
      <c r="J103" s="199" t="e">
        <f t="shared" ca="1" si="28"/>
        <v>#VALUE!</v>
      </c>
      <c r="K103" s="200">
        <f t="shared" si="34"/>
        <v>0</v>
      </c>
      <c r="M103" s="193">
        <f t="shared" ca="1" si="29"/>
        <v>0</v>
      </c>
      <c r="N103" s="193" t="e">
        <f t="shared" ca="1" si="35"/>
        <v>#N/A</v>
      </c>
      <c r="O103" s="198" t="e">
        <f t="shared" ca="1" si="36"/>
        <v>#N/A</v>
      </c>
      <c r="P103" s="197" t="e">
        <f t="shared" ca="1" si="37"/>
        <v>#VALUE!</v>
      </c>
      <c r="Q103" s="199" t="e">
        <f t="shared" ca="1" si="30"/>
        <v>#VALUE!</v>
      </c>
      <c r="S103" s="193" t="e">
        <f t="shared" ca="1" si="38"/>
        <v>#N/A</v>
      </c>
      <c r="T103" s="197" t="e">
        <f t="shared" ca="1" si="31"/>
        <v>#VALUE!</v>
      </c>
      <c r="U103" s="197" t="e">
        <f t="shared" ca="1" si="39"/>
        <v>#VALUE!</v>
      </c>
      <c r="V103" s="193" t="e">
        <f ca="1">ROUND(Mass_1_3!O14,S103)</f>
        <v>#N/A</v>
      </c>
      <c r="W103" s="193" t="e">
        <f ca="1">ROUND(Mass_1_3!P14,S103)</f>
        <v>#N/A</v>
      </c>
      <c r="X103" s="193" t="e">
        <f t="shared" ca="1" si="32"/>
        <v>#N/A</v>
      </c>
      <c r="Y103" s="198" t="str">
        <f t="shared" ca="1" si="40"/>
        <v>PASS</v>
      </c>
      <c r="Z103" s="198" t="e">
        <f t="shared" ca="1" si="41"/>
        <v>#N/A</v>
      </c>
      <c r="AB103" s="199" t="e">
        <f ca="1">MAX(AD94,AD99)</f>
        <v>#N/A</v>
      </c>
      <c r="AC103" s="193" t="str">
        <f ca="1">M88</f>
        <v>소수점</v>
      </c>
      <c r="AD103" s="193" t="e">
        <f ca="1">IF(5&lt;=(AB103-ROUND(AB103,AC103))/AB103*100,TRUE,FALSE)</f>
        <v>#N/A</v>
      </c>
      <c r="AE103" s="199" t="e">
        <f ca="1">IF(AD103=TRUE,ROUNDUP(AB103,AC103),ROUND(AB103,AC103))</f>
        <v>#N/A</v>
      </c>
      <c r="AF103" s="193" t="e">
        <f ca="1">IF(AH103=TRUE,#N/A,TEXT(AE103,N88)&amp;" "&amp;AB102)</f>
        <v>#N/A</v>
      </c>
      <c r="AG103" s="193" t="str">
        <f ca="1">IF(TYPE(AB103)=16,"",IF(AB103=AD94,"","초과"))</f>
        <v/>
      </c>
      <c r="AH103" s="222" t="str">
        <f ca="1">IF(TYPE(AB103)=16,"",IF(AB103&gt;C83*IF(C83&lt;=(0.0000001*IF(D83="mg",1000,1)),1100,IF(C83&lt;=(0.001*IF(D83="mg",1000,1)),500,IF(C83&lt;=(0.01*IF(D83="mg",1000,1)),200,100))),TRUE,FALSE))</f>
        <v/>
      </c>
      <c r="AJ103" s="179"/>
    </row>
    <row r="104" spans="1:39" ht="18" customHeight="1">
      <c r="B104" s="193" t="b">
        <f>IF(Mass_1_3!A15="",FALSE,TRUE)</f>
        <v>0</v>
      </c>
      <c r="C104" s="193">
        <f>VALUE(Mass_1_3!A15)</f>
        <v>0</v>
      </c>
      <c r="D104" s="193">
        <f>Mass_1_3!B15</f>
        <v>0</v>
      </c>
      <c r="E104" s="197">
        <f>Mass_1_3!U15</f>
        <v>0</v>
      </c>
      <c r="F104" s="193">
        <f>Mass_1_3!R15</f>
        <v>0</v>
      </c>
      <c r="G104" s="193">
        <f>Mass_1_3!S15</f>
        <v>0</v>
      </c>
      <c r="H104" s="193">
        <f>Mass_1_3!T15</f>
        <v>0</v>
      </c>
      <c r="I104" s="198">
        <f t="shared" si="33"/>
        <v>0</v>
      </c>
      <c r="J104" s="199" t="e">
        <f t="shared" ca="1" si="28"/>
        <v>#VALUE!</v>
      </c>
      <c r="K104" s="200">
        <f t="shared" si="34"/>
        <v>0</v>
      </c>
      <c r="M104" s="193">
        <f t="shared" ca="1" si="29"/>
        <v>0</v>
      </c>
      <c r="N104" s="193" t="e">
        <f t="shared" ca="1" si="35"/>
        <v>#N/A</v>
      </c>
      <c r="O104" s="198" t="e">
        <f t="shared" ca="1" si="36"/>
        <v>#N/A</v>
      </c>
      <c r="P104" s="197" t="e">
        <f t="shared" ca="1" si="37"/>
        <v>#VALUE!</v>
      </c>
      <c r="Q104" s="199" t="e">
        <f t="shared" ca="1" si="30"/>
        <v>#VALUE!</v>
      </c>
      <c r="S104" s="193" t="e">
        <f t="shared" ca="1" si="38"/>
        <v>#N/A</v>
      </c>
      <c r="T104" s="197" t="e">
        <f t="shared" ca="1" si="31"/>
        <v>#VALUE!</v>
      </c>
      <c r="U104" s="197" t="e">
        <f t="shared" ca="1" si="39"/>
        <v>#VALUE!</v>
      </c>
      <c r="V104" s="193" t="e">
        <f ca="1">ROUND(Mass_1_3!O15,S104)</f>
        <v>#N/A</v>
      </c>
      <c r="W104" s="193" t="e">
        <f ca="1">ROUND(Mass_1_3!P15,S104)</f>
        <v>#N/A</v>
      </c>
      <c r="X104" s="193" t="e">
        <f t="shared" ca="1" si="32"/>
        <v>#N/A</v>
      </c>
      <c r="Y104" s="198" t="str">
        <f t="shared" ca="1" si="40"/>
        <v>PASS</v>
      </c>
      <c r="Z104" s="198" t="e">
        <f t="shared" ca="1" si="41"/>
        <v>#N/A</v>
      </c>
      <c r="AD104" s="52"/>
      <c r="AF104" s="193" t="e">
        <f ca="1">IF(AH103=TRUE,#N/A,TEXT(AE103,N88))</f>
        <v>#N/A</v>
      </c>
      <c r="AM104" s="179"/>
    </row>
    <row r="105" spans="1:39" ht="18" customHeight="1">
      <c r="B105" s="193" t="b">
        <f>IF(Mass_1_3!A16="",FALSE,TRUE)</f>
        <v>0</v>
      </c>
      <c r="C105" s="193">
        <f>VALUE(Mass_1_3!A16)</f>
        <v>0</v>
      </c>
      <c r="D105" s="193">
        <f>Mass_1_3!B16</f>
        <v>0</v>
      </c>
      <c r="E105" s="197">
        <f>Mass_1_3!U16</f>
        <v>0</v>
      </c>
      <c r="F105" s="193">
        <f>Mass_1_3!R16</f>
        <v>0</v>
      </c>
      <c r="G105" s="193">
        <f>Mass_1_3!S16</f>
        <v>0</v>
      </c>
      <c r="H105" s="193">
        <f>Mass_1_3!T16</f>
        <v>0</v>
      </c>
      <c r="I105" s="198">
        <f t="shared" si="33"/>
        <v>0</v>
      </c>
      <c r="J105" s="199" t="e">
        <f t="shared" ca="1" si="28"/>
        <v>#VALUE!</v>
      </c>
      <c r="K105" s="200">
        <f t="shared" si="34"/>
        <v>0</v>
      </c>
      <c r="M105" s="193">
        <f t="shared" ca="1" si="29"/>
        <v>0</v>
      </c>
      <c r="N105" s="193" t="e">
        <f t="shared" ca="1" si="35"/>
        <v>#N/A</v>
      </c>
      <c r="O105" s="198" t="e">
        <f t="shared" ca="1" si="36"/>
        <v>#N/A</v>
      </c>
      <c r="P105" s="197" t="e">
        <f t="shared" ca="1" si="37"/>
        <v>#VALUE!</v>
      </c>
      <c r="Q105" s="199" t="e">
        <f t="shared" ca="1" si="30"/>
        <v>#VALUE!</v>
      </c>
      <c r="S105" s="193" t="e">
        <f t="shared" ca="1" si="38"/>
        <v>#N/A</v>
      </c>
      <c r="T105" s="197" t="e">
        <f t="shared" ca="1" si="31"/>
        <v>#VALUE!</v>
      </c>
      <c r="U105" s="197" t="e">
        <f t="shared" ca="1" si="39"/>
        <v>#VALUE!</v>
      </c>
      <c r="V105" s="193" t="e">
        <f ca="1">ROUND(Mass_1_3!O16,S105)</f>
        <v>#N/A</v>
      </c>
      <c r="W105" s="193" t="e">
        <f ca="1">ROUND(Mass_1_3!P16,S105)</f>
        <v>#N/A</v>
      </c>
      <c r="X105" s="193" t="e">
        <f t="shared" ca="1" si="32"/>
        <v>#N/A</v>
      </c>
      <c r="Y105" s="198" t="str">
        <f t="shared" ca="1" si="40"/>
        <v>PASS</v>
      </c>
      <c r="Z105" s="198" t="e">
        <f t="shared" ca="1" si="41"/>
        <v>#N/A</v>
      </c>
      <c r="AD105" s="52"/>
      <c r="AM105" s="179"/>
    </row>
    <row r="106" spans="1:39" ht="18" customHeight="1">
      <c r="B106" s="193" t="b">
        <f>IF(Mass_1_3!A17="",FALSE,TRUE)</f>
        <v>0</v>
      </c>
      <c r="C106" s="193">
        <f>VALUE(Mass_1_3!A17)</f>
        <v>0</v>
      </c>
      <c r="D106" s="193">
        <f>Mass_1_3!B17</f>
        <v>0</v>
      </c>
      <c r="E106" s="197">
        <f>Mass_1_3!U17</f>
        <v>0</v>
      </c>
      <c r="F106" s="193">
        <f>Mass_1_3!R17</f>
        <v>0</v>
      </c>
      <c r="G106" s="193">
        <f>Mass_1_3!S17</f>
        <v>0</v>
      </c>
      <c r="H106" s="193">
        <f>Mass_1_3!T17</f>
        <v>0</v>
      </c>
      <c r="I106" s="198">
        <f t="shared" si="33"/>
        <v>0</v>
      </c>
      <c r="J106" s="199" t="e">
        <f t="shared" ca="1" si="28"/>
        <v>#VALUE!</v>
      </c>
      <c r="K106" s="200">
        <f t="shared" si="34"/>
        <v>0</v>
      </c>
      <c r="M106" s="193">
        <f t="shared" ca="1" si="29"/>
        <v>0</v>
      </c>
      <c r="N106" s="193" t="e">
        <f t="shared" ca="1" si="35"/>
        <v>#N/A</v>
      </c>
      <c r="O106" s="198" t="e">
        <f t="shared" ca="1" si="36"/>
        <v>#N/A</v>
      </c>
      <c r="P106" s="197" t="e">
        <f t="shared" ca="1" si="37"/>
        <v>#VALUE!</v>
      </c>
      <c r="Q106" s="199" t="e">
        <f t="shared" ca="1" si="30"/>
        <v>#VALUE!</v>
      </c>
      <c r="S106" s="193" t="e">
        <f t="shared" ca="1" si="38"/>
        <v>#N/A</v>
      </c>
      <c r="T106" s="197" t="e">
        <f t="shared" ca="1" si="31"/>
        <v>#VALUE!</v>
      </c>
      <c r="U106" s="197" t="e">
        <f t="shared" ca="1" si="39"/>
        <v>#VALUE!</v>
      </c>
      <c r="V106" s="193" t="e">
        <f ca="1">ROUND(Mass_1_3!O17,S106)</f>
        <v>#N/A</v>
      </c>
      <c r="W106" s="193" t="e">
        <f ca="1">ROUND(Mass_1_3!P17,S106)</f>
        <v>#N/A</v>
      </c>
      <c r="X106" s="193" t="e">
        <f t="shared" ca="1" si="32"/>
        <v>#N/A</v>
      </c>
      <c r="Y106" s="198" t="str">
        <f t="shared" ca="1" si="40"/>
        <v>PASS</v>
      </c>
      <c r="Z106" s="198" t="e">
        <f t="shared" ca="1" si="41"/>
        <v>#N/A</v>
      </c>
      <c r="AD106" s="52"/>
      <c r="AM106" s="179"/>
    </row>
    <row r="107" spans="1:39" ht="18" customHeight="1">
      <c r="B107" s="193" t="b">
        <f>IF(Mass_1_3!A18="",FALSE,TRUE)</f>
        <v>0</v>
      </c>
      <c r="C107" s="193">
        <f>VALUE(Mass_1_3!A18)</f>
        <v>0</v>
      </c>
      <c r="D107" s="193">
        <f>Mass_1_3!B18</f>
        <v>0</v>
      </c>
      <c r="E107" s="197">
        <f>Mass_1_3!U18</f>
        <v>0</v>
      </c>
      <c r="F107" s="193">
        <f>Mass_1_3!R18</f>
        <v>0</v>
      </c>
      <c r="G107" s="193">
        <f>Mass_1_3!S18</f>
        <v>0</v>
      </c>
      <c r="H107" s="193">
        <f>Mass_1_3!T18</f>
        <v>0</v>
      </c>
      <c r="I107" s="198">
        <f t="shared" si="33"/>
        <v>0</v>
      </c>
      <c r="J107" s="199" t="e">
        <f t="shared" ca="1" si="28"/>
        <v>#VALUE!</v>
      </c>
      <c r="K107" s="200">
        <f t="shared" si="34"/>
        <v>0</v>
      </c>
      <c r="M107" s="193">
        <f t="shared" ca="1" si="29"/>
        <v>0</v>
      </c>
      <c r="N107" s="193" t="e">
        <f t="shared" ca="1" si="35"/>
        <v>#N/A</v>
      </c>
      <c r="O107" s="198" t="e">
        <f t="shared" ca="1" si="36"/>
        <v>#N/A</v>
      </c>
      <c r="P107" s="197" t="e">
        <f t="shared" ca="1" si="37"/>
        <v>#VALUE!</v>
      </c>
      <c r="Q107" s="199" t="e">
        <f t="shared" ca="1" si="30"/>
        <v>#VALUE!</v>
      </c>
      <c r="S107" s="193" t="e">
        <f t="shared" ca="1" si="38"/>
        <v>#N/A</v>
      </c>
      <c r="T107" s="197" t="e">
        <f t="shared" ca="1" si="31"/>
        <v>#VALUE!</v>
      </c>
      <c r="U107" s="197" t="e">
        <f t="shared" ca="1" si="39"/>
        <v>#VALUE!</v>
      </c>
      <c r="V107" s="193" t="e">
        <f ca="1">ROUND(Mass_1_3!O18,S107)</f>
        <v>#N/A</v>
      </c>
      <c r="W107" s="193" t="e">
        <f ca="1">ROUND(Mass_1_3!P18,S107)</f>
        <v>#N/A</v>
      </c>
      <c r="X107" s="193" t="e">
        <f t="shared" ca="1" si="32"/>
        <v>#N/A</v>
      </c>
      <c r="Y107" s="198" t="str">
        <f t="shared" ca="1" si="40"/>
        <v>PASS</v>
      </c>
      <c r="Z107" s="198" t="e">
        <f t="shared" ca="1" si="41"/>
        <v>#N/A</v>
      </c>
      <c r="AD107" s="52"/>
      <c r="AM107" s="179"/>
    </row>
    <row r="108" spans="1:39" ht="18" customHeight="1">
      <c r="B108" s="193" t="b">
        <f>IF(Mass_1_3!A19="",FALSE,TRUE)</f>
        <v>0</v>
      </c>
      <c r="C108" s="193">
        <f>VALUE(Mass_1_3!A19)</f>
        <v>0</v>
      </c>
      <c r="D108" s="193">
        <f>Mass_1_3!B19</f>
        <v>0</v>
      </c>
      <c r="E108" s="197">
        <f>Mass_1_3!U19</f>
        <v>0</v>
      </c>
      <c r="F108" s="193">
        <f>Mass_1_3!R19</f>
        <v>0</v>
      </c>
      <c r="G108" s="193">
        <f>Mass_1_3!S19</f>
        <v>0</v>
      </c>
      <c r="H108" s="193">
        <f>Mass_1_3!T19</f>
        <v>0</v>
      </c>
      <c r="I108" s="198">
        <f t="shared" si="33"/>
        <v>0</v>
      </c>
      <c r="J108" s="199" t="e">
        <f t="shared" ca="1" si="28"/>
        <v>#VALUE!</v>
      </c>
      <c r="K108" s="200">
        <f t="shared" si="34"/>
        <v>0</v>
      </c>
      <c r="M108" s="193">
        <f t="shared" ca="1" si="29"/>
        <v>0</v>
      </c>
      <c r="N108" s="193" t="e">
        <f t="shared" ca="1" si="35"/>
        <v>#N/A</v>
      </c>
      <c r="O108" s="198" t="e">
        <f t="shared" ca="1" si="36"/>
        <v>#N/A</v>
      </c>
      <c r="P108" s="197" t="e">
        <f t="shared" ca="1" si="37"/>
        <v>#VALUE!</v>
      </c>
      <c r="Q108" s="199" t="e">
        <f t="shared" ca="1" si="30"/>
        <v>#VALUE!</v>
      </c>
      <c r="S108" s="193" t="e">
        <f t="shared" ca="1" si="38"/>
        <v>#N/A</v>
      </c>
      <c r="T108" s="197" t="e">
        <f t="shared" ca="1" si="31"/>
        <v>#VALUE!</v>
      </c>
      <c r="U108" s="197" t="e">
        <f t="shared" ca="1" si="39"/>
        <v>#VALUE!</v>
      </c>
      <c r="V108" s="193" t="e">
        <f ca="1">ROUND(Mass_1_3!O19,S108)</f>
        <v>#N/A</v>
      </c>
      <c r="W108" s="193" t="e">
        <f ca="1">ROUND(Mass_1_3!P19,S108)</f>
        <v>#N/A</v>
      </c>
      <c r="X108" s="193" t="e">
        <f t="shared" ca="1" si="32"/>
        <v>#N/A</v>
      </c>
      <c r="Y108" s="198" t="str">
        <f t="shared" ca="1" si="40"/>
        <v>PASS</v>
      </c>
      <c r="Z108" s="198" t="e">
        <f t="shared" ca="1" si="41"/>
        <v>#N/A</v>
      </c>
      <c r="AD108" s="52"/>
      <c r="AM108" s="179"/>
    </row>
    <row r="110" spans="1:39" ht="18" customHeight="1">
      <c r="A110" s="53" t="s">
        <v>646</v>
      </c>
    </row>
    <row r="111" spans="1:39" ht="18" customHeight="1">
      <c r="B111" s="426" t="s">
        <v>647</v>
      </c>
      <c r="C111" s="427"/>
      <c r="D111" s="174" t="s">
        <v>648</v>
      </c>
      <c r="E111" s="174" t="s">
        <v>649</v>
      </c>
      <c r="F111" s="174" t="s">
        <v>650</v>
      </c>
      <c r="H111" s="174" t="s">
        <v>651</v>
      </c>
      <c r="I111" s="174" t="s">
        <v>652</v>
      </c>
      <c r="J111" s="174" t="s">
        <v>653</v>
      </c>
      <c r="K111" s="174" t="s">
        <v>654</v>
      </c>
      <c r="L111" s="175" t="s">
        <v>655</v>
      </c>
      <c r="M111" s="174" t="s">
        <v>649</v>
      </c>
      <c r="N111" s="174" t="s">
        <v>656</v>
      </c>
      <c r="O111" s="206" t="s">
        <v>668</v>
      </c>
      <c r="P111" s="174" t="s">
        <v>657</v>
      </c>
      <c r="Q111" s="174" t="s">
        <v>658</v>
      </c>
      <c r="AD111" s="52"/>
      <c r="AF111" s="179"/>
    </row>
    <row r="112" spans="1:39" ht="18" customHeight="1">
      <c r="B112" s="177">
        <v>1</v>
      </c>
      <c r="C112" s="184" t="s">
        <v>659</v>
      </c>
      <c r="D112" s="175" t="s">
        <v>660</v>
      </c>
      <c r="E112" s="176">
        <v>36900</v>
      </c>
      <c r="F112" s="412" t="s">
        <v>661</v>
      </c>
      <c r="H112" s="174" t="s">
        <v>662</v>
      </c>
      <c r="I112" s="174" t="b">
        <f>C14</f>
        <v>0</v>
      </c>
      <c r="J112" s="174" t="e">
        <f ca="1">VALUE(B17*OFFSET($B$8,0,MATCH(D17,$C$5:$E$5,0)))</f>
        <v>#N/A</v>
      </c>
      <c r="K112" s="174" t="e">
        <f ca="1">VALUE(C17*OFFSET($B$8,0,MATCH(D17,$C$5:$E$5,0)))</f>
        <v>#N/A</v>
      </c>
      <c r="L112" s="174" t="e">
        <f ca="1">IF(K112/J112&lt;=10^-5,TRUE,FALSE)</f>
        <v>#N/A</v>
      </c>
      <c r="M112" s="176" t="e">
        <f ca="1">OFFSET(E$111,COUNTIF(B$112:B$118,"&lt;"&amp;J112)+IF(J112&gt;B$118,0+IF(L112=TRUE,1,0),1+IF(L112=TRUE,1,0)),0)</f>
        <v>#N/A</v>
      </c>
      <c r="N112" s="185">
        <f>COUNTIF(B27:B42,TRUE)</f>
        <v>0</v>
      </c>
      <c r="O112" s="186" t="e">
        <f ca="1">IF(N112&lt;6,0,N112-5)*0.25*M112</f>
        <v>#N/A</v>
      </c>
      <c r="P112" s="186">
        <f>IF(I112=TRUE,M112+O112,0)</f>
        <v>0</v>
      </c>
      <c r="Q112" s="415">
        <f ca="1">IF(TYPE(MATCH("실비",M112:M114,0))=1,"실비",SUM(P112:P114))</f>
        <v>0</v>
      </c>
      <c r="AD112" s="52"/>
      <c r="AF112" s="179"/>
    </row>
    <row r="113" spans="2:32" ht="18" customHeight="1">
      <c r="B113" s="177">
        <v>1</v>
      </c>
      <c r="C113" s="184" t="s">
        <v>659</v>
      </c>
      <c r="D113" s="175" t="s">
        <v>663</v>
      </c>
      <c r="E113" s="176">
        <v>55400</v>
      </c>
      <c r="F113" s="413"/>
      <c r="H113" s="174" t="s">
        <v>664</v>
      </c>
      <c r="I113" s="174" t="b">
        <f>C47</f>
        <v>0</v>
      </c>
      <c r="J113" s="174" t="e">
        <f ca="1">VALUE(B50*OFFSET($B$8,0,MATCH(D50,$C$5:$E$5,0)))</f>
        <v>#N/A</v>
      </c>
      <c r="K113" s="174" t="e">
        <f ca="1">VALUE(C50*OFFSET($B$8,0,MATCH(D50,$C$5:$E$5,0)))</f>
        <v>#N/A</v>
      </c>
      <c r="L113" s="174" t="e">
        <f ca="1">IF(K113/J113&lt;=10^-5,TRUE,FALSE)</f>
        <v>#N/A</v>
      </c>
      <c r="M113" s="176" t="e">
        <f ca="1">OFFSET(E$111,COUNTIF(B$112:B$118,"&lt;"&amp;J113)+IF(J113&gt;B$118,0+IF(L113=TRUE,1,0),1+IF(L113=TRUE,1,0)),0)</f>
        <v>#N/A</v>
      </c>
      <c r="N113" s="185">
        <f>COUNTIF(B60:B75,TRUE)</f>
        <v>0</v>
      </c>
      <c r="O113" s="186" t="e">
        <f ca="1">IF(N113&lt;6,0,N113-5)*0.25*M113</f>
        <v>#N/A</v>
      </c>
      <c r="P113" s="186">
        <f>IF(I113=TRUE,M113+O113,0)</f>
        <v>0</v>
      </c>
      <c r="Q113" s="416"/>
      <c r="AD113" s="52"/>
      <c r="AF113" s="179"/>
    </row>
    <row r="114" spans="2:32" ht="18" customHeight="1">
      <c r="B114" s="177">
        <v>10</v>
      </c>
      <c r="C114" s="184" t="s">
        <v>659</v>
      </c>
      <c r="D114" s="175" t="s">
        <v>660</v>
      </c>
      <c r="E114" s="176">
        <v>42000</v>
      </c>
      <c r="F114" s="413"/>
      <c r="H114" s="174" t="s">
        <v>665</v>
      </c>
      <c r="I114" s="174" t="b">
        <f>C80</f>
        <v>0</v>
      </c>
      <c r="J114" s="174" t="e">
        <f ca="1">VALUE(B83*OFFSET($B$8,0,MATCH(D83,$C$5:$E$5,0)))</f>
        <v>#N/A</v>
      </c>
      <c r="K114" s="174" t="e">
        <f ca="1">VALUE(C83*OFFSET($B$8,0,MATCH(D83,$C$5:$E$5,0)))</f>
        <v>#N/A</v>
      </c>
      <c r="L114" s="174" t="e">
        <f ca="1">IF(K114/J114&lt;=10^-5,TRUE,FALSE)</f>
        <v>#N/A</v>
      </c>
      <c r="M114" s="176" t="e">
        <f ca="1">OFFSET(E$111,COUNTIF(B$112:B$118,"&lt;"&amp;J114)+IF(J114&gt;B$118,0+IF(L114=TRUE,1,0),1+IF(L114=TRUE,1,0)),0)</f>
        <v>#N/A</v>
      </c>
      <c r="N114" s="185">
        <f>COUNTIF(B93:B108,TRUE)</f>
        <v>0</v>
      </c>
      <c r="O114" s="186" t="e">
        <f ca="1">IF(N114&lt;6,0,N114-5)*0.25*M114</f>
        <v>#N/A</v>
      </c>
      <c r="P114" s="186">
        <f>IF(I114=TRUE,M114+O114,0)</f>
        <v>0</v>
      </c>
      <c r="Q114" s="417"/>
      <c r="AD114" s="52"/>
      <c r="AF114" s="179"/>
    </row>
    <row r="115" spans="2:32" ht="18" customHeight="1">
      <c r="B115" s="177">
        <v>10</v>
      </c>
      <c r="C115" s="184" t="s">
        <v>659</v>
      </c>
      <c r="D115" s="175" t="s">
        <v>663</v>
      </c>
      <c r="E115" s="176">
        <v>63100</v>
      </c>
      <c r="F115" s="413"/>
      <c r="N115" s="54"/>
      <c r="AD115" s="52"/>
      <c r="AF115" s="179"/>
    </row>
    <row r="116" spans="2:32" ht="18" customHeight="1">
      <c r="B116" s="177">
        <v>100</v>
      </c>
      <c r="C116" s="184" t="s">
        <v>659</v>
      </c>
      <c r="D116" s="175" t="s">
        <v>660</v>
      </c>
      <c r="E116" s="176">
        <v>49000</v>
      </c>
      <c r="F116" s="413"/>
      <c r="H116" s="207" t="s">
        <v>670</v>
      </c>
      <c r="AD116" s="52"/>
      <c r="AF116" s="179"/>
    </row>
    <row r="117" spans="2:32" ht="18" customHeight="1">
      <c r="B117" s="177">
        <v>100</v>
      </c>
      <c r="C117" s="184" t="s">
        <v>659</v>
      </c>
      <c r="D117" s="175" t="s">
        <v>663</v>
      </c>
      <c r="E117" s="176">
        <v>73500</v>
      </c>
      <c r="F117" s="413"/>
      <c r="H117" s="208" t="s">
        <v>669</v>
      </c>
      <c r="AD117" s="52"/>
      <c r="AF117" s="179"/>
    </row>
    <row r="118" spans="2:32" ht="18" customHeight="1">
      <c r="B118" s="177">
        <v>100</v>
      </c>
      <c r="C118" s="187" t="s">
        <v>666</v>
      </c>
      <c r="D118" s="174"/>
      <c r="E118" s="174" t="s">
        <v>667</v>
      </c>
      <c r="F118" s="414"/>
      <c r="H118" s="208" t="s">
        <v>671</v>
      </c>
      <c r="AD118" s="52"/>
      <c r="AF118" s="179"/>
    </row>
    <row r="120" spans="2:32" ht="18" customHeight="1">
      <c r="L120" s="112"/>
    </row>
    <row r="121" spans="2:32" ht="18" customHeight="1">
      <c r="L121" s="112"/>
    </row>
    <row r="122" spans="2:32" ht="18" customHeight="1">
      <c r="L122" s="112"/>
    </row>
    <row r="123" spans="2:32" ht="18" customHeight="1">
      <c r="L123" s="112"/>
    </row>
    <row r="124" spans="2:32" ht="18" customHeight="1">
      <c r="L124" s="112"/>
    </row>
    <row r="125" spans="2:32" ht="18" customHeight="1">
      <c r="L125" s="112"/>
    </row>
    <row r="126" spans="2:32" ht="18" customHeight="1">
      <c r="L126" s="112"/>
    </row>
    <row r="127" spans="2:32" ht="18" customHeight="1">
      <c r="L127" s="112"/>
    </row>
    <row r="128" spans="2:32" ht="18" customHeight="1">
      <c r="L128" s="112"/>
    </row>
    <row r="129" spans="12:12" ht="18" customHeight="1">
      <c r="L129" s="54"/>
    </row>
    <row r="130" spans="12:12" ht="18" customHeight="1">
      <c r="L130" s="54"/>
    </row>
    <row r="131" spans="12:12" ht="18" customHeight="1">
      <c r="L131" s="54"/>
    </row>
    <row r="132" spans="12:12" ht="18" customHeight="1">
      <c r="L132" s="54"/>
    </row>
    <row r="133" spans="12:12" ht="18" customHeight="1">
      <c r="L133" s="54"/>
    </row>
    <row r="134" spans="12:12" ht="18" customHeight="1">
      <c r="L134" s="54"/>
    </row>
  </sheetData>
  <mergeCells count="33">
    <mergeCell ref="AF25:AG25"/>
    <mergeCell ref="AG35:AH35"/>
    <mergeCell ref="AB58:AD58"/>
    <mergeCell ref="AB63:AD63"/>
    <mergeCell ref="AG68:AH68"/>
    <mergeCell ref="AF58:AG58"/>
    <mergeCell ref="C25:E25"/>
    <mergeCell ref="F25:I25"/>
    <mergeCell ref="C58:E58"/>
    <mergeCell ref="F58:I58"/>
    <mergeCell ref="C91:E91"/>
    <mergeCell ref="F91:I91"/>
    <mergeCell ref="B111:C111"/>
    <mergeCell ref="M53:N53"/>
    <mergeCell ref="M86:N86"/>
    <mergeCell ref="O53:S53"/>
    <mergeCell ref="O86:S86"/>
    <mergeCell ref="AF91:AG91"/>
    <mergeCell ref="F112:F118"/>
    <mergeCell ref="Q112:Q114"/>
    <mergeCell ref="M20:N20"/>
    <mergeCell ref="O20:S20"/>
    <mergeCell ref="T25:U25"/>
    <mergeCell ref="T58:U58"/>
    <mergeCell ref="T91:U91"/>
    <mergeCell ref="AB96:AD96"/>
    <mergeCell ref="AG101:AH101"/>
    <mergeCell ref="V25:X25"/>
    <mergeCell ref="V58:X58"/>
    <mergeCell ref="AB25:AD25"/>
    <mergeCell ref="AB30:AD30"/>
    <mergeCell ref="V91:X91"/>
    <mergeCell ref="AB91:AD9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"/>
  <sheetViews>
    <sheetView showGridLines="0" workbookViewId="0"/>
  </sheetViews>
  <sheetFormatPr defaultColWidth="10" defaultRowHeight="18" customHeight="1"/>
  <cols>
    <col min="1" max="1" width="2.88671875" style="52" customWidth="1"/>
    <col min="2" max="29" width="10" style="52"/>
    <col min="30" max="30" width="10" style="179"/>
    <col min="31" max="16384" width="10" style="52"/>
  </cols>
  <sheetData>
    <row r="1" spans="1:31" ht="18" customHeight="1">
      <c r="A1" s="53" t="s">
        <v>473</v>
      </c>
      <c r="I1" s="178" t="s">
        <v>474</v>
      </c>
      <c r="J1" s="178" t="s">
        <v>400</v>
      </c>
      <c r="K1" s="178" t="s">
        <v>512</v>
      </c>
      <c r="L1" s="178" t="s">
        <v>474</v>
      </c>
      <c r="M1" s="178" t="s">
        <v>400</v>
      </c>
      <c r="AD1" s="52"/>
      <c r="AE1" s="179"/>
    </row>
    <row r="2" spans="1:31" ht="18" customHeight="1">
      <c r="B2" s="202" t="s">
        <v>726</v>
      </c>
      <c r="C2" s="202" t="s">
        <v>516</v>
      </c>
      <c r="D2" s="202" t="s">
        <v>727</v>
      </c>
      <c r="E2" s="180" t="s">
        <v>475</v>
      </c>
      <c r="F2" s="180" t="s">
        <v>517</v>
      </c>
      <c r="G2" s="180" t="s">
        <v>678</v>
      </c>
      <c r="I2" s="189"/>
      <c r="J2" s="189" t="s">
        <v>59</v>
      </c>
      <c r="K2" s="178" t="s">
        <v>476</v>
      </c>
      <c r="L2" s="189"/>
      <c r="M2" s="189" t="s">
        <v>59</v>
      </c>
      <c r="AD2" s="52"/>
      <c r="AE2" s="179"/>
    </row>
    <row r="3" spans="1:31" ht="18" customHeight="1">
      <c r="B3" s="190" t="b">
        <f>기본정보!A46=0</f>
        <v>1</v>
      </c>
      <c r="C3" s="170">
        <f>IF(B3=TRUE,1,기본정보!A47)</f>
        <v>1</v>
      </c>
      <c r="D3" s="170" t="b">
        <f>IF(B3=TRUE,FALSE,기본정보!A52)</f>
        <v>0</v>
      </c>
      <c r="E3" s="191" t="str">
        <f ca="1">IF(LEN(AG37&amp;AG70&amp;AG103)=0,"","초과")</f>
        <v/>
      </c>
      <c r="F3" s="192" t="b">
        <f ca="1">OR(AH37=TRUE,AH70=TRUE,AH103=TRUE)</f>
        <v>0</v>
      </c>
      <c r="G3" s="211" t="str">
        <f ca="1">IF(LEN(Y26&amp;Y59&amp;Y92)=0,"PASS","FAIL")</f>
        <v>PASS</v>
      </c>
      <c r="I3" s="163">
        <v>9.9999999999999995E-8</v>
      </c>
      <c r="J3" s="163" t="s">
        <v>461</v>
      </c>
      <c r="K3" s="163">
        <v>7</v>
      </c>
      <c r="L3" s="163">
        <v>0</v>
      </c>
      <c r="M3" s="164" t="s">
        <v>404</v>
      </c>
      <c r="AD3" s="52"/>
      <c r="AE3" s="179"/>
    </row>
    <row r="4" spans="1:31" ht="18" customHeight="1">
      <c r="I4" s="163">
        <v>9.9999999999999995E-7</v>
      </c>
      <c r="J4" s="163" t="s">
        <v>406</v>
      </c>
      <c r="K4" s="163">
        <v>6</v>
      </c>
      <c r="L4" s="163">
        <v>0.1</v>
      </c>
      <c r="M4" s="164" t="s">
        <v>518</v>
      </c>
      <c r="AD4" s="52"/>
      <c r="AE4" s="179"/>
    </row>
    <row r="5" spans="1:31" ht="18" customHeight="1">
      <c r="B5" s="180" t="s">
        <v>411</v>
      </c>
      <c r="C5" s="166" t="s">
        <v>205</v>
      </c>
      <c r="D5" s="166" t="s">
        <v>412</v>
      </c>
      <c r="E5" s="166" t="s">
        <v>399</v>
      </c>
      <c r="I5" s="163">
        <v>1.0000000000000001E-5</v>
      </c>
      <c r="J5" s="163" t="s">
        <v>407</v>
      </c>
      <c r="K5" s="163">
        <v>5</v>
      </c>
      <c r="L5" s="163">
        <v>1</v>
      </c>
      <c r="M5" s="163">
        <v>0</v>
      </c>
      <c r="AD5" s="52"/>
      <c r="AE5" s="179"/>
    </row>
    <row r="6" spans="1:31" ht="18" customHeight="1">
      <c r="B6" s="166" t="s">
        <v>205</v>
      </c>
      <c r="C6" s="167">
        <v>1</v>
      </c>
      <c r="D6" s="167">
        <v>1000</v>
      </c>
      <c r="E6" s="167">
        <v>1000000</v>
      </c>
      <c r="I6" s="163">
        <v>1E-4</v>
      </c>
      <c r="J6" s="163" t="s">
        <v>462</v>
      </c>
      <c r="K6" s="163">
        <v>4</v>
      </c>
      <c r="L6" s="163">
        <v>10</v>
      </c>
      <c r="M6" s="163" t="s">
        <v>519</v>
      </c>
      <c r="AD6" s="52"/>
      <c r="AE6" s="179"/>
    </row>
    <row r="7" spans="1:31" ht="18" customHeight="1">
      <c r="B7" s="166" t="s">
        <v>412</v>
      </c>
      <c r="C7" s="167">
        <v>1E-3</v>
      </c>
      <c r="D7" s="167">
        <v>1</v>
      </c>
      <c r="E7" s="167">
        <v>1000</v>
      </c>
      <c r="I7" s="163">
        <v>1E-3</v>
      </c>
      <c r="J7" s="165" t="s">
        <v>463</v>
      </c>
      <c r="K7" s="163">
        <v>3</v>
      </c>
      <c r="L7" s="163">
        <v>100</v>
      </c>
      <c r="M7" s="163" t="s">
        <v>464</v>
      </c>
      <c r="AD7" s="52"/>
      <c r="AE7" s="179"/>
    </row>
    <row r="8" spans="1:31" ht="18" customHeight="1">
      <c r="B8" s="166" t="s">
        <v>399</v>
      </c>
      <c r="C8" s="167">
        <v>9.9999999999999995E-7</v>
      </c>
      <c r="D8" s="167">
        <v>1E-3</v>
      </c>
      <c r="E8" s="167">
        <v>1</v>
      </c>
      <c r="I8" s="163">
        <v>0.01</v>
      </c>
      <c r="J8" s="165" t="s">
        <v>404</v>
      </c>
      <c r="K8" s="163">
        <v>2</v>
      </c>
      <c r="L8" s="163">
        <v>1000</v>
      </c>
      <c r="M8" s="163" t="s">
        <v>520</v>
      </c>
      <c r="AD8" s="52"/>
      <c r="AE8" s="179"/>
    </row>
    <row r="9" spans="1:31" ht="18" customHeight="1">
      <c r="I9" s="163">
        <v>0.1</v>
      </c>
      <c r="J9" s="165" t="s">
        <v>518</v>
      </c>
      <c r="K9" s="163">
        <v>1</v>
      </c>
      <c r="L9" s="163">
        <v>10000</v>
      </c>
      <c r="M9" s="163" t="s">
        <v>465</v>
      </c>
      <c r="AD9" s="52"/>
      <c r="AE9" s="179"/>
    </row>
    <row r="10" spans="1:31" ht="18" customHeight="1">
      <c r="A10" s="53" t="s">
        <v>521</v>
      </c>
      <c r="I10" s="163">
        <v>1</v>
      </c>
      <c r="J10" s="163">
        <v>0</v>
      </c>
      <c r="K10" s="163">
        <v>0</v>
      </c>
      <c r="L10" s="163">
        <v>100000</v>
      </c>
      <c r="M10" s="163" t="s">
        <v>466</v>
      </c>
      <c r="AD10" s="52"/>
      <c r="AE10" s="179"/>
    </row>
    <row r="11" spans="1:31" ht="18" customHeight="1">
      <c r="B11" s="168" t="s">
        <v>522</v>
      </c>
      <c r="C11" s="168" t="s">
        <v>398</v>
      </c>
      <c r="D11" s="168" t="s">
        <v>523</v>
      </c>
      <c r="E11" s="168" t="s">
        <v>524</v>
      </c>
      <c r="I11" s="163">
        <v>10</v>
      </c>
      <c r="J11" s="163">
        <v>0</v>
      </c>
      <c r="K11" s="163">
        <v>-1</v>
      </c>
      <c r="L11" s="163">
        <v>1000000</v>
      </c>
      <c r="M11" s="163" t="s">
        <v>408</v>
      </c>
      <c r="AD11" s="52"/>
      <c r="AE11" s="179"/>
    </row>
    <row r="12" spans="1:31" ht="18" customHeight="1">
      <c r="B12" s="190" t="e">
        <f>AVERAGE(기본정보!B12:B13)</f>
        <v>#DIV/0!</v>
      </c>
      <c r="C12" s="190" t="e">
        <f>AVERAGE(기본정보!D12:D13)</f>
        <v>#DIV/0!</v>
      </c>
      <c r="D12" s="190" t="e">
        <f>AVERAGE(기본정보!F12:F13)*100</f>
        <v>#DIV/0!</v>
      </c>
      <c r="E12" s="190" t="e">
        <f>(0.00348444*D12-C12*(0.00252*B12-0.020582))/(273.15+B12)</f>
        <v>#DIV/0!</v>
      </c>
      <c r="I12" s="163">
        <v>100</v>
      </c>
      <c r="J12" s="163">
        <v>0</v>
      </c>
      <c r="K12" s="163">
        <v>-2</v>
      </c>
      <c r="L12" s="163">
        <v>10000000</v>
      </c>
      <c r="M12" s="163" t="s">
        <v>409</v>
      </c>
      <c r="AD12" s="52"/>
      <c r="AE12" s="179"/>
    </row>
    <row r="13" spans="1:31" ht="18" customHeight="1" thickBot="1"/>
    <row r="14" spans="1:31" ht="18" customHeight="1" thickBot="1">
      <c r="A14" s="53" t="s">
        <v>525</v>
      </c>
      <c r="C14" s="147" t="b">
        <f>B27</f>
        <v>0</v>
      </c>
    </row>
    <row r="15" spans="1:31" ht="18" customHeight="1">
      <c r="B15" s="53" t="s">
        <v>467</v>
      </c>
      <c r="M15" s="53" t="s">
        <v>468</v>
      </c>
    </row>
    <row r="16" spans="1:31" ht="18" customHeight="1">
      <c r="B16" s="168" t="s">
        <v>505</v>
      </c>
      <c r="C16" s="168" t="s">
        <v>506</v>
      </c>
      <c r="D16" s="168" t="s">
        <v>500</v>
      </c>
      <c r="M16" s="168" t="s">
        <v>505</v>
      </c>
      <c r="N16" s="168" t="s">
        <v>506</v>
      </c>
      <c r="O16" s="233" t="s">
        <v>477</v>
      </c>
      <c r="P16" s="203" t="s">
        <v>502</v>
      </c>
      <c r="AC16" s="179"/>
      <c r="AD16" s="52"/>
    </row>
    <row r="17" spans="2:33" ht="18" customHeight="1">
      <c r="B17" s="169">
        <f>MAX(C27:C42)</f>
        <v>0</v>
      </c>
      <c r="C17" s="170">
        <f>Mass_1_1!G4</f>
        <v>0</v>
      </c>
      <c r="D17" s="170">
        <f>Mass_1_1!I4</f>
        <v>0</v>
      </c>
      <c r="M17" s="168"/>
      <c r="N17" s="168">
        <f>COUNTIF($I$3:$I$12,"&lt;="&amp;C17)</f>
        <v>0</v>
      </c>
      <c r="O17" s="233" t="s">
        <v>507</v>
      </c>
      <c r="P17" s="232" t="s">
        <v>501</v>
      </c>
      <c r="AC17" s="179"/>
      <c r="AD17" s="52"/>
    </row>
    <row r="18" spans="2:33" ht="18" customHeight="1">
      <c r="M18" s="170" t="str">
        <f ca="1">TEXT(B17,OFFSET($M$2,COUNTIF($L$3:$L$12,"&lt;="&amp;B17),0))&amp;" "&amp;D17</f>
        <v>0.00 0</v>
      </c>
      <c r="N18" s="170" t="str">
        <f ca="1">TEXT(C17,O18)&amp;" "&amp;D17</f>
        <v>For1at 0</v>
      </c>
      <c r="O18" s="193" t="str">
        <f ca="1">OFFSET($J$2,N17,0)</f>
        <v>Format</v>
      </c>
      <c r="P18" s="193" t="str">
        <f ca="1">OFFSET($K$2,N17,0)</f>
        <v>자리수</v>
      </c>
      <c r="AC18" s="179"/>
      <c r="AD18" s="52"/>
    </row>
    <row r="19" spans="2:33" ht="18" customHeight="1">
      <c r="B19" s="53" t="s">
        <v>541</v>
      </c>
      <c r="S19" s="53"/>
    </row>
    <row r="20" spans="2:33" ht="18" customHeight="1">
      <c r="B20" s="181" t="s">
        <v>478</v>
      </c>
      <c r="C20" s="182" t="s">
        <v>508</v>
      </c>
      <c r="D20" s="182" t="s">
        <v>479</v>
      </c>
      <c r="E20" s="182" t="s">
        <v>480</v>
      </c>
      <c r="F20" s="182" t="s">
        <v>526</v>
      </c>
      <c r="G20" s="182" t="s">
        <v>481</v>
      </c>
      <c r="H20" s="168" t="s">
        <v>509</v>
      </c>
      <c r="M20" s="418" t="s">
        <v>512</v>
      </c>
      <c r="N20" s="419"/>
      <c r="O20" s="420" t="s">
        <v>482</v>
      </c>
      <c r="P20" s="421"/>
      <c r="Q20" s="421"/>
      <c r="R20" s="421"/>
      <c r="S20" s="422"/>
      <c r="AC20" s="179"/>
      <c r="AD20" s="52"/>
    </row>
    <row r="21" spans="2:33" ht="18" customHeight="1">
      <c r="B21" s="181" t="s">
        <v>483</v>
      </c>
      <c r="C21" s="194">
        <f>Mass_1_1!J4</f>
        <v>0</v>
      </c>
      <c r="D21" s="194">
        <f>Mass_1_1!K4</f>
        <v>0</v>
      </c>
      <c r="E21" s="194">
        <f>Mass_1_1!L4</f>
        <v>0</v>
      </c>
      <c r="F21" s="194">
        <f>Mass_1_1!M4</f>
        <v>0</v>
      </c>
      <c r="G21" s="194">
        <f>Mass_1_1!N4</f>
        <v>0</v>
      </c>
      <c r="H21" s="170">
        <f>Mass_1_1!J6</f>
        <v>0</v>
      </c>
      <c r="M21" s="232" t="s">
        <v>542</v>
      </c>
      <c r="N21" s="233" t="s">
        <v>507</v>
      </c>
      <c r="O21" s="168" t="s">
        <v>510</v>
      </c>
      <c r="P21" s="168" t="s">
        <v>484</v>
      </c>
      <c r="Q21" s="168" t="s">
        <v>527</v>
      </c>
      <c r="R21" s="168" t="s">
        <v>485</v>
      </c>
      <c r="S21" s="168" t="s">
        <v>509</v>
      </c>
      <c r="AC21" s="179"/>
      <c r="AD21" s="52"/>
    </row>
    <row r="22" spans="2:33" ht="18" customHeight="1">
      <c r="B22" s="181" t="s">
        <v>486</v>
      </c>
      <c r="C22" s="195" t="s">
        <v>200</v>
      </c>
      <c r="D22" s="195">
        <f>D21-$C21</f>
        <v>0</v>
      </c>
      <c r="E22" s="195">
        <f>E21-$C21</f>
        <v>0</v>
      </c>
      <c r="F22" s="195">
        <f>F21-$C21</f>
        <v>0</v>
      </c>
      <c r="G22" s="195">
        <f>G21-$C21</f>
        <v>0</v>
      </c>
      <c r="M22" s="193" t="str">
        <f ca="1">IF(D$3=TRUE,MIN(P18,AC36),AC36)</f>
        <v>소수점</v>
      </c>
      <c r="N22" s="193" t="e">
        <f ca="1">OFFSET(J$2,MATCH(M22,K$3:K$12,0),0)</f>
        <v>#N/A</v>
      </c>
      <c r="O22" s="170" t="e">
        <f ca="1">TEXT(D22,$N22)&amp;" "&amp;$D17</f>
        <v>#N/A</v>
      </c>
      <c r="P22" s="170" t="e">
        <f ca="1">TEXT(E22,$N22)&amp;" "&amp;$D17</f>
        <v>#N/A</v>
      </c>
      <c r="Q22" s="170" t="e">
        <f ca="1">TEXT(F22,$N22)&amp;" "&amp;$D17</f>
        <v>#N/A</v>
      </c>
      <c r="R22" s="170" t="e">
        <f ca="1">TEXT(G22,$N22)&amp;" "&amp;$D17</f>
        <v>#N/A</v>
      </c>
      <c r="S22" s="170" t="str">
        <f ca="1">TEXT(H21,OFFSET($M$2,COUNTIF($L$3:$L$12,"&lt;="&amp;H21),0))&amp;" "&amp;D17</f>
        <v>0.00 0</v>
      </c>
      <c r="AD22" s="52"/>
    </row>
    <row r="23" spans="2:33" ht="18" customHeight="1">
      <c r="AD23" s="52"/>
    </row>
    <row r="24" spans="2:33" ht="18" customHeight="1">
      <c r="B24" s="53" t="s">
        <v>469</v>
      </c>
      <c r="AD24" s="52"/>
    </row>
    <row r="25" spans="2:33" ht="18" customHeight="1">
      <c r="B25" s="180" t="s">
        <v>528</v>
      </c>
      <c r="C25" s="418" t="s">
        <v>487</v>
      </c>
      <c r="D25" s="425"/>
      <c r="E25" s="419"/>
      <c r="F25" s="418" t="s">
        <v>488</v>
      </c>
      <c r="G25" s="425"/>
      <c r="H25" s="425"/>
      <c r="I25" s="419"/>
      <c r="J25" s="180" t="s">
        <v>543</v>
      </c>
      <c r="K25" s="180" t="s">
        <v>503</v>
      </c>
      <c r="M25" s="233" t="s">
        <v>489</v>
      </c>
      <c r="N25" s="233" t="s">
        <v>512</v>
      </c>
      <c r="O25" s="180" t="s">
        <v>504</v>
      </c>
      <c r="P25" s="180" t="s">
        <v>487</v>
      </c>
      <c r="Q25" s="180" t="s">
        <v>511</v>
      </c>
      <c r="S25" s="233" t="s">
        <v>512</v>
      </c>
      <c r="T25" s="423" t="s">
        <v>672</v>
      </c>
      <c r="U25" s="424"/>
      <c r="V25" s="418" t="s">
        <v>460</v>
      </c>
      <c r="W25" s="425"/>
      <c r="X25" s="419"/>
      <c r="Y25" s="180" t="s">
        <v>529</v>
      </c>
      <c r="Z25" s="209" t="s">
        <v>694</v>
      </c>
      <c r="AB25" s="418" t="s">
        <v>728</v>
      </c>
      <c r="AC25" s="425"/>
      <c r="AD25" s="419"/>
      <c r="AF25" s="410" t="s">
        <v>729</v>
      </c>
      <c r="AG25" s="411"/>
    </row>
    <row r="26" spans="2:33" ht="18" customHeight="1">
      <c r="B26" s="180"/>
      <c r="C26" s="180" t="s">
        <v>530</v>
      </c>
      <c r="D26" s="180" t="s">
        <v>531</v>
      </c>
      <c r="E26" s="180" t="s">
        <v>544</v>
      </c>
      <c r="F26" s="180" t="s">
        <v>533</v>
      </c>
      <c r="G26" s="180" t="s">
        <v>490</v>
      </c>
      <c r="H26" s="180" t="s">
        <v>491</v>
      </c>
      <c r="I26" s="180" t="s">
        <v>545</v>
      </c>
      <c r="J26" s="180" t="s">
        <v>546</v>
      </c>
      <c r="K26" s="180"/>
      <c r="M26" s="233" t="s">
        <v>507</v>
      </c>
      <c r="N26" s="233" t="s">
        <v>507</v>
      </c>
      <c r="O26" s="180" t="s">
        <v>492</v>
      </c>
      <c r="P26" s="180" t="s">
        <v>532</v>
      </c>
      <c r="Q26" s="180" t="s">
        <v>546</v>
      </c>
      <c r="S26" s="233" t="s">
        <v>476</v>
      </c>
      <c r="T26" s="209" t="s">
        <v>673</v>
      </c>
      <c r="U26" s="209" t="s">
        <v>674</v>
      </c>
      <c r="V26" s="180" t="s">
        <v>535</v>
      </c>
      <c r="W26" s="180" t="s">
        <v>547</v>
      </c>
      <c r="X26" s="180" t="s">
        <v>493</v>
      </c>
      <c r="Y26" s="210" t="str">
        <f ca="1">IF(TYPE(MATCH("FAIL",Y27:Y42,0))=16,"","FAIL")</f>
        <v/>
      </c>
      <c r="Z26" s="180"/>
      <c r="AB26" s="180" t="s">
        <v>537</v>
      </c>
      <c r="AC26" s="180" t="s">
        <v>513</v>
      </c>
      <c r="AD26" s="180" t="s">
        <v>494</v>
      </c>
      <c r="AF26" s="236" t="s">
        <v>730</v>
      </c>
      <c r="AG26" s="237" t="s">
        <v>732</v>
      </c>
    </row>
    <row r="27" spans="2:33" ht="18" customHeight="1">
      <c r="B27" s="193" t="b">
        <f>IF(Mass_1_1!W4="",FALSE,TRUE)</f>
        <v>0</v>
      </c>
      <c r="C27" s="193">
        <f>VALUE(Mass_1_1!A4)</f>
        <v>0</v>
      </c>
      <c r="D27" s="196">
        <f>Mass_1_1!B4</f>
        <v>0</v>
      </c>
      <c r="E27" s="197">
        <f>Mass_1_1!U4</f>
        <v>0</v>
      </c>
      <c r="F27" s="193">
        <f>Mass_1_1!W4</f>
        <v>0</v>
      </c>
      <c r="G27" s="193">
        <f>Mass_1_1!X4</f>
        <v>0</v>
      </c>
      <c r="H27" s="193">
        <f>Mass_1_1!Y4</f>
        <v>0</v>
      </c>
      <c r="I27" s="198">
        <f>AVERAGE(F27:H27)</f>
        <v>0</v>
      </c>
      <c r="J27" s="199" t="e">
        <f t="shared" ref="J27:J42" ca="1" si="0">ROUND(E27-I27,M$22)</f>
        <v>#VALUE!</v>
      </c>
      <c r="K27" s="200">
        <f>STDEV(F27:H27)</f>
        <v>0</v>
      </c>
      <c r="M27" s="193">
        <f t="shared" ref="M27:M42" ca="1" si="1">IF(C27&lt;1,0,OFFSET($M$2,COUNTIF($L$3:$L$12,"&lt;="&amp;C27),0))</f>
        <v>0</v>
      </c>
      <c r="N27" s="193" t="e">
        <f ca="1">N22</f>
        <v>#N/A</v>
      </c>
      <c r="O27" s="198" t="e">
        <f ca="1">TEXT(C27,SUBSTITUTE(M27,0,"")&amp;N27)</f>
        <v>#N/A</v>
      </c>
      <c r="P27" s="197" t="e">
        <f ca="1">TEXT(C27+J27,SUBSTITUTE(M27,0,"")&amp;N27)</f>
        <v>#VALUE!</v>
      </c>
      <c r="Q27" s="199" t="e">
        <f t="shared" ref="Q27:Q42" ca="1" si="2">TEXT(J27,N27)</f>
        <v>#VALUE!</v>
      </c>
      <c r="S27" s="193" t="e">
        <f ca="1">OFFSET($K$2,MATCH(N27,$J$3:$J$12,0),0)</f>
        <v>#N/A</v>
      </c>
      <c r="T27" s="197" t="e">
        <f t="shared" ref="T27:T42" ca="1" si="3">ROUND(C27+J27,S27)</f>
        <v>#VALUE!</v>
      </c>
      <c r="U27" s="197" t="e">
        <f ca="1">TEXT(T27,SUBSTITUTE(M27,0,"")&amp;N27)</f>
        <v>#VALUE!</v>
      </c>
      <c r="V27" s="193" t="e">
        <f ca="1">ROUND(Mass_1_1!O4,S27)</f>
        <v>#N/A</v>
      </c>
      <c r="W27" s="193" t="e">
        <f ca="1">ROUND(Mass_1_1!P4,S27)</f>
        <v>#N/A</v>
      </c>
      <c r="X27" s="193" t="e">
        <f t="shared" ref="X27:X42" ca="1" si="4">"± "&amp;TEXT((W27-V27)/2,N27)</f>
        <v>#N/A</v>
      </c>
      <c r="Y27" s="198" t="str">
        <f ca="1">IF(TYPE(T27)=16,"PASS",IF(AND(V27&lt;=T27,T27&lt;=W27),"PASS","FAIL"))</f>
        <v>PASS</v>
      </c>
      <c r="Z27" s="198" t="e">
        <f ca="1">AF$37</f>
        <v>#N/A</v>
      </c>
      <c r="AB27" s="180" t="str">
        <f>측정불확도추정보고서!U$309</f>
        <v>mg</v>
      </c>
      <c r="AC27" s="180">
        <f>D17</f>
        <v>0</v>
      </c>
      <c r="AD27" s="180">
        <f>AC27</f>
        <v>0</v>
      </c>
      <c r="AF27" s="198">
        <f>MAX(K27:K42)</f>
        <v>0</v>
      </c>
      <c r="AG27" s="193" t="e">
        <f ca="1">TEXT(AF27,N22)&amp;" "&amp;D17</f>
        <v>#N/A</v>
      </c>
    </row>
    <row r="28" spans="2:33" ht="18" customHeight="1">
      <c r="B28" s="193" t="b">
        <f>IF(Mass_1_1!W5="",FALSE,TRUE)</f>
        <v>0</v>
      </c>
      <c r="C28" s="193">
        <f>VALUE(Mass_1_1!A5)</f>
        <v>0</v>
      </c>
      <c r="D28" s="196">
        <f>Mass_1_1!B5</f>
        <v>0</v>
      </c>
      <c r="E28" s="197">
        <f>Mass_1_1!U5</f>
        <v>0</v>
      </c>
      <c r="F28" s="193">
        <f>Mass_1_1!W5</f>
        <v>0</v>
      </c>
      <c r="G28" s="193">
        <f>Mass_1_1!X5</f>
        <v>0</v>
      </c>
      <c r="H28" s="193">
        <f>Mass_1_1!Y5</f>
        <v>0</v>
      </c>
      <c r="I28" s="198">
        <f t="shared" ref="I28:I42" si="5">AVERAGE(F28:H28)</f>
        <v>0</v>
      </c>
      <c r="J28" s="199" t="e">
        <f t="shared" ca="1" si="0"/>
        <v>#VALUE!</v>
      </c>
      <c r="K28" s="200">
        <f t="shared" ref="K28:K42" si="6">STDEV(F28:H28)</f>
        <v>0</v>
      </c>
      <c r="M28" s="193">
        <f t="shared" ca="1" si="1"/>
        <v>0</v>
      </c>
      <c r="N28" s="193" t="e">
        <f t="shared" ref="N28:N42" ca="1" si="7">N27</f>
        <v>#N/A</v>
      </c>
      <c r="O28" s="198" t="e">
        <f t="shared" ref="O28:O42" ca="1" si="8">TEXT(C28,SUBSTITUTE(M28,0,"")&amp;N28)</f>
        <v>#N/A</v>
      </c>
      <c r="P28" s="197" t="e">
        <f t="shared" ref="P28:P42" ca="1" si="9">TEXT(C28+J28,SUBSTITUTE(M28,0,"")&amp;N28)</f>
        <v>#VALUE!</v>
      </c>
      <c r="Q28" s="199" t="e">
        <f t="shared" ca="1" si="2"/>
        <v>#VALUE!</v>
      </c>
      <c r="S28" s="193" t="e">
        <f t="shared" ref="S28:S42" ca="1" si="10">S27</f>
        <v>#N/A</v>
      </c>
      <c r="T28" s="197" t="e">
        <f t="shared" ca="1" si="3"/>
        <v>#VALUE!</v>
      </c>
      <c r="U28" s="197" t="e">
        <f t="shared" ref="U28:U42" ca="1" si="11">TEXT(T28,SUBSTITUTE(M28,0,"")&amp;N28)</f>
        <v>#VALUE!</v>
      </c>
      <c r="V28" s="193" t="e">
        <f ca="1">ROUND(Mass_1_1!O5,S28)</f>
        <v>#N/A</v>
      </c>
      <c r="W28" s="193" t="e">
        <f ca="1">ROUND(Mass_1_1!P5,S28)</f>
        <v>#N/A</v>
      </c>
      <c r="X28" s="193" t="e">
        <f t="shared" ca="1" si="4"/>
        <v>#N/A</v>
      </c>
      <c r="Y28" s="198" t="str">
        <f t="shared" ref="Y28:Y42" ca="1" si="12">IF(TYPE(T28)=16,"PASS",IF(AND(V28&lt;=T28,T28&lt;=W28),"PASS","FAIL"))</f>
        <v>PASS</v>
      </c>
      <c r="Z28" s="198" t="e">
        <f t="shared" ref="Z28:Z42" ca="1" si="13">AF$37</f>
        <v>#N/A</v>
      </c>
      <c r="AB28" s="201" t="e">
        <f ca="1">측정불확도추정보고서!R$309</f>
        <v>#N/A</v>
      </c>
      <c r="AC28" s="193" t="e">
        <f ca="1">OFFSET($B$5,MATCH(AC27,$C$5:$E$5,0),MATCH(AB27,$B$6:$B$8,0))</f>
        <v>#N/A</v>
      </c>
      <c r="AD28" s="193" t="e">
        <f ca="1">AB28*AC28</f>
        <v>#N/A</v>
      </c>
    </row>
    <row r="29" spans="2:33" ht="18" customHeight="1">
      <c r="B29" s="193" t="b">
        <f>IF(Mass_1_1!W6="",FALSE,TRUE)</f>
        <v>0</v>
      </c>
      <c r="C29" s="193">
        <f>VALUE(Mass_1_1!A6)</f>
        <v>0</v>
      </c>
      <c r="D29" s="196">
        <f>Mass_1_1!B6</f>
        <v>0</v>
      </c>
      <c r="E29" s="197">
        <f>Mass_1_1!U6</f>
        <v>0</v>
      </c>
      <c r="F29" s="193">
        <f>Mass_1_1!W6</f>
        <v>0</v>
      </c>
      <c r="G29" s="193">
        <f>Mass_1_1!X6</f>
        <v>0</v>
      </c>
      <c r="H29" s="193">
        <f>Mass_1_1!Y6</f>
        <v>0</v>
      </c>
      <c r="I29" s="198">
        <f t="shared" si="5"/>
        <v>0</v>
      </c>
      <c r="J29" s="199" t="e">
        <f t="shared" ca="1" si="0"/>
        <v>#VALUE!</v>
      </c>
      <c r="K29" s="200">
        <f t="shared" si="6"/>
        <v>0</v>
      </c>
      <c r="M29" s="193">
        <f t="shared" ca="1" si="1"/>
        <v>0</v>
      </c>
      <c r="N29" s="193" t="e">
        <f t="shared" ca="1" si="7"/>
        <v>#N/A</v>
      </c>
      <c r="O29" s="198" t="e">
        <f t="shared" ca="1" si="8"/>
        <v>#N/A</v>
      </c>
      <c r="P29" s="197" t="e">
        <f t="shared" ca="1" si="9"/>
        <v>#VALUE!</v>
      </c>
      <c r="Q29" s="199" t="e">
        <f t="shared" ca="1" si="2"/>
        <v>#VALUE!</v>
      </c>
      <c r="S29" s="193" t="e">
        <f t="shared" ca="1" si="10"/>
        <v>#N/A</v>
      </c>
      <c r="T29" s="197" t="e">
        <f t="shared" ca="1" si="3"/>
        <v>#VALUE!</v>
      </c>
      <c r="U29" s="197" t="e">
        <f t="shared" ca="1" si="11"/>
        <v>#VALUE!</v>
      </c>
      <c r="V29" s="193" t="e">
        <f ca="1">ROUND(Mass_1_1!O6,S29)</f>
        <v>#N/A</v>
      </c>
      <c r="W29" s="193" t="e">
        <f ca="1">ROUND(Mass_1_1!P6,S29)</f>
        <v>#N/A</v>
      </c>
      <c r="X29" s="193" t="e">
        <f t="shared" ca="1" si="4"/>
        <v>#N/A</v>
      </c>
      <c r="Y29" s="198" t="str">
        <f t="shared" ca="1" si="12"/>
        <v>PASS</v>
      </c>
      <c r="Z29" s="198" t="e">
        <f t="shared" ca="1" si="13"/>
        <v>#N/A</v>
      </c>
      <c r="AD29" s="52"/>
    </row>
    <row r="30" spans="2:33" ht="18" customHeight="1">
      <c r="B30" s="193" t="b">
        <f>IF(Mass_1_1!W7="",FALSE,TRUE)</f>
        <v>0</v>
      </c>
      <c r="C30" s="193">
        <f>VALUE(Mass_1_1!A7)</f>
        <v>0</v>
      </c>
      <c r="D30" s="196">
        <f>Mass_1_1!B7</f>
        <v>0</v>
      </c>
      <c r="E30" s="197">
        <f>Mass_1_1!U7</f>
        <v>0</v>
      </c>
      <c r="F30" s="193">
        <f>Mass_1_1!W7</f>
        <v>0</v>
      </c>
      <c r="G30" s="193">
        <f>Mass_1_1!X7</f>
        <v>0</v>
      </c>
      <c r="H30" s="193">
        <f>Mass_1_1!Y7</f>
        <v>0</v>
      </c>
      <c r="I30" s="198">
        <f t="shared" si="5"/>
        <v>0</v>
      </c>
      <c r="J30" s="199" t="e">
        <f t="shared" ca="1" si="0"/>
        <v>#VALUE!</v>
      </c>
      <c r="K30" s="200">
        <f t="shared" si="6"/>
        <v>0</v>
      </c>
      <c r="M30" s="193">
        <f t="shared" ca="1" si="1"/>
        <v>0</v>
      </c>
      <c r="N30" s="193" t="e">
        <f t="shared" ca="1" si="7"/>
        <v>#N/A</v>
      </c>
      <c r="O30" s="198" t="e">
        <f t="shared" ca="1" si="8"/>
        <v>#N/A</v>
      </c>
      <c r="P30" s="197" t="e">
        <f t="shared" ca="1" si="9"/>
        <v>#VALUE!</v>
      </c>
      <c r="Q30" s="199" t="e">
        <f t="shared" ca="1" si="2"/>
        <v>#VALUE!</v>
      </c>
      <c r="S30" s="193" t="e">
        <f t="shared" ca="1" si="10"/>
        <v>#N/A</v>
      </c>
      <c r="T30" s="197" t="e">
        <f t="shared" ca="1" si="3"/>
        <v>#VALUE!</v>
      </c>
      <c r="U30" s="197" t="e">
        <f t="shared" ca="1" si="11"/>
        <v>#VALUE!</v>
      </c>
      <c r="V30" s="193" t="e">
        <f ca="1">ROUND(Mass_1_1!O7,S30)</f>
        <v>#N/A</v>
      </c>
      <c r="W30" s="193" t="e">
        <f ca="1">ROUND(Mass_1_1!P7,S30)</f>
        <v>#N/A</v>
      </c>
      <c r="X30" s="193" t="e">
        <f t="shared" ca="1" si="4"/>
        <v>#N/A</v>
      </c>
      <c r="Y30" s="198" t="str">
        <f t="shared" ca="1" si="12"/>
        <v>PASS</v>
      </c>
      <c r="Z30" s="198" t="e">
        <f t="shared" ca="1" si="13"/>
        <v>#N/A</v>
      </c>
      <c r="AB30" s="418" t="s">
        <v>77</v>
      </c>
      <c r="AC30" s="425"/>
      <c r="AD30" s="419"/>
    </row>
    <row r="31" spans="2:33" ht="18" customHeight="1">
      <c r="B31" s="193" t="b">
        <f>IF(Mass_1_1!W8="",FALSE,TRUE)</f>
        <v>0</v>
      </c>
      <c r="C31" s="193">
        <f>VALUE(Mass_1_1!A8)</f>
        <v>0</v>
      </c>
      <c r="D31" s="196">
        <f>Mass_1_1!B8</f>
        <v>0</v>
      </c>
      <c r="E31" s="197">
        <f>Mass_1_1!U8</f>
        <v>0</v>
      </c>
      <c r="F31" s="193">
        <f>Mass_1_1!W8</f>
        <v>0</v>
      </c>
      <c r="G31" s="193">
        <f>Mass_1_1!X8</f>
        <v>0</v>
      </c>
      <c r="H31" s="193">
        <f>Mass_1_1!Y8</f>
        <v>0</v>
      </c>
      <c r="I31" s="198">
        <f t="shared" si="5"/>
        <v>0</v>
      </c>
      <c r="J31" s="199" t="e">
        <f t="shared" ca="1" si="0"/>
        <v>#VALUE!</v>
      </c>
      <c r="K31" s="200">
        <f t="shared" si="6"/>
        <v>0</v>
      </c>
      <c r="M31" s="193">
        <f t="shared" ca="1" si="1"/>
        <v>0</v>
      </c>
      <c r="N31" s="193" t="e">
        <f t="shared" ca="1" si="7"/>
        <v>#N/A</v>
      </c>
      <c r="O31" s="198" t="e">
        <f t="shared" ca="1" si="8"/>
        <v>#N/A</v>
      </c>
      <c r="P31" s="197" t="e">
        <f t="shared" ca="1" si="9"/>
        <v>#VALUE!</v>
      </c>
      <c r="Q31" s="199" t="e">
        <f t="shared" ca="1" si="2"/>
        <v>#VALUE!</v>
      </c>
      <c r="S31" s="193" t="e">
        <f t="shared" ca="1" si="10"/>
        <v>#N/A</v>
      </c>
      <c r="T31" s="197" t="e">
        <f t="shared" ca="1" si="3"/>
        <v>#VALUE!</v>
      </c>
      <c r="U31" s="197" t="e">
        <f t="shared" ca="1" si="11"/>
        <v>#VALUE!</v>
      </c>
      <c r="V31" s="193" t="e">
        <f ca="1">ROUND(Mass_1_1!O8,S31)</f>
        <v>#N/A</v>
      </c>
      <c r="W31" s="193" t="e">
        <f ca="1">ROUND(Mass_1_1!P8,S31)</f>
        <v>#N/A</v>
      </c>
      <c r="X31" s="193" t="e">
        <f t="shared" ca="1" si="4"/>
        <v>#N/A</v>
      </c>
      <c r="Y31" s="198" t="str">
        <f t="shared" ca="1" si="12"/>
        <v>PASS</v>
      </c>
      <c r="Z31" s="198" t="e">
        <f t="shared" ca="1" si="13"/>
        <v>#N/A</v>
      </c>
      <c r="AB31" s="180" t="s">
        <v>77</v>
      </c>
      <c r="AC31" s="180" t="s">
        <v>513</v>
      </c>
      <c r="AD31" s="180" t="s">
        <v>494</v>
      </c>
    </row>
    <row r="32" spans="2:33" ht="18" customHeight="1">
      <c r="B32" s="193" t="b">
        <f>IF(Mass_1_1!W9="",FALSE,TRUE)</f>
        <v>0</v>
      </c>
      <c r="C32" s="193">
        <f>VALUE(Mass_1_1!A9)</f>
        <v>0</v>
      </c>
      <c r="D32" s="196">
        <f>Mass_1_1!B9</f>
        <v>0</v>
      </c>
      <c r="E32" s="197">
        <f>Mass_1_1!U9</f>
        <v>0</v>
      </c>
      <c r="F32" s="193">
        <f>Mass_1_1!W9</f>
        <v>0</v>
      </c>
      <c r="G32" s="193">
        <f>Mass_1_1!X9</f>
        <v>0</v>
      </c>
      <c r="H32" s="193">
        <f>Mass_1_1!Y9</f>
        <v>0</v>
      </c>
      <c r="I32" s="198">
        <f t="shared" si="5"/>
        <v>0</v>
      </c>
      <c r="J32" s="199" t="e">
        <f t="shared" ca="1" si="0"/>
        <v>#VALUE!</v>
      </c>
      <c r="K32" s="200">
        <f t="shared" si="6"/>
        <v>0</v>
      </c>
      <c r="M32" s="193">
        <f t="shared" ca="1" si="1"/>
        <v>0</v>
      </c>
      <c r="N32" s="193" t="e">
        <f t="shared" ca="1" si="7"/>
        <v>#N/A</v>
      </c>
      <c r="O32" s="198" t="e">
        <f t="shared" ca="1" si="8"/>
        <v>#N/A</v>
      </c>
      <c r="P32" s="197" t="e">
        <f t="shared" ca="1" si="9"/>
        <v>#VALUE!</v>
      </c>
      <c r="Q32" s="199" t="e">
        <f t="shared" ca="1" si="2"/>
        <v>#VALUE!</v>
      </c>
      <c r="S32" s="193" t="e">
        <f t="shared" ca="1" si="10"/>
        <v>#N/A</v>
      </c>
      <c r="T32" s="197" t="e">
        <f t="shared" ca="1" si="3"/>
        <v>#VALUE!</v>
      </c>
      <c r="U32" s="197" t="e">
        <f t="shared" ca="1" si="11"/>
        <v>#VALUE!</v>
      </c>
      <c r="V32" s="193" t="e">
        <f ca="1">ROUND(Mass_1_1!O9,S32)</f>
        <v>#N/A</v>
      </c>
      <c r="W32" s="193" t="e">
        <f ca="1">ROUND(Mass_1_1!P9,S32)</f>
        <v>#N/A</v>
      </c>
      <c r="X32" s="193" t="e">
        <f t="shared" ca="1" si="4"/>
        <v>#N/A</v>
      </c>
      <c r="Y32" s="198" t="str">
        <f t="shared" ca="1" si="12"/>
        <v>PASS</v>
      </c>
      <c r="Z32" s="198" t="e">
        <f t="shared" ca="1" si="13"/>
        <v>#N/A</v>
      </c>
      <c r="AB32" s="180" t="str">
        <f ca="1">OFFSET(Mass_1_1!E$3,COUNTA(Mass_1_1!A$4:A$19),0)</f>
        <v>CMC_UNIT</v>
      </c>
      <c r="AC32" s="180">
        <f>AC27</f>
        <v>0</v>
      </c>
      <c r="AD32" s="180">
        <f>AC32</f>
        <v>0</v>
      </c>
    </row>
    <row r="33" spans="1:39" ht="18" customHeight="1">
      <c r="B33" s="193" t="b">
        <f>IF(Mass_1_1!W10="",FALSE,TRUE)</f>
        <v>0</v>
      </c>
      <c r="C33" s="193">
        <f>VALUE(Mass_1_1!A10)</f>
        <v>0</v>
      </c>
      <c r="D33" s="196">
        <f>Mass_1_1!B10</f>
        <v>0</v>
      </c>
      <c r="E33" s="197">
        <f>Mass_1_1!U10</f>
        <v>0</v>
      </c>
      <c r="F33" s="193">
        <f>Mass_1_1!W10</f>
        <v>0</v>
      </c>
      <c r="G33" s="193">
        <f>Mass_1_1!X10</f>
        <v>0</v>
      </c>
      <c r="H33" s="193">
        <f>Mass_1_1!Y10</f>
        <v>0</v>
      </c>
      <c r="I33" s="198">
        <f t="shared" si="5"/>
        <v>0</v>
      </c>
      <c r="J33" s="199" t="e">
        <f t="shared" ca="1" si="0"/>
        <v>#VALUE!</v>
      </c>
      <c r="K33" s="200">
        <f t="shared" si="6"/>
        <v>0</v>
      </c>
      <c r="M33" s="193">
        <f t="shared" ca="1" si="1"/>
        <v>0</v>
      </c>
      <c r="N33" s="193" t="e">
        <f t="shared" ca="1" si="7"/>
        <v>#N/A</v>
      </c>
      <c r="O33" s="198" t="e">
        <f t="shared" ca="1" si="8"/>
        <v>#N/A</v>
      </c>
      <c r="P33" s="197" t="e">
        <f t="shared" ca="1" si="9"/>
        <v>#VALUE!</v>
      </c>
      <c r="Q33" s="199" t="e">
        <f t="shared" ca="1" si="2"/>
        <v>#VALUE!</v>
      </c>
      <c r="S33" s="193" t="e">
        <f t="shared" ca="1" si="10"/>
        <v>#N/A</v>
      </c>
      <c r="T33" s="197" t="e">
        <f t="shared" ca="1" si="3"/>
        <v>#VALUE!</v>
      </c>
      <c r="U33" s="197" t="e">
        <f t="shared" ca="1" si="11"/>
        <v>#VALUE!</v>
      </c>
      <c r="V33" s="193" t="e">
        <f ca="1">ROUND(Mass_1_1!O10,S33)</f>
        <v>#N/A</v>
      </c>
      <c r="W33" s="193" t="e">
        <f ca="1">ROUND(Mass_1_1!P10,S33)</f>
        <v>#N/A</v>
      </c>
      <c r="X33" s="193" t="e">
        <f t="shared" ca="1" si="4"/>
        <v>#N/A</v>
      </c>
      <c r="Y33" s="198" t="str">
        <f t="shared" ca="1" si="12"/>
        <v>PASS</v>
      </c>
      <c r="Z33" s="198" t="e">
        <f t="shared" ca="1" si="13"/>
        <v>#N/A</v>
      </c>
      <c r="AB33" s="198" t="str">
        <f ca="1">OFFSET(Mass_1_1!C$3,COUNTA(Mass_1_1!A$4:A$19),0)</f>
        <v>CMC_1</v>
      </c>
      <c r="AC33" s="193" t="e">
        <f ca="1">OFFSET($B$5,MATCH(AC32,$C$5:$E$5,0),MATCH(AB32,$B$6:$B$8,0))</f>
        <v>#N/A</v>
      </c>
      <c r="AD33" s="193" t="e">
        <f ca="1">AB33*AC33</f>
        <v>#VALUE!</v>
      </c>
      <c r="AM33" s="179"/>
    </row>
    <row r="34" spans="1:39" ht="18" customHeight="1">
      <c r="B34" s="193" t="b">
        <f>IF(Mass_1_1!W11="",FALSE,TRUE)</f>
        <v>0</v>
      </c>
      <c r="C34" s="193">
        <f>VALUE(Mass_1_1!A11)</f>
        <v>0</v>
      </c>
      <c r="D34" s="196">
        <f>Mass_1_1!B11</f>
        <v>0</v>
      </c>
      <c r="E34" s="197">
        <f>Mass_1_1!U11</f>
        <v>0</v>
      </c>
      <c r="F34" s="193">
        <f>Mass_1_1!W11</f>
        <v>0</v>
      </c>
      <c r="G34" s="193">
        <f>Mass_1_1!X11</f>
        <v>0</v>
      </c>
      <c r="H34" s="193">
        <f>Mass_1_1!Y11</f>
        <v>0</v>
      </c>
      <c r="I34" s="198">
        <f t="shared" si="5"/>
        <v>0</v>
      </c>
      <c r="J34" s="199" t="e">
        <f t="shared" ca="1" si="0"/>
        <v>#VALUE!</v>
      </c>
      <c r="K34" s="200">
        <f t="shared" si="6"/>
        <v>0</v>
      </c>
      <c r="M34" s="193">
        <f t="shared" ca="1" si="1"/>
        <v>0</v>
      </c>
      <c r="N34" s="193" t="e">
        <f t="shared" ca="1" si="7"/>
        <v>#N/A</v>
      </c>
      <c r="O34" s="198" t="e">
        <f t="shared" ca="1" si="8"/>
        <v>#N/A</v>
      </c>
      <c r="P34" s="197" t="e">
        <f t="shared" ca="1" si="9"/>
        <v>#VALUE!</v>
      </c>
      <c r="Q34" s="199" t="e">
        <f t="shared" ca="1" si="2"/>
        <v>#VALUE!</v>
      </c>
      <c r="S34" s="193" t="e">
        <f t="shared" ca="1" si="10"/>
        <v>#N/A</v>
      </c>
      <c r="T34" s="197" t="e">
        <f t="shared" ca="1" si="3"/>
        <v>#VALUE!</v>
      </c>
      <c r="U34" s="197" t="e">
        <f t="shared" ca="1" si="11"/>
        <v>#VALUE!</v>
      </c>
      <c r="V34" s="193" t="e">
        <f ca="1">ROUND(Mass_1_1!O11,S34)</f>
        <v>#N/A</v>
      </c>
      <c r="W34" s="193" t="e">
        <f ca="1">ROUND(Mass_1_1!P11,S34)</f>
        <v>#N/A</v>
      </c>
      <c r="X34" s="193" t="e">
        <f t="shared" ca="1" si="4"/>
        <v>#N/A</v>
      </c>
      <c r="Y34" s="198" t="str">
        <f t="shared" ca="1" si="12"/>
        <v>PASS</v>
      </c>
      <c r="Z34" s="198" t="e">
        <f t="shared" ca="1" si="13"/>
        <v>#N/A</v>
      </c>
      <c r="AD34" s="52"/>
      <c r="AM34" s="179"/>
    </row>
    <row r="35" spans="1:39" ht="18" customHeight="1">
      <c r="B35" s="193" t="b">
        <f>IF(Mass_1_1!W12="",FALSE,TRUE)</f>
        <v>0</v>
      </c>
      <c r="C35" s="193">
        <f>VALUE(Mass_1_1!A12)</f>
        <v>0</v>
      </c>
      <c r="D35" s="196">
        <f>Mass_1_1!B12</f>
        <v>0</v>
      </c>
      <c r="E35" s="197">
        <f>Mass_1_1!U12</f>
        <v>0</v>
      </c>
      <c r="F35" s="193">
        <f>Mass_1_1!W12</f>
        <v>0</v>
      </c>
      <c r="G35" s="193">
        <f>Mass_1_1!X12</f>
        <v>0</v>
      </c>
      <c r="H35" s="193">
        <f>Mass_1_1!Y12</f>
        <v>0</v>
      </c>
      <c r="I35" s="198">
        <f t="shared" si="5"/>
        <v>0</v>
      </c>
      <c r="J35" s="199" t="e">
        <f t="shared" ca="1" si="0"/>
        <v>#VALUE!</v>
      </c>
      <c r="K35" s="200">
        <f t="shared" si="6"/>
        <v>0</v>
      </c>
      <c r="M35" s="193">
        <f t="shared" ca="1" si="1"/>
        <v>0</v>
      </c>
      <c r="N35" s="193" t="e">
        <f t="shared" ca="1" si="7"/>
        <v>#N/A</v>
      </c>
      <c r="O35" s="198" t="e">
        <f t="shared" ca="1" si="8"/>
        <v>#N/A</v>
      </c>
      <c r="P35" s="197" t="e">
        <f t="shared" ca="1" si="9"/>
        <v>#VALUE!</v>
      </c>
      <c r="Q35" s="199" t="e">
        <f t="shared" ca="1" si="2"/>
        <v>#VALUE!</v>
      </c>
      <c r="S35" s="193" t="e">
        <f t="shared" ca="1" si="10"/>
        <v>#N/A</v>
      </c>
      <c r="T35" s="197" t="e">
        <f t="shared" ca="1" si="3"/>
        <v>#VALUE!</v>
      </c>
      <c r="U35" s="197" t="e">
        <f t="shared" ca="1" si="11"/>
        <v>#VALUE!</v>
      </c>
      <c r="V35" s="193" t="e">
        <f ca="1">ROUND(Mass_1_1!O12,S35)</f>
        <v>#N/A</v>
      </c>
      <c r="W35" s="193" t="e">
        <f ca="1">ROUND(Mass_1_1!P12,S35)</f>
        <v>#N/A</v>
      </c>
      <c r="X35" s="193" t="e">
        <f t="shared" ca="1" si="4"/>
        <v>#N/A</v>
      </c>
      <c r="Y35" s="198" t="str">
        <f t="shared" ca="1" si="12"/>
        <v>PASS</v>
      </c>
      <c r="Z35" s="198" t="e">
        <f t="shared" ca="1" si="13"/>
        <v>#N/A</v>
      </c>
      <c r="AB35" s="180" t="s">
        <v>497</v>
      </c>
      <c r="AC35" s="180" t="s">
        <v>495</v>
      </c>
      <c r="AD35" s="180" t="s">
        <v>538</v>
      </c>
      <c r="AE35" s="180" t="s">
        <v>496</v>
      </c>
      <c r="AF35" s="180" t="s">
        <v>514</v>
      </c>
      <c r="AG35" s="418" t="s">
        <v>77</v>
      </c>
      <c r="AH35" s="419"/>
      <c r="AK35" s="179"/>
    </row>
    <row r="36" spans="1:39" ht="18" customHeight="1">
      <c r="B36" s="193" t="b">
        <f>IF(Mass_1_1!W13="",FALSE,TRUE)</f>
        <v>0</v>
      </c>
      <c r="C36" s="193">
        <f>VALUE(Mass_1_1!A13)</f>
        <v>0</v>
      </c>
      <c r="D36" s="196">
        <f>Mass_1_1!B13</f>
        <v>0</v>
      </c>
      <c r="E36" s="197">
        <f>Mass_1_1!U13</f>
        <v>0</v>
      </c>
      <c r="F36" s="193">
        <f>Mass_1_1!W13</f>
        <v>0</v>
      </c>
      <c r="G36" s="193">
        <f>Mass_1_1!X13</f>
        <v>0</v>
      </c>
      <c r="H36" s="193">
        <f>Mass_1_1!Y13</f>
        <v>0</v>
      </c>
      <c r="I36" s="198">
        <f t="shared" si="5"/>
        <v>0</v>
      </c>
      <c r="J36" s="199" t="e">
        <f t="shared" ca="1" si="0"/>
        <v>#VALUE!</v>
      </c>
      <c r="K36" s="200">
        <f t="shared" si="6"/>
        <v>0</v>
      </c>
      <c r="M36" s="193">
        <f t="shared" ca="1" si="1"/>
        <v>0</v>
      </c>
      <c r="N36" s="193" t="e">
        <f t="shared" ca="1" si="7"/>
        <v>#N/A</v>
      </c>
      <c r="O36" s="198" t="e">
        <f t="shared" ca="1" si="8"/>
        <v>#N/A</v>
      </c>
      <c r="P36" s="197" t="e">
        <f t="shared" ca="1" si="9"/>
        <v>#VALUE!</v>
      </c>
      <c r="Q36" s="199" t="e">
        <f t="shared" ca="1" si="2"/>
        <v>#VALUE!</v>
      </c>
      <c r="S36" s="193" t="e">
        <f t="shared" ca="1" si="10"/>
        <v>#N/A</v>
      </c>
      <c r="T36" s="197" t="e">
        <f t="shared" ca="1" si="3"/>
        <v>#VALUE!</v>
      </c>
      <c r="U36" s="197" t="e">
        <f t="shared" ca="1" si="11"/>
        <v>#VALUE!</v>
      </c>
      <c r="V36" s="193" t="e">
        <f ca="1">ROUND(Mass_1_1!O13,S36)</f>
        <v>#N/A</v>
      </c>
      <c r="W36" s="193" t="e">
        <f ca="1">ROUND(Mass_1_1!P13,S36)</f>
        <v>#N/A</v>
      </c>
      <c r="X36" s="193" t="e">
        <f t="shared" ca="1" si="4"/>
        <v>#N/A</v>
      </c>
      <c r="Y36" s="198" t="str">
        <f t="shared" ca="1" si="12"/>
        <v>PASS</v>
      </c>
      <c r="Z36" s="198" t="e">
        <f t="shared" ca="1" si="13"/>
        <v>#N/A</v>
      </c>
      <c r="AB36" s="183" t="e">
        <f ca="1">IF(AB37=AD28,AD27,AD32)</f>
        <v>#N/A</v>
      </c>
      <c r="AC36" s="180" t="str">
        <f ca="1">OFFSET($K$2,COUNTIF($I$3:$I$12,"&lt;="&amp;AB37)-C$3,0)</f>
        <v>소수점</v>
      </c>
      <c r="AD36" s="180" t="s">
        <v>470</v>
      </c>
      <c r="AE36" s="183"/>
      <c r="AF36" s="180" t="s">
        <v>498</v>
      </c>
      <c r="AG36" s="180" t="s">
        <v>515</v>
      </c>
      <c r="AH36" s="180" t="s">
        <v>499</v>
      </c>
      <c r="AK36" s="179"/>
    </row>
    <row r="37" spans="1:39" ht="18" customHeight="1">
      <c r="B37" s="193" t="b">
        <f>IF(Mass_1_1!W14="",FALSE,TRUE)</f>
        <v>0</v>
      </c>
      <c r="C37" s="193">
        <f>VALUE(Mass_1_1!A14)</f>
        <v>0</v>
      </c>
      <c r="D37" s="196">
        <f>Mass_1_1!B14</f>
        <v>0</v>
      </c>
      <c r="E37" s="197">
        <f>Mass_1_1!U14</f>
        <v>0</v>
      </c>
      <c r="F37" s="193">
        <f>Mass_1_1!W14</f>
        <v>0</v>
      </c>
      <c r="G37" s="193">
        <f>Mass_1_1!X14</f>
        <v>0</v>
      </c>
      <c r="H37" s="193">
        <f>Mass_1_1!Y14</f>
        <v>0</v>
      </c>
      <c r="I37" s="198">
        <f t="shared" si="5"/>
        <v>0</v>
      </c>
      <c r="J37" s="199" t="e">
        <f t="shared" ca="1" si="0"/>
        <v>#VALUE!</v>
      </c>
      <c r="K37" s="200">
        <f t="shared" si="6"/>
        <v>0</v>
      </c>
      <c r="M37" s="193">
        <f t="shared" ca="1" si="1"/>
        <v>0</v>
      </c>
      <c r="N37" s="193" t="e">
        <f t="shared" ca="1" si="7"/>
        <v>#N/A</v>
      </c>
      <c r="O37" s="198" t="e">
        <f t="shared" ca="1" si="8"/>
        <v>#N/A</v>
      </c>
      <c r="P37" s="197" t="e">
        <f t="shared" ca="1" si="9"/>
        <v>#VALUE!</v>
      </c>
      <c r="Q37" s="199" t="e">
        <f t="shared" ca="1" si="2"/>
        <v>#VALUE!</v>
      </c>
      <c r="S37" s="193" t="e">
        <f t="shared" ca="1" si="10"/>
        <v>#N/A</v>
      </c>
      <c r="T37" s="197" t="e">
        <f t="shared" ca="1" si="3"/>
        <v>#VALUE!</v>
      </c>
      <c r="U37" s="197" t="e">
        <f t="shared" ca="1" si="11"/>
        <v>#VALUE!</v>
      </c>
      <c r="V37" s="193" t="e">
        <f ca="1">ROUND(Mass_1_1!O14,S37)</f>
        <v>#N/A</v>
      </c>
      <c r="W37" s="193" t="e">
        <f ca="1">ROUND(Mass_1_1!P14,S37)</f>
        <v>#N/A</v>
      </c>
      <c r="X37" s="193" t="e">
        <f t="shared" ca="1" si="4"/>
        <v>#N/A</v>
      </c>
      <c r="Y37" s="198" t="str">
        <f t="shared" ca="1" si="12"/>
        <v>PASS</v>
      </c>
      <c r="Z37" s="198" t="e">
        <f t="shared" ca="1" si="13"/>
        <v>#N/A</v>
      </c>
      <c r="AB37" s="199" t="e">
        <f ca="1">MAX(AD28,AD33)</f>
        <v>#N/A</v>
      </c>
      <c r="AC37" s="193" t="str">
        <f ca="1">M22</f>
        <v>소수점</v>
      </c>
      <c r="AD37" s="193" t="e">
        <f ca="1">IF(5&lt;=(AB37-ROUND(AB37,AC37))/AB37*100,TRUE,FALSE)</f>
        <v>#N/A</v>
      </c>
      <c r="AE37" s="199" t="e">
        <f ca="1">IF(AD37=TRUE,ROUNDUP(AB37,AC37),ROUND(AB37,AC37))</f>
        <v>#N/A</v>
      </c>
      <c r="AF37" s="193" t="e">
        <f ca="1">IF(AH37=TRUE,#N/A,TEXT(AE37,N22)&amp;" "&amp;AB36)</f>
        <v>#N/A</v>
      </c>
      <c r="AG37" s="193" t="str">
        <f ca="1">IF(TYPE(AB37)=16,"",IF(AB37=AD28,"","초과"))</f>
        <v/>
      </c>
      <c r="AH37" s="222" t="str">
        <f ca="1">IF(TYPE(AB37)=16,"",IF(AB37&gt;C17*IF(C17&lt;=(0.0000001*IF(D17="mg",1000,1)),1100,IF(C17&lt;=(0.001*IF(D17="mg",1000,1)),500,IF(C17&lt;=(0.01*IF(D17="mg",1000,1)),200,100))),TRUE,FALSE))</f>
        <v/>
      </c>
      <c r="AK37" s="179"/>
    </row>
    <row r="38" spans="1:39" ht="18" customHeight="1">
      <c r="B38" s="193" t="b">
        <f>IF(Mass_1_1!W15="",FALSE,TRUE)</f>
        <v>0</v>
      </c>
      <c r="C38" s="193">
        <f>VALUE(Mass_1_1!A15)</f>
        <v>0</v>
      </c>
      <c r="D38" s="196">
        <f>Mass_1_1!B15</f>
        <v>0</v>
      </c>
      <c r="E38" s="197">
        <f>Mass_1_1!U15</f>
        <v>0</v>
      </c>
      <c r="F38" s="193">
        <f>Mass_1_1!W15</f>
        <v>0</v>
      </c>
      <c r="G38" s="193">
        <f>Mass_1_1!X15</f>
        <v>0</v>
      </c>
      <c r="H38" s="193">
        <f>Mass_1_1!Y15</f>
        <v>0</v>
      </c>
      <c r="I38" s="198">
        <f t="shared" si="5"/>
        <v>0</v>
      </c>
      <c r="J38" s="199" t="e">
        <f t="shared" ca="1" si="0"/>
        <v>#VALUE!</v>
      </c>
      <c r="K38" s="200">
        <f t="shared" si="6"/>
        <v>0</v>
      </c>
      <c r="M38" s="193">
        <f t="shared" ca="1" si="1"/>
        <v>0</v>
      </c>
      <c r="N38" s="193" t="e">
        <f t="shared" ca="1" si="7"/>
        <v>#N/A</v>
      </c>
      <c r="O38" s="198" t="e">
        <f t="shared" ca="1" si="8"/>
        <v>#N/A</v>
      </c>
      <c r="P38" s="197" t="e">
        <f t="shared" ca="1" si="9"/>
        <v>#VALUE!</v>
      </c>
      <c r="Q38" s="199" t="e">
        <f t="shared" ca="1" si="2"/>
        <v>#VALUE!</v>
      </c>
      <c r="S38" s="193" t="e">
        <f t="shared" ca="1" si="10"/>
        <v>#N/A</v>
      </c>
      <c r="T38" s="197" t="e">
        <f t="shared" ca="1" si="3"/>
        <v>#VALUE!</v>
      </c>
      <c r="U38" s="197" t="e">
        <f t="shared" ca="1" si="11"/>
        <v>#VALUE!</v>
      </c>
      <c r="V38" s="193" t="e">
        <f ca="1">ROUND(Mass_1_1!O15,S38)</f>
        <v>#N/A</v>
      </c>
      <c r="W38" s="193" t="e">
        <f ca="1">ROUND(Mass_1_1!P15,S38)</f>
        <v>#N/A</v>
      </c>
      <c r="X38" s="193" t="e">
        <f t="shared" ca="1" si="4"/>
        <v>#N/A</v>
      </c>
      <c r="Y38" s="198" t="str">
        <f t="shared" ca="1" si="12"/>
        <v>PASS</v>
      </c>
      <c r="Z38" s="198" t="e">
        <f t="shared" ca="1" si="13"/>
        <v>#N/A</v>
      </c>
      <c r="AD38" s="52"/>
      <c r="AM38" s="179"/>
    </row>
    <row r="39" spans="1:39" ht="18" customHeight="1">
      <c r="B39" s="193" t="b">
        <f>IF(Mass_1_1!W16="",FALSE,TRUE)</f>
        <v>0</v>
      </c>
      <c r="C39" s="193">
        <f>VALUE(Mass_1_1!A16)</f>
        <v>0</v>
      </c>
      <c r="D39" s="196">
        <f>Mass_1_1!B16</f>
        <v>0</v>
      </c>
      <c r="E39" s="197">
        <f>Mass_1_1!U16</f>
        <v>0</v>
      </c>
      <c r="F39" s="193">
        <f>Mass_1_1!W16</f>
        <v>0</v>
      </c>
      <c r="G39" s="193">
        <f>Mass_1_1!X16</f>
        <v>0</v>
      </c>
      <c r="H39" s="193">
        <f>Mass_1_1!Y16</f>
        <v>0</v>
      </c>
      <c r="I39" s="198">
        <f t="shared" si="5"/>
        <v>0</v>
      </c>
      <c r="J39" s="199" t="e">
        <f t="shared" ca="1" si="0"/>
        <v>#VALUE!</v>
      </c>
      <c r="K39" s="200">
        <f t="shared" si="6"/>
        <v>0</v>
      </c>
      <c r="M39" s="193">
        <f t="shared" ca="1" si="1"/>
        <v>0</v>
      </c>
      <c r="N39" s="193" t="e">
        <f t="shared" ca="1" si="7"/>
        <v>#N/A</v>
      </c>
      <c r="O39" s="198" t="e">
        <f t="shared" ca="1" si="8"/>
        <v>#N/A</v>
      </c>
      <c r="P39" s="197" t="e">
        <f t="shared" ca="1" si="9"/>
        <v>#VALUE!</v>
      </c>
      <c r="Q39" s="199" t="e">
        <f t="shared" ca="1" si="2"/>
        <v>#VALUE!</v>
      </c>
      <c r="S39" s="193" t="e">
        <f t="shared" ca="1" si="10"/>
        <v>#N/A</v>
      </c>
      <c r="T39" s="197" t="e">
        <f t="shared" ca="1" si="3"/>
        <v>#VALUE!</v>
      </c>
      <c r="U39" s="197" t="e">
        <f t="shared" ca="1" si="11"/>
        <v>#VALUE!</v>
      </c>
      <c r="V39" s="193" t="e">
        <f ca="1">ROUND(Mass_1_1!O16,S39)</f>
        <v>#N/A</v>
      </c>
      <c r="W39" s="193" t="e">
        <f ca="1">ROUND(Mass_1_1!P16,S39)</f>
        <v>#N/A</v>
      </c>
      <c r="X39" s="193" t="e">
        <f t="shared" ca="1" si="4"/>
        <v>#N/A</v>
      </c>
      <c r="Y39" s="198" t="str">
        <f t="shared" ca="1" si="12"/>
        <v>PASS</v>
      </c>
      <c r="Z39" s="198" t="e">
        <f t="shared" ca="1" si="13"/>
        <v>#N/A</v>
      </c>
      <c r="AD39" s="52"/>
      <c r="AM39" s="179"/>
    </row>
    <row r="40" spans="1:39" ht="18" customHeight="1">
      <c r="B40" s="193" t="b">
        <f>IF(Mass_1_1!W17="",FALSE,TRUE)</f>
        <v>0</v>
      </c>
      <c r="C40" s="193">
        <f>VALUE(Mass_1_1!A17)</f>
        <v>0</v>
      </c>
      <c r="D40" s="196">
        <f>Mass_1_1!B17</f>
        <v>0</v>
      </c>
      <c r="E40" s="197">
        <f>Mass_1_1!U17</f>
        <v>0</v>
      </c>
      <c r="F40" s="193">
        <f>Mass_1_1!W17</f>
        <v>0</v>
      </c>
      <c r="G40" s="193">
        <f>Mass_1_1!X17</f>
        <v>0</v>
      </c>
      <c r="H40" s="193">
        <f>Mass_1_1!Y17</f>
        <v>0</v>
      </c>
      <c r="I40" s="198">
        <f t="shared" si="5"/>
        <v>0</v>
      </c>
      <c r="J40" s="199" t="e">
        <f t="shared" ca="1" si="0"/>
        <v>#VALUE!</v>
      </c>
      <c r="K40" s="200">
        <f t="shared" si="6"/>
        <v>0</v>
      </c>
      <c r="M40" s="193">
        <f t="shared" ca="1" si="1"/>
        <v>0</v>
      </c>
      <c r="N40" s="193" t="e">
        <f t="shared" ca="1" si="7"/>
        <v>#N/A</v>
      </c>
      <c r="O40" s="198" t="e">
        <f t="shared" ca="1" si="8"/>
        <v>#N/A</v>
      </c>
      <c r="P40" s="197" t="e">
        <f t="shared" ca="1" si="9"/>
        <v>#VALUE!</v>
      </c>
      <c r="Q40" s="199" t="e">
        <f t="shared" ca="1" si="2"/>
        <v>#VALUE!</v>
      </c>
      <c r="S40" s="193" t="e">
        <f t="shared" ca="1" si="10"/>
        <v>#N/A</v>
      </c>
      <c r="T40" s="197" t="e">
        <f t="shared" ca="1" si="3"/>
        <v>#VALUE!</v>
      </c>
      <c r="U40" s="197" t="e">
        <f t="shared" ca="1" si="11"/>
        <v>#VALUE!</v>
      </c>
      <c r="V40" s="193" t="e">
        <f ca="1">ROUND(Mass_1_1!O17,S40)</f>
        <v>#N/A</v>
      </c>
      <c r="W40" s="193" t="e">
        <f ca="1">ROUND(Mass_1_1!P17,S40)</f>
        <v>#N/A</v>
      </c>
      <c r="X40" s="193" t="e">
        <f t="shared" ca="1" si="4"/>
        <v>#N/A</v>
      </c>
      <c r="Y40" s="198" t="str">
        <f t="shared" ca="1" si="12"/>
        <v>PASS</v>
      </c>
      <c r="Z40" s="198" t="e">
        <f t="shared" ca="1" si="13"/>
        <v>#N/A</v>
      </c>
      <c r="AD40" s="52"/>
      <c r="AM40" s="179"/>
    </row>
    <row r="41" spans="1:39" ht="18" customHeight="1">
      <c r="B41" s="193" t="b">
        <f>IF(Mass_1_1!W18="",FALSE,TRUE)</f>
        <v>0</v>
      </c>
      <c r="C41" s="193">
        <f>VALUE(Mass_1_1!A18)</f>
        <v>0</v>
      </c>
      <c r="D41" s="196">
        <f>Mass_1_1!B18</f>
        <v>0</v>
      </c>
      <c r="E41" s="197">
        <f>Mass_1_1!U18</f>
        <v>0</v>
      </c>
      <c r="F41" s="193">
        <f>Mass_1_1!W18</f>
        <v>0</v>
      </c>
      <c r="G41" s="193">
        <f>Mass_1_1!X18</f>
        <v>0</v>
      </c>
      <c r="H41" s="193">
        <f>Mass_1_1!Y18</f>
        <v>0</v>
      </c>
      <c r="I41" s="198">
        <f t="shared" si="5"/>
        <v>0</v>
      </c>
      <c r="J41" s="199" t="e">
        <f t="shared" ca="1" si="0"/>
        <v>#VALUE!</v>
      </c>
      <c r="K41" s="200">
        <f t="shared" si="6"/>
        <v>0</v>
      </c>
      <c r="M41" s="193">
        <f t="shared" ca="1" si="1"/>
        <v>0</v>
      </c>
      <c r="N41" s="193" t="e">
        <f t="shared" ca="1" si="7"/>
        <v>#N/A</v>
      </c>
      <c r="O41" s="198" t="e">
        <f t="shared" ca="1" si="8"/>
        <v>#N/A</v>
      </c>
      <c r="P41" s="197" t="e">
        <f t="shared" ca="1" si="9"/>
        <v>#VALUE!</v>
      </c>
      <c r="Q41" s="199" t="e">
        <f t="shared" ca="1" si="2"/>
        <v>#VALUE!</v>
      </c>
      <c r="S41" s="193" t="e">
        <f t="shared" ca="1" si="10"/>
        <v>#N/A</v>
      </c>
      <c r="T41" s="197" t="e">
        <f t="shared" ca="1" si="3"/>
        <v>#VALUE!</v>
      </c>
      <c r="U41" s="197" t="e">
        <f t="shared" ca="1" si="11"/>
        <v>#VALUE!</v>
      </c>
      <c r="V41" s="193" t="e">
        <f ca="1">ROUND(Mass_1_1!O18,S41)</f>
        <v>#N/A</v>
      </c>
      <c r="W41" s="193" t="e">
        <f ca="1">ROUND(Mass_1_1!P18,S41)</f>
        <v>#N/A</v>
      </c>
      <c r="X41" s="193" t="e">
        <f t="shared" ca="1" si="4"/>
        <v>#N/A</v>
      </c>
      <c r="Y41" s="198" t="str">
        <f t="shared" ca="1" si="12"/>
        <v>PASS</v>
      </c>
      <c r="Z41" s="198" t="e">
        <f t="shared" ca="1" si="13"/>
        <v>#N/A</v>
      </c>
      <c r="AD41" s="52"/>
      <c r="AM41" s="179"/>
    </row>
    <row r="42" spans="1:39" ht="18" customHeight="1">
      <c r="B42" s="193" t="b">
        <f>IF(Mass_1_1!W19="",FALSE,TRUE)</f>
        <v>0</v>
      </c>
      <c r="C42" s="193">
        <f>VALUE(Mass_1_1!A19)</f>
        <v>0</v>
      </c>
      <c r="D42" s="196">
        <f>Mass_1_1!B19</f>
        <v>0</v>
      </c>
      <c r="E42" s="197">
        <f>Mass_1_1!U19</f>
        <v>0</v>
      </c>
      <c r="F42" s="193">
        <f>Mass_1_1!W19</f>
        <v>0</v>
      </c>
      <c r="G42" s="193">
        <f>Mass_1_1!X19</f>
        <v>0</v>
      </c>
      <c r="H42" s="193">
        <f>Mass_1_1!Y19</f>
        <v>0</v>
      </c>
      <c r="I42" s="198">
        <f t="shared" si="5"/>
        <v>0</v>
      </c>
      <c r="J42" s="199" t="e">
        <f t="shared" ca="1" si="0"/>
        <v>#VALUE!</v>
      </c>
      <c r="K42" s="200">
        <f t="shared" si="6"/>
        <v>0</v>
      </c>
      <c r="M42" s="193">
        <f t="shared" ca="1" si="1"/>
        <v>0</v>
      </c>
      <c r="N42" s="193" t="e">
        <f t="shared" ca="1" si="7"/>
        <v>#N/A</v>
      </c>
      <c r="O42" s="198" t="e">
        <f t="shared" ca="1" si="8"/>
        <v>#N/A</v>
      </c>
      <c r="P42" s="197" t="e">
        <f t="shared" ca="1" si="9"/>
        <v>#VALUE!</v>
      </c>
      <c r="Q42" s="199" t="e">
        <f t="shared" ca="1" si="2"/>
        <v>#VALUE!</v>
      </c>
      <c r="S42" s="193" t="e">
        <f t="shared" ca="1" si="10"/>
        <v>#N/A</v>
      </c>
      <c r="T42" s="197" t="e">
        <f t="shared" ca="1" si="3"/>
        <v>#VALUE!</v>
      </c>
      <c r="U42" s="197" t="e">
        <f t="shared" ca="1" si="11"/>
        <v>#VALUE!</v>
      </c>
      <c r="V42" s="193" t="e">
        <f ca="1">ROUND(Mass_1_1!O19,S42)</f>
        <v>#N/A</v>
      </c>
      <c r="W42" s="193" t="e">
        <f ca="1">ROUND(Mass_1_1!P19,S42)</f>
        <v>#N/A</v>
      </c>
      <c r="X42" s="193" t="e">
        <f t="shared" ca="1" si="4"/>
        <v>#N/A</v>
      </c>
      <c r="Y42" s="198" t="str">
        <f t="shared" ca="1" si="12"/>
        <v>PASS</v>
      </c>
      <c r="Z42" s="198" t="e">
        <f t="shared" ca="1" si="13"/>
        <v>#N/A</v>
      </c>
      <c r="AD42" s="52"/>
      <c r="AM42" s="179"/>
    </row>
    <row r="46" spans="1:39" ht="18" customHeight="1" thickBot="1"/>
    <row r="47" spans="1:39" ht="18" customHeight="1" thickBot="1">
      <c r="A47" s="53" t="s">
        <v>548</v>
      </c>
      <c r="C47" s="147" t="b">
        <f>B60</f>
        <v>0</v>
      </c>
    </row>
    <row r="48" spans="1:39" ht="18" customHeight="1">
      <c r="B48" s="53" t="s">
        <v>549</v>
      </c>
      <c r="M48" s="53" t="s">
        <v>550</v>
      </c>
    </row>
    <row r="49" spans="2:39" ht="18" customHeight="1">
      <c r="B49" s="168" t="s">
        <v>551</v>
      </c>
      <c r="C49" s="168" t="s">
        <v>552</v>
      </c>
      <c r="D49" s="168" t="s">
        <v>553</v>
      </c>
      <c r="M49" s="168" t="s">
        <v>551</v>
      </c>
      <c r="N49" s="168" t="s">
        <v>554</v>
      </c>
      <c r="O49" s="233" t="s">
        <v>555</v>
      </c>
      <c r="P49" s="203" t="s">
        <v>556</v>
      </c>
      <c r="AC49" s="179"/>
      <c r="AD49" s="52"/>
    </row>
    <row r="50" spans="2:39" ht="18" customHeight="1">
      <c r="B50" s="169">
        <f>MAX(C60:C75)</f>
        <v>0</v>
      </c>
      <c r="C50" s="170">
        <f>Mass_1_2!G4</f>
        <v>0</v>
      </c>
      <c r="D50" s="170">
        <f>Mass_1_2!I4</f>
        <v>0</v>
      </c>
      <c r="M50" s="168"/>
      <c r="N50" s="168">
        <f>COUNTIF($I$3:$I$12,"&lt;="&amp;C50)</f>
        <v>0</v>
      </c>
      <c r="O50" s="233" t="s">
        <v>557</v>
      </c>
      <c r="P50" s="232" t="s">
        <v>558</v>
      </c>
      <c r="AC50" s="179"/>
      <c r="AD50" s="52"/>
    </row>
    <row r="51" spans="2:39" ht="18" customHeight="1">
      <c r="M51" s="170" t="str">
        <f ca="1">TEXT(B50,OFFSET($M$2,COUNTIF($L$3:$L$12,"&lt;="&amp;B50),0))&amp;" "&amp;D50</f>
        <v>0.00 0</v>
      </c>
      <c r="N51" s="170" t="str">
        <f ca="1">TEXT(C50,O51)&amp;" "&amp;D50</f>
        <v>For1at 0</v>
      </c>
      <c r="O51" s="193" t="str">
        <f ca="1">OFFSET($J$2,N50,0)</f>
        <v>Format</v>
      </c>
      <c r="P51" s="193" t="str">
        <f ca="1">OFFSET($K$2,N50,0)</f>
        <v>자리수</v>
      </c>
      <c r="AC51" s="179"/>
      <c r="AD51" s="52"/>
    </row>
    <row r="52" spans="2:39" ht="18" customHeight="1">
      <c r="B52" s="53" t="s">
        <v>559</v>
      </c>
      <c r="S52" s="53"/>
    </row>
    <row r="53" spans="2:39" ht="18" customHeight="1">
      <c r="B53" s="181" t="s">
        <v>560</v>
      </c>
      <c r="C53" s="182" t="s">
        <v>561</v>
      </c>
      <c r="D53" s="182" t="s">
        <v>562</v>
      </c>
      <c r="E53" s="182" t="s">
        <v>563</v>
      </c>
      <c r="F53" s="182" t="s">
        <v>564</v>
      </c>
      <c r="G53" s="182" t="s">
        <v>565</v>
      </c>
      <c r="H53" s="168" t="s">
        <v>566</v>
      </c>
      <c r="M53" s="418" t="s">
        <v>567</v>
      </c>
      <c r="N53" s="419"/>
      <c r="O53" s="420" t="s">
        <v>568</v>
      </c>
      <c r="P53" s="421"/>
      <c r="Q53" s="421"/>
      <c r="R53" s="421"/>
      <c r="S53" s="422"/>
    </row>
    <row r="54" spans="2:39" ht="18" customHeight="1">
      <c r="B54" s="181" t="s">
        <v>569</v>
      </c>
      <c r="C54" s="194">
        <f>Mass_1_2!J4</f>
        <v>0</v>
      </c>
      <c r="D54" s="194">
        <f>Mass_1_2!K4</f>
        <v>0</v>
      </c>
      <c r="E54" s="194">
        <f>Mass_1_2!L4</f>
        <v>0</v>
      </c>
      <c r="F54" s="194">
        <f>Mass_1_2!M4</f>
        <v>0</v>
      </c>
      <c r="G54" s="194">
        <f>Mass_1_2!N4</f>
        <v>0</v>
      </c>
      <c r="H54" s="170">
        <f>Mass_1_2!J6</f>
        <v>0</v>
      </c>
      <c r="M54" s="232" t="s">
        <v>558</v>
      </c>
      <c r="N54" s="233" t="s">
        <v>570</v>
      </c>
      <c r="O54" s="168" t="s">
        <v>510</v>
      </c>
      <c r="P54" s="168" t="s">
        <v>571</v>
      </c>
      <c r="Q54" s="168" t="s">
        <v>572</v>
      </c>
      <c r="R54" s="168" t="s">
        <v>573</v>
      </c>
      <c r="S54" s="168" t="s">
        <v>566</v>
      </c>
    </row>
    <row r="55" spans="2:39" ht="18" customHeight="1">
      <c r="B55" s="181" t="s">
        <v>574</v>
      </c>
      <c r="C55" s="195" t="s">
        <v>575</v>
      </c>
      <c r="D55" s="195">
        <f>D54-$C54</f>
        <v>0</v>
      </c>
      <c r="E55" s="195">
        <f>E54-$C54</f>
        <v>0</v>
      </c>
      <c r="F55" s="195">
        <f>F54-$C54</f>
        <v>0</v>
      </c>
      <c r="G55" s="195">
        <f>G54-$C54</f>
        <v>0</v>
      </c>
      <c r="M55" s="193" t="str">
        <f ca="1">IF(D$3=TRUE,MIN(P51,AC69),AC69)</f>
        <v>소수점</v>
      </c>
      <c r="N55" s="193" t="e">
        <f ca="1">OFFSET(J$2,MATCH(M55,K$3:K$12,0),0)</f>
        <v>#N/A</v>
      </c>
      <c r="O55" s="170" t="e">
        <f ca="1">TEXT(D55,$N55)&amp;" "&amp;$D50</f>
        <v>#N/A</v>
      </c>
      <c r="P55" s="170" t="e">
        <f ca="1">TEXT(E55,$N55)&amp;" "&amp;$D50</f>
        <v>#N/A</v>
      </c>
      <c r="Q55" s="170" t="e">
        <f ca="1">TEXT(F55,$N55)&amp;" "&amp;$D50</f>
        <v>#N/A</v>
      </c>
      <c r="R55" s="170" t="e">
        <f ca="1">TEXT(G55,$N55)&amp;" "&amp;$D50</f>
        <v>#N/A</v>
      </c>
      <c r="S55" s="170" t="str">
        <f ca="1">TEXT(H54,OFFSET($M$2,COUNTIF($L$3:$L$12,"&lt;="&amp;H54),0))&amp;" "&amp;D50</f>
        <v>0.00 0</v>
      </c>
      <c r="AD55" s="52"/>
    </row>
    <row r="56" spans="2:39" ht="18" customHeight="1">
      <c r="AD56" s="52"/>
    </row>
    <row r="57" spans="2:39" ht="18" customHeight="1">
      <c r="B57" s="53" t="s">
        <v>469</v>
      </c>
      <c r="AD57" s="52"/>
    </row>
    <row r="58" spans="2:39" ht="18" customHeight="1">
      <c r="B58" s="180" t="s">
        <v>576</v>
      </c>
      <c r="C58" s="418" t="s">
        <v>577</v>
      </c>
      <c r="D58" s="425"/>
      <c r="E58" s="419"/>
      <c r="F58" s="418" t="s">
        <v>578</v>
      </c>
      <c r="G58" s="425"/>
      <c r="H58" s="425"/>
      <c r="I58" s="419"/>
      <c r="J58" s="180" t="s">
        <v>511</v>
      </c>
      <c r="K58" s="180" t="s">
        <v>579</v>
      </c>
      <c r="M58" s="233" t="s">
        <v>580</v>
      </c>
      <c r="N58" s="233" t="s">
        <v>581</v>
      </c>
      <c r="O58" s="180" t="s">
        <v>582</v>
      </c>
      <c r="P58" s="180" t="s">
        <v>583</v>
      </c>
      <c r="Q58" s="180" t="s">
        <v>584</v>
      </c>
      <c r="S58" s="233" t="s">
        <v>512</v>
      </c>
      <c r="T58" s="423" t="s">
        <v>672</v>
      </c>
      <c r="U58" s="424"/>
      <c r="V58" s="418" t="s">
        <v>460</v>
      </c>
      <c r="W58" s="425"/>
      <c r="X58" s="419"/>
      <c r="Y58" s="180" t="s">
        <v>529</v>
      </c>
      <c r="Z58" s="209" t="s">
        <v>694</v>
      </c>
      <c r="AB58" s="418" t="s">
        <v>728</v>
      </c>
      <c r="AC58" s="425"/>
      <c r="AD58" s="419"/>
      <c r="AF58" s="410" t="s">
        <v>733</v>
      </c>
      <c r="AG58" s="411"/>
      <c r="AM58" s="179"/>
    </row>
    <row r="59" spans="2:39" ht="18" customHeight="1">
      <c r="B59" s="180"/>
      <c r="C59" s="180" t="s">
        <v>585</v>
      </c>
      <c r="D59" s="180" t="s">
        <v>586</v>
      </c>
      <c r="E59" s="180" t="s">
        <v>532</v>
      </c>
      <c r="F59" s="180" t="s">
        <v>533</v>
      </c>
      <c r="G59" s="180" t="s">
        <v>490</v>
      </c>
      <c r="H59" s="180" t="s">
        <v>491</v>
      </c>
      <c r="I59" s="180" t="s">
        <v>587</v>
      </c>
      <c r="J59" s="180" t="s">
        <v>534</v>
      </c>
      <c r="K59" s="180"/>
      <c r="M59" s="233" t="s">
        <v>507</v>
      </c>
      <c r="N59" s="233" t="s">
        <v>570</v>
      </c>
      <c r="O59" s="180" t="s">
        <v>588</v>
      </c>
      <c r="P59" s="180" t="s">
        <v>589</v>
      </c>
      <c r="Q59" s="180" t="s">
        <v>590</v>
      </c>
      <c r="S59" s="233" t="s">
        <v>591</v>
      </c>
      <c r="T59" s="209" t="s">
        <v>673</v>
      </c>
      <c r="U59" s="209" t="s">
        <v>674</v>
      </c>
      <c r="V59" s="180" t="s">
        <v>592</v>
      </c>
      <c r="W59" s="180" t="s">
        <v>536</v>
      </c>
      <c r="X59" s="180" t="s">
        <v>493</v>
      </c>
      <c r="Y59" s="210" t="str">
        <f ca="1">IF(TYPE(MATCH("FAIL",Y60:Y75,0))=16,"","FAIL")</f>
        <v/>
      </c>
      <c r="Z59" s="180"/>
      <c r="AB59" s="180" t="s">
        <v>593</v>
      </c>
      <c r="AC59" s="180" t="s">
        <v>594</v>
      </c>
      <c r="AD59" s="180" t="s">
        <v>595</v>
      </c>
      <c r="AF59" s="236" t="s">
        <v>537</v>
      </c>
      <c r="AG59" s="237" t="s">
        <v>736</v>
      </c>
      <c r="AM59" s="179"/>
    </row>
    <row r="60" spans="2:39" ht="18" customHeight="1">
      <c r="B60" s="193" t="b">
        <f>IF(Mass_1_2!W4="",FALSE,TRUE)</f>
        <v>0</v>
      </c>
      <c r="C60" s="193">
        <f>VALUE(Mass_1_2!A4)</f>
        <v>0</v>
      </c>
      <c r="D60" s="193">
        <f>Mass_1_2!B4</f>
        <v>0</v>
      </c>
      <c r="E60" s="197">
        <f>Mass_1_2!U4</f>
        <v>0</v>
      </c>
      <c r="F60" s="193">
        <f>Mass_1_2!W4</f>
        <v>0</v>
      </c>
      <c r="G60" s="193">
        <f>Mass_1_2!X4</f>
        <v>0</v>
      </c>
      <c r="H60" s="193">
        <f>Mass_1_2!Y4</f>
        <v>0</v>
      </c>
      <c r="I60" s="198">
        <f>AVERAGE(F60:H60)</f>
        <v>0</v>
      </c>
      <c r="J60" s="199" t="e">
        <f t="shared" ref="J60:J75" ca="1" si="14">ROUND(E60-I60,M$55)</f>
        <v>#VALUE!</v>
      </c>
      <c r="K60" s="200">
        <f>STDEV(F60:H60)</f>
        <v>0</v>
      </c>
      <c r="M60" s="193">
        <f t="shared" ref="M60:M75" ca="1" si="15">IF(C60&lt;1,0,OFFSET($M$2,COUNTIF($L$3:$L$12,"&lt;="&amp;C60),0))</f>
        <v>0</v>
      </c>
      <c r="N60" s="193" t="e">
        <f ca="1">N55</f>
        <v>#N/A</v>
      </c>
      <c r="O60" s="198" t="e">
        <f ca="1">TEXT(C60,SUBSTITUTE(M60,0,"")&amp;N60)</f>
        <v>#N/A</v>
      </c>
      <c r="P60" s="197" t="e">
        <f ca="1">TEXT(C60+J60,SUBSTITUTE(M60,0,"")&amp;N60)</f>
        <v>#VALUE!</v>
      </c>
      <c r="Q60" s="199" t="e">
        <f t="shared" ref="Q60:Q75" ca="1" si="16">TEXT(J60,N60)</f>
        <v>#VALUE!</v>
      </c>
      <c r="S60" s="193" t="e">
        <f ca="1">OFFSET($K$2,MATCH(N60,$J$3:$J$12,0),0)</f>
        <v>#N/A</v>
      </c>
      <c r="T60" s="197" t="e">
        <f t="shared" ref="T60:T75" ca="1" si="17">ROUND(C60+J60,S60)</f>
        <v>#VALUE!</v>
      </c>
      <c r="U60" s="197" t="e">
        <f ca="1">TEXT(T60,SUBSTITUTE(M60,0,"")&amp;N60)</f>
        <v>#VALUE!</v>
      </c>
      <c r="V60" s="193" t="e">
        <f ca="1">ROUND(Mass_1_2!O4,S60)</f>
        <v>#N/A</v>
      </c>
      <c r="W60" s="193" t="e">
        <f ca="1">ROUND(Mass_1_2!P4,S60)</f>
        <v>#N/A</v>
      </c>
      <c r="X60" s="193" t="e">
        <f t="shared" ref="X60:X75" ca="1" si="18">"± "&amp;TEXT((W60-V60)/2,N60)</f>
        <v>#N/A</v>
      </c>
      <c r="Y60" s="198" t="str">
        <f ca="1">IF(TYPE(T60)=16,"PASS",IF(AND(V60&lt;=T60,T60&lt;=W60),"PASS","FAIL"))</f>
        <v>PASS</v>
      </c>
      <c r="Z60" s="198" t="e">
        <f ca="1">AF$70</f>
        <v>#N/A</v>
      </c>
      <c r="AB60" s="180" t="str">
        <f>측정불확도추정보고서!U360</f>
        <v>mg</v>
      </c>
      <c r="AC60" s="180">
        <f>D50</f>
        <v>0</v>
      </c>
      <c r="AD60" s="180">
        <f>AC60</f>
        <v>0</v>
      </c>
      <c r="AF60" s="198">
        <f>MAX(K60:K75)</f>
        <v>0</v>
      </c>
      <c r="AG60" s="193" t="e">
        <f ca="1">TEXT(AF60,N55)&amp;" "&amp;D50</f>
        <v>#N/A</v>
      </c>
      <c r="AM60" s="179"/>
    </row>
    <row r="61" spans="2:39" ht="18" customHeight="1">
      <c r="B61" s="193" t="b">
        <f>IF(Mass_1_2!W5="",FALSE,TRUE)</f>
        <v>0</v>
      </c>
      <c r="C61" s="193">
        <f>VALUE(Mass_1_2!A5)</f>
        <v>0</v>
      </c>
      <c r="D61" s="193">
        <f>Mass_1_2!B5</f>
        <v>0</v>
      </c>
      <c r="E61" s="197">
        <f>Mass_1_2!U5</f>
        <v>0</v>
      </c>
      <c r="F61" s="193">
        <f>Mass_1_2!W5</f>
        <v>0</v>
      </c>
      <c r="G61" s="193">
        <f>Mass_1_2!X5</f>
        <v>0</v>
      </c>
      <c r="H61" s="193">
        <f>Mass_1_2!Y5</f>
        <v>0</v>
      </c>
      <c r="I61" s="198">
        <f t="shared" ref="I61:I75" si="19">AVERAGE(F61:H61)</f>
        <v>0</v>
      </c>
      <c r="J61" s="199" t="e">
        <f t="shared" ca="1" si="14"/>
        <v>#VALUE!</v>
      </c>
      <c r="K61" s="200">
        <f t="shared" ref="K61:K75" si="20">STDEV(F61:H61)</f>
        <v>0</v>
      </c>
      <c r="M61" s="193">
        <f t="shared" ca="1" si="15"/>
        <v>0</v>
      </c>
      <c r="N61" s="193" t="e">
        <f t="shared" ref="N61:N75" ca="1" si="21">N60</f>
        <v>#N/A</v>
      </c>
      <c r="O61" s="198" t="e">
        <f t="shared" ref="O61:O75" ca="1" si="22">TEXT(C61,SUBSTITUTE(M61,0,"")&amp;N61)</f>
        <v>#N/A</v>
      </c>
      <c r="P61" s="197" t="e">
        <f t="shared" ref="P61:P75" ca="1" si="23">TEXT(C61+J61,SUBSTITUTE(M61,0,"")&amp;N61)</f>
        <v>#VALUE!</v>
      </c>
      <c r="Q61" s="199" t="e">
        <f t="shared" ca="1" si="16"/>
        <v>#VALUE!</v>
      </c>
      <c r="S61" s="193" t="e">
        <f t="shared" ref="S61:S75" ca="1" si="24">S60</f>
        <v>#N/A</v>
      </c>
      <c r="T61" s="197" t="e">
        <f t="shared" ca="1" si="17"/>
        <v>#VALUE!</v>
      </c>
      <c r="U61" s="197" t="e">
        <f t="shared" ref="U61:U75" ca="1" si="25">TEXT(T61,SUBSTITUTE(M61,0,"")&amp;N61)</f>
        <v>#VALUE!</v>
      </c>
      <c r="V61" s="193" t="e">
        <f ca="1">ROUND(Mass_1_2!O5,S61)</f>
        <v>#N/A</v>
      </c>
      <c r="W61" s="193" t="e">
        <f ca="1">ROUND(Mass_1_2!P5,S61)</f>
        <v>#N/A</v>
      </c>
      <c r="X61" s="193" t="e">
        <f t="shared" ca="1" si="18"/>
        <v>#N/A</v>
      </c>
      <c r="Y61" s="198" t="str">
        <f t="shared" ref="Y61:Y75" ca="1" si="26">IF(TYPE(T61)=16,"PASS",IF(AND(V61&lt;=T61,T61&lt;=W61),"PASS","FAIL"))</f>
        <v>PASS</v>
      </c>
      <c r="Z61" s="198" t="e">
        <f t="shared" ref="Z61:Z75" ca="1" si="27">AF$70</f>
        <v>#N/A</v>
      </c>
      <c r="AB61" s="201" t="e">
        <f ca="1">측정불확도추정보고서!R360</f>
        <v>#N/A</v>
      </c>
      <c r="AC61" s="193" t="e">
        <f ca="1">OFFSET($B$5,MATCH(AC60,$C$5:$E$5,0),MATCH(AB60,$B$6:$B$8,0))</f>
        <v>#N/A</v>
      </c>
      <c r="AD61" s="193" t="e">
        <f ca="1">AB61*AC61</f>
        <v>#N/A</v>
      </c>
      <c r="AM61" s="179"/>
    </row>
    <row r="62" spans="2:39" ht="18" customHeight="1">
      <c r="B62" s="193" t="b">
        <f>IF(Mass_1_2!W6="",FALSE,TRUE)</f>
        <v>0</v>
      </c>
      <c r="C62" s="193">
        <f>VALUE(Mass_1_2!A6)</f>
        <v>0</v>
      </c>
      <c r="D62" s="193">
        <f>Mass_1_2!B6</f>
        <v>0</v>
      </c>
      <c r="E62" s="197">
        <f>Mass_1_2!U6</f>
        <v>0</v>
      </c>
      <c r="F62" s="193">
        <f>Mass_1_2!W6</f>
        <v>0</v>
      </c>
      <c r="G62" s="193">
        <f>Mass_1_2!X6</f>
        <v>0</v>
      </c>
      <c r="H62" s="193">
        <f>Mass_1_2!Y6</f>
        <v>0</v>
      </c>
      <c r="I62" s="198">
        <f t="shared" si="19"/>
        <v>0</v>
      </c>
      <c r="J62" s="199" t="e">
        <f t="shared" ca="1" si="14"/>
        <v>#VALUE!</v>
      </c>
      <c r="K62" s="200">
        <f t="shared" si="20"/>
        <v>0</v>
      </c>
      <c r="M62" s="193">
        <f t="shared" ca="1" si="15"/>
        <v>0</v>
      </c>
      <c r="N62" s="193" t="e">
        <f t="shared" ca="1" si="21"/>
        <v>#N/A</v>
      </c>
      <c r="O62" s="198" t="e">
        <f t="shared" ca="1" si="22"/>
        <v>#N/A</v>
      </c>
      <c r="P62" s="197" t="e">
        <f t="shared" ca="1" si="23"/>
        <v>#VALUE!</v>
      </c>
      <c r="Q62" s="199" t="e">
        <f t="shared" ca="1" si="16"/>
        <v>#VALUE!</v>
      </c>
      <c r="S62" s="193" t="e">
        <f t="shared" ca="1" si="24"/>
        <v>#N/A</v>
      </c>
      <c r="T62" s="197" t="e">
        <f t="shared" ca="1" si="17"/>
        <v>#VALUE!</v>
      </c>
      <c r="U62" s="197" t="e">
        <f t="shared" ca="1" si="25"/>
        <v>#VALUE!</v>
      </c>
      <c r="V62" s="193" t="e">
        <f ca="1">ROUND(Mass_1_2!O6,S62)</f>
        <v>#N/A</v>
      </c>
      <c r="W62" s="193" t="e">
        <f ca="1">ROUND(Mass_1_2!P6,S62)</f>
        <v>#N/A</v>
      </c>
      <c r="X62" s="193" t="e">
        <f t="shared" ca="1" si="18"/>
        <v>#N/A</v>
      </c>
      <c r="Y62" s="198" t="str">
        <f t="shared" ca="1" si="26"/>
        <v>PASS</v>
      </c>
      <c r="Z62" s="198" t="e">
        <f t="shared" ca="1" si="27"/>
        <v>#N/A</v>
      </c>
      <c r="AD62" s="52"/>
      <c r="AM62" s="179"/>
    </row>
    <row r="63" spans="2:39" ht="18" customHeight="1">
      <c r="B63" s="193" t="b">
        <f>IF(Mass_1_2!W7="",FALSE,TRUE)</f>
        <v>0</v>
      </c>
      <c r="C63" s="193">
        <f>VALUE(Mass_1_2!A7)</f>
        <v>0</v>
      </c>
      <c r="D63" s="193">
        <f>Mass_1_2!B7</f>
        <v>0</v>
      </c>
      <c r="E63" s="197">
        <f>Mass_1_2!U7</f>
        <v>0</v>
      </c>
      <c r="F63" s="193">
        <f>Mass_1_2!W7</f>
        <v>0</v>
      </c>
      <c r="G63" s="193">
        <f>Mass_1_2!X7</f>
        <v>0</v>
      </c>
      <c r="H63" s="193">
        <f>Mass_1_2!Y7</f>
        <v>0</v>
      </c>
      <c r="I63" s="198">
        <f t="shared" si="19"/>
        <v>0</v>
      </c>
      <c r="J63" s="199" t="e">
        <f t="shared" ca="1" si="14"/>
        <v>#VALUE!</v>
      </c>
      <c r="K63" s="200">
        <f t="shared" si="20"/>
        <v>0</v>
      </c>
      <c r="M63" s="193">
        <f t="shared" ca="1" si="15"/>
        <v>0</v>
      </c>
      <c r="N63" s="193" t="e">
        <f t="shared" ca="1" si="21"/>
        <v>#N/A</v>
      </c>
      <c r="O63" s="198" t="e">
        <f t="shared" ca="1" si="22"/>
        <v>#N/A</v>
      </c>
      <c r="P63" s="197" t="e">
        <f t="shared" ca="1" si="23"/>
        <v>#VALUE!</v>
      </c>
      <c r="Q63" s="199" t="e">
        <f t="shared" ca="1" si="16"/>
        <v>#VALUE!</v>
      </c>
      <c r="S63" s="193" t="e">
        <f t="shared" ca="1" si="24"/>
        <v>#N/A</v>
      </c>
      <c r="T63" s="197" t="e">
        <f t="shared" ca="1" si="17"/>
        <v>#VALUE!</v>
      </c>
      <c r="U63" s="197" t="e">
        <f t="shared" ca="1" si="25"/>
        <v>#VALUE!</v>
      </c>
      <c r="V63" s="193" t="e">
        <f ca="1">ROUND(Mass_1_2!O7,S63)</f>
        <v>#N/A</v>
      </c>
      <c r="W63" s="193" t="e">
        <f ca="1">ROUND(Mass_1_2!P7,S63)</f>
        <v>#N/A</v>
      </c>
      <c r="X63" s="193" t="e">
        <f t="shared" ca="1" si="18"/>
        <v>#N/A</v>
      </c>
      <c r="Y63" s="198" t="str">
        <f t="shared" ca="1" si="26"/>
        <v>PASS</v>
      </c>
      <c r="Z63" s="198" t="e">
        <f t="shared" ca="1" si="27"/>
        <v>#N/A</v>
      </c>
      <c r="AB63" s="418" t="s">
        <v>596</v>
      </c>
      <c r="AC63" s="425"/>
      <c r="AD63" s="419"/>
      <c r="AM63" s="179"/>
    </row>
    <row r="64" spans="2:39" ht="18" customHeight="1">
      <c r="B64" s="193" t="b">
        <f>IF(Mass_1_2!W8="",FALSE,TRUE)</f>
        <v>0</v>
      </c>
      <c r="C64" s="193">
        <f>VALUE(Mass_1_2!A8)</f>
        <v>0</v>
      </c>
      <c r="D64" s="193">
        <f>Mass_1_2!B8</f>
        <v>0</v>
      </c>
      <c r="E64" s="197">
        <f>Mass_1_2!U8</f>
        <v>0</v>
      </c>
      <c r="F64" s="193">
        <f>Mass_1_2!W8</f>
        <v>0</v>
      </c>
      <c r="G64" s="193">
        <f>Mass_1_2!X8</f>
        <v>0</v>
      </c>
      <c r="H64" s="193">
        <f>Mass_1_2!Y8</f>
        <v>0</v>
      </c>
      <c r="I64" s="198">
        <f t="shared" si="19"/>
        <v>0</v>
      </c>
      <c r="J64" s="199" t="e">
        <f t="shared" ca="1" si="14"/>
        <v>#VALUE!</v>
      </c>
      <c r="K64" s="200">
        <f t="shared" si="20"/>
        <v>0</v>
      </c>
      <c r="M64" s="193">
        <f t="shared" ca="1" si="15"/>
        <v>0</v>
      </c>
      <c r="N64" s="193" t="e">
        <f ca="1">N63</f>
        <v>#N/A</v>
      </c>
      <c r="O64" s="198" t="e">
        <f t="shared" ca="1" si="22"/>
        <v>#N/A</v>
      </c>
      <c r="P64" s="197" t="e">
        <f ca="1">TEXT(C64+J64,SUBSTITUTE(M64,0,"")&amp;N64)</f>
        <v>#VALUE!</v>
      </c>
      <c r="Q64" s="199" t="e">
        <f t="shared" ca="1" si="16"/>
        <v>#VALUE!</v>
      </c>
      <c r="S64" s="193" t="e">
        <f t="shared" ca="1" si="24"/>
        <v>#N/A</v>
      </c>
      <c r="T64" s="197" t="e">
        <f t="shared" ca="1" si="17"/>
        <v>#VALUE!</v>
      </c>
      <c r="U64" s="197" t="e">
        <f t="shared" ca="1" si="25"/>
        <v>#VALUE!</v>
      </c>
      <c r="V64" s="193" t="e">
        <f ca="1">ROUND(Mass_1_2!O8,S64)</f>
        <v>#N/A</v>
      </c>
      <c r="W64" s="193" t="e">
        <f ca="1">ROUND(Mass_1_2!P8,S64)</f>
        <v>#N/A</v>
      </c>
      <c r="X64" s="193" t="e">
        <f t="shared" ca="1" si="18"/>
        <v>#N/A</v>
      </c>
      <c r="Y64" s="198" t="str">
        <f t="shared" ca="1" si="26"/>
        <v>PASS</v>
      </c>
      <c r="Z64" s="198" t="e">
        <f t="shared" ca="1" si="27"/>
        <v>#N/A</v>
      </c>
      <c r="AB64" s="180" t="s">
        <v>596</v>
      </c>
      <c r="AC64" s="180" t="s">
        <v>597</v>
      </c>
      <c r="AD64" s="180" t="s">
        <v>598</v>
      </c>
      <c r="AM64" s="179"/>
    </row>
    <row r="65" spans="1:39" ht="18" customHeight="1">
      <c r="B65" s="193" t="b">
        <f>IF(Mass_1_2!W9="",FALSE,TRUE)</f>
        <v>0</v>
      </c>
      <c r="C65" s="193">
        <f>VALUE(Mass_1_2!A9)</f>
        <v>0</v>
      </c>
      <c r="D65" s="193">
        <f>Mass_1_2!B9</f>
        <v>0</v>
      </c>
      <c r="E65" s="197">
        <f>Mass_1_2!U9</f>
        <v>0</v>
      </c>
      <c r="F65" s="193">
        <f>Mass_1_2!W9</f>
        <v>0</v>
      </c>
      <c r="G65" s="193">
        <f>Mass_1_2!X9</f>
        <v>0</v>
      </c>
      <c r="H65" s="193">
        <f>Mass_1_2!Y9</f>
        <v>0</v>
      </c>
      <c r="I65" s="198">
        <f t="shared" si="19"/>
        <v>0</v>
      </c>
      <c r="J65" s="199" t="e">
        <f t="shared" ca="1" si="14"/>
        <v>#VALUE!</v>
      </c>
      <c r="K65" s="200">
        <f t="shared" si="20"/>
        <v>0</v>
      </c>
      <c r="M65" s="193">
        <f t="shared" ca="1" si="15"/>
        <v>0</v>
      </c>
      <c r="N65" s="193" t="e">
        <f t="shared" ca="1" si="21"/>
        <v>#N/A</v>
      </c>
      <c r="O65" s="198" t="e">
        <f t="shared" ca="1" si="22"/>
        <v>#N/A</v>
      </c>
      <c r="P65" s="197" t="e">
        <f t="shared" ca="1" si="23"/>
        <v>#VALUE!</v>
      </c>
      <c r="Q65" s="199" t="e">
        <f t="shared" ca="1" si="16"/>
        <v>#VALUE!</v>
      </c>
      <c r="S65" s="193" t="e">
        <f t="shared" ca="1" si="24"/>
        <v>#N/A</v>
      </c>
      <c r="T65" s="197" t="e">
        <f t="shared" ca="1" si="17"/>
        <v>#VALUE!</v>
      </c>
      <c r="U65" s="197" t="e">
        <f t="shared" ca="1" si="25"/>
        <v>#VALUE!</v>
      </c>
      <c r="V65" s="193" t="e">
        <f ca="1">ROUND(Mass_1_2!O9,S65)</f>
        <v>#N/A</v>
      </c>
      <c r="W65" s="193" t="e">
        <f ca="1">ROUND(Mass_1_2!P9,S65)</f>
        <v>#N/A</v>
      </c>
      <c r="X65" s="193" t="e">
        <f t="shared" ca="1" si="18"/>
        <v>#N/A</v>
      </c>
      <c r="Y65" s="198" t="str">
        <f t="shared" ca="1" si="26"/>
        <v>PASS</v>
      </c>
      <c r="Z65" s="198" t="e">
        <f t="shared" ca="1" si="27"/>
        <v>#N/A</v>
      </c>
      <c r="AB65" s="180" t="str">
        <f ca="1">OFFSET(Mass_1_2!E$3,COUNTA(Mass_1_2!A$4:A$19),0)</f>
        <v>CMC_UNIT</v>
      </c>
      <c r="AC65" s="180">
        <f>AC60</f>
        <v>0</v>
      </c>
      <c r="AD65" s="180">
        <f>AC65</f>
        <v>0</v>
      </c>
      <c r="AM65" s="179"/>
    </row>
    <row r="66" spans="1:39" ht="18" customHeight="1">
      <c r="B66" s="193" t="b">
        <f>IF(Mass_1_2!W10="",FALSE,TRUE)</f>
        <v>0</v>
      </c>
      <c r="C66" s="193">
        <f>VALUE(Mass_1_2!A10)</f>
        <v>0</v>
      </c>
      <c r="D66" s="193">
        <f>Mass_1_2!B10</f>
        <v>0</v>
      </c>
      <c r="E66" s="197">
        <f>Mass_1_2!U10</f>
        <v>0</v>
      </c>
      <c r="F66" s="193">
        <f>Mass_1_2!W10</f>
        <v>0</v>
      </c>
      <c r="G66" s="193">
        <f>Mass_1_2!X10</f>
        <v>0</v>
      </c>
      <c r="H66" s="193">
        <f>Mass_1_2!Y10</f>
        <v>0</v>
      </c>
      <c r="I66" s="198">
        <f t="shared" si="19"/>
        <v>0</v>
      </c>
      <c r="J66" s="199" t="e">
        <f t="shared" ca="1" si="14"/>
        <v>#VALUE!</v>
      </c>
      <c r="K66" s="200">
        <f t="shared" si="20"/>
        <v>0</v>
      </c>
      <c r="M66" s="193">
        <f t="shared" ca="1" si="15"/>
        <v>0</v>
      </c>
      <c r="N66" s="193" t="e">
        <f t="shared" ca="1" si="21"/>
        <v>#N/A</v>
      </c>
      <c r="O66" s="198" t="e">
        <f t="shared" ca="1" si="22"/>
        <v>#N/A</v>
      </c>
      <c r="P66" s="197" t="e">
        <f t="shared" ca="1" si="23"/>
        <v>#VALUE!</v>
      </c>
      <c r="Q66" s="199" t="e">
        <f t="shared" ca="1" si="16"/>
        <v>#VALUE!</v>
      </c>
      <c r="S66" s="193" t="e">
        <f t="shared" ca="1" si="24"/>
        <v>#N/A</v>
      </c>
      <c r="T66" s="197" t="e">
        <f t="shared" ca="1" si="17"/>
        <v>#VALUE!</v>
      </c>
      <c r="U66" s="197" t="e">
        <f t="shared" ca="1" si="25"/>
        <v>#VALUE!</v>
      </c>
      <c r="V66" s="193" t="e">
        <f ca="1">ROUND(Mass_1_2!O10,S66)</f>
        <v>#N/A</v>
      </c>
      <c r="W66" s="193" t="e">
        <f ca="1">ROUND(Mass_1_2!P10,S66)</f>
        <v>#N/A</v>
      </c>
      <c r="X66" s="193" t="e">
        <f t="shared" ca="1" si="18"/>
        <v>#N/A</v>
      </c>
      <c r="Y66" s="198" t="str">
        <f t="shared" ca="1" si="26"/>
        <v>PASS</v>
      </c>
      <c r="Z66" s="198" t="e">
        <f t="shared" ca="1" si="27"/>
        <v>#N/A</v>
      </c>
      <c r="AB66" s="198" t="str">
        <f ca="1">OFFSET(Mass_1_2!C$3,COUNTA(Mass_1_2!A$4:A$19),0)</f>
        <v>CMC_1</v>
      </c>
      <c r="AC66" s="193" t="e">
        <f ca="1">OFFSET($B$5,MATCH(AC65,$C$5:$E$5,0),MATCH(AB65,$B$6:$B$8,0))</f>
        <v>#N/A</v>
      </c>
      <c r="AD66" s="193" t="e">
        <f ca="1">AB66*AC66</f>
        <v>#VALUE!</v>
      </c>
      <c r="AM66" s="179"/>
    </row>
    <row r="67" spans="1:39" ht="18" customHeight="1">
      <c r="B67" s="193" t="b">
        <f>IF(Mass_1_2!W11="",FALSE,TRUE)</f>
        <v>0</v>
      </c>
      <c r="C67" s="193">
        <f>VALUE(Mass_1_2!A11)</f>
        <v>0</v>
      </c>
      <c r="D67" s="193">
        <f>Mass_1_2!B11</f>
        <v>0</v>
      </c>
      <c r="E67" s="197">
        <f>Mass_1_2!U11</f>
        <v>0</v>
      </c>
      <c r="F67" s="193">
        <f>Mass_1_2!W11</f>
        <v>0</v>
      </c>
      <c r="G67" s="193">
        <f>Mass_1_2!X11</f>
        <v>0</v>
      </c>
      <c r="H67" s="193">
        <f>Mass_1_2!Y11</f>
        <v>0</v>
      </c>
      <c r="I67" s="198">
        <f t="shared" si="19"/>
        <v>0</v>
      </c>
      <c r="J67" s="199" t="e">
        <f t="shared" ca="1" si="14"/>
        <v>#VALUE!</v>
      </c>
      <c r="K67" s="200">
        <f t="shared" si="20"/>
        <v>0</v>
      </c>
      <c r="M67" s="193">
        <f t="shared" ca="1" si="15"/>
        <v>0</v>
      </c>
      <c r="N67" s="193" t="e">
        <f t="shared" ca="1" si="21"/>
        <v>#N/A</v>
      </c>
      <c r="O67" s="198" t="e">
        <f t="shared" ca="1" si="22"/>
        <v>#N/A</v>
      </c>
      <c r="P67" s="197" t="e">
        <f t="shared" ca="1" si="23"/>
        <v>#VALUE!</v>
      </c>
      <c r="Q67" s="199" t="e">
        <f t="shared" ca="1" si="16"/>
        <v>#VALUE!</v>
      </c>
      <c r="S67" s="193" t="e">
        <f t="shared" ca="1" si="24"/>
        <v>#N/A</v>
      </c>
      <c r="T67" s="197" t="e">
        <f t="shared" ca="1" si="17"/>
        <v>#VALUE!</v>
      </c>
      <c r="U67" s="197" t="e">
        <f t="shared" ca="1" si="25"/>
        <v>#VALUE!</v>
      </c>
      <c r="V67" s="193" t="e">
        <f ca="1">ROUND(Mass_1_2!O11,S67)</f>
        <v>#N/A</v>
      </c>
      <c r="W67" s="193" t="e">
        <f ca="1">ROUND(Mass_1_2!P11,S67)</f>
        <v>#N/A</v>
      </c>
      <c r="X67" s="193" t="e">
        <f t="shared" ca="1" si="18"/>
        <v>#N/A</v>
      </c>
      <c r="Y67" s="198" t="str">
        <f t="shared" ca="1" si="26"/>
        <v>PASS</v>
      </c>
      <c r="Z67" s="198" t="e">
        <f t="shared" ca="1" si="27"/>
        <v>#N/A</v>
      </c>
      <c r="AD67" s="52"/>
      <c r="AM67" s="179"/>
    </row>
    <row r="68" spans="1:39" ht="18" customHeight="1">
      <c r="B68" s="193" t="b">
        <f>IF(Mass_1_2!W12="",FALSE,TRUE)</f>
        <v>0</v>
      </c>
      <c r="C68" s="193">
        <f>VALUE(Mass_1_2!A12)</f>
        <v>0</v>
      </c>
      <c r="D68" s="193">
        <f>Mass_1_2!B12</f>
        <v>0</v>
      </c>
      <c r="E68" s="197">
        <f>Mass_1_2!U12</f>
        <v>0</v>
      </c>
      <c r="F68" s="193">
        <f>Mass_1_2!W12</f>
        <v>0</v>
      </c>
      <c r="G68" s="193">
        <f>Mass_1_2!X12</f>
        <v>0</v>
      </c>
      <c r="H68" s="193">
        <f>Mass_1_2!Y12</f>
        <v>0</v>
      </c>
      <c r="I68" s="198">
        <f t="shared" si="19"/>
        <v>0</v>
      </c>
      <c r="J68" s="199" t="e">
        <f t="shared" ca="1" si="14"/>
        <v>#VALUE!</v>
      </c>
      <c r="K68" s="200">
        <f t="shared" si="20"/>
        <v>0</v>
      </c>
      <c r="M68" s="193">
        <f t="shared" ca="1" si="15"/>
        <v>0</v>
      </c>
      <c r="N68" s="193" t="e">
        <f t="shared" ca="1" si="21"/>
        <v>#N/A</v>
      </c>
      <c r="O68" s="198" t="e">
        <f t="shared" ca="1" si="22"/>
        <v>#N/A</v>
      </c>
      <c r="P68" s="197" t="e">
        <f t="shared" ca="1" si="23"/>
        <v>#VALUE!</v>
      </c>
      <c r="Q68" s="199" t="e">
        <f t="shared" ca="1" si="16"/>
        <v>#VALUE!</v>
      </c>
      <c r="S68" s="193" t="e">
        <f t="shared" ca="1" si="24"/>
        <v>#N/A</v>
      </c>
      <c r="T68" s="197" t="e">
        <f t="shared" ca="1" si="17"/>
        <v>#VALUE!</v>
      </c>
      <c r="U68" s="197" t="e">
        <f t="shared" ca="1" si="25"/>
        <v>#VALUE!</v>
      </c>
      <c r="V68" s="193" t="e">
        <f ca="1">ROUND(Mass_1_2!O12,S68)</f>
        <v>#N/A</v>
      </c>
      <c r="W68" s="193" t="e">
        <f ca="1">ROUND(Mass_1_2!P12,S68)</f>
        <v>#N/A</v>
      </c>
      <c r="X68" s="193" t="e">
        <f t="shared" ca="1" si="18"/>
        <v>#N/A</v>
      </c>
      <c r="Y68" s="198" t="str">
        <f t="shared" ca="1" si="26"/>
        <v>PASS</v>
      </c>
      <c r="Z68" s="198" t="e">
        <f t="shared" ca="1" si="27"/>
        <v>#N/A</v>
      </c>
      <c r="AB68" s="180" t="s">
        <v>497</v>
      </c>
      <c r="AC68" s="180" t="s">
        <v>495</v>
      </c>
      <c r="AD68" s="180" t="s">
        <v>538</v>
      </c>
      <c r="AE68" s="180" t="s">
        <v>496</v>
      </c>
      <c r="AF68" s="180" t="s">
        <v>514</v>
      </c>
      <c r="AG68" s="418" t="s">
        <v>77</v>
      </c>
      <c r="AH68" s="419"/>
      <c r="AJ68" s="179"/>
    </row>
    <row r="69" spans="1:39" ht="18" customHeight="1">
      <c r="B69" s="193" t="b">
        <f>IF(Mass_1_2!W13="",FALSE,TRUE)</f>
        <v>0</v>
      </c>
      <c r="C69" s="193">
        <f>VALUE(Mass_1_2!A13)</f>
        <v>0</v>
      </c>
      <c r="D69" s="193">
        <f>Mass_1_2!B13</f>
        <v>0</v>
      </c>
      <c r="E69" s="197">
        <f>Mass_1_2!U13</f>
        <v>0</v>
      </c>
      <c r="F69" s="193">
        <f>Mass_1_2!W13</f>
        <v>0</v>
      </c>
      <c r="G69" s="193">
        <f>Mass_1_2!X13</f>
        <v>0</v>
      </c>
      <c r="H69" s="193">
        <f>Mass_1_2!Y13</f>
        <v>0</v>
      </c>
      <c r="I69" s="198">
        <f t="shared" si="19"/>
        <v>0</v>
      </c>
      <c r="J69" s="199" t="e">
        <f t="shared" ca="1" si="14"/>
        <v>#VALUE!</v>
      </c>
      <c r="K69" s="200">
        <f t="shared" si="20"/>
        <v>0</v>
      </c>
      <c r="M69" s="193">
        <f t="shared" ca="1" si="15"/>
        <v>0</v>
      </c>
      <c r="N69" s="193" t="e">
        <f t="shared" ca="1" si="21"/>
        <v>#N/A</v>
      </c>
      <c r="O69" s="198" t="e">
        <f t="shared" ca="1" si="22"/>
        <v>#N/A</v>
      </c>
      <c r="P69" s="197" t="e">
        <f t="shared" ca="1" si="23"/>
        <v>#VALUE!</v>
      </c>
      <c r="Q69" s="199" t="e">
        <f t="shared" ca="1" si="16"/>
        <v>#VALUE!</v>
      </c>
      <c r="S69" s="193" t="e">
        <f t="shared" ca="1" si="24"/>
        <v>#N/A</v>
      </c>
      <c r="T69" s="197" t="e">
        <f t="shared" ca="1" si="17"/>
        <v>#VALUE!</v>
      </c>
      <c r="U69" s="197" t="e">
        <f t="shared" ca="1" si="25"/>
        <v>#VALUE!</v>
      </c>
      <c r="V69" s="193" t="e">
        <f ca="1">ROUND(Mass_1_2!O13,S69)</f>
        <v>#N/A</v>
      </c>
      <c r="W69" s="193" t="e">
        <f ca="1">ROUND(Mass_1_2!P13,S69)</f>
        <v>#N/A</v>
      </c>
      <c r="X69" s="193" t="e">
        <f t="shared" ca="1" si="18"/>
        <v>#N/A</v>
      </c>
      <c r="Y69" s="198" t="str">
        <f t="shared" ca="1" si="26"/>
        <v>PASS</v>
      </c>
      <c r="Z69" s="198" t="e">
        <f t="shared" ca="1" si="27"/>
        <v>#N/A</v>
      </c>
      <c r="AB69" s="183" t="e">
        <f ca="1">IF(AB70=AD61,AD60,AD65)</f>
        <v>#N/A</v>
      </c>
      <c r="AC69" s="180" t="str">
        <f ca="1">OFFSET($K$2,COUNTIF($I$3:$I$12,"&lt;="&amp;AB70)-C$3,0)</f>
        <v>소수점</v>
      </c>
      <c r="AD69" s="180" t="s">
        <v>470</v>
      </c>
      <c r="AE69" s="183"/>
      <c r="AF69" s="180" t="s">
        <v>498</v>
      </c>
      <c r="AG69" s="180" t="s">
        <v>515</v>
      </c>
      <c r="AH69" s="180" t="s">
        <v>499</v>
      </c>
      <c r="AJ69" s="179"/>
    </row>
    <row r="70" spans="1:39" ht="18" customHeight="1">
      <c r="B70" s="193" t="b">
        <f>IF(Mass_1_2!W14="",FALSE,TRUE)</f>
        <v>0</v>
      </c>
      <c r="C70" s="193">
        <f>VALUE(Mass_1_2!A14)</f>
        <v>0</v>
      </c>
      <c r="D70" s="193">
        <f>Mass_1_2!B14</f>
        <v>0</v>
      </c>
      <c r="E70" s="197">
        <f>Mass_1_2!U14</f>
        <v>0</v>
      </c>
      <c r="F70" s="193">
        <f>Mass_1_2!W14</f>
        <v>0</v>
      </c>
      <c r="G70" s="193">
        <f>Mass_1_2!X14</f>
        <v>0</v>
      </c>
      <c r="H70" s="193">
        <f>Mass_1_2!Y14</f>
        <v>0</v>
      </c>
      <c r="I70" s="198">
        <f t="shared" si="19"/>
        <v>0</v>
      </c>
      <c r="J70" s="199" t="e">
        <f t="shared" ca="1" si="14"/>
        <v>#VALUE!</v>
      </c>
      <c r="K70" s="200">
        <f t="shared" si="20"/>
        <v>0</v>
      </c>
      <c r="M70" s="193">
        <f t="shared" ca="1" si="15"/>
        <v>0</v>
      </c>
      <c r="N70" s="193" t="e">
        <f t="shared" ca="1" si="21"/>
        <v>#N/A</v>
      </c>
      <c r="O70" s="198" t="e">
        <f t="shared" ca="1" si="22"/>
        <v>#N/A</v>
      </c>
      <c r="P70" s="197" t="e">
        <f t="shared" ca="1" si="23"/>
        <v>#VALUE!</v>
      </c>
      <c r="Q70" s="199" t="e">
        <f t="shared" ca="1" si="16"/>
        <v>#VALUE!</v>
      </c>
      <c r="S70" s="193" t="e">
        <f t="shared" ca="1" si="24"/>
        <v>#N/A</v>
      </c>
      <c r="T70" s="197" t="e">
        <f t="shared" ca="1" si="17"/>
        <v>#VALUE!</v>
      </c>
      <c r="U70" s="197" t="e">
        <f t="shared" ca="1" si="25"/>
        <v>#VALUE!</v>
      </c>
      <c r="V70" s="193" t="e">
        <f ca="1">ROUND(Mass_1_2!O14,S70)</f>
        <v>#N/A</v>
      </c>
      <c r="W70" s="193" t="e">
        <f ca="1">ROUND(Mass_1_2!P14,S70)</f>
        <v>#N/A</v>
      </c>
      <c r="X70" s="193" t="e">
        <f t="shared" ca="1" si="18"/>
        <v>#N/A</v>
      </c>
      <c r="Y70" s="198" t="str">
        <f t="shared" ca="1" si="26"/>
        <v>PASS</v>
      </c>
      <c r="Z70" s="198" t="e">
        <f t="shared" ca="1" si="27"/>
        <v>#N/A</v>
      </c>
      <c r="AB70" s="199" t="e">
        <f ca="1">MAX(AD61,AD66)</f>
        <v>#N/A</v>
      </c>
      <c r="AC70" s="193" t="str">
        <f ca="1">M55</f>
        <v>소수점</v>
      </c>
      <c r="AD70" s="193" t="e">
        <f ca="1">IF(5&lt;=(AB70-ROUND(AB70,AC70))/AB70*100,TRUE,FALSE)</f>
        <v>#N/A</v>
      </c>
      <c r="AE70" s="199" t="e">
        <f ca="1">IF(AD70=TRUE,ROUNDUP(AB70,AC70),ROUND(AB70,AC70))</f>
        <v>#N/A</v>
      </c>
      <c r="AF70" s="193" t="e">
        <f ca="1">IF(AH70=TRUE,#N/A,TEXT(AE70,N55)&amp;" "&amp;AB69)</f>
        <v>#N/A</v>
      </c>
      <c r="AG70" s="193" t="str">
        <f ca="1">IF(TYPE(AB70)=16,"",IF(AB70=AD61,"","초과"))</f>
        <v/>
      </c>
      <c r="AH70" s="222" t="str">
        <f ca="1">IF(TYPE(AB70)=16,"",IF(AB70&gt;C50*IF(C50&lt;=(0.0000001*IF(D50="mg",1000,1)),1100,IF(C50&lt;=(0.001*IF(D50="mg",1000,1)),500,IF(C50&lt;=(0.01*IF(D50="mg",1000,1)),200,100))),TRUE,FALSE))</f>
        <v/>
      </c>
      <c r="AJ70" s="179"/>
    </row>
    <row r="71" spans="1:39" ht="18" customHeight="1">
      <c r="B71" s="193" t="b">
        <f>IF(Mass_1_2!W15="",FALSE,TRUE)</f>
        <v>0</v>
      </c>
      <c r="C71" s="193">
        <f>VALUE(Mass_1_2!A15)</f>
        <v>0</v>
      </c>
      <c r="D71" s="193">
        <f>Mass_1_2!B15</f>
        <v>0</v>
      </c>
      <c r="E71" s="197">
        <f>Mass_1_2!U15</f>
        <v>0</v>
      </c>
      <c r="F71" s="193">
        <f>Mass_1_2!W15</f>
        <v>0</v>
      </c>
      <c r="G71" s="193">
        <f>Mass_1_2!X15</f>
        <v>0</v>
      </c>
      <c r="H71" s="193">
        <f>Mass_1_2!Y15</f>
        <v>0</v>
      </c>
      <c r="I71" s="198">
        <f t="shared" si="19"/>
        <v>0</v>
      </c>
      <c r="J71" s="199" t="e">
        <f t="shared" ca="1" si="14"/>
        <v>#VALUE!</v>
      </c>
      <c r="K71" s="200">
        <f t="shared" si="20"/>
        <v>0</v>
      </c>
      <c r="M71" s="193">
        <f t="shared" ca="1" si="15"/>
        <v>0</v>
      </c>
      <c r="N71" s="193" t="e">
        <f t="shared" ca="1" si="21"/>
        <v>#N/A</v>
      </c>
      <c r="O71" s="198" t="e">
        <f t="shared" ca="1" si="22"/>
        <v>#N/A</v>
      </c>
      <c r="P71" s="197" t="e">
        <f t="shared" ca="1" si="23"/>
        <v>#VALUE!</v>
      </c>
      <c r="Q71" s="199" t="e">
        <f t="shared" ca="1" si="16"/>
        <v>#VALUE!</v>
      </c>
      <c r="S71" s="193" t="e">
        <f t="shared" ca="1" si="24"/>
        <v>#N/A</v>
      </c>
      <c r="T71" s="197" t="e">
        <f t="shared" ca="1" si="17"/>
        <v>#VALUE!</v>
      </c>
      <c r="U71" s="197" t="e">
        <f t="shared" ca="1" si="25"/>
        <v>#VALUE!</v>
      </c>
      <c r="V71" s="193" t="e">
        <f ca="1">ROUND(Mass_1_2!O15,S71)</f>
        <v>#N/A</v>
      </c>
      <c r="W71" s="193" t="e">
        <f ca="1">ROUND(Mass_1_2!P15,S71)</f>
        <v>#N/A</v>
      </c>
      <c r="X71" s="193" t="e">
        <f t="shared" ca="1" si="18"/>
        <v>#N/A</v>
      </c>
      <c r="Y71" s="198" t="str">
        <f t="shared" ca="1" si="26"/>
        <v>PASS</v>
      </c>
      <c r="Z71" s="198" t="e">
        <f t="shared" ca="1" si="27"/>
        <v>#N/A</v>
      </c>
      <c r="AD71" s="52"/>
      <c r="AM71" s="179"/>
    </row>
    <row r="72" spans="1:39" ht="18" customHeight="1">
      <c r="B72" s="193" t="b">
        <f>IF(Mass_1_2!W16="",FALSE,TRUE)</f>
        <v>0</v>
      </c>
      <c r="C72" s="193">
        <f>VALUE(Mass_1_2!A16)</f>
        <v>0</v>
      </c>
      <c r="D72" s="193">
        <f>Mass_1_2!B16</f>
        <v>0</v>
      </c>
      <c r="E72" s="197">
        <f>Mass_1_2!U16</f>
        <v>0</v>
      </c>
      <c r="F72" s="193">
        <f>Mass_1_2!W16</f>
        <v>0</v>
      </c>
      <c r="G72" s="193">
        <f>Mass_1_2!X16</f>
        <v>0</v>
      </c>
      <c r="H72" s="193">
        <f>Mass_1_2!Y16</f>
        <v>0</v>
      </c>
      <c r="I72" s="198">
        <f t="shared" si="19"/>
        <v>0</v>
      </c>
      <c r="J72" s="199" t="e">
        <f t="shared" ca="1" si="14"/>
        <v>#VALUE!</v>
      </c>
      <c r="K72" s="200">
        <f t="shared" si="20"/>
        <v>0</v>
      </c>
      <c r="M72" s="193">
        <f t="shared" ca="1" si="15"/>
        <v>0</v>
      </c>
      <c r="N72" s="193" t="e">
        <f t="shared" ca="1" si="21"/>
        <v>#N/A</v>
      </c>
      <c r="O72" s="198" t="e">
        <f t="shared" ca="1" si="22"/>
        <v>#N/A</v>
      </c>
      <c r="P72" s="197" t="e">
        <f t="shared" ca="1" si="23"/>
        <v>#VALUE!</v>
      </c>
      <c r="Q72" s="199" t="e">
        <f t="shared" ca="1" si="16"/>
        <v>#VALUE!</v>
      </c>
      <c r="S72" s="193" t="e">
        <f t="shared" ca="1" si="24"/>
        <v>#N/A</v>
      </c>
      <c r="T72" s="197" t="e">
        <f t="shared" ca="1" si="17"/>
        <v>#VALUE!</v>
      </c>
      <c r="U72" s="197" t="e">
        <f t="shared" ca="1" si="25"/>
        <v>#VALUE!</v>
      </c>
      <c r="V72" s="193" t="e">
        <f ca="1">ROUND(Mass_1_2!O16,S72)</f>
        <v>#N/A</v>
      </c>
      <c r="W72" s="193" t="e">
        <f ca="1">ROUND(Mass_1_2!P16,S72)</f>
        <v>#N/A</v>
      </c>
      <c r="X72" s="193" t="e">
        <f t="shared" ca="1" si="18"/>
        <v>#N/A</v>
      </c>
      <c r="Y72" s="198" t="str">
        <f t="shared" ca="1" si="26"/>
        <v>PASS</v>
      </c>
      <c r="Z72" s="198" t="e">
        <f t="shared" ca="1" si="27"/>
        <v>#N/A</v>
      </c>
      <c r="AD72" s="52"/>
      <c r="AM72" s="179"/>
    </row>
    <row r="73" spans="1:39" ht="18" customHeight="1">
      <c r="B73" s="193" t="b">
        <f>IF(Mass_1_2!W17="",FALSE,TRUE)</f>
        <v>0</v>
      </c>
      <c r="C73" s="193">
        <f>VALUE(Mass_1_2!A17)</f>
        <v>0</v>
      </c>
      <c r="D73" s="193">
        <f>Mass_1_2!B17</f>
        <v>0</v>
      </c>
      <c r="E73" s="197">
        <f>Mass_1_2!U17</f>
        <v>0</v>
      </c>
      <c r="F73" s="193">
        <f>Mass_1_2!W17</f>
        <v>0</v>
      </c>
      <c r="G73" s="193">
        <f>Mass_1_2!X17</f>
        <v>0</v>
      </c>
      <c r="H73" s="193">
        <f>Mass_1_2!Y17</f>
        <v>0</v>
      </c>
      <c r="I73" s="198">
        <f t="shared" si="19"/>
        <v>0</v>
      </c>
      <c r="J73" s="199" t="e">
        <f t="shared" ca="1" si="14"/>
        <v>#VALUE!</v>
      </c>
      <c r="K73" s="200">
        <f t="shared" si="20"/>
        <v>0</v>
      </c>
      <c r="M73" s="193">
        <f t="shared" ca="1" si="15"/>
        <v>0</v>
      </c>
      <c r="N73" s="193" t="e">
        <f t="shared" ca="1" si="21"/>
        <v>#N/A</v>
      </c>
      <c r="O73" s="198" t="e">
        <f t="shared" ca="1" si="22"/>
        <v>#N/A</v>
      </c>
      <c r="P73" s="197" t="e">
        <f t="shared" ca="1" si="23"/>
        <v>#VALUE!</v>
      </c>
      <c r="Q73" s="199" t="e">
        <f t="shared" ca="1" si="16"/>
        <v>#VALUE!</v>
      </c>
      <c r="S73" s="193" t="e">
        <f t="shared" ca="1" si="24"/>
        <v>#N/A</v>
      </c>
      <c r="T73" s="197" t="e">
        <f t="shared" ca="1" si="17"/>
        <v>#VALUE!</v>
      </c>
      <c r="U73" s="197" t="e">
        <f t="shared" ca="1" si="25"/>
        <v>#VALUE!</v>
      </c>
      <c r="V73" s="193" t="e">
        <f ca="1">ROUND(Mass_1_2!O17,S73)</f>
        <v>#N/A</v>
      </c>
      <c r="W73" s="193" t="e">
        <f ca="1">ROUND(Mass_1_2!P17,S73)</f>
        <v>#N/A</v>
      </c>
      <c r="X73" s="193" t="e">
        <f t="shared" ca="1" si="18"/>
        <v>#N/A</v>
      </c>
      <c r="Y73" s="198" t="str">
        <f t="shared" ca="1" si="26"/>
        <v>PASS</v>
      </c>
      <c r="Z73" s="198" t="e">
        <f t="shared" ca="1" si="27"/>
        <v>#N/A</v>
      </c>
      <c r="AD73" s="52"/>
      <c r="AM73" s="179"/>
    </row>
    <row r="74" spans="1:39" ht="18" customHeight="1">
      <c r="B74" s="193" t="b">
        <f>IF(Mass_1_2!W18="",FALSE,TRUE)</f>
        <v>0</v>
      </c>
      <c r="C74" s="193">
        <f>VALUE(Mass_1_2!A18)</f>
        <v>0</v>
      </c>
      <c r="D74" s="193">
        <f>Mass_1_2!B18</f>
        <v>0</v>
      </c>
      <c r="E74" s="197">
        <f>Mass_1_2!U18</f>
        <v>0</v>
      </c>
      <c r="F74" s="193">
        <f>Mass_1_2!W18</f>
        <v>0</v>
      </c>
      <c r="G74" s="193">
        <f>Mass_1_2!X18</f>
        <v>0</v>
      </c>
      <c r="H74" s="193">
        <f>Mass_1_2!Y18</f>
        <v>0</v>
      </c>
      <c r="I74" s="198">
        <f t="shared" si="19"/>
        <v>0</v>
      </c>
      <c r="J74" s="199" t="e">
        <f t="shared" ca="1" si="14"/>
        <v>#VALUE!</v>
      </c>
      <c r="K74" s="200">
        <f t="shared" si="20"/>
        <v>0</v>
      </c>
      <c r="M74" s="193">
        <f t="shared" ca="1" si="15"/>
        <v>0</v>
      </c>
      <c r="N74" s="193" t="e">
        <f t="shared" ca="1" si="21"/>
        <v>#N/A</v>
      </c>
      <c r="O74" s="198" t="e">
        <f t="shared" ca="1" si="22"/>
        <v>#N/A</v>
      </c>
      <c r="P74" s="197" t="e">
        <f t="shared" ca="1" si="23"/>
        <v>#VALUE!</v>
      </c>
      <c r="Q74" s="199" t="e">
        <f t="shared" ca="1" si="16"/>
        <v>#VALUE!</v>
      </c>
      <c r="S74" s="193" t="e">
        <f t="shared" ca="1" si="24"/>
        <v>#N/A</v>
      </c>
      <c r="T74" s="197" t="e">
        <f t="shared" ca="1" si="17"/>
        <v>#VALUE!</v>
      </c>
      <c r="U74" s="197" t="e">
        <f t="shared" ca="1" si="25"/>
        <v>#VALUE!</v>
      </c>
      <c r="V74" s="193" t="e">
        <f ca="1">ROUND(Mass_1_2!O18,S74)</f>
        <v>#N/A</v>
      </c>
      <c r="W74" s="193" t="e">
        <f ca="1">ROUND(Mass_1_2!P18,S74)</f>
        <v>#N/A</v>
      </c>
      <c r="X74" s="193" t="e">
        <f t="shared" ca="1" si="18"/>
        <v>#N/A</v>
      </c>
      <c r="Y74" s="198" t="str">
        <f t="shared" ca="1" si="26"/>
        <v>PASS</v>
      </c>
      <c r="Z74" s="198" t="e">
        <f t="shared" ca="1" si="27"/>
        <v>#N/A</v>
      </c>
      <c r="AD74" s="52"/>
      <c r="AM74" s="179"/>
    </row>
    <row r="75" spans="1:39" ht="18" customHeight="1">
      <c r="B75" s="193" t="b">
        <f>IF(Mass_1_2!W19="",FALSE,TRUE)</f>
        <v>0</v>
      </c>
      <c r="C75" s="193">
        <f>VALUE(Mass_1_2!A19)</f>
        <v>0</v>
      </c>
      <c r="D75" s="193">
        <f>Mass_1_2!B19</f>
        <v>0</v>
      </c>
      <c r="E75" s="197">
        <f>Mass_1_2!U19</f>
        <v>0</v>
      </c>
      <c r="F75" s="193">
        <f>Mass_1_2!W19</f>
        <v>0</v>
      </c>
      <c r="G75" s="193">
        <f>Mass_1_2!X19</f>
        <v>0</v>
      </c>
      <c r="H75" s="193">
        <f>Mass_1_2!Y19</f>
        <v>0</v>
      </c>
      <c r="I75" s="198">
        <f t="shared" si="19"/>
        <v>0</v>
      </c>
      <c r="J75" s="199" t="e">
        <f t="shared" ca="1" si="14"/>
        <v>#VALUE!</v>
      </c>
      <c r="K75" s="200">
        <f t="shared" si="20"/>
        <v>0</v>
      </c>
      <c r="M75" s="193">
        <f t="shared" ca="1" si="15"/>
        <v>0</v>
      </c>
      <c r="N75" s="193" t="e">
        <f t="shared" ca="1" si="21"/>
        <v>#N/A</v>
      </c>
      <c r="O75" s="198" t="e">
        <f t="shared" ca="1" si="22"/>
        <v>#N/A</v>
      </c>
      <c r="P75" s="197" t="e">
        <f t="shared" ca="1" si="23"/>
        <v>#VALUE!</v>
      </c>
      <c r="Q75" s="199" t="e">
        <f t="shared" ca="1" si="16"/>
        <v>#VALUE!</v>
      </c>
      <c r="S75" s="193" t="e">
        <f t="shared" ca="1" si="24"/>
        <v>#N/A</v>
      </c>
      <c r="T75" s="197" t="e">
        <f t="shared" ca="1" si="17"/>
        <v>#VALUE!</v>
      </c>
      <c r="U75" s="197" t="e">
        <f t="shared" ca="1" si="25"/>
        <v>#VALUE!</v>
      </c>
      <c r="V75" s="193" t="e">
        <f ca="1">ROUND(Mass_1_2!O19,S75)</f>
        <v>#N/A</v>
      </c>
      <c r="W75" s="193" t="e">
        <f ca="1">ROUND(Mass_1_2!P19,S75)</f>
        <v>#N/A</v>
      </c>
      <c r="X75" s="193" t="e">
        <f t="shared" ca="1" si="18"/>
        <v>#N/A</v>
      </c>
      <c r="Y75" s="198" t="str">
        <f t="shared" ca="1" si="26"/>
        <v>PASS</v>
      </c>
      <c r="Z75" s="198" t="e">
        <f t="shared" ca="1" si="27"/>
        <v>#N/A</v>
      </c>
      <c r="AD75" s="52"/>
      <c r="AM75" s="179"/>
    </row>
    <row r="79" spans="1:39" ht="18" customHeight="1" thickBot="1"/>
    <row r="80" spans="1:39" ht="18" customHeight="1" thickBot="1">
      <c r="A80" s="53" t="s">
        <v>599</v>
      </c>
      <c r="C80" s="147" t="b">
        <f>B93</f>
        <v>0</v>
      </c>
    </row>
    <row r="81" spans="2:39" ht="18" customHeight="1">
      <c r="B81" s="53" t="s">
        <v>600</v>
      </c>
      <c r="M81" s="53" t="s">
        <v>601</v>
      </c>
    </row>
    <row r="82" spans="2:39" ht="18" customHeight="1">
      <c r="B82" s="168" t="s">
        <v>602</v>
      </c>
      <c r="C82" s="168" t="s">
        <v>554</v>
      </c>
      <c r="D82" s="168" t="s">
        <v>553</v>
      </c>
      <c r="M82" s="168" t="s">
        <v>551</v>
      </c>
      <c r="N82" s="168" t="s">
        <v>552</v>
      </c>
      <c r="O82" s="233" t="s">
        <v>603</v>
      </c>
      <c r="P82" s="203" t="s">
        <v>604</v>
      </c>
      <c r="AC82" s="179"/>
      <c r="AD82" s="52"/>
    </row>
    <row r="83" spans="2:39" ht="18" customHeight="1">
      <c r="B83" s="169">
        <f>MAX(C93:C108)</f>
        <v>0</v>
      </c>
      <c r="C83" s="170">
        <f>Mass_1_3!G4</f>
        <v>0</v>
      </c>
      <c r="D83" s="170">
        <f>Mass_1_3!I4</f>
        <v>0</v>
      </c>
      <c r="M83" s="168"/>
      <c r="N83" s="168">
        <f>COUNTIF($I$3:$I$12,"&lt;="&amp;C83)</f>
        <v>0</v>
      </c>
      <c r="O83" s="233" t="s">
        <v>557</v>
      </c>
      <c r="P83" s="232" t="s">
        <v>605</v>
      </c>
      <c r="AC83" s="179"/>
      <c r="AD83" s="52"/>
    </row>
    <row r="84" spans="2:39" ht="18" customHeight="1">
      <c r="M84" s="170" t="str">
        <f ca="1">TEXT(B83,OFFSET($M$2,COUNTIF($L$3:$L$12,"&lt;="&amp;B83),0))&amp;" "&amp;D83</f>
        <v>0.00 0</v>
      </c>
      <c r="N84" s="170" t="str">
        <f ca="1">TEXT(C83,O84)&amp;" "&amp;D83</f>
        <v>For1at 0</v>
      </c>
      <c r="O84" s="193" t="str">
        <f ca="1">OFFSET($J$2,N83,0)</f>
        <v>Format</v>
      </c>
      <c r="P84" s="193" t="str">
        <f ca="1">OFFSET($K$2,N83,0)</f>
        <v>자리수</v>
      </c>
      <c r="AC84" s="179"/>
      <c r="AD84" s="52"/>
    </row>
    <row r="85" spans="2:39" ht="18" customHeight="1">
      <c r="B85" s="53" t="s">
        <v>606</v>
      </c>
      <c r="S85" s="53"/>
    </row>
    <row r="86" spans="2:39" ht="18" customHeight="1">
      <c r="B86" s="181" t="s">
        <v>607</v>
      </c>
      <c r="C86" s="182" t="s">
        <v>561</v>
      </c>
      <c r="D86" s="182" t="s">
        <v>608</v>
      </c>
      <c r="E86" s="182" t="s">
        <v>563</v>
      </c>
      <c r="F86" s="182" t="s">
        <v>609</v>
      </c>
      <c r="G86" s="182" t="s">
        <v>481</v>
      </c>
      <c r="H86" s="168" t="s">
        <v>566</v>
      </c>
      <c r="M86" s="418" t="s">
        <v>611</v>
      </c>
      <c r="N86" s="419"/>
      <c r="O86" s="420" t="s">
        <v>612</v>
      </c>
      <c r="P86" s="421"/>
      <c r="Q86" s="421"/>
      <c r="R86" s="421"/>
      <c r="S86" s="422"/>
    </row>
    <row r="87" spans="2:39" ht="18" customHeight="1">
      <c r="B87" s="181" t="s">
        <v>613</v>
      </c>
      <c r="C87" s="194">
        <f>Mass_1_3!J4</f>
        <v>0</v>
      </c>
      <c r="D87" s="194">
        <f>Mass_1_3!K4</f>
        <v>0</v>
      </c>
      <c r="E87" s="194">
        <f>Mass_1_3!L4</f>
        <v>0</v>
      </c>
      <c r="F87" s="194">
        <f>Mass_1_3!M4</f>
        <v>0</v>
      </c>
      <c r="G87" s="194">
        <f>Mass_1_3!N4</f>
        <v>0</v>
      </c>
      <c r="H87" s="170">
        <f>Mass_1_3!J6</f>
        <v>0</v>
      </c>
      <c r="M87" s="232" t="s">
        <v>614</v>
      </c>
      <c r="N87" s="233" t="s">
        <v>557</v>
      </c>
      <c r="O87" s="168" t="s">
        <v>615</v>
      </c>
      <c r="P87" s="168" t="s">
        <v>616</v>
      </c>
      <c r="Q87" s="168" t="s">
        <v>617</v>
      </c>
      <c r="R87" s="168" t="s">
        <v>618</v>
      </c>
      <c r="S87" s="168" t="s">
        <v>619</v>
      </c>
    </row>
    <row r="88" spans="2:39" ht="18" customHeight="1">
      <c r="B88" s="181" t="s">
        <v>620</v>
      </c>
      <c r="C88" s="195" t="s">
        <v>621</v>
      </c>
      <c r="D88" s="195">
        <f>D87-$C87</f>
        <v>0</v>
      </c>
      <c r="E88" s="195">
        <f>E87-$C87</f>
        <v>0</v>
      </c>
      <c r="F88" s="195">
        <f>F87-$C87</f>
        <v>0</v>
      </c>
      <c r="G88" s="195">
        <f>G87-$C87</f>
        <v>0</v>
      </c>
      <c r="M88" s="193" t="str">
        <f ca="1">IF(D$3=TRUE,MIN(P84,AC102),AC102)</f>
        <v>소수점</v>
      </c>
      <c r="N88" s="193" t="e">
        <f ca="1">OFFSET(J$2,MATCH(M88,K$3:K$12,0),0)</f>
        <v>#N/A</v>
      </c>
      <c r="O88" s="170" t="e">
        <f ca="1">TEXT(D88,$N88)&amp;" "&amp;$D83</f>
        <v>#N/A</v>
      </c>
      <c r="P88" s="170" t="e">
        <f ca="1">TEXT(E88,$N88)&amp;" "&amp;$D83</f>
        <v>#N/A</v>
      </c>
      <c r="Q88" s="170" t="e">
        <f ca="1">TEXT(F88,$N88)&amp;" "&amp;$D83</f>
        <v>#N/A</v>
      </c>
      <c r="R88" s="170" t="e">
        <f ca="1">TEXT(G88,$N88)&amp;" "&amp;$D83</f>
        <v>#N/A</v>
      </c>
      <c r="S88" s="170" t="str">
        <f ca="1">TEXT(H87,OFFSET($M$2,COUNTIF($L$3:$L$12,"&lt;="&amp;H87),0))&amp;" "&amp;D83</f>
        <v>0.00 0</v>
      </c>
      <c r="AD88" s="52"/>
    </row>
    <row r="89" spans="2:39" ht="18" customHeight="1">
      <c r="AD89" s="52"/>
    </row>
    <row r="90" spans="2:39" ht="18" customHeight="1">
      <c r="B90" s="53" t="s">
        <v>622</v>
      </c>
      <c r="AD90" s="52"/>
    </row>
    <row r="91" spans="2:39" ht="18" customHeight="1">
      <c r="B91" s="180" t="s">
        <v>576</v>
      </c>
      <c r="C91" s="418" t="s">
        <v>623</v>
      </c>
      <c r="D91" s="425"/>
      <c r="E91" s="419"/>
      <c r="F91" s="418" t="s">
        <v>578</v>
      </c>
      <c r="G91" s="425"/>
      <c r="H91" s="425"/>
      <c r="I91" s="419"/>
      <c r="J91" s="180" t="s">
        <v>625</v>
      </c>
      <c r="K91" s="180" t="s">
        <v>503</v>
      </c>
      <c r="M91" s="233" t="s">
        <v>626</v>
      </c>
      <c r="N91" s="233" t="s">
        <v>611</v>
      </c>
      <c r="O91" s="180" t="s">
        <v>627</v>
      </c>
      <c r="P91" s="180" t="s">
        <v>628</v>
      </c>
      <c r="Q91" s="180" t="s">
        <v>584</v>
      </c>
      <c r="S91" s="233" t="s">
        <v>629</v>
      </c>
      <c r="T91" s="423" t="s">
        <v>672</v>
      </c>
      <c r="U91" s="424"/>
      <c r="V91" s="418" t="s">
        <v>630</v>
      </c>
      <c r="W91" s="425"/>
      <c r="X91" s="419"/>
      <c r="Y91" s="180" t="s">
        <v>529</v>
      </c>
      <c r="Z91" s="209" t="s">
        <v>694</v>
      </c>
      <c r="AB91" s="418" t="s">
        <v>728</v>
      </c>
      <c r="AC91" s="425"/>
      <c r="AD91" s="419"/>
      <c r="AF91" s="410" t="s">
        <v>737</v>
      </c>
      <c r="AG91" s="411"/>
    </row>
    <row r="92" spans="2:39" ht="18" customHeight="1">
      <c r="B92" s="180"/>
      <c r="C92" s="180" t="s">
        <v>631</v>
      </c>
      <c r="D92" s="180" t="s">
        <v>632</v>
      </c>
      <c r="E92" s="180" t="s">
        <v>589</v>
      </c>
      <c r="F92" s="180" t="s">
        <v>634</v>
      </c>
      <c r="G92" s="180" t="s">
        <v>490</v>
      </c>
      <c r="H92" s="180" t="s">
        <v>491</v>
      </c>
      <c r="I92" s="180" t="s">
        <v>635</v>
      </c>
      <c r="J92" s="180" t="s">
        <v>636</v>
      </c>
      <c r="K92" s="180"/>
      <c r="M92" s="233" t="s">
        <v>637</v>
      </c>
      <c r="N92" s="233" t="s">
        <v>557</v>
      </c>
      <c r="O92" s="180" t="s">
        <v>638</v>
      </c>
      <c r="P92" s="180" t="s">
        <v>589</v>
      </c>
      <c r="Q92" s="180" t="s">
        <v>534</v>
      </c>
      <c r="S92" s="233" t="s">
        <v>476</v>
      </c>
      <c r="T92" s="209" t="s">
        <v>673</v>
      </c>
      <c r="U92" s="209" t="s">
        <v>674</v>
      </c>
      <c r="V92" s="180" t="s">
        <v>640</v>
      </c>
      <c r="W92" s="180" t="s">
        <v>641</v>
      </c>
      <c r="X92" s="180" t="s">
        <v>642</v>
      </c>
      <c r="Y92" s="210" t="str">
        <f ca="1">IF(TYPE(MATCH("FAIL",Y93:Y108,0))=16,"","FAIL")</f>
        <v/>
      </c>
      <c r="Z92" s="180"/>
      <c r="AB92" s="180" t="s">
        <v>643</v>
      </c>
      <c r="AC92" s="180" t="s">
        <v>644</v>
      </c>
      <c r="AD92" s="180" t="s">
        <v>645</v>
      </c>
      <c r="AF92" s="236" t="s">
        <v>537</v>
      </c>
      <c r="AG92" s="237" t="s">
        <v>736</v>
      </c>
    </row>
    <row r="93" spans="2:39" ht="18" customHeight="1">
      <c r="B93" s="193" t="b">
        <f>IF(Mass_1_3!W4="",FALSE,TRUE)</f>
        <v>0</v>
      </c>
      <c r="C93" s="193">
        <f>VALUE(Mass_1_3!A4)</f>
        <v>0</v>
      </c>
      <c r="D93" s="193">
        <f>Mass_1_3!B4</f>
        <v>0</v>
      </c>
      <c r="E93" s="197">
        <f>Mass_1_3!U4</f>
        <v>0</v>
      </c>
      <c r="F93" s="193">
        <f>Mass_1_3!W4</f>
        <v>0</v>
      </c>
      <c r="G93" s="193">
        <f>Mass_1_3!X4</f>
        <v>0</v>
      </c>
      <c r="H93" s="193">
        <f>Mass_1_3!Y4</f>
        <v>0</v>
      </c>
      <c r="I93" s="198">
        <f>AVERAGE(F93:H93)</f>
        <v>0</v>
      </c>
      <c r="J93" s="199" t="e">
        <f t="shared" ref="J93:J108" ca="1" si="28">ROUND(E93-I93,M$88)</f>
        <v>#VALUE!</v>
      </c>
      <c r="K93" s="200">
        <f>STDEV(F93:H93)</f>
        <v>0</v>
      </c>
      <c r="M93" s="193">
        <f t="shared" ref="M93:M108" ca="1" si="29">IF(C93&lt;1,0,OFFSET($M$2,COUNTIF($L$3:$L$12,"&lt;="&amp;C93),0))</f>
        <v>0</v>
      </c>
      <c r="N93" s="193" t="e">
        <f ca="1">N88</f>
        <v>#N/A</v>
      </c>
      <c r="O93" s="198" t="e">
        <f ca="1">TEXT(C93,SUBSTITUTE(M93,0,"")&amp;N93)</f>
        <v>#N/A</v>
      </c>
      <c r="P93" s="197" t="e">
        <f ca="1">TEXT(C93+J93,SUBSTITUTE(M93,0,"")&amp;N93)</f>
        <v>#VALUE!</v>
      </c>
      <c r="Q93" s="199" t="e">
        <f t="shared" ref="Q93:Q108" ca="1" si="30">TEXT(J93,N93)</f>
        <v>#VALUE!</v>
      </c>
      <c r="S93" s="193" t="e">
        <f ca="1">OFFSET($K$2,MATCH(N93,$J$3:$J$12,0),0)</f>
        <v>#N/A</v>
      </c>
      <c r="T93" s="197" t="e">
        <f t="shared" ref="T93:T108" ca="1" si="31">ROUND(C93+J93,S93)</f>
        <v>#VALUE!</v>
      </c>
      <c r="U93" s="197" t="e">
        <f ca="1">TEXT(T93,SUBSTITUTE(M93,0,"")&amp;N93)</f>
        <v>#VALUE!</v>
      </c>
      <c r="V93" s="193" t="e">
        <f ca="1">ROUND(Mass_1_3!O4,S93)</f>
        <v>#N/A</v>
      </c>
      <c r="W93" s="193" t="e">
        <f ca="1">ROUND(Mass_1_3!P4,S93)</f>
        <v>#N/A</v>
      </c>
      <c r="X93" s="193" t="e">
        <f t="shared" ref="X93:X108" ca="1" si="32">"± "&amp;TEXT((W93-V93)/2,N93)</f>
        <v>#N/A</v>
      </c>
      <c r="Y93" s="198" t="str">
        <f ca="1">IF(TYPE(T93)=16,"PASS",IF(AND(V93&lt;=T93,T93&lt;=W93),"PASS","FAIL"))</f>
        <v>PASS</v>
      </c>
      <c r="Z93" s="198" t="e">
        <f ca="1">AF$103</f>
        <v>#N/A</v>
      </c>
      <c r="AB93" s="180" t="str">
        <f>측정불확도추정보고서!U411</f>
        <v>mg</v>
      </c>
      <c r="AC93" s="180">
        <f>D83</f>
        <v>0</v>
      </c>
      <c r="AD93" s="180">
        <f>AC93</f>
        <v>0</v>
      </c>
      <c r="AF93" s="198">
        <f>MAX(K93:K108)</f>
        <v>0</v>
      </c>
      <c r="AG93" s="193" t="e">
        <f ca="1">TEXT(AF93,N88)&amp;" "&amp;D83</f>
        <v>#N/A</v>
      </c>
    </row>
    <row r="94" spans="2:39" ht="18" customHeight="1">
      <c r="B94" s="193" t="b">
        <f>IF(Mass_1_3!W5="",FALSE,TRUE)</f>
        <v>0</v>
      </c>
      <c r="C94" s="193">
        <f>VALUE(Mass_1_3!A5)</f>
        <v>0</v>
      </c>
      <c r="D94" s="193">
        <f>Mass_1_3!B5</f>
        <v>0</v>
      </c>
      <c r="E94" s="197">
        <f>Mass_1_3!U5</f>
        <v>0</v>
      </c>
      <c r="F94" s="193">
        <f>Mass_1_3!W5</f>
        <v>0</v>
      </c>
      <c r="G94" s="193">
        <f>Mass_1_3!X5</f>
        <v>0</v>
      </c>
      <c r="H94" s="193">
        <f>Mass_1_3!Y5</f>
        <v>0</v>
      </c>
      <c r="I94" s="198">
        <f t="shared" ref="I94:I108" si="33">AVERAGE(F94:H94)</f>
        <v>0</v>
      </c>
      <c r="J94" s="199" t="e">
        <f t="shared" ca="1" si="28"/>
        <v>#VALUE!</v>
      </c>
      <c r="K94" s="200">
        <f t="shared" ref="K94:K108" si="34">STDEV(F94:H94)</f>
        <v>0</v>
      </c>
      <c r="M94" s="193">
        <f t="shared" ca="1" si="29"/>
        <v>0</v>
      </c>
      <c r="N94" s="193" t="e">
        <f t="shared" ref="N94:N108" ca="1" si="35">N93</f>
        <v>#N/A</v>
      </c>
      <c r="O94" s="198" t="e">
        <f t="shared" ref="O94:O108" ca="1" si="36">TEXT(C94,SUBSTITUTE(M94,0,"")&amp;N94)</f>
        <v>#N/A</v>
      </c>
      <c r="P94" s="197" t="e">
        <f t="shared" ref="P94:P108" ca="1" si="37">TEXT(C94+J94,SUBSTITUTE(M94,0,"")&amp;N94)</f>
        <v>#VALUE!</v>
      </c>
      <c r="Q94" s="199" t="e">
        <f t="shared" ca="1" si="30"/>
        <v>#VALUE!</v>
      </c>
      <c r="S94" s="193" t="e">
        <f t="shared" ref="S94:S108" ca="1" si="38">S93</f>
        <v>#N/A</v>
      </c>
      <c r="T94" s="197" t="e">
        <f t="shared" ca="1" si="31"/>
        <v>#VALUE!</v>
      </c>
      <c r="U94" s="197" t="e">
        <f t="shared" ref="U94:U108" ca="1" si="39">TEXT(T94,SUBSTITUTE(M94,0,"")&amp;N94)</f>
        <v>#VALUE!</v>
      </c>
      <c r="V94" s="193" t="e">
        <f ca="1">ROUND(Mass_1_3!O5,S94)</f>
        <v>#N/A</v>
      </c>
      <c r="W94" s="193" t="e">
        <f ca="1">ROUND(Mass_1_3!P5,S94)</f>
        <v>#N/A</v>
      </c>
      <c r="X94" s="193" t="e">
        <f t="shared" ca="1" si="32"/>
        <v>#N/A</v>
      </c>
      <c r="Y94" s="198" t="str">
        <f t="shared" ref="Y94:Y108" ca="1" si="40">IF(TYPE(T94)=16,"PASS",IF(AND(V94&lt;=T94,T94&lt;=W94),"PASS","FAIL"))</f>
        <v>PASS</v>
      </c>
      <c r="Z94" s="198" t="e">
        <f t="shared" ref="Z94:Z108" ca="1" si="41">AF$103</f>
        <v>#N/A</v>
      </c>
      <c r="AB94" s="201" t="e">
        <f ca="1">측정불확도추정보고서!R411</f>
        <v>#N/A</v>
      </c>
      <c r="AC94" s="193" t="e">
        <f ca="1">OFFSET($B$5,MATCH(AC93,$C$5:$E$5,0),MATCH(AB93,$B$6:$B$8,0))</f>
        <v>#N/A</v>
      </c>
      <c r="AD94" s="193" t="e">
        <f ca="1">AB94*AC94</f>
        <v>#N/A</v>
      </c>
      <c r="AM94" s="179"/>
    </row>
    <row r="95" spans="2:39" ht="18" customHeight="1">
      <c r="B95" s="193" t="b">
        <f>IF(Mass_1_3!W6="",FALSE,TRUE)</f>
        <v>0</v>
      </c>
      <c r="C95" s="193">
        <f>VALUE(Mass_1_3!A6)</f>
        <v>0</v>
      </c>
      <c r="D95" s="193">
        <f>Mass_1_3!B6</f>
        <v>0</v>
      </c>
      <c r="E95" s="197">
        <f>Mass_1_3!U6</f>
        <v>0</v>
      </c>
      <c r="F95" s="193">
        <f>Mass_1_3!W6</f>
        <v>0</v>
      </c>
      <c r="G95" s="193">
        <f>Mass_1_3!X6</f>
        <v>0</v>
      </c>
      <c r="H95" s="193">
        <f>Mass_1_3!Y6</f>
        <v>0</v>
      </c>
      <c r="I95" s="198">
        <f t="shared" si="33"/>
        <v>0</v>
      </c>
      <c r="J95" s="199" t="e">
        <f t="shared" ca="1" si="28"/>
        <v>#VALUE!</v>
      </c>
      <c r="K95" s="200">
        <f t="shared" si="34"/>
        <v>0</v>
      </c>
      <c r="M95" s="193">
        <f t="shared" ca="1" si="29"/>
        <v>0</v>
      </c>
      <c r="N95" s="193" t="e">
        <f t="shared" ca="1" si="35"/>
        <v>#N/A</v>
      </c>
      <c r="O95" s="198" t="e">
        <f t="shared" ca="1" si="36"/>
        <v>#N/A</v>
      </c>
      <c r="P95" s="197" t="e">
        <f t="shared" ca="1" si="37"/>
        <v>#VALUE!</v>
      </c>
      <c r="Q95" s="199" t="e">
        <f t="shared" ca="1" si="30"/>
        <v>#VALUE!</v>
      </c>
      <c r="S95" s="193" t="e">
        <f t="shared" ca="1" si="38"/>
        <v>#N/A</v>
      </c>
      <c r="T95" s="197" t="e">
        <f t="shared" ca="1" si="31"/>
        <v>#VALUE!</v>
      </c>
      <c r="U95" s="197" t="e">
        <f t="shared" ca="1" si="39"/>
        <v>#VALUE!</v>
      </c>
      <c r="V95" s="193" t="e">
        <f ca="1">ROUND(Mass_1_3!O6,S95)</f>
        <v>#N/A</v>
      </c>
      <c r="W95" s="193" t="e">
        <f ca="1">ROUND(Mass_1_3!P6,S95)</f>
        <v>#N/A</v>
      </c>
      <c r="X95" s="193" t="e">
        <f t="shared" ca="1" si="32"/>
        <v>#N/A</v>
      </c>
      <c r="Y95" s="198" t="str">
        <f t="shared" ca="1" si="40"/>
        <v>PASS</v>
      </c>
      <c r="Z95" s="198" t="e">
        <f t="shared" ca="1" si="41"/>
        <v>#N/A</v>
      </c>
      <c r="AD95" s="52"/>
      <c r="AM95" s="179"/>
    </row>
    <row r="96" spans="2:39" ht="18" customHeight="1">
      <c r="B96" s="193" t="b">
        <f>IF(Mass_1_3!W7="",FALSE,TRUE)</f>
        <v>0</v>
      </c>
      <c r="C96" s="193">
        <f>VALUE(Mass_1_3!A7)</f>
        <v>0</v>
      </c>
      <c r="D96" s="193">
        <f>Mass_1_3!B7</f>
        <v>0</v>
      </c>
      <c r="E96" s="197">
        <f>Mass_1_3!U7</f>
        <v>0</v>
      </c>
      <c r="F96" s="193">
        <f>Mass_1_3!W7</f>
        <v>0</v>
      </c>
      <c r="G96" s="193">
        <f>Mass_1_3!X7</f>
        <v>0</v>
      </c>
      <c r="H96" s="193">
        <f>Mass_1_3!Y7</f>
        <v>0</v>
      </c>
      <c r="I96" s="198">
        <f t="shared" si="33"/>
        <v>0</v>
      </c>
      <c r="J96" s="199" t="e">
        <f t="shared" ca="1" si="28"/>
        <v>#VALUE!</v>
      </c>
      <c r="K96" s="200">
        <f t="shared" si="34"/>
        <v>0</v>
      </c>
      <c r="M96" s="193">
        <f t="shared" ca="1" si="29"/>
        <v>0</v>
      </c>
      <c r="N96" s="193" t="e">
        <f t="shared" ca="1" si="35"/>
        <v>#N/A</v>
      </c>
      <c r="O96" s="198" t="e">
        <f t="shared" ca="1" si="36"/>
        <v>#N/A</v>
      </c>
      <c r="P96" s="197" t="e">
        <f t="shared" ca="1" si="37"/>
        <v>#VALUE!</v>
      </c>
      <c r="Q96" s="199" t="e">
        <f t="shared" ca="1" si="30"/>
        <v>#VALUE!</v>
      </c>
      <c r="S96" s="193" t="e">
        <f t="shared" ca="1" si="38"/>
        <v>#N/A</v>
      </c>
      <c r="T96" s="197" t="e">
        <f t="shared" ca="1" si="31"/>
        <v>#VALUE!</v>
      </c>
      <c r="U96" s="197" t="e">
        <f t="shared" ca="1" si="39"/>
        <v>#VALUE!</v>
      </c>
      <c r="V96" s="193" t="e">
        <f ca="1">ROUND(Mass_1_3!O7,S96)</f>
        <v>#N/A</v>
      </c>
      <c r="W96" s="193" t="e">
        <f ca="1">ROUND(Mass_1_3!P7,S96)</f>
        <v>#N/A</v>
      </c>
      <c r="X96" s="193" t="e">
        <f t="shared" ca="1" si="32"/>
        <v>#N/A</v>
      </c>
      <c r="Y96" s="198" t="str">
        <f t="shared" ca="1" si="40"/>
        <v>PASS</v>
      </c>
      <c r="Z96" s="198" t="e">
        <f t="shared" ca="1" si="41"/>
        <v>#N/A</v>
      </c>
      <c r="AB96" s="418" t="s">
        <v>596</v>
      </c>
      <c r="AC96" s="425"/>
      <c r="AD96" s="419"/>
      <c r="AM96" s="179"/>
    </row>
    <row r="97" spans="1:39" ht="18" customHeight="1">
      <c r="B97" s="193" t="b">
        <f>IF(Mass_1_3!W8="",FALSE,TRUE)</f>
        <v>0</v>
      </c>
      <c r="C97" s="193">
        <f>VALUE(Mass_1_3!A8)</f>
        <v>0</v>
      </c>
      <c r="D97" s="193">
        <f>Mass_1_3!B8</f>
        <v>0</v>
      </c>
      <c r="E97" s="197">
        <f>Mass_1_3!U8</f>
        <v>0</v>
      </c>
      <c r="F97" s="193">
        <f>Mass_1_3!W8</f>
        <v>0</v>
      </c>
      <c r="G97" s="193">
        <f>Mass_1_3!X8</f>
        <v>0</v>
      </c>
      <c r="H97" s="193">
        <f>Mass_1_3!Y8</f>
        <v>0</v>
      </c>
      <c r="I97" s="198">
        <f t="shared" si="33"/>
        <v>0</v>
      </c>
      <c r="J97" s="199" t="e">
        <f t="shared" ca="1" si="28"/>
        <v>#VALUE!</v>
      </c>
      <c r="K97" s="200">
        <f t="shared" si="34"/>
        <v>0</v>
      </c>
      <c r="M97" s="193">
        <f t="shared" ca="1" si="29"/>
        <v>0</v>
      </c>
      <c r="N97" s="193" t="e">
        <f t="shared" ca="1" si="35"/>
        <v>#N/A</v>
      </c>
      <c r="O97" s="198" t="e">
        <f t="shared" ca="1" si="36"/>
        <v>#N/A</v>
      </c>
      <c r="P97" s="197" t="e">
        <f t="shared" ca="1" si="37"/>
        <v>#VALUE!</v>
      </c>
      <c r="Q97" s="199" t="e">
        <f t="shared" ca="1" si="30"/>
        <v>#VALUE!</v>
      </c>
      <c r="S97" s="193" t="e">
        <f t="shared" ca="1" si="38"/>
        <v>#N/A</v>
      </c>
      <c r="T97" s="197" t="e">
        <f t="shared" ca="1" si="31"/>
        <v>#VALUE!</v>
      </c>
      <c r="U97" s="197" t="e">
        <f t="shared" ca="1" si="39"/>
        <v>#VALUE!</v>
      </c>
      <c r="V97" s="193" t="e">
        <f ca="1">ROUND(Mass_1_3!O8,S97)</f>
        <v>#N/A</v>
      </c>
      <c r="W97" s="193" t="e">
        <f ca="1">ROUND(Mass_1_3!P8,S97)</f>
        <v>#N/A</v>
      </c>
      <c r="X97" s="193" t="e">
        <f t="shared" ca="1" si="32"/>
        <v>#N/A</v>
      </c>
      <c r="Y97" s="198" t="str">
        <f t="shared" ca="1" si="40"/>
        <v>PASS</v>
      </c>
      <c r="Z97" s="198" t="e">
        <f t="shared" ca="1" si="41"/>
        <v>#N/A</v>
      </c>
      <c r="AB97" s="180" t="s">
        <v>596</v>
      </c>
      <c r="AC97" s="180" t="s">
        <v>644</v>
      </c>
      <c r="AD97" s="180" t="s">
        <v>598</v>
      </c>
      <c r="AM97" s="179"/>
    </row>
    <row r="98" spans="1:39" ht="18" customHeight="1">
      <c r="B98" s="193" t="b">
        <f>IF(Mass_1_3!W9="",FALSE,TRUE)</f>
        <v>0</v>
      </c>
      <c r="C98" s="193">
        <f>VALUE(Mass_1_3!A9)</f>
        <v>0</v>
      </c>
      <c r="D98" s="193">
        <f>Mass_1_3!B9</f>
        <v>0</v>
      </c>
      <c r="E98" s="197">
        <f>Mass_1_3!U9</f>
        <v>0</v>
      </c>
      <c r="F98" s="193">
        <f>Mass_1_3!W9</f>
        <v>0</v>
      </c>
      <c r="G98" s="193">
        <f>Mass_1_3!X9</f>
        <v>0</v>
      </c>
      <c r="H98" s="193">
        <f>Mass_1_3!Y9</f>
        <v>0</v>
      </c>
      <c r="I98" s="198">
        <f t="shared" si="33"/>
        <v>0</v>
      </c>
      <c r="J98" s="199" t="e">
        <f t="shared" ca="1" si="28"/>
        <v>#VALUE!</v>
      </c>
      <c r="K98" s="200">
        <f t="shared" si="34"/>
        <v>0</v>
      </c>
      <c r="M98" s="193">
        <f t="shared" ca="1" si="29"/>
        <v>0</v>
      </c>
      <c r="N98" s="193" t="e">
        <f t="shared" ca="1" si="35"/>
        <v>#N/A</v>
      </c>
      <c r="O98" s="198" t="e">
        <f t="shared" ca="1" si="36"/>
        <v>#N/A</v>
      </c>
      <c r="P98" s="197" t="e">
        <f t="shared" ca="1" si="37"/>
        <v>#VALUE!</v>
      </c>
      <c r="Q98" s="199" t="e">
        <f t="shared" ca="1" si="30"/>
        <v>#VALUE!</v>
      </c>
      <c r="S98" s="193" t="e">
        <f t="shared" ca="1" si="38"/>
        <v>#N/A</v>
      </c>
      <c r="T98" s="197" t="e">
        <f t="shared" ca="1" si="31"/>
        <v>#VALUE!</v>
      </c>
      <c r="U98" s="197" t="e">
        <f t="shared" ca="1" si="39"/>
        <v>#VALUE!</v>
      </c>
      <c r="V98" s="193" t="e">
        <f ca="1">ROUND(Mass_1_3!O9,S98)</f>
        <v>#N/A</v>
      </c>
      <c r="W98" s="193" t="e">
        <f ca="1">ROUND(Mass_1_3!P9,S98)</f>
        <v>#N/A</v>
      </c>
      <c r="X98" s="193" t="e">
        <f t="shared" ca="1" si="32"/>
        <v>#N/A</v>
      </c>
      <c r="Y98" s="198" t="str">
        <f t="shared" ca="1" si="40"/>
        <v>PASS</v>
      </c>
      <c r="Z98" s="198" t="e">
        <f t="shared" ca="1" si="41"/>
        <v>#N/A</v>
      </c>
      <c r="AB98" s="180" t="str">
        <f ca="1">OFFSET(Mass_1_3!E$3,COUNTA(Mass_1_3!A$4:A$19),0)</f>
        <v>CMC_UNIT</v>
      </c>
      <c r="AC98" s="180">
        <f>AC93</f>
        <v>0</v>
      </c>
      <c r="AD98" s="180">
        <f>AC98</f>
        <v>0</v>
      </c>
      <c r="AM98" s="179"/>
    </row>
    <row r="99" spans="1:39" ht="18" customHeight="1">
      <c r="B99" s="193" t="b">
        <f>IF(Mass_1_3!W10="",FALSE,TRUE)</f>
        <v>0</v>
      </c>
      <c r="C99" s="193">
        <f>VALUE(Mass_1_3!A10)</f>
        <v>0</v>
      </c>
      <c r="D99" s="193">
        <f>Mass_1_3!B10</f>
        <v>0</v>
      </c>
      <c r="E99" s="197">
        <f>Mass_1_3!U10</f>
        <v>0</v>
      </c>
      <c r="F99" s="193">
        <f>Mass_1_3!W10</f>
        <v>0</v>
      </c>
      <c r="G99" s="193">
        <f>Mass_1_3!X10</f>
        <v>0</v>
      </c>
      <c r="H99" s="193">
        <f>Mass_1_3!Y10</f>
        <v>0</v>
      </c>
      <c r="I99" s="198">
        <f t="shared" si="33"/>
        <v>0</v>
      </c>
      <c r="J99" s="199" t="e">
        <f t="shared" ca="1" si="28"/>
        <v>#VALUE!</v>
      </c>
      <c r="K99" s="200">
        <f t="shared" si="34"/>
        <v>0</v>
      </c>
      <c r="M99" s="193">
        <f t="shared" ca="1" si="29"/>
        <v>0</v>
      </c>
      <c r="N99" s="193" t="e">
        <f t="shared" ca="1" si="35"/>
        <v>#N/A</v>
      </c>
      <c r="O99" s="198" t="e">
        <f t="shared" ca="1" si="36"/>
        <v>#N/A</v>
      </c>
      <c r="P99" s="197" t="e">
        <f t="shared" ca="1" si="37"/>
        <v>#VALUE!</v>
      </c>
      <c r="Q99" s="199" t="e">
        <f t="shared" ca="1" si="30"/>
        <v>#VALUE!</v>
      </c>
      <c r="S99" s="193" t="e">
        <f t="shared" ca="1" si="38"/>
        <v>#N/A</v>
      </c>
      <c r="T99" s="197" t="e">
        <f t="shared" ca="1" si="31"/>
        <v>#VALUE!</v>
      </c>
      <c r="U99" s="197" t="e">
        <f t="shared" ca="1" si="39"/>
        <v>#VALUE!</v>
      </c>
      <c r="V99" s="193" t="e">
        <f ca="1">ROUND(Mass_1_3!O10,S99)</f>
        <v>#N/A</v>
      </c>
      <c r="W99" s="193" t="e">
        <f ca="1">ROUND(Mass_1_3!P10,S99)</f>
        <v>#N/A</v>
      </c>
      <c r="X99" s="193" t="e">
        <f t="shared" ca="1" si="32"/>
        <v>#N/A</v>
      </c>
      <c r="Y99" s="198" t="str">
        <f t="shared" ca="1" si="40"/>
        <v>PASS</v>
      </c>
      <c r="Z99" s="198" t="e">
        <f t="shared" ca="1" si="41"/>
        <v>#N/A</v>
      </c>
      <c r="AB99" s="198" t="str">
        <f ca="1">OFFSET(Mass_1_3!C$3,COUNTA(Mass_1_3!A$4:A$19),0)</f>
        <v>CMC_1</v>
      </c>
      <c r="AC99" s="193" t="e">
        <f ca="1">OFFSET($B$5,MATCH(AC98,$C$5:$E$5,0),MATCH(AB98,$B$6:$B$8,0))</f>
        <v>#N/A</v>
      </c>
      <c r="AD99" s="193" t="e">
        <f ca="1">AB99*AC99</f>
        <v>#VALUE!</v>
      </c>
      <c r="AM99" s="179"/>
    </row>
    <row r="100" spans="1:39" ht="18" customHeight="1">
      <c r="B100" s="193" t="b">
        <f>IF(Mass_1_3!W11="",FALSE,TRUE)</f>
        <v>0</v>
      </c>
      <c r="C100" s="193">
        <f>VALUE(Mass_1_3!A11)</f>
        <v>0</v>
      </c>
      <c r="D100" s="193">
        <f>Mass_1_3!B11</f>
        <v>0</v>
      </c>
      <c r="E100" s="197">
        <f>Mass_1_3!U11</f>
        <v>0</v>
      </c>
      <c r="F100" s="193">
        <f>Mass_1_3!W11</f>
        <v>0</v>
      </c>
      <c r="G100" s="193">
        <f>Mass_1_3!X11</f>
        <v>0</v>
      </c>
      <c r="H100" s="193">
        <f>Mass_1_3!Y11</f>
        <v>0</v>
      </c>
      <c r="I100" s="198">
        <f t="shared" si="33"/>
        <v>0</v>
      </c>
      <c r="J100" s="199" t="e">
        <f t="shared" ca="1" si="28"/>
        <v>#VALUE!</v>
      </c>
      <c r="K100" s="200">
        <f t="shared" si="34"/>
        <v>0</v>
      </c>
      <c r="M100" s="193">
        <f t="shared" ca="1" si="29"/>
        <v>0</v>
      </c>
      <c r="N100" s="193" t="e">
        <f t="shared" ca="1" si="35"/>
        <v>#N/A</v>
      </c>
      <c r="O100" s="198" t="e">
        <f t="shared" ca="1" si="36"/>
        <v>#N/A</v>
      </c>
      <c r="P100" s="197" t="e">
        <f t="shared" ca="1" si="37"/>
        <v>#VALUE!</v>
      </c>
      <c r="Q100" s="199" t="e">
        <f t="shared" ca="1" si="30"/>
        <v>#VALUE!</v>
      </c>
      <c r="S100" s="193" t="e">
        <f t="shared" ca="1" si="38"/>
        <v>#N/A</v>
      </c>
      <c r="T100" s="197" t="e">
        <f t="shared" ca="1" si="31"/>
        <v>#VALUE!</v>
      </c>
      <c r="U100" s="197" t="e">
        <f t="shared" ca="1" si="39"/>
        <v>#VALUE!</v>
      </c>
      <c r="V100" s="193" t="e">
        <f ca="1">ROUND(Mass_1_3!O11,S100)</f>
        <v>#N/A</v>
      </c>
      <c r="W100" s="193" t="e">
        <f ca="1">ROUND(Mass_1_3!P11,S100)</f>
        <v>#N/A</v>
      </c>
      <c r="X100" s="193" t="e">
        <f t="shared" ca="1" si="32"/>
        <v>#N/A</v>
      </c>
      <c r="Y100" s="198" t="str">
        <f t="shared" ca="1" si="40"/>
        <v>PASS</v>
      </c>
      <c r="Z100" s="198" t="e">
        <f t="shared" ca="1" si="41"/>
        <v>#N/A</v>
      </c>
      <c r="AD100" s="52"/>
      <c r="AM100" s="179"/>
    </row>
    <row r="101" spans="1:39" ht="18" customHeight="1">
      <c r="B101" s="193" t="b">
        <f>IF(Mass_1_3!W12="",FALSE,TRUE)</f>
        <v>0</v>
      </c>
      <c r="C101" s="193">
        <f>VALUE(Mass_1_3!A12)</f>
        <v>0</v>
      </c>
      <c r="D101" s="193">
        <f>Mass_1_3!B12</f>
        <v>0</v>
      </c>
      <c r="E101" s="197">
        <f>Mass_1_3!U12</f>
        <v>0</v>
      </c>
      <c r="F101" s="193">
        <f>Mass_1_3!W12</f>
        <v>0</v>
      </c>
      <c r="G101" s="193">
        <f>Mass_1_3!X12</f>
        <v>0</v>
      </c>
      <c r="H101" s="193">
        <f>Mass_1_3!Y12</f>
        <v>0</v>
      </c>
      <c r="I101" s="198">
        <f t="shared" si="33"/>
        <v>0</v>
      </c>
      <c r="J101" s="199" t="e">
        <f t="shared" ca="1" si="28"/>
        <v>#VALUE!</v>
      </c>
      <c r="K101" s="200">
        <f t="shared" si="34"/>
        <v>0</v>
      </c>
      <c r="M101" s="193">
        <f t="shared" ca="1" si="29"/>
        <v>0</v>
      </c>
      <c r="N101" s="193" t="e">
        <f t="shared" ca="1" si="35"/>
        <v>#N/A</v>
      </c>
      <c r="O101" s="198" t="e">
        <f t="shared" ca="1" si="36"/>
        <v>#N/A</v>
      </c>
      <c r="P101" s="197" t="e">
        <f t="shared" ca="1" si="37"/>
        <v>#VALUE!</v>
      </c>
      <c r="Q101" s="199" t="e">
        <f t="shared" ca="1" si="30"/>
        <v>#VALUE!</v>
      </c>
      <c r="S101" s="193" t="e">
        <f t="shared" ca="1" si="38"/>
        <v>#N/A</v>
      </c>
      <c r="T101" s="197" t="e">
        <f t="shared" ca="1" si="31"/>
        <v>#VALUE!</v>
      </c>
      <c r="U101" s="197" t="e">
        <f t="shared" ca="1" si="39"/>
        <v>#VALUE!</v>
      </c>
      <c r="V101" s="193" t="e">
        <f ca="1">ROUND(Mass_1_3!O12,S101)</f>
        <v>#N/A</v>
      </c>
      <c r="W101" s="193" t="e">
        <f ca="1">ROUND(Mass_1_3!P12,S101)</f>
        <v>#N/A</v>
      </c>
      <c r="X101" s="193" t="e">
        <f t="shared" ca="1" si="32"/>
        <v>#N/A</v>
      </c>
      <c r="Y101" s="198" t="str">
        <f t="shared" ca="1" si="40"/>
        <v>PASS</v>
      </c>
      <c r="Z101" s="198" t="e">
        <f t="shared" ca="1" si="41"/>
        <v>#N/A</v>
      </c>
      <c r="AB101" s="180" t="s">
        <v>497</v>
      </c>
      <c r="AC101" s="180" t="s">
        <v>495</v>
      </c>
      <c r="AD101" s="180" t="s">
        <v>538</v>
      </c>
      <c r="AE101" s="180" t="s">
        <v>496</v>
      </c>
      <c r="AF101" s="180" t="s">
        <v>514</v>
      </c>
      <c r="AG101" s="418" t="s">
        <v>77</v>
      </c>
      <c r="AH101" s="419"/>
      <c r="AJ101" s="179"/>
    </row>
    <row r="102" spans="1:39" ht="18" customHeight="1">
      <c r="B102" s="193" t="b">
        <f>IF(Mass_1_3!W13="",FALSE,TRUE)</f>
        <v>0</v>
      </c>
      <c r="C102" s="193">
        <f>VALUE(Mass_1_3!A13)</f>
        <v>0</v>
      </c>
      <c r="D102" s="193">
        <f>Mass_1_3!B13</f>
        <v>0</v>
      </c>
      <c r="E102" s="197">
        <f>Mass_1_3!U13</f>
        <v>0</v>
      </c>
      <c r="F102" s="193">
        <f>Mass_1_3!W13</f>
        <v>0</v>
      </c>
      <c r="G102" s="193">
        <f>Mass_1_3!X13</f>
        <v>0</v>
      </c>
      <c r="H102" s="193">
        <f>Mass_1_3!Y13</f>
        <v>0</v>
      </c>
      <c r="I102" s="198">
        <f t="shared" si="33"/>
        <v>0</v>
      </c>
      <c r="J102" s="199" t="e">
        <f t="shared" ca="1" si="28"/>
        <v>#VALUE!</v>
      </c>
      <c r="K102" s="200">
        <f t="shared" si="34"/>
        <v>0</v>
      </c>
      <c r="M102" s="193">
        <f t="shared" ca="1" si="29"/>
        <v>0</v>
      </c>
      <c r="N102" s="193" t="e">
        <f t="shared" ca="1" si="35"/>
        <v>#N/A</v>
      </c>
      <c r="O102" s="198" t="e">
        <f t="shared" ca="1" si="36"/>
        <v>#N/A</v>
      </c>
      <c r="P102" s="197" t="e">
        <f t="shared" ca="1" si="37"/>
        <v>#VALUE!</v>
      </c>
      <c r="Q102" s="199" t="e">
        <f t="shared" ca="1" si="30"/>
        <v>#VALUE!</v>
      </c>
      <c r="S102" s="193" t="e">
        <f t="shared" ca="1" si="38"/>
        <v>#N/A</v>
      </c>
      <c r="T102" s="197" t="e">
        <f t="shared" ca="1" si="31"/>
        <v>#VALUE!</v>
      </c>
      <c r="U102" s="197" t="e">
        <f t="shared" ca="1" si="39"/>
        <v>#VALUE!</v>
      </c>
      <c r="V102" s="193" t="e">
        <f ca="1">ROUND(Mass_1_3!O13,S102)</f>
        <v>#N/A</v>
      </c>
      <c r="W102" s="193" t="e">
        <f ca="1">ROUND(Mass_1_3!P13,S102)</f>
        <v>#N/A</v>
      </c>
      <c r="X102" s="193" t="e">
        <f t="shared" ca="1" si="32"/>
        <v>#N/A</v>
      </c>
      <c r="Y102" s="198" t="str">
        <f t="shared" ca="1" si="40"/>
        <v>PASS</v>
      </c>
      <c r="Z102" s="198" t="e">
        <f t="shared" ca="1" si="41"/>
        <v>#N/A</v>
      </c>
      <c r="AB102" s="183" t="e">
        <f ca="1">IF(AB103=AD94,AD93,AD98)</f>
        <v>#N/A</v>
      </c>
      <c r="AC102" s="180" t="str">
        <f ca="1">OFFSET($K$2,COUNTIF($I$3:$I$12,"&lt;="&amp;AB103)-C$3,0)</f>
        <v>소수점</v>
      </c>
      <c r="AD102" s="180" t="s">
        <v>470</v>
      </c>
      <c r="AE102" s="183"/>
      <c r="AF102" s="180" t="s">
        <v>498</v>
      </c>
      <c r="AG102" s="180" t="s">
        <v>515</v>
      </c>
      <c r="AH102" s="180" t="s">
        <v>499</v>
      </c>
      <c r="AJ102" s="179"/>
    </row>
    <row r="103" spans="1:39" ht="18" customHeight="1">
      <c r="B103" s="193" t="b">
        <f>IF(Mass_1_3!W14="",FALSE,TRUE)</f>
        <v>0</v>
      </c>
      <c r="C103" s="193">
        <f>VALUE(Mass_1_3!A14)</f>
        <v>0</v>
      </c>
      <c r="D103" s="193">
        <f>Mass_1_3!B14</f>
        <v>0</v>
      </c>
      <c r="E103" s="197">
        <f>Mass_1_3!U14</f>
        <v>0</v>
      </c>
      <c r="F103" s="193">
        <f>Mass_1_3!W14</f>
        <v>0</v>
      </c>
      <c r="G103" s="193">
        <f>Mass_1_3!X14</f>
        <v>0</v>
      </c>
      <c r="H103" s="193">
        <f>Mass_1_3!Y14</f>
        <v>0</v>
      </c>
      <c r="I103" s="198">
        <f t="shared" si="33"/>
        <v>0</v>
      </c>
      <c r="J103" s="199" t="e">
        <f t="shared" ca="1" si="28"/>
        <v>#VALUE!</v>
      </c>
      <c r="K103" s="200">
        <f t="shared" si="34"/>
        <v>0</v>
      </c>
      <c r="M103" s="193">
        <f t="shared" ca="1" si="29"/>
        <v>0</v>
      </c>
      <c r="N103" s="193" t="e">
        <f t="shared" ca="1" si="35"/>
        <v>#N/A</v>
      </c>
      <c r="O103" s="198" t="e">
        <f t="shared" ca="1" si="36"/>
        <v>#N/A</v>
      </c>
      <c r="P103" s="197" t="e">
        <f t="shared" ca="1" si="37"/>
        <v>#VALUE!</v>
      </c>
      <c r="Q103" s="199" t="e">
        <f t="shared" ca="1" si="30"/>
        <v>#VALUE!</v>
      </c>
      <c r="S103" s="193" t="e">
        <f t="shared" ca="1" si="38"/>
        <v>#N/A</v>
      </c>
      <c r="T103" s="197" t="e">
        <f t="shared" ca="1" si="31"/>
        <v>#VALUE!</v>
      </c>
      <c r="U103" s="197" t="e">
        <f t="shared" ca="1" si="39"/>
        <v>#VALUE!</v>
      </c>
      <c r="V103" s="193" t="e">
        <f ca="1">ROUND(Mass_1_3!O14,S103)</f>
        <v>#N/A</v>
      </c>
      <c r="W103" s="193" t="e">
        <f ca="1">ROUND(Mass_1_3!P14,S103)</f>
        <v>#N/A</v>
      </c>
      <c r="X103" s="193" t="e">
        <f t="shared" ca="1" si="32"/>
        <v>#N/A</v>
      </c>
      <c r="Y103" s="198" t="str">
        <f t="shared" ca="1" si="40"/>
        <v>PASS</v>
      </c>
      <c r="Z103" s="198" t="e">
        <f t="shared" ca="1" si="41"/>
        <v>#N/A</v>
      </c>
      <c r="AB103" s="199" t="e">
        <f ca="1">MAX(AD94,AD99)</f>
        <v>#N/A</v>
      </c>
      <c r="AC103" s="193" t="str">
        <f ca="1">M88</f>
        <v>소수점</v>
      </c>
      <c r="AD103" s="193" t="e">
        <f ca="1">IF(5&lt;=(AB103-ROUND(AB103,AC103))/AB103*100,TRUE,FALSE)</f>
        <v>#N/A</v>
      </c>
      <c r="AE103" s="199" t="e">
        <f ca="1">IF(AD103=TRUE,ROUNDUP(AB103,AC103),ROUND(AB103,AC103))</f>
        <v>#N/A</v>
      </c>
      <c r="AF103" s="193" t="e">
        <f ca="1">IF(AH103=TRUE,#N/A,TEXT(AE103,N88)&amp;" "&amp;AB102)</f>
        <v>#N/A</v>
      </c>
      <c r="AG103" s="193" t="str">
        <f ca="1">IF(TYPE(AB103)=16,"",IF(AB103=AD94,"","초과"))</f>
        <v/>
      </c>
      <c r="AH103" s="222" t="str">
        <f ca="1">IF(TYPE(AB103)=16,"",IF(AB103&gt;C83*IF(C83&lt;=(0.0000001*IF(D83="mg",1000,1)),1100,IF(C83&lt;=(0.001*IF(D83="mg",1000,1)),500,IF(C83&lt;=(0.01*IF(D83="mg",1000,1)),200,100))),TRUE,FALSE))</f>
        <v/>
      </c>
      <c r="AJ103" s="179"/>
    </row>
    <row r="104" spans="1:39" ht="18" customHeight="1">
      <c r="B104" s="193" t="b">
        <f>IF(Mass_1_3!W15="",FALSE,TRUE)</f>
        <v>0</v>
      </c>
      <c r="C104" s="193">
        <f>VALUE(Mass_1_3!A15)</f>
        <v>0</v>
      </c>
      <c r="D104" s="193">
        <f>Mass_1_3!B15</f>
        <v>0</v>
      </c>
      <c r="E104" s="197">
        <f>Mass_1_3!U15</f>
        <v>0</v>
      </c>
      <c r="F104" s="193">
        <f>Mass_1_3!W15</f>
        <v>0</v>
      </c>
      <c r="G104" s="193">
        <f>Mass_1_3!X15</f>
        <v>0</v>
      </c>
      <c r="H104" s="193">
        <f>Mass_1_3!Y15</f>
        <v>0</v>
      </c>
      <c r="I104" s="198">
        <f t="shared" si="33"/>
        <v>0</v>
      </c>
      <c r="J104" s="199" t="e">
        <f t="shared" ca="1" si="28"/>
        <v>#VALUE!</v>
      </c>
      <c r="K104" s="200">
        <f t="shared" si="34"/>
        <v>0</v>
      </c>
      <c r="M104" s="193">
        <f t="shared" ca="1" si="29"/>
        <v>0</v>
      </c>
      <c r="N104" s="193" t="e">
        <f t="shared" ca="1" si="35"/>
        <v>#N/A</v>
      </c>
      <c r="O104" s="198" t="e">
        <f t="shared" ca="1" si="36"/>
        <v>#N/A</v>
      </c>
      <c r="P104" s="197" t="e">
        <f t="shared" ca="1" si="37"/>
        <v>#VALUE!</v>
      </c>
      <c r="Q104" s="199" t="e">
        <f t="shared" ca="1" si="30"/>
        <v>#VALUE!</v>
      </c>
      <c r="S104" s="193" t="e">
        <f t="shared" ca="1" si="38"/>
        <v>#N/A</v>
      </c>
      <c r="T104" s="197" t="e">
        <f t="shared" ca="1" si="31"/>
        <v>#VALUE!</v>
      </c>
      <c r="U104" s="197" t="e">
        <f t="shared" ca="1" si="39"/>
        <v>#VALUE!</v>
      </c>
      <c r="V104" s="193" t="e">
        <f ca="1">ROUND(Mass_1_3!O15,S104)</f>
        <v>#N/A</v>
      </c>
      <c r="W104" s="193" t="e">
        <f ca="1">ROUND(Mass_1_3!P15,S104)</f>
        <v>#N/A</v>
      </c>
      <c r="X104" s="193" t="e">
        <f t="shared" ca="1" si="32"/>
        <v>#N/A</v>
      </c>
      <c r="Y104" s="198" t="str">
        <f t="shared" ca="1" si="40"/>
        <v>PASS</v>
      </c>
      <c r="Z104" s="198" t="e">
        <f t="shared" ca="1" si="41"/>
        <v>#N/A</v>
      </c>
      <c r="AD104" s="52"/>
      <c r="AM104" s="179"/>
    </row>
    <row r="105" spans="1:39" ht="18" customHeight="1">
      <c r="B105" s="193" t="b">
        <f>IF(Mass_1_3!W16="",FALSE,TRUE)</f>
        <v>0</v>
      </c>
      <c r="C105" s="193">
        <f>VALUE(Mass_1_3!A16)</f>
        <v>0</v>
      </c>
      <c r="D105" s="193">
        <f>Mass_1_3!B16</f>
        <v>0</v>
      </c>
      <c r="E105" s="197">
        <f>Mass_1_3!U16</f>
        <v>0</v>
      </c>
      <c r="F105" s="193">
        <f>Mass_1_3!W16</f>
        <v>0</v>
      </c>
      <c r="G105" s="193">
        <f>Mass_1_3!X16</f>
        <v>0</v>
      </c>
      <c r="H105" s="193">
        <f>Mass_1_3!Y16</f>
        <v>0</v>
      </c>
      <c r="I105" s="198">
        <f t="shared" si="33"/>
        <v>0</v>
      </c>
      <c r="J105" s="199" t="e">
        <f t="shared" ca="1" si="28"/>
        <v>#VALUE!</v>
      </c>
      <c r="K105" s="200">
        <f t="shared" si="34"/>
        <v>0</v>
      </c>
      <c r="M105" s="193">
        <f t="shared" ca="1" si="29"/>
        <v>0</v>
      </c>
      <c r="N105" s="193" t="e">
        <f t="shared" ca="1" si="35"/>
        <v>#N/A</v>
      </c>
      <c r="O105" s="198" t="e">
        <f t="shared" ca="1" si="36"/>
        <v>#N/A</v>
      </c>
      <c r="P105" s="197" t="e">
        <f t="shared" ca="1" si="37"/>
        <v>#VALUE!</v>
      </c>
      <c r="Q105" s="199" t="e">
        <f t="shared" ca="1" si="30"/>
        <v>#VALUE!</v>
      </c>
      <c r="S105" s="193" t="e">
        <f t="shared" ca="1" si="38"/>
        <v>#N/A</v>
      </c>
      <c r="T105" s="197" t="e">
        <f t="shared" ca="1" si="31"/>
        <v>#VALUE!</v>
      </c>
      <c r="U105" s="197" t="e">
        <f t="shared" ca="1" si="39"/>
        <v>#VALUE!</v>
      </c>
      <c r="V105" s="193" t="e">
        <f ca="1">ROUND(Mass_1_3!O16,S105)</f>
        <v>#N/A</v>
      </c>
      <c r="W105" s="193" t="e">
        <f ca="1">ROUND(Mass_1_3!P16,S105)</f>
        <v>#N/A</v>
      </c>
      <c r="X105" s="193" t="e">
        <f t="shared" ca="1" si="32"/>
        <v>#N/A</v>
      </c>
      <c r="Y105" s="198" t="str">
        <f t="shared" ca="1" si="40"/>
        <v>PASS</v>
      </c>
      <c r="Z105" s="198" t="e">
        <f t="shared" ca="1" si="41"/>
        <v>#N/A</v>
      </c>
      <c r="AD105" s="52"/>
      <c r="AM105" s="179"/>
    </row>
    <row r="106" spans="1:39" ht="18" customHeight="1">
      <c r="B106" s="193" t="b">
        <f>IF(Mass_1_3!W17="",FALSE,TRUE)</f>
        <v>0</v>
      </c>
      <c r="C106" s="193">
        <f>VALUE(Mass_1_3!A17)</f>
        <v>0</v>
      </c>
      <c r="D106" s="193">
        <f>Mass_1_3!B17</f>
        <v>0</v>
      </c>
      <c r="E106" s="197">
        <f>Mass_1_3!U17</f>
        <v>0</v>
      </c>
      <c r="F106" s="193">
        <f>Mass_1_3!W17</f>
        <v>0</v>
      </c>
      <c r="G106" s="193">
        <f>Mass_1_3!X17</f>
        <v>0</v>
      </c>
      <c r="H106" s="193">
        <f>Mass_1_3!Y17</f>
        <v>0</v>
      </c>
      <c r="I106" s="198">
        <f t="shared" si="33"/>
        <v>0</v>
      </c>
      <c r="J106" s="199" t="e">
        <f t="shared" ca="1" si="28"/>
        <v>#VALUE!</v>
      </c>
      <c r="K106" s="200">
        <f t="shared" si="34"/>
        <v>0</v>
      </c>
      <c r="M106" s="193">
        <f t="shared" ca="1" si="29"/>
        <v>0</v>
      </c>
      <c r="N106" s="193" t="e">
        <f t="shared" ca="1" si="35"/>
        <v>#N/A</v>
      </c>
      <c r="O106" s="198" t="e">
        <f t="shared" ca="1" si="36"/>
        <v>#N/A</v>
      </c>
      <c r="P106" s="197" t="e">
        <f t="shared" ca="1" si="37"/>
        <v>#VALUE!</v>
      </c>
      <c r="Q106" s="199" t="e">
        <f t="shared" ca="1" si="30"/>
        <v>#VALUE!</v>
      </c>
      <c r="S106" s="193" t="e">
        <f t="shared" ca="1" si="38"/>
        <v>#N/A</v>
      </c>
      <c r="T106" s="197" t="e">
        <f t="shared" ca="1" si="31"/>
        <v>#VALUE!</v>
      </c>
      <c r="U106" s="197" t="e">
        <f t="shared" ca="1" si="39"/>
        <v>#VALUE!</v>
      </c>
      <c r="V106" s="193" t="e">
        <f ca="1">ROUND(Mass_1_3!O17,S106)</f>
        <v>#N/A</v>
      </c>
      <c r="W106" s="193" t="e">
        <f ca="1">ROUND(Mass_1_3!P17,S106)</f>
        <v>#N/A</v>
      </c>
      <c r="X106" s="193" t="e">
        <f t="shared" ca="1" si="32"/>
        <v>#N/A</v>
      </c>
      <c r="Y106" s="198" t="str">
        <f t="shared" ca="1" si="40"/>
        <v>PASS</v>
      </c>
      <c r="Z106" s="198" t="e">
        <f t="shared" ca="1" si="41"/>
        <v>#N/A</v>
      </c>
      <c r="AD106" s="52"/>
      <c r="AM106" s="179"/>
    </row>
    <row r="107" spans="1:39" ht="18" customHeight="1">
      <c r="B107" s="193" t="b">
        <f>IF(Mass_1_3!W18="",FALSE,TRUE)</f>
        <v>0</v>
      </c>
      <c r="C107" s="193">
        <f>VALUE(Mass_1_3!A18)</f>
        <v>0</v>
      </c>
      <c r="D107" s="193">
        <f>Mass_1_3!B18</f>
        <v>0</v>
      </c>
      <c r="E107" s="197">
        <f>Mass_1_3!U18</f>
        <v>0</v>
      </c>
      <c r="F107" s="193">
        <f>Mass_1_3!W18</f>
        <v>0</v>
      </c>
      <c r="G107" s="193">
        <f>Mass_1_3!X18</f>
        <v>0</v>
      </c>
      <c r="H107" s="193">
        <f>Mass_1_3!Y18</f>
        <v>0</v>
      </c>
      <c r="I107" s="198">
        <f t="shared" si="33"/>
        <v>0</v>
      </c>
      <c r="J107" s="199" t="e">
        <f t="shared" ca="1" si="28"/>
        <v>#VALUE!</v>
      </c>
      <c r="K107" s="200">
        <f t="shared" si="34"/>
        <v>0</v>
      </c>
      <c r="M107" s="193">
        <f t="shared" ca="1" si="29"/>
        <v>0</v>
      </c>
      <c r="N107" s="193" t="e">
        <f t="shared" ca="1" si="35"/>
        <v>#N/A</v>
      </c>
      <c r="O107" s="198" t="e">
        <f t="shared" ca="1" si="36"/>
        <v>#N/A</v>
      </c>
      <c r="P107" s="197" t="e">
        <f t="shared" ca="1" si="37"/>
        <v>#VALUE!</v>
      </c>
      <c r="Q107" s="199" t="e">
        <f t="shared" ca="1" si="30"/>
        <v>#VALUE!</v>
      </c>
      <c r="S107" s="193" t="e">
        <f t="shared" ca="1" si="38"/>
        <v>#N/A</v>
      </c>
      <c r="T107" s="197" t="e">
        <f t="shared" ca="1" si="31"/>
        <v>#VALUE!</v>
      </c>
      <c r="U107" s="197" t="e">
        <f t="shared" ca="1" si="39"/>
        <v>#VALUE!</v>
      </c>
      <c r="V107" s="193" t="e">
        <f ca="1">ROUND(Mass_1_3!O18,S107)</f>
        <v>#N/A</v>
      </c>
      <c r="W107" s="193" t="e">
        <f ca="1">ROUND(Mass_1_3!P18,S107)</f>
        <v>#N/A</v>
      </c>
      <c r="X107" s="193" t="e">
        <f t="shared" ca="1" si="32"/>
        <v>#N/A</v>
      </c>
      <c r="Y107" s="198" t="str">
        <f t="shared" ca="1" si="40"/>
        <v>PASS</v>
      </c>
      <c r="Z107" s="198" t="e">
        <f t="shared" ca="1" si="41"/>
        <v>#N/A</v>
      </c>
      <c r="AD107" s="52"/>
      <c r="AM107" s="179"/>
    </row>
    <row r="108" spans="1:39" ht="18" customHeight="1">
      <c r="B108" s="193" t="b">
        <f>IF(Mass_1_3!W19="",FALSE,TRUE)</f>
        <v>0</v>
      </c>
      <c r="C108" s="193">
        <f>VALUE(Mass_1_3!A19)</f>
        <v>0</v>
      </c>
      <c r="D108" s="193">
        <f>Mass_1_3!B19</f>
        <v>0</v>
      </c>
      <c r="E108" s="197">
        <f>Mass_1_3!U19</f>
        <v>0</v>
      </c>
      <c r="F108" s="193">
        <f>Mass_1_3!W19</f>
        <v>0</v>
      </c>
      <c r="G108" s="193">
        <f>Mass_1_3!X19</f>
        <v>0</v>
      </c>
      <c r="H108" s="193">
        <f>Mass_1_3!Y19</f>
        <v>0</v>
      </c>
      <c r="I108" s="198">
        <f t="shared" si="33"/>
        <v>0</v>
      </c>
      <c r="J108" s="199" t="e">
        <f t="shared" ca="1" si="28"/>
        <v>#VALUE!</v>
      </c>
      <c r="K108" s="200">
        <f t="shared" si="34"/>
        <v>0</v>
      </c>
      <c r="M108" s="193">
        <f t="shared" ca="1" si="29"/>
        <v>0</v>
      </c>
      <c r="N108" s="193" t="e">
        <f t="shared" ca="1" si="35"/>
        <v>#N/A</v>
      </c>
      <c r="O108" s="198" t="e">
        <f t="shared" ca="1" si="36"/>
        <v>#N/A</v>
      </c>
      <c r="P108" s="197" t="e">
        <f t="shared" ca="1" si="37"/>
        <v>#VALUE!</v>
      </c>
      <c r="Q108" s="199" t="e">
        <f t="shared" ca="1" si="30"/>
        <v>#VALUE!</v>
      </c>
      <c r="S108" s="193" t="e">
        <f t="shared" ca="1" si="38"/>
        <v>#N/A</v>
      </c>
      <c r="T108" s="197" t="e">
        <f t="shared" ca="1" si="31"/>
        <v>#VALUE!</v>
      </c>
      <c r="U108" s="197" t="e">
        <f t="shared" ca="1" si="39"/>
        <v>#VALUE!</v>
      </c>
      <c r="V108" s="193" t="e">
        <f ca="1">ROUND(Mass_1_3!O19,S108)</f>
        <v>#N/A</v>
      </c>
      <c r="W108" s="193" t="e">
        <f ca="1">ROUND(Mass_1_3!P19,S108)</f>
        <v>#N/A</v>
      </c>
      <c r="X108" s="193" t="e">
        <f t="shared" ca="1" si="32"/>
        <v>#N/A</v>
      </c>
      <c r="Y108" s="198" t="str">
        <f t="shared" ca="1" si="40"/>
        <v>PASS</v>
      </c>
      <c r="Z108" s="198" t="e">
        <f t="shared" ca="1" si="41"/>
        <v>#N/A</v>
      </c>
      <c r="AD108" s="52"/>
      <c r="AM108" s="179"/>
    </row>
    <row r="110" spans="1:39" ht="18" customHeight="1">
      <c r="A110" s="53" t="s">
        <v>646</v>
      </c>
    </row>
    <row r="111" spans="1:39" ht="18" customHeight="1">
      <c r="B111" s="426" t="s">
        <v>647</v>
      </c>
      <c r="C111" s="427"/>
      <c r="D111" s="174" t="s">
        <v>648</v>
      </c>
      <c r="E111" s="174" t="s">
        <v>649</v>
      </c>
      <c r="F111" s="174" t="s">
        <v>650</v>
      </c>
      <c r="H111" s="174" t="s">
        <v>651</v>
      </c>
      <c r="I111" s="174" t="s">
        <v>652</v>
      </c>
      <c r="J111" s="174" t="s">
        <v>653</v>
      </c>
      <c r="K111" s="174" t="s">
        <v>654</v>
      </c>
      <c r="L111" s="175" t="s">
        <v>655</v>
      </c>
      <c r="M111" s="174" t="s">
        <v>649</v>
      </c>
      <c r="N111" s="174" t="s">
        <v>656</v>
      </c>
      <c r="O111" s="206" t="s">
        <v>668</v>
      </c>
      <c r="P111" s="174" t="s">
        <v>657</v>
      </c>
      <c r="Q111" s="174" t="s">
        <v>658</v>
      </c>
      <c r="AD111" s="52"/>
      <c r="AF111" s="179"/>
    </row>
    <row r="112" spans="1:39" ht="18" customHeight="1">
      <c r="B112" s="177">
        <v>1</v>
      </c>
      <c r="C112" s="184" t="s">
        <v>659</v>
      </c>
      <c r="D112" s="175" t="s">
        <v>660</v>
      </c>
      <c r="E112" s="176">
        <v>35600</v>
      </c>
      <c r="F112" s="412" t="s">
        <v>661</v>
      </c>
      <c r="H112" s="174" t="s">
        <v>662</v>
      </c>
      <c r="I112" s="174" t="b">
        <f>C14</f>
        <v>0</v>
      </c>
      <c r="J112" s="174" t="e">
        <f ca="1">VALUE(B17*OFFSET($B$8,0,MATCH(D17,$C$5:$E$5,0)))</f>
        <v>#N/A</v>
      </c>
      <c r="K112" s="174" t="e">
        <f ca="1">VALUE(C17*OFFSET($B$8,0,MATCH(D17,$C$5:$E$5,0)))</f>
        <v>#N/A</v>
      </c>
      <c r="L112" s="174" t="e">
        <f ca="1">IF(K112/J112&lt;=10^-5,TRUE,FALSE)</f>
        <v>#N/A</v>
      </c>
      <c r="M112" s="176" t="e">
        <f ca="1">OFFSET(E$111,COUNTIF(B$112:B$118,"&lt;"&amp;J112)+IF(J112&gt;B$118,0+IF(L112=TRUE,1,0),1+IF(L112=TRUE,1,0)),0)</f>
        <v>#N/A</v>
      </c>
      <c r="N112" s="185">
        <f>COUNTIF(B27:B42,TRUE)</f>
        <v>0</v>
      </c>
      <c r="O112" s="186" t="e">
        <f ca="1">IF(N112&lt;6,0,N112-5)*0.25*M112</f>
        <v>#N/A</v>
      </c>
      <c r="P112" s="186">
        <f>IF(I112=TRUE,M112+O112,0)</f>
        <v>0</v>
      </c>
      <c r="Q112" s="415">
        <f ca="1">IF(TYPE(MATCH("실비",M112:M114,0))=1,"실비",SUM(P112:P114))</f>
        <v>0</v>
      </c>
      <c r="AD112" s="52"/>
      <c r="AF112" s="179"/>
    </row>
    <row r="113" spans="2:32" ht="18" customHeight="1">
      <c r="B113" s="177">
        <v>1</v>
      </c>
      <c r="C113" s="184" t="s">
        <v>659</v>
      </c>
      <c r="D113" s="175" t="s">
        <v>663</v>
      </c>
      <c r="E113" s="176">
        <v>53400</v>
      </c>
      <c r="F113" s="413"/>
      <c r="H113" s="174" t="s">
        <v>664</v>
      </c>
      <c r="I113" s="174" t="b">
        <f>C47</f>
        <v>0</v>
      </c>
      <c r="J113" s="174" t="e">
        <f ca="1">VALUE(B50*OFFSET($B$8,0,MATCH(D50,$C$5:$E$5,0)))</f>
        <v>#N/A</v>
      </c>
      <c r="K113" s="174" t="e">
        <f ca="1">VALUE(C50*OFFSET($B$8,0,MATCH(D50,$C$5:$E$5,0)))</f>
        <v>#N/A</v>
      </c>
      <c r="L113" s="174" t="e">
        <f ca="1">IF(K113/J113&lt;=10^-5,TRUE,FALSE)</f>
        <v>#N/A</v>
      </c>
      <c r="M113" s="176" t="e">
        <f ca="1">OFFSET(E$111,COUNTIF(B$112:B$118,"&lt;"&amp;J113)+IF(J113&gt;B$118,0+IF(L113=TRUE,1,0),1+IF(L113=TRUE,1,0)),0)</f>
        <v>#N/A</v>
      </c>
      <c r="N113" s="185">
        <f>COUNTIF(B60:B75,TRUE)</f>
        <v>0</v>
      </c>
      <c r="O113" s="186" t="e">
        <f ca="1">IF(N113&lt;6,0,N113-5)*0.25*M113</f>
        <v>#N/A</v>
      </c>
      <c r="P113" s="186">
        <f>IF(I113=TRUE,M113+O113,0)</f>
        <v>0</v>
      </c>
      <c r="Q113" s="416"/>
      <c r="AD113" s="52"/>
      <c r="AF113" s="179"/>
    </row>
    <row r="114" spans="2:32" ht="18" customHeight="1">
      <c r="B114" s="177">
        <v>10</v>
      </c>
      <c r="C114" s="184" t="s">
        <v>659</v>
      </c>
      <c r="D114" s="175" t="s">
        <v>660</v>
      </c>
      <c r="E114" s="176">
        <v>40500</v>
      </c>
      <c r="F114" s="413"/>
      <c r="H114" s="174" t="s">
        <v>665</v>
      </c>
      <c r="I114" s="174" t="b">
        <f>C80</f>
        <v>0</v>
      </c>
      <c r="J114" s="174" t="e">
        <f ca="1">VALUE(B83*OFFSET($B$8,0,MATCH(D83,$C$5:$E$5,0)))</f>
        <v>#N/A</v>
      </c>
      <c r="K114" s="174" t="e">
        <f ca="1">VALUE(C83*OFFSET($B$8,0,MATCH(D83,$C$5:$E$5,0)))</f>
        <v>#N/A</v>
      </c>
      <c r="L114" s="174" t="e">
        <f ca="1">IF(K114/J114&lt;=10^-5,TRUE,FALSE)</f>
        <v>#N/A</v>
      </c>
      <c r="M114" s="176" t="e">
        <f ca="1">OFFSET(E$111,COUNTIF(B$112:B$118,"&lt;"&amp;J114)+IF(J114&gt;B$118,0+IF(L114=TRUE,1,0),1+IF(L114=TRUE,1,0)),0)</f>
        <v>#N/A</v>
      </c>
      <c r="N114" s="185">
        <f>COUNTIF(B93:B108,TRUE)</f>
        <v>0</v>
      </c>
      <c r="O114" s="186" t="e">
        <f ca="1">IF(N114&lt;6,0,N114-5)*0.25*M114</f>
        <v>#N/A</v>
      </c>
      <c r="P114" s="186">
        <f>IF(I114=TRUE,M114+O114,0)</f>
        <v>0</v>
      </c>
      <c r="Q114" s="417"/>
      <c r="AD114" s="52"/>
      <c r="AF114" s="179"/>
    </row>
    <row r="115" spans="2:32" ht="18" customHeight="1">
      <c r="B115" s="177">
        <v>10</v>
      </c>
      <c r="C115" s="184" t="s">
        <v>659</v>
      </c>
      <c r="D115" s="175" t="s">
        <v>663</v>
      </c>
      <c r="E115" s="176">
        <v>60800</v>
      </c>
      <c r="F115" s="413"/>
      <c r="N115" s="54"/>
      <c r="AD115" s="52"/>
      <c r="AF115" s="179"/>
    </row>
    <row r="116" spans="2:32" ht="18" customHeight="1">
      <c r="B116" s="177">
        <v>100</v>
      </c>
      <c r="C116" s="184" t="s">
        <v>659</v>
      </c>
      <c r="D116" s="175" t="s">
        <v>660</v>
      </c>
      <c r="E116" s="176">
        <v>47200</v>
      </c>
      <c r="F116" s="413"/>
      <c r="H116" s="207" t="s">
        <v>670</v>
      </c>
      <c r="AD116" s="52"/>
      <c r="AF116" s="179"/>
    </row>
    <row r="117" spans="2:32" ht="18" customHeight="1">
      <c r="B117" s="177">
        <v>100</v>
      </c>
      <c r="C117" s="184" t="s">
        <v>659</v>
      </c>
      <c r="D117" s="175" t="s">
        <v>663</v>
      </c>
      <c r="E117" s="176">
        <v>70800</v>
      </c>
      <c r="F117" s="413"/>
      <c r="H117" s="208" t="s">
        <v>669</v>
      </c>
      <c r="AD117" s="52"/>
      <c r="AF117" s="179"/>
    </row>
    <row r="118" spans="2:32" ht="18" customHeight="1">
      <c r="B118" s="177">
        <v>100</v>
      </c>
      <c r="C118" s="187" t="s">
        <v>666</v>
      </c>
      <c r="D118" s="174"/>
      <c r="E118" s="174" t="s">
        <v>667</v>
      </c>
      <c r="F118" s="414"/>
      <c r="H118" s="208" t="s">
        <v>671</v>
      </c>
      <c r="AD118" s="52"/>
      <c r="AF118" s="179"/>
    </row>
    <row r="120" spans="2:32" ht="18" customHeight="1">
      <c r="L120" s="112"/>
    </row>
    <row r="121" spans="2:32" ht="18" customHeight="1">
      <c r="L121" s="112"/>
    </row>
    <row r="122" spans="2:32" ht="18" customHeight="1">
      <c r="L122" s="112"/>
    </row>
    <row r="123" spans="2:32" ht="18" customHeight="1">
      <c r="L123" s="112"/>
    </row>
    <row r="124" spans="2:32" ht="18" customHeight="1">
      <c r="L124" s="112"/>
    </row>
    <row r="125" spans="2:32" ht="18" customHeight="1">
      <c r="L125" s="112"/>
    </row>
    <row r="126" spans="2:32" ht="18" customHeight="1">
      <c r="L126" s="112"/>
    </row>
    <row r="127" spans="2:32" ht="18" customHeight="1">
      <c r="L127" s="112"/>
    </row>
    <row r="128" spans="2:32" ht="18" customHeight="1">
      <c r="L128" s="112"/>
    </row>
    <row r="129" spans="12:12" ht="18" customHeight="1">
      <c r="L129" s="54"/>
    </row>
    <row r="130" spans="12:12" ht="18" customHeight="1">
      <c r="L130" s="54"/>
    </row>
    <row r="131" spans="12:12" ht="18" customHeight="1">
      <c r="L131" s="54"/>
    </row>
    <row r="132" spans="12:12" ht="18" customHeight="1">
      <c r="L132" s="54"/>
    </row>
    <row r="133" spans="12:12" ht="18" customHeight="1">
      <c r="L133" s="54"/>
    </row>
    <row r="134" spans="12:12" ht="18" customHeight="1">
      <c r="L134" s="54"/>
    </row>
  </sheetData>
  <mergeCells count="33">
    <mergeCell ref="F112:F118"/>
    <mergeCell ref="Q112:Q114"/>
    <mergeCell ref="V91:X91"/>
    <mergeCell ref="AB91:AD91"/>
    <mergeCell ref="AB96:AD96"/>
    <mergeCell ref="AG101:AH101"/>
    <mergeCell ref="B111:C111"/>
    <mergeCell ref="M86:N86"/>
    <mergeCell ref="O86:S86"/>
    <mergeCell ref="C91:E91"/>
    <mergeCell ref="F91:I91"/>
    <mergeCell ref="T91:U91"/>
    <mergeCell ref="AF91:AG91"/>
    <mergeCell ref="AF25:AG25"/>
    <mergeCell ref="AB63:AD63"/>
    <mergeCell ref="AG68:AH68"/>
    <mergeCell ref="AF58:AG58"/>
    <mergeCell ref="AB25:AD25"/>
    <mergeCell ref="AB30:AD30"/>
    <mergeCell ref="AG35:AH35"/>
    <mergeCell ref="AB58:AD58"/>
    <mergeCell ref="M20:N20"/>
    <mergeCell ref="O20:S20"/>
    <mergeCell ref="C25:E25"/>
    <mergeCell ref="F25:I25"/>
    <mergeCell ref="T25:U25"/>
    <mergeCell ref="O53:S53"/>
    <mergeCell ref="V25:X25"/>
    <mergeCell ref="M53:N53"/>
    <mergeCell ref="C58:E58"/>
    <mergeCell ref="F58:I58"/>
    <mergeCell ref="T58:U58"/>
    <mergeCell ref="V58:X58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" style="123" bestFit="1" customWidth="1"/>
    <col min="2" max="2" width="6.6640625" style="123" bestFit="1" customWidth="1"/>
    <col min="3" max="3" width="8.88671875" style="123"/>
    <col min="4" max="5" width="6.6640625" style="123" bestFit="1" customWidth="1"/>
    <col min="6" max="13" width="1.77734375" style="123" customWidth="1"/>
    <col min="14" max="16" width="5.33203125" style="123" bestFit="1" customWidth="1"/>
    <col min="17" max="17" width="4" style="123" bestFit="1" customWidth="1"/>
    <col min="18" max="18" width="5.33203125" style="123" bestFit="1" customWidth="1"/>
    <col min="19" max="19" width="4" style="123" bestFit="1" customWidth="1"/>
    <col min="20" max="20" width="6.5546875" style="123" bestFit="1" customWidth="1"/>
    <col min="21" max="21" width="1.77734375" style="123" customWidth="1"/>
    <col min="22" max="22" width="8.44140625" style="123" bestFit="1" customWidth="1"/>
    <col min="23" max="23" width="6.6640625" style="123" bestFit="1" customWidth="1"/>
    <col min="24" max="24" width="1.77734375" style="123" customWidth="1"/>
    <col min="25" max="25" width="6.6640625" style="123" bestFit="1" customWidth="1"/>
    <col min="26" max="29" width="9.21875" style="123" bestFit="1" customWidth="1"/>
    <col min="30" max="34" width="1.77734375" style="123" customWidth="1"/>
    <col min="35" max="35" width="7.5546875" style="123" customWidth="1"/>
    <col min="36" max="16384" width="8.88671875" style="123"/>
  </cols>
  <sheetData>
    <row r="1" spans="1:36">
      <c r="A1" s="113" t="s">
        <v>82</v>
      </c>
      <c r="B1" s="113" t="s">
        <v>83</v>
      </c>
      <c r="C1" s="113" t="s">
        <v>84</v>
      </c>
      <c r="D1" s="113" t="s">
        <v>85</v>
      </c>
      <c r="E1" s="113" t="s">
        <v>86</v>
      </c>
      <c r="F1" s="113"/>
      <c r="G1" s="113"/>
      <c r="H1" s="113"/>
      <c r="I1" s="113"/>
      <c r="J1" s="113"/>
      <c r="K1" s="113"/>
      <c r="L1" s="113"/>
      <c r="M1" s="113"/>
      <c r="N1" s="113" t="s">
        <v>87</v>
      </c>
      <c r="O1" s="113" t="s">
        <v>88</v>
      </c>
      <c r="P1" s="113" t="s">
        <v>89</v>
      </c>
      <c r="Q1" s="113" t="s">
        <v>90</v>
      </c>
      <c r="R1" s="113" t="s">
        <v>91</v>
      </c>
      <c r="S1" s="113" t="s">
        <v>90</v>
      </c>
      <c r="T1" s="113" t="s">
        <v>92</v>
      </c>
      <c r="U1" s="113"/>
      <c r="V1" s="113" t="s">
        <v>93</v>
      </c>
      <c r="W1" s="113" t="s">
        <v>94</v>
      </c>
      <c r="X1" s="113"/>
      <c r="Y1" s="113" t="s">
        <v>95</v>
      </c>
      <c r="Z1" s="113" t="s">
        <v>682</v>
      </c>
      <c r="AA1" s="113" t="s">
        <v>683</v>
      </c>
      <c r="AB1" s="113" t="s">
        <v>684</v>
      </c>
      <c r="AC1" s="113" t="s">
        <v>685</v>
      </c>
      <c r="AD1" s="113"/>
      <c r="AE1" s="113"/>
      <c r="AF1" s="113"/>
      <c r="AG1" s="113"/>
      <c r="AH1" s="113"/>
      <c r="AI1" s="113" t="s">
        <v>96</v>
      </c>
      <c r="AJ1" s="214" t="s">
        <v>681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98"/>
  <sheetViews>
    <sheetView topLeftCell="A16" workbookViewId="0"/>
  </sheetViews>
  <sheetFormatPr defaultColWidth="9" defaultRowHeight="17.100000000000001" customHeight="1"/>
  <cols>
    <col min="1" max="36" width="10.44140625" style="35" customWidth="1"/>
    <col min="37" max="16384" width="9" style="35"/>
  </cols>
  <sheetData>
    <row r="1" spans="1:25" s="12" customFormat="1" ht="33" customHeight="1">
      <c r="A1" s="15" t="s">
        <v>53</v>
      </c>
    </row>
    <row r="2" spans="1:25" s="12" customFormat="1" ht="17.100000000000001" customHeight="1">
      <c r="A2" s="17" t="s">
        <v>44</v>
      </c>
      <c r="C2" s="124" t="s">
        <v>77</v>
      </c>
      <c r="F2" s="124" t="s">
        <v>98</v>
      </c>
      <c r="O2" s="17" t="s">
        <v>45</v>
      </c>
      <c r="R2" s="17" t="s">
        <v>46</v>
      </c>
      <c r="W2" s="17" t="s">
        <v>705</v>
      </c>
    </row>
    <row r="3" spans="1:25" s="12" customFormat="1" ht="27">
      <c r="A3" s="14" t="s">
        <v>78</v>
      </c>
      <c r="B3" s="14" t="s">
        <v>73</v>
      </c>
      <c r="C3" s="14" t="s">
        <v>60</v>
      </c>
      <c r="D3" s="14" t="s">
        <v>61</v>
      </c>
      <c r="E3" s="14" t="s">
        <v>54</v>
      </c>
      <c r="F3" s="13" t="s">
        <v>47</v>
      </c>
      <c r="G3" s="14" t="s">
        <v>76</v>
      </c>
      <c r="H3" s="14" t="s">
        <v>99</v>
      </c>
      <c r="I3" s="14" t="s">
        <v>48</v>
      </c>
      <c r="J3" s="14" t="s">
        <v>195</v>
      </c>
      <c r="K3" s="14" t="s">
        <v>196</v>
      </c>
      <c r="L3" s="14" t="s">
        <v>197</v>
      </c>
      <c r="M3" s="14" t="s">
        <v>198</v>
      </c>
      <c r="N3" s="14" t="s">
        <v>199</v>
      </c>
      <c r="O3" s="14" t="s">
        <v>50</v>
      </c>
      <c r="P3" s="46" t="s">
        <v>51</v>
      </c>
      <c r="Q3" s="46" t="s">
        <v>52</v>
      </c>
      <c r="R3" s="46" t="s">
        <v>79</v>
      </c>
      <c r="S3" s="46" t="s">
        <v>80</v>
      </c>
      <c r="T3" s="46" t="s">
        <v>81</v>
      </c>
      <c r="U3" s="46" t="s">
        <v>194</v>
      </c>
      <c r="W3" s="46" t="s">
        <v>79</v>
      </c>
      <c r="X3" s="46" t="s">
        <v>80</v>
      </c>
      <c r="Y3" s="46" t="s">
        <v>81</v>
      </c>
    </row>
    <row r="4" spans="1:25" s="12" customFormat="1" ht="17.100000000000001" customHeight="1">
      <c r="A4" s="36"/>
      <c r="B4" s="23"/>
      <c r="C4" s="23"/>
      <c r="D4" s="63"/>
      <c r="E4" s="47"/>
      <c r="F4" s="23"/>
      <c r="G4" s="23"/>
      <c r="H4" s="126"/>
      <c r="I4" s="4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28">
        <f t="shared" ref="U4:U19" si="0">SUM(A23:AD23)</f>
        <v>0</v>
      </c>
      <c r="W4" s="23"/>
      <c r="X4" s="23"/>
      <c r="Y4" s="23"/>
    </row>
    <row r="5" spans="1:25" s="12" customFormat="1" ht="17.100000000000001" customHeight="1">
      <c r="A5" s="36"/>
      <c r="B5" s="23"/>
      <c r="C5" s="23"/>
      <c r="D5" s="63"/>
      <c r="E5" s="47"/>
      <c r="F5" s="23"/>
      <c r="G5" s="23"/>
      <c r="H5" s="126"/>
      <c r="I5" s="47"/>
      <c r="J5" s="23"/>
      <c r="K5" s="23"/>
      <c r="L5" s="23"/>
      <c r="M5" s="23"/>
      <c r="N5" s="23"/>
      <c r="O5" s="23"/>
      <c r="P5" s="24"/>
      <c r="Q5" s="24"/>
      <c r="R5" s="24"/>
      <c r="S5" s="24"/>
      <c r="T5" s="24"/>
      <c r="U5" s="128">
        <f t="shared" si="0"/>
        <v>0</v>
      </c>
      <c r="W5" s="24"/>
      <c r="X5" s="24"/>
      <c r="Y5" s="24"/>
    </row>
    <row r="6" spans="1:25" s="12" customFormat="1" ht="17.100000000000001" customHeight="1">
      <c r="A6" s="36"/>
      <c r="B6" s="23"/>
      <c r="C6" s="23"/>
      <c r="D6" s="63"/>
      <c r="E6" s="47"/>
      <c r="F6" s="23"/>
      <c r="G6" s="23"/>
      <c r="H6" s="126"/>
      <c r="I6" s="47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128">
        <f t="shared" si="0"/>
        <v>0</v>
      </c>
      <c r="W6" s="24"/>
      <c r="X6" s="24"/>
      <c r="Y6" s="24"/>
    </row>
    <row r="7" spans="1:25" s="12" customFormat="1" ht="17.100000000000001" customHeight="1">
      <c r="A7" s="36"/>
      <c r="B7" s="23"/>
      <c r="C7" s="23"/>
      <c r="D7" s="63"/>
      <c r="E7" s="47"/>
      <c r="F7" s="23"/>
      <c r="G7" s="23"/>
      <c r="H7" s="126"/>
      <c r="I7" s="47"/>
      <c r="J7" s="23"/>
      <c r="K7" s="23"/>
      <c r="L7" s="23"/>
      <c r="M7" s="23"/>
      <c r="N7" s="23"/>
      <c r="O7" s="23"/>
      <c r="P7" s="24"/>
      <c r="Q7" s="24"/>
      <c r="R7" s="24"/>
      <c r="S7" s="24"/>
      <c r="T7" s="24"/>
      <c r="U7" s="128">
        <f t="shared" si="0"/>
        <v>0</v>
      </c>
      <c r="W7" s="24"/>
      <c r="X7" s="24"/>
      <c r="Y7" s="24"/>
    </row>
    <row r="8" spans="1:25" s="12" customFormat="1" ht="17.100000000000001" customHeight="1">
      <c r="A8" s="36"/>
      <c r="B8" s="23"/>
      <c r="C8" s="23"/>
      <c r="D8" s="63"/>
      <c r="E8" s="47"/>
      <c r="F8" s="23"/>
      <c r="G8" s="23"/>
      <c r="H8" s="126"/>
      <c r="I8" s="47"/>
      <c r="J8" s="23"/>
      <c r="K8" s="23"/>
      <c r="L8" s="23"/>
      <c r="M8" s="23"/>
      <c r="N8" s="23"/>
      <c r="O8" s="23"/>
      <c r="P8" s="24"/>
      <c r="Q8" s="24"/>
      <c r="R8" s="24"/>
      <c r="S8" s="24"/>
      <c r="T8" s="24"/>
      <c r="U8" s="128">
        <f t="shared" si="0"/>
        <v>0</v>
      </c>
      <c r="W8" s="24"/>
      <c r="X8" s="24"/>
      <c r="Y8" s="24"/>
    </row>
    <row r="9" spans="1:25" s="12" customFormat="1" ht="17.100000000000001" customHeight="1">
      <c r="A9" s="36"/>
      <c r="B9" s="23"/>
      <c r="C9" s="23"/>
      <c r="D9" s="63"/>
      <c r="E9" s="47"/>
      <c r="F9" s="23"/>
      <c r="G9" s="23"/>
      <c r="H9" s="126"/>
      <c r="I9" s="47"/>
      <c r="J9" s="23"/>
      <c r="K9" s="23"/>
      <c r="L9" s="23"/>
      <c r="M9" s="23"/>
      <c r="N9" s="23"/>
      <c r="O9" s="23"/>
      <c r="P9" s="24"/>
      <c r="Q9" s="24"/>
      <c r="R9" s="24"/>
      <c r="S9" s="24"/>
      <c r="T9" s="24"/>
      <c r="U9" s="128">
        <f t="shared" si="0"/>
        <v>0</v>
      </c>
      <c r="W9" s="24"/>
      <c r="X9" s="24"/>
      <c r="Y9" s="24"/>
    </row>
    <row r="10" spans="1:25" s="12" customFormat="1" ht="17.100000000000001" customHeight="1">
      <c r="A10" s="36"/>
      <c r="B10" s="23"/>
      <c r="C10" s="23"/>
      <c r="D10" s="63"/>
      <c r="E10" s="47"/>
      <c r="F10" s="23"/>
      <c r="G10" s="23"/>
      <c r="H10" s="126"/>
      <c r="I10" s="47"/>
      <c r="J10" s="23"/>
      <c r="K10" s="23"/>
      <c r="L10" s="23"/>
      <c r="M10" s="23"/>
      <c r="N10" s="23"/>
      <c r="O10" s="23"/>
      <c r="P10" s="24"/>
      <c r="Q10" s="24"/>
      <c r="R10" s="24"/>
      <c r="S10" s="24"/>
      <c r="T10" s="24"/>
      <c r="U10" s="128">
        <f t="shared" si="0"/>
        <v>0</v>
      </c>
      <c r="W10" s="24"/>
      <c r="X10" s="24"/>
      <c r="Y10" s="24"/>
    </row>
    <row r="11" spans="1:25" s="12" customFormat="1" ht="17.100000000000001" customHeight="1">
      <c r="A11" s="36"/>
      <c r="B11" s="23"/>
      <c r="C11" s="23"/>
      <c r="D11" s="63"/>
      <c r="E11" s="47"/>
      <c r="F11" s="23"/>
      <c r="G11" s="23"/>
      <c r="H11" s="126"/>
      <c r="I11" s="47"/>
      <c r="J11" s="23"/>
      <c r="K11" s="23"/>
      <c r="L11" s="23"/>
      <c r="M11" s="23"/>
      <c r="N11" s="23"/>
      <c r="O11" s="23"/>
      <c r="P11" s="24"/>
      <c r="Q11" s="24"/>
      <c r="R11" s="24"/>
      <c r="S11" s="24"/>
      <c r="T11" s="24"/>
      <c r="U11" s="128">
        <f t="shared" si="0"/>
        <v>0</v>
      </c>
      <c r="W11" s="24"/>
      <c r="X11" s="24"/>
      <c r="Y11" s="24"/>
    </row>
    <row r="12" spans="1:25" s="12" customFormat="1" ht="17.100000000000001" customHeight="1">
      <c r="A12" s="36"/>
      <c r="B12" s="23"/>
      <c r="C12" s="23"/>
      <c r="D12" s="63"/>
      <c r="E12" s="47"/>
      <c r="F12" s="23"/>
      <c r="G12" s="23"/>
      <c r="H12" s="126"/>
      <c r="I12" s="47"/>
      <c r="J12" s="23"/>
      <c r="K12" s="23"/>
      <c r="L12" s="23"/>
      <c r="M12" s="23"/>
      <c r="N12" s="23"/>
      <c r="O12" s="23"/>
      <c r="P12" s="24"/>
      <c r="Q12" s="24"/>
      <c r="R12" s="24"/>
      <c r="S12" s="24"/>
      <c r="T12" s="24"/>
      <c r="U12" s="128">
        <f t="shared" si="0"/>
        <v>0</v>
      </c>
      <c r="W12" s="24"/>
      <c r="X12" s="24"/>
      <c r="Y12" s="24"/>
    </row>
    <row r="13" spans="1:25" s="12" customFormat="1" ht="17.100000000000001" customHeight="1">
      <c r="A13" s="36"/>
      <c r="B13" s="23"/>
      <c r="C13" s="23"/>
      <c r="D13" s="63"/>
      <c r="E13" s="47"/>
      <c r="F13" s="23"/>
      <c r="G13" s="23"/>
      <c r="H13" s="126"/>
      <c r="I13" s="47"/>
      <c r="J13" s="23"/>
      <c r="K13" s="23"/>
      <c r="L13" s="23"/>
      <c r="M13" s="23"/>
      <c r="N13" s="23"/>
      <c r="O13" s="23"/>
      <c r="P13" s="24"/>
      <c r="Q13" s="24"/>
      <c r="R13" s="24"/>
      <c r="S13" s="24"/>
      <c r="T13" s="24"/>
      <c r="U13" s="128">
        <f t="shared" si="0"/>
        <v>0</v>
      </c>
      <c r="W13" s="24"/>
      <c r="X13" s="24"/>
      <c r="Y13" s="24"/>
    </row>
    <row r="14" spans="1:25" s="12" customFormat="1" ht="17.100000000000001" customHeight="1">
      <c r="A14" s="36"/>
      <c r="B14" s="23"/>
      <c r="C14" s="23"/>
      <c r="D14" s="63"/>
      <c r="E14" s="47"/>
      <c r="F14" s="23"/>
      <c r="G14" s="23"/>
      <c r="H14" s="126"/>
      <c r="I14" s="47"/>
      <c r="J14" s="23"/>
      <c r="K14" s="23"/>
      <c r="L14" s="23"/>
      <c r="M14" s="23"/>
      <c r="N14" s="23"/>
      <c r="O14" s="23"/>
      <c r="P14" s="24"/>
      <c r="Q14" s="24"/>
      <c r="R14" s="24"/>
      <c r="S14" s="24"/>
      <c r="T14" s="24"/>
      <c r="U14" s="128">
        <f t="shared" si="0"/>
        <v>0</v>
      </c>
      <c r="W14" s="24"/>
      <c r="X14" s="24"/>
      <c r="Y14" s="24"/>
    </row>
    <row r="15" spans="1:25" s="12" customFormat="1" ht="17.100000000000001" customHeight="1">
      <c r="A15" s="36"/>
      <c r="B15" s="23"/>
      <c r="C15" s="23"/>
      <c r="D15" s="63"/>
      <c r="E15" s="47"/>
      <c r="F15" s="23"/>
      <c r="G15" s="23"/>
      <c r="H15" s="126"/>
      <c r="I15" s="47"/>
      <c r="J15" s="23"/>
      <c r="K15" s="23"/>
      <c r="L15" s="23"/>
      <c r="M15" s="23"/>
      <c r="N15" s="24"/>
      <c r="O15" s="24"/>
      <c r="P15" s="24"/>
      <c r="Q15" s="24"/>
      <c r="R15" s="24"/>
      <c r="S15" s="24"/>
      <c r="T15" s="24"/>
      <c r="U15" s="128">
        <f t="shared" si="0"/>
        <v>0</v>
      </c>
      <c r="W15" s="24"/>
      <c r="X15" s="24"/>
      <c r="Y15" s="24"/>
    </row>
    <row r="16" spans="1:25" s="12" customFormat="1" ht="17.100000000000001" customHeight="1">
      <c r="A16" s="36"/>
      <c r="B16" s="23"/>
      <c r="C16" s="23"/>
      <c r="D16" s="63"/>
      <c r="E16" s="47"/>
      <c r="F16" s="23"/>
      <c r="G16" s="23"/>
      <c r="H16" s="126"/>
      <c r="I16" s="47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128">
        <f t="shared" si="0"/>
        <v>0</v>
      </c>
      <c r="W16" s="24"/>
      <c r="X16" s="24"/>
      <c r="Y16" s="24"/>
    </row>
    <row r="17" spans="1:37" s="12" customFormat="1" ht="17.100000000000001" customHeight="1">
      <c r="A17" s="36"/>
      <c r="B17" s="23"/>
      <c r="C17" s="23"/>
      <c r="D17" s="63"/>
      <c r="E17" s="47"/>
      <c r="F17" s="23"/>
      <c r="G17" s="23"/>
      <c r="H17" s="126"/>
      <c r="I17" s="47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128">
        <f t="shared" si="0"/>
        <v>0</v>
      </c>
      <c r="W17" s="24"/>
      <c r="X17" s="24"/>
      <c r="Y17" s="24"/>
    </row>
    <row r="18" spans="1:37" s="12" customFormat="1" ht="17.100000000000001" customHeight="1">
      <c r="A18" s="36"/>
      <c r="B18" s="23"/>
      <c r="C18" s="23"/>
      <c r="D18" s="63"/>
      <c r="E18" s="47"/>
      <c r="F18" s="23"/>
      <c r="G18" s="23"/>
      <c r="H18" s="126"/>
      <c r="I18" s="47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128">
        <f t="shared" si="0"/>
        <v>0</v>
      </c>
      <c r="W18" s="24"/>
      <c r="X18" s="24"/>
      <c r="Y18" s="24"/>
    </row>
    <row r="19" spans="1:37" s="12" customFormat="1" ht="17.100000000000001" customHeight="1">
      <c r="A19" s="36"/>
      <c r="B19" s="23"/>
      <c r="C19" s="23"/>
      <c r="D19" s="63"/>
      <c r="E19" s="47"/>
      <c r="F19" s="23"/>
      <c r="G19" s="23"/>
      <c r="H19" s="126"/>
      <c r="I19" s="47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128">
        <f t="shared" si="0"/>
        <v>0</v>
      </c>
      <c r="W19" s="24"/>
      <c r="X19" s="24"/>
      <c r="Y19" s="24"/>
    </row>
    <row r="20" spans="1:37" s="12" customFormat="1" ht="17.100000000000001" customHeight="1"/>
    <row r="21" spans="1:37" s="108" customFormat="1" ht="14.25" customHeight="1">
      <c r="A21" s="428" t="s">
        <v>66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29"/>
      <c r="X21" s="429"/>
      <c r="Y21" s="429"/>
      <c r="Z21" s="429"/>
      <c r="AA21" s="429"/>
      <c r="AB21" s="429"/>
      <c r="AC21" s="429"/>
      <c r="AD21" s="429"/>
      <c r="AF21"/>
      <c r="AG21"/>
      <c r="AH21"/>
      <c r="AI21"/>
      <c r="AJ21"/>
      <c r="AK21"/>
    </row>
    <row r="22" spans="1:37" s="108" customFormat="1" ht="14.25" customHeight="1">
      <c r="A22" s="110">
        <v>1</v>
      </c>
      <c r="B22" s="110">
        <v>2</v>
      </c>
      <c r="C22" s="110">
        <v>3</v>
      </c>
      <c r="D22" s="110">
        <v>4</v>
      </c>
      <c r="E22" s="110">
        <v>5</v>
      </c>
      <c r="F22" s="110">
        <v>6</v>
      </c>
      <c r="G22" s="110">
        <v>7</v>
      </c>
      <c r="H22" s="110">
        <v>8</v>
      </c>
      <c r="I22" s="110">
        <v>9</v>
      </c>
      <c r="J22" s="110">
        <v>10</v>
      </c>
      <c r="K22" s="110">
        <v>11</v>
      </c>
      <c r="L22" s="110">
        <v>12</v>
      </c>
      <c r="M22" s="110">
        <v>13</v>
      </c>
      <c r="N22" s="110">
        <v>14</v>
      </c>
      <c r="O22" s="110">
        <v>15</v>
      </c>
      <c r="P22" s="110">
        <v>16</v>
      </c>
      <c r="Q22" s="110">
        <v>17</v>
      </c>
      <c r="R22" s="110">
        <v>18</v>
      </c>
      <c r="S22" s="110">
        <v>19</v>
      </c>
      <c r="T22" s="110">
        <v>20</v>
      </c>
      <c r="U22" s="110">
        <v>21</v>
      </c>
      <c r="V22" s="110">
        <v>22</v>
      </c>
      <c r="W22" s="110">
        <v>23</v>
      </c>
      <c r="X22" s="110">
        <v>24</v>
      </c>
      <c r="Y22" s="110">
        <v>25</v>
      </c>
      <c r="Z22" s="110">
        <v>26</v>
      </c>
      <c r="AA22" s="110">
        <v>27</v>
      </c>
      <c r="AB22" s="110">
        <v>28</v>
      </c>
      <c r="AC22" s="110">
        <v>29</v>
      </c>
      <c r="AD22" s="110">
        <v>30</v>
      </c>
      <c r="AF22" s="109"/>
      <c r="AG22" s="109"/>
      <c r="AH22" s="109"/>
      <c r="AI22" s="109"/>
      <c r="AJ22" s="109"/>
      <c r="AK22" s="109"/>
    </row>
    <row r="23" spans="1:37" s="108" customFormat="1" ht="14.25" customHeight="1">
      <c r="A23" s="111">
        <f>IF(A61=0,0,A61*(1-Calcu!$E$12/A80)/(1-Calcu!$E$12/8000))</f>
        <v>0</v>
      </c>
      <c r="B23" s="111">
        <f>IF(B61=0,0,B61*(1-Calcu!$E$12/B80)/(1-Calcu!$E$12/8000))</f>
        <v>0</v>
      </c>
      <c r="C23" s="111">
        <f>IF(C61=0,0,C61*(1-Calcu!$E$12/C80)/(1-Calcu!$E$12/8000))</f>
        <v>0</v>
      </c>
      <c r="D23" s="111">
        <f>IF(D61=0,0,D61*(1-Calcu!$E$12/D80)/(1-Calcu!$E$12/8000))</f>
        <v>0</v>
      </c>
      <c r="E23" s="111">
        <f>IF(E61=0,0,E61*(1-Calcu!$E$12/E80)/(1-Calcu!$E$12/8000))</f>
        <v>0</v>
      </c>
      <c r="F23" s="111">
        <f>IF(F61=0,0,F61*(1-Calcu!$E$12/F80)/(1-Calcu!$E$12/8000))</f>
        <v>0</v>
      </c>
      <c r="G23" s="111">
        <f>IF(G61=0,0,G61*(1-Calcu!$E$12/G80)/(1-Calcu!$E$12/8000))</f>
        <v>0</v>
      </c>
      <c r="H23" s="111">
        <f>IF(H61=0,0,H61*(1-Calcu!$E$12/H80)/(1-Calcu!$E$12/8000))</f>
        <v>0</v>
      </c>
      <c r="I23" s="111">
        <f>IF(I61=0,0,I61*(1-Calcu!$E$12/I80)/(1-Calcu!$E$12/8000))</f>
        <v>0</v>
      </c>
      <c r="J23" s="111">
        <f>IF(J61=0,0,J61*(1-Calcu!$E$12/J80)/(1-Calcu!$E$12/8000))</f>
        <v>0</v>
      </c>
      <c r="K23" s="111">
        <f>IF(K61=0,0,K61*(1-Calcu!$E$12/K80)/(1-Calcu!$E$12/8000))</f>
        <v>0</v>
      </c>
      <c r="L23" s="111">
        <f>IF(L61=0,0,L61*(1-Calcu!$E$12/L80)/(1-Calcu!$E$12/8000))</f>
        <v>0</v>
      </c>
      <c r="M23" s="111">
        <f>IF(M61=0,0,M61*(1-Calcu!$E$12/M80)/(1-Calcu!$E$12/8000))</f>
        <v>0</v>
      </c>
      <c r="N23" s="111">
        <f>IF(N61=0,0,N61*(1-Calcu!$E$12/N80)/(1-Calcu!$E$12/8000))</f>
        <v>0</v>
      </c>
      <c r="O23" s="111">
        <f>IF(O61=0,0,O61*(1-Calcu!$E$12/O80)/(1-Calcu!$E$12/8000))</f>
        <v>0</v>
      </c>
      <c r="P23" s="111">
        <f>IF(P61=0,0,P61*(1-Calcu!$E$12/P80)/(1-Calcu!$E$12/8000))</f>
        <v>0</v>
      </c>
      <c r="Q23" s="111">
        <f>IF(Q61=0,0,Q61*(1-Calcu!$E$12/Q80)/(1-Calcu!$E$12/8000))</f>
        <v>0</v>
      </c>
      <c r="R23" s="111">
        <f>IF(R61=0,0,R61*(1-Calcu!$E$12/R80)/(1-Calcu!$E$12/8000))</f>
        <v>0</v>
      </c>
      <c r="S23" s="111">
        <f>IF(S61=0,0,S61*(1-Calcu!$E$12/S80)/(1-Calcu!$E$12/8000))</f>
        <v>0</v>
      </c>
      <c r="T23" s="111">
        <f>IF(T61=0,0,T61*(1-Calcu!$E$12/T80)/(1-Calcu!$E$12/8000))</f>
        <v>0</v>
      </c>
      <c r="U23" s="111">
        <f>IF(U61=0,0,U61*(1-Calcu!$E$12/U80)/(1-Calcu!$E$12/8000))</f>
        <v>0</v>
      </c>
      <c r="V23" s="111">
        <f>IF(V61=0,0,V61*(1-Calcu!$E$12/V80)/(1-Calcu!$E$12/8000))</f>
        <v>0</v>
      </c>
      <c r="W23" s="111">
        <f>IF(W61=0,0,W61*(1-Calcu!$E$12/W80)/(1-Calcu!$E$12/8000))</f>
        <v>0</v>
      </c>
      <c r="X23" s="111">
        <f>IF(X61=0,0,X61*(1-Calcu!$E$12/X80)/(1-Calcu!$E$12/8000))</f>
        <v>0</v>
      </c>
      <c r="Y23" s="111">
        <f>IF(Y61=0,0,Y61*(1-Calcu!$E$12/Y80)/(1-Calcu!$E$12/8000))</f>
        <v>0</v>
      </c>
      <c r="Z23" s="111">
        <f>IF(Z61=0,0,Z61*(1-Calcu!$E$12/Z80)/(1-Calcu!$E$12/8000))</f>
        <v>0</v>
      </c>
      <c r="AA23" s="111">
        <f>IF(AA61=0,0,AA61*(1-Calcu!$E$12/AA80)/(1-Calcu!$E$12/8000))</f>
        <v>0</v>
      </c>
      <c r="AB23" s="111">
        <f>IF(AB61=0,0,AB61*(1-Calcu!$E$12/AB80)/(1-Calcu!$E$12/8000))</f>
        <v>0</v>
      </c>
      <c r="AC23" s="111">
        <f>IF(AC61=0,0,AC61*(1-Calcu!$E$12/AC80)/(1-Calcu!$E$12/8000))</f>
        <v>0</v>
      </c>
      <c r="AD23" s="111">
        <f>IF(AD61=0,0,AD61*(1-Calcu!$E$12/AD80)/(1-Calcu!$E$12/8000))</f>
        <v>0</v>
      </c>
      <c r="AF23"/>
      <c r="AG23"/>
      <c r="AH23"/>
      <c r="AI23"/>
      <c r="AJ23"/>
      <c r="AK23"/>
    </row>
    <row r="24" spans="1:37" s="108" customFormat="1" ht="14.25" customHeight="1">
      <c r="A24" s="111">
        <f>IF(A62=0,0,A62*(1-Calcu!$E$12/A81)/(1-Calcu!$E$12/8000))</f>
        <v>0</v>
      </c>
      <c r="B24" s="111">
        <f>IF(B62=0,0,B62*(1-Calcu!$E$12/B81)/(1-Calcu!$E$12/8000))</f>
        <v>0</v>
      </c>
      <c r="C24" s="111">
        <f>IF(C62=0,0,C62*(1-Calcu!$E$12/C81)/(1-Calcu!$E$12/8000))</f>
        <v>0</v>
      </c>
      <c r="D24" s="111">
        <f>IF(D62=0,0,D62*(1-Calcu!$E$12/D81)/(1-Calcu!$E$12/8000))</f>
        <v>0</v>
      </c>
      <c r="E24" s="111">
        <f>IF(E62=0,0,E62*(1-Calcu!$E$12/E81)/(1-Calcu!$E$12/8000))</f>
        <v>0</v>
      </c>
      <c r="F24" s="111">
        <f>IF(F62=0,0,F62*(1-Calcu!$E$12/F81)/(1-Calcu!$E$12/8000))</f>
        <v>0</v>
      </c>
      <c r="G24" s="111">
        <f>IF(G62=0,0,G62*(1-Calcu!$E$12/G81)/(1-Calcu!$E$12/8000))</f>
        <v>0</v>
      </c>
      <c r="H24" s="111">
        <f>IF(H62=0,0,H62*(1-Calcu!$E$12/H81)/(1-Calcu!$E$12/8000))</f>
        <v>0</v>
      </c>
      <c r="I24" s="111">
        <f>IF(I62=0,0,I62*(1-Calcu!$E$12/I81)/(1-Calcu!$E$12/8000))</f>
        <v>0</v>
      </c>
      <c r="J24" s="111">
        <f>IF(J62=0,0,J62*(1-Calcu!$E$12/J81)/(1-Calcu!$E$12/8000))</f>
        <v>0</v>
      </c>
      <c r="K24" s="111">
        <f>IF(K62=0,0,K62*(1-Calcu!$E$12/K81)/(1-Calcu!$E$12/8000))</f>
        <v>0</v>
      </c>
      <c r="L24" s="111">
        <f>IF(L62=0,0,L62*(1-Calcu!$E$12/L81)/(1-Calcu!$E$12/8000))</f>
        <v>0</v>
      </c>
      <c r="M24" s="111">
        <f>IF(M62=0,0,M62*(1-Calcu!$E$12/M81)/(1-Calcu!$E$12/8000))</f>
        <v>0</v>
      </c>
      <c r="N24" s="111">
        <f>IF(N62=0,0,N62*(1-Calcu!$E$12/N81)/(1-Calcu!$E$12/8000))</f>
        <v>0</v>
      </c>
      <c r="O24" s="111">
        <f>IF(O62=0,0,O62*(1-Calcu!$E$12/O81)/(1-Calcu!$E$12/8000))</f>
        <v>0</v>
      </c>
      <c r="P24" s="111">
        <f>IF(P62=0,0,P62*(1-Calcu!$E$12/P81)/(1-Calcu!$E$12/8000))</f>
        <v>0</v>
      </c>
      <c r="Q24" s="111">
        <f>IF(Q62=0,0,Q62*(1-Calcu!$E$12/Q81)/(1-Calcu!$E$12/8000))</f>
        <v>0</v>
      </c>
      <c r="R24" s="111">
        <f>IF(R62=0,0,R62*(1-Calcu!$E$12/R81)/(1-Calcu!$E$12/8000))</f>
        <v>0</v>
      </c>
      <c r="S24" s="111">
        <f>IF(S62=0,0,S62*(1-Calcu!$E$12/S81)/(1-Calcu!$E$12/8000))</f>
        <v>0</v>
      </c>
      <c r="T24" s="111">
        <f>IF(T62=0,0,T62*(1-Calcu!$E$12/T81)/(1-Calcu!$E$12/8000))</f>
        <v>0</v>
      </c>
      <c r="U24" s="111">
        <f>IF(U62=0,0,U62*(1-Calcu!$E$12/U81)/(1-Calcu!$E$12/8000))</f>
        <v>0</v>
      </c>
      <c r="V24" s="111">
        <f>IF(V62=0,0,V62*(1-Calcu!$E$12/V81)/(1-Calcu!$E$12/8000))</f>
        <v>0</v>
      </c>
      <c r="W24" s="111">
        <f>IF(W62=0,0,W62*(1-Calcu!$E$12/W81)/(1-Calcu!$E$12/8000))</f>
        <v>0</v>
      </c>
      <c r="X24" s="111">
        <f>IF(X62=0,0,X62*(1-Calcu!$E$12/X81)/(1-Calcu!$E$12/8000))</f>
        <v>0</v>
      </c>
      <c r="Y24" s="111">
        <f>IF(Y62=0,0,Y62*(1-Calcu!$E$12/Y81)/(1-Calcu!$E$12/8000))</f>
        <v>0</v>
      </c>
      <c r="Z24" s="111">
        <f>IF(Z62=0,0,Z62*(1-Calcu!$E$12/Z81)/(1-Calcu!$E$12/8000))</f>
        <v>0</v>
      </c>
      <c r="AA24" s="111">
        <f>IF(AA62=0,0,AA62*(1-Calcu!$E$12/AA81)/(1-Calcu!$E$12/8000))</f>
        <v>0</v>
      </c>
      <c r="AB24" s="111">
        <f>IF(AB62=0,0,AB62*(1-Calcu!$E$12/AB81)/(1-Calcu!$E$12/8000))</f>
        <v>0</v>
      </c>
      <c r="AC24" s="111">
        <f>IF(AC62=0,0,AC62*(1-Calcu!$E$12/AC81)/(1-Calcu!$E$12/8000))</f>
        <v>0</v>
      </c>
      <c r="AD24" s="111">
        <f>IF(AD62=0,0,AD62*(1-Calcu!$E$12/AD81)/(1-Calcu!$E$12/8000))</f>
        <v>0</v>
      </c>
      <c r="AF24"/>
      <c r="AG24"/>
      <c r="AH24"/>
      <c r="AI24"/>
      <c r="AJ24"/>
      <c r="AK24"/>
    </row>
    <row r="25" spans="1:37" s="108" customFormat="1" ht="14.25" customHeight="1">
      <c r="A25" s="111">
        <f>IF(A63=0,0,A63*(1-Calcu!$E$12/A82)/(1-Calcu!$E$12/8000))</f>
        <v>0</v>
      </c>
      <c r="B25" s="111">
        <f>IF(B63=0,0,B63*(1-Calcu!$E$12/B82)/(1-Calcu!$E$12/8000))</f>
        <v>0</v>
      </c>
      <c r="C25" s="111">
        <f>IF(C63=0,0,C63*(1-Calcu!$E$12/C82)/(1-Calcu!$E$12/8000))</f>
        <v>0</v>
      </c>
      <c r="D25" s="111">
        <f>IF(D63=0,0,D63*(1-Calcu!$E$12/D82)/(1-Calcu!$E$12/8000))</f>
        <v>0</v>
      </c>
      <c r="E25" s="111">
        <f>IF(E63=0,0,E63*(1-Calcu!$E$12/E82)/(1-Calcu!$E$12/8000))</f>
        <v>0</v>
      </c>
      <c r="F25" s="111">
        <f>IF(F63=0,0,F63*(1-Calcu!$E$12/F82)/(1-Calcu!$E$12/8000))</f>
        <v>0</v>
      </c>
      <c r="G25" s="111">
        <f>IF(G63=0,0,G63*(1-Calcu!$E$12/G82)/(1-Calcu!$E$12/8000))</f>
        <v>0</v>
      </c>
      <c r="H25" s="111">
        <f>IF(H63=0,0,H63*(1-Calcu!$E$12/H82)/(1-Calcu!$E$12/8000))</f>
        <v>0</v>
      </c>
      <c r="I25" s="111">
        <f>IF(I63=0,0,I63*(1-Calcu!$E$12/I82)/(1-Calcu!$E$12/8000))</f>
        <v>0</v>
      </c>
      <c r="J25" s="111">
        <f>IF(J63=0,0,J63*(1-Calcu!$E$12/J82)/(1-Calcu!$E$12/8000))</f>
        <v>0</v>
      </c>
      <c r="K25" s="111">
        <f>IF(K63=0,0,K63*(1-Calcu!$E$12/K82)/(1-Calcu!$E$12/8000))</f>
        <v>0</v>
      </c>
      <c r="L25" s="111">
        <f>IF(L63=0,0,L63*(1-Calcu!$E$12/L82)/(1-Calcu!$E$12/8000))</f>
        <v>0</v>
      </c>
      <c r="M25" s="111">
        <f>IF(M63=0,0,M63*(1-Calcu!$E$12/M82)/(1-Calcu!$E$12/8000))</f>
        <v>0</v>
      </c>
      <c r="N25" s="111">
        <f>IF(N63=0,0,N63*(1-Calcu!$E$12/N82)/(1-Calcu!$E$12/8000))</f>
        <v>0</v>
      </c>
      <c r="O25" s="111">
        <f>IF(O63=0,0,O63*(1-Calcu!$E$12/O82)/(1-Calcu!$E$12/8000))</f>
        <v>0</v>
      </c>
      <c r="P25" s="111">
        <f>IF(P63=0,0,P63*(1-Calcu!$E$12/P82)/(1-Calcu!$E$12/8000))</f>
        <v>0</v>
      </c>
      <c r="Q25" s="111">
        <f>IF(Q63=0,0,Q63*(1-Calcu!$E$12/Q82)/(1-Calcu!$E$12/8000))</f>
        <v>0</v>
      </c>
      <c r="R25" s="111">
        <f>IF(R63=0,0,R63*(1-Calcu!$E$12/R82)/(1-Calcu!$E$12/8000))</f>
        <v>0</v>
      </c>
      <c r="S25" s="111">
        <f>IF(S63=0,0,S63*(1-Calcu!$E$12/S82)/(1-Calcu!$E$12/8000))</f>
        <v>0</v>
      </c>
      <c r="T25" s="111">
        <f>IF(T63=0,0,T63*(1-Calcu!$E$12/T82)/(1-Calcu!$E$12/8000))</f>
        <v>0</v>
      </c>
      <c r="U25" s="111">
        <f>IF(U63=0,0,U63*(1-Calcu!$E$12/U82)/(1-Calcu!$E$12/8000))</f>
        <v>0</v>
      </c>
      <c r="V25" s="111">
        <f>IF(V63=0,0,V63*(1-Calcu!$E$12/V82)/(1-Calcu!$E$12/8000))</f>
        <v>0</v>
      </c>
      <c r="W25" s="111">
        <f>IF(W63=0,0,W63*(1-Calcu!$E$12/W82)/(1-Calcu!$E$12/8000))</f>
        <v>0</v>
      </c>
      <c r="X25" s="111">
        <f>IF(X63=0,0,X63*(1-Calcu!$E$12/X82)/(1-Calcu!$E$12/8000))</f>
        <v>0</v>
      </c>
      <c r="Y25" s="111">
        <f>IF(Y63=0,0,Y63*(1-Calcu!$E$12/Y82)/(1-Calcu!$E$12/8000))</f>
        <v>0</v>
      </c>
      <c r="Z25" s="111">
        <f>IF(Z63=0,0,Z63*(1-Calcu!$E$12/Z82)/(1-Calcu!$E$12/8000))</f>
        <v>0</v>
      </c>
      <c r="AA25" s="111">
        <f>IF(AA63=0,0,AA63*(1-Calcu!$E$12/AA82)/(1-Calcu!$E$12/8000))</f>
        <v>0</v>
      </c>
      <c r="AB25" s="111">
        <f>IF(AB63=0,0,AB63*(1-Calcu!$E$12/AB82)/(1-Calcu!$E$12/8000))</f>
        <v>0</v>
      </c>
      <c r="AC25" s="111">
        <f>IF(AC63=0,0,AC63*(1-Calcu!$E$12/AC82)/(1-Calcu!$E$12/8000))</f>
        <v>0</v>
      </c>
      <c r="AD25" s="111">
        <f>IF(AD63=0,0,AD63*(1-Calcu!$E$12/AD82)/(1-Calcu!$E$12/8000))</f>
        <v>0</v>
      </c>
      <c r="AF25"/>
      <c r="AG25"/>
      <c r="AH25"/>
      <c r="AI25"/>
      <c r="AJ25"/>
      <c r="AK25"/>
    </row>
    <row r="26" spans="1:37" s="108" customFormat="1" ht="14.25" customHeight="1">
      <c r="A26" s="111">
        <f>IF(A64=0,0,A64*(1-Calcu!$E$12/A83)/(1-Calcu!$E$12/8000))</f>
        <v>0</v>
      </c>
      <c r="B26" s="111">
        <f>IF(B64=0,0,B64*(1-Calcu!$E$12/B83)/(1-Calcu!$E$12/8000))</f>
        <v>0</v>
      </c>
      <c r="C26" s="111">
        <f>IF(C64=0,0,C64*(1-Calcu!$E$12/C83)/(1-Calcu!$E$12/8000))</f>
        <v>0</v>
      </c>
      <c r="D26" s="111">
        <f>IF(D64=0,0,D64*(1-Calcu!$E$12/D83)/(1-Calcu!$E$12/8000))</f>
        <v>0</v>
      </c>
      <c r="E26" s="111">
        <f>IF(E64=0,0,E64*(1-Calcu!$E$12/E83)/(1-Calcu!$E$12/8000))</f>
        <v>0</v>
      </c>
      <c r="F26" s="111">
        <f>IF(F64=0,0,F64*(1-Calcu!$E$12/F83)/(1-Calcu!$E$12/8000))</f>
        <v>0</v>
      </c>
      <c r="G26" s="111">
        <f>IF(G64=0,0,G64*(1-Calcu!$E$12/G83)/(1-Calcu!$E$12/8000))</f>
        <v>0</v>
      </c>
      <c r="H26" s="111">
        <f>IF(H64=0,0,H64*(1-Calcu!$E$12/H83)/(1-Calcu!$E$12/8000))</f>
        <v>0</v>
      </c>
      <c r="I26" s="111">
        <f>IF(I64=0,0,I64*(1-Calcu!$E$12/I83)/(1-Calcu!$E$12/8000))</f>
        <v>0</v>
      </c>
      <c r="J26" s="111">
        <f>IF(J64=0,0,J64*(1-Calcu!$E$12/J83)/(1-Calcu!$E$12/8000))</f>
        <v>0</v>
      </c>
      <c r="K26" s="111">
        <f>IF(K64=0,0,K64*(1-Calcu!$E$12/K83)/(1-Calcu!$E$12/8000))</f>
        <v>0</v>
      </c>
      <c r="L26" s="111">
        <f>IF(L64=0,0,L64*(1-Calcu!$E$12/L83)/(1-Calcu!$E$12/8000))</f>
        <v>0</v>
      </c>
      <c r="M26" s="111">
        <f>IF(M64=0,0,M64*(1-Calcu!$E$12/M83)/(1-Calcu!$E$12/8000))</f>
        <v>0</v>
      </c>
      <c r="N26" s="111">
        <f>IF(N64=0,0,N64*(1-Calcu!$E$12/N83)/(1-Calcu!$E$12/8000))</f>
        <v>0</v>
      </c>
      <c r="O26" s="111">
        <f>IF(O64=0,0,O64*(1-Calcu!$E$12/O83)/(1-Calcu!$E$12/8000))</f>
        <v>0</v>
      </c>
      <c r="P26" s="111">
        <f>IF(P64=0,0,P64*(1-Calcu!$E$12/P83)/(1-Calcu!$E$12/8000))</f>
        <v>0</v>
      </c>
      <c r="Q26" s="111">
        <f>IF(Q64=0,0,Q64*(1-Calcu!$E$12/Q83)/(1-Calcu!$E$12/8000))</f>
        <v>0</v>
      </c>
      <c r="R26" s="111">
        <f>IF(R64=0,0,R64*(1-Calcu!$E$12/R83)/(1-Calcu!$E$12/8000))</f>
        <v>0</v>
      </c>
      <c r="S26" s="111">
        <f>IF(S64=0,0,S64*(1-Calcu!$E$12/S83)/(1-Calcu!$E$12/8000))</f>
        <v>0</v>
      </c>
      <c r="T26" s="111">
        <f>IF(T64=0,0,T64*(1-Calcu!$E$12/T83)/(1-Calcu!$E$12/8000))</f>
        <v>0</v>
      </c>
      <c r="U26" s="111">
        <f>IF(U64=0,0,U64*(1-Calcu!$E$12/U83)/(1-Calcu!$E$12/8000))</f>
        <v>0</v>
      </c>
      <c r="V26" s="111">
        <f>IF(V64=0,0,V64*(1-Calcu!$E$12/V83)/(1-Calcu!$E$12/8000))</f>
        <v>0</v>
      </c>
      <c r="W26" s="111">
        <f>IF(W64=0,0,W64*(1-Calcu!$E$12/W83)/(1-Calcu!$E$12/8000))</f>
        <v>0</v>
      </c>
      <c r="X26" s="111">
        <f>IF(X64=0,0,X64*(1-Calcu!$E$12/X83)/(1-Calcu!$E$12/8000))</f>
        <v>0</v>
      </c>
      <c r="Y26" s="111">
        <f>IF(Y64=0,0,Y64*(1-Calcu!$E$12/Y83)/(1-Calcu!$E$12/8000))</f>
        <v>0</v>
      </c>
      <c r="Z26" s="111">
        <f>IF(Z64=0,0,Z64*(1-Calcu!$E$12/Z83)/(1-Calcu!$E$12/8000))</f>
        <v>0</v>
      </c>
      <c r="AA26" s="111">
        <f>IF(AA64=0,0,AA64*(1-Calcu!$E$12/AA83)/(1-Calcu!$E$12/8000))</f>
        <v>0</v>
      </c>
      <c r="AB26" s="111">
        <f>IF(AB64=0,0,AB64*(1-Calcu!$E$12/AB83)/(1-Calcu!$E$12/8000))</f>
        <v>0</v>
      </c>
      <c r="AC26" s="111">
        <f>IF(AC64=0,0,AC64*(1-Calcu!$E$12/AC83)/(1-Calcu!$E$12/8000))</f>
        <v>0</v>
      </c>
      <c r="AD26" s="111">
        <f>IF(AD64=0,0,AD64*(1-Calcu!$E$12/AD83)/(1-Calcu!$E$12/8000))</f>
        <v>0</v>
      </c>
      <c r="AF26"/>
      <c r="AG26"/>
      <c r="AH26"/>
      <c r="AI26"/>
      <c r="AJ26"/>
      <c r="AK26"/>
    </row>
    <row r="27" spans="1:37" s="108" customFormat="1" ht="14.25" customHeight="1">
      <c r="A27" s="111">
        <f>IF(A65=0,0,A65*(1-Calcu!$E$12/A84)/(1-Calcu!$E$12/8000))</f>
        <v>0</v>
      </c>
      <c r="B27" s="111">
        <f>IF(B65=0,0,B65*(1-Calcu!$E$12/B84)/(1-Calcu!$E$12/8000))</f>
        <v>0</v>
      </c>
      <c r="C27" s="111">
        <f>IF(C65=0,0,C65*(1-Calcu!$E$12/C84)/(1-Calcu!$E$12/8000))</f>
        <v>0</v>
      </c>
      <c r="D27" s="111">
        <f>IF(D65=0,0,D65*(1-Calcu!$E$12/D84)/(1-Calcu!$E$12/8000))</f>
        <v>0</v>
      </c>
      <c r="E27" s="111">
        <f>IF(E65=0,0,E65*(1-Calcu!$E$12/E84)/(1-Calcu!$E$12/8000))</f>
        <v>0</v>
      </c>
      <c r="F27" s="111">
        <f>IF(F65=0,0,F65*(1-Calcu!$E$12/F84)/(1-Calcu!$E$12/8000))</f>
        <v>0</v>
      </c>
      <c r="G27" s="111">
        <f>IF(G65=0,0,G65*(1-Calcu!$E$12/G84)/(1-Calcu!$E$12/8000))</f>
        <v>0</v>
      </c>
      <c r="H27" s="111">
        <f>IF(H65=0,0,H65*(1-Calcu!$E$12/H84)/(1-Calcu!$E$12/8000))</f>
        <v>0</v>
      </c>
      <c r="I27" s="111">
        <f>IF(I65=0,0,I65*(1-Calcu!$E$12/I84)/(1-Calcu!$E$12/8000))</f>
        <v>0</v>
      </c>
      <c r="J27" s="111">
        <f>IF(J65=0,0,J65*(1-Calcu!$E$12/J84)/(1-Calcu!$E$12/8000))</f>
        <v>0</v>
      </c>
      <c r="K27" s="111">
        <f>IF(K65=0,0,K65*(1-Calcu!$E$12/K84)/(1-Calcu!$E$12/8000))</f>
        <v>0</v>
      </c>
      <c r="L27" s="111">
        <f>IF(L65=0,0,L65*(1-Calcu!$E$12/L84)/(1-Calcu!$E$12/8000))</f>
        <v>0</v>
      </c>
      <c r="M27" s="111">
        <f>IF(M65=0,0,M65*(1-Calcu!$E$12/M84)/(1-Calcu!$E$12/8000))</f>
        <v>0</v>
      </c>
      <c r="N27" s="111">
        <f>IF(N65=0,0,N65*(1-Calcu!$E$12/N84)/(1-Calcu!$E$12/8000))</f>
        <v>0</v>
      </c>
      <c r="O27" s="111">
        <f>IF(O65=0,0,O65*(1-Calcu!$E$12/O84)/(1-Calcu!$E$12/8000))</f>
        <v>0</v>
      </c>
      <c r="P27" s="111">
        <f>IF(P65=0,0,P65*(1-Calcu!$E$12/P84)/(1-Calcu!$E$12/8000))</f>
        <v>0</v>
      </c>
      <c r="Q27" s="111">
        <f>IF(Q65=0,0,Q65*(1-Calcu!$E$12/Q84)/(1-Calcu!$E$12/8000))</f>
        <v>0</v>
      </c>
      <c r="R27" s="111">
        <f>IF(R65=0,0,R65*(1-Calcu!$E$12/R84)/(1-Calcu!$E$12/8000))</f>
        <v>0</v>
      </c>
      <c r="S27" s="111">
        <f>IF(S65=0,0,S65*(1-Calcu!$E$12/S84)/(1-Calcu!$E$12/8000))</f>
        <v>0</v>
      </c>
      <c r="T27" s="111">
        <f>IF(T65=0,0,T65*(1-Calcu!$E$12/T84)/(1-Calcu!$E$12/8000))</f>
        <v>0</v>
      </c>
      <c r="U27" s="111">
        <f>IF(U65=0,0,U65*(1-Calcu!$E$12/U84)/(1-Calcu!$E$12/8000))</f>
        <v>0</v>
      </c>
      <c r="V27" s="111">
        <f>IF(V65=0,0,V65*(1-Calcu!$E$12/V84)/(1-Calcu!$E$12/8000))</f>
        <v>0</v>
      </c>
      <c r="W27" s="111">
        <f>IF(W65=0,0,W65*(1-Calcu!$E$12/W84)/(1-Calcu!$E$12/8000))</f>
        <v>0</v>
      </c>
      <c r="X27" s="111">
        <f>IF(X65=0,0,X65*(1-Calcu!$E$12/X84)/(1-Calcu!$E$12/8000))</f>
        <v>0</v>
      </c>
      <c r="Y27" s="111">
        <f>IF(Y65=0,0,Y65*(1-Calcu!$E$12/Y84)/(1-Calcu!$E$12/8000))</f>
        <v>0</v>
      </c>
      <c r="Z27" s="111">
        <f>IF(Z65=0,0,Z65*(1-Calcu!$E$12/Z84)/(1-Calcu!$E$12/8000))</f>
        <v>0</v>
      </c>
      <c r="AA27" s="111">
        <f>IF(AA65=0,0,AA65*(1-Calcu!$E$12/AA84)/(1-Calcu!$E$12/8000))</f>
        <v>0</v>
      </c>
      <c r="AB27" s="111">
        <f>IF(AB65=0,0,AB65*(1-Calcu!$E$12/AB84)/(1-Calcu!$E$12/8000))</f>
        <v>0</v>
      </c>
      <c r="AC27" s="111">
        <f>IF(AC65=0,0,AC65*(1-Calcu!$E$12/AC84)/(1-Calcu!$E$12/8000))</f>
        <v>0</v>
      </c>
      <c r="AD27" s="111">
        <f>IF(AD65=0,0,AD65*(1-Calcu!$E$12/AD84)/(1-Calcu!$E$12/8000))</f>
        <v>0</v>
      </c>
      <c r="AF27"/>
      <c r="AG27"/>
      <c r="AH27"/>
      <c r="AI27"/>
      <c r="AJ27"/>
      <c r="AK27"/>
    </row>
    <row r="28" spans="1:37" s="108" customFormat="1" ht="14.25" customHeight="1">
      <c r="A28" s="111">
        <f>IF(A66=0,0,A66*(1-Calcu!$E$12/A85)/(1-Calcu!$E$12/8000))</f>
        <v>0</v>
      </c>
      <c r="B28" s="111">
        <f>IF(B66=0,0,B66*(1-Calcu!$E$12/B85)/(1-Calcu!$E$12/8000))</f>
        <v>0</v>
      </c>
      <c r="C28" s="111">
        <f>IF(C66=0,0,C66*(1-Calcu!$E$12/C85)/(1-Calcu!$E$12/8000))</f>
        <v>0</v>
      </c>
      <c r="D28" s="111">
        <f>IF(D66=0,0,D66*(1-Calcu!$E$12/D85)/(1-Calcu!$E$12/8000))</f>
        <v>0</v>
      </c>
      <c r="E28" s="111">
        <f>IF(E66=0,0,E66*(1-Calcu!$E$12/E85)/(1-Calcu!$E$12/8000))</f>
        <v>0</v>
      </c>
      <c r="F28" s="111">
        <f>IF(F66=0,0,F66*(1-Calcu!$E$12/F85)/(1-Calcu!$E$12/8000))</f>
        <v>0</v>
      </c>
      <c r="G28" s="111">
        <f>IF(G66=0,0,G66*(1-Calcu!$E$12/G85)/(1-Calcu!$E$12/8000))</f>
        <v>0</v>
      </c>
      <c r="H28" s="111">
        <f>IF(H66=0,0,H66*(1-Calcu!$E$12/H85)/(1-Calcu!$E$12/8000))</f>
        <v>0</v>
      </c>
      <c r="I28" s="111">
        <f>IF(I66=0,0,I66*(1-Calcu!$E$12/I85)/(1-Calcu!$E$12/8000))</f>
        <v>0</v>
      </c>
      <c r="J28" s="111">
        <f>IF(J66=0,0,J66*(1-Calcu!$E$12/J85)/(1-Calcu!$E$12/8000))</f>
        <v>0</v>
      </c>
      <c r="K28" s="111">
        <f>IF(K66=0,0,K66*(1-Calcu!$E$12/K85)/(1-Calcu!$E$12/8000))</f>
        <v>0</v>
      </c>
      <c r="L28" s="111">
        <f>IF(L66=0,0,L66*(1-Calcu!$E$12/L85)/(1-Calcu!$E$12/8000))</f>
        <v>0</v>
      </c>
      <c r="M28" s="111">
        <f>IF(M66=0,0,M66*(1-Calcu!$E$12/M85)/(1-Calcu!$E$12/8000))</f>
        <v>0</v>
      </c>
      <c r="N28" s="111">
        <f>IF(N66=0,0,N66*(1-Calcu!$E$12/N85)/(1-Calcu!$E$12/8000))</f>
        <v>0</v>
      </c>
      <c r="O28" s="111">
        <f>IF(O66=0,0,O66*(1-Calcu!$E$12/O85)/(1-Calcu!$E$12/8000))</f>
        <v>0</v>
      </c>
      <c r="P28" s="111">
        <f>IF(P66=0,0,P66*(1-Calcu!$E$12/P85)/(1-Calcu!$E$12/8000))</f>
        <v>0</v>
      </c>
      <c r="Q28" s="111">
        <f>IF(Q66=0,0,Q66*(1-Calcu!$E$12/Q85)/(1-Calcu!$E$12/8000))</f>
        <v>0</v>
      </c>
      <c r="R28" s="111">
        <f>IF(R66=0,0,R66*(1-Calcu!$E$12/R85)/(1-Calcu!$E$12/8000))</f>
        <v>0</v>
      </c>
      <c r="S28" s="111">
        <f>IF(S66=0,0,S66*(1-Calcu!$E$12/S85)/(1-Calcu!$E$12/8000))</f>
        <v>0</v>
      </c>
      <c r="T28" s="111">
        <f>IF(T66=0,0,T66*(1-Calcu!$E$12/T85)/(1-Calcu!$E$12/8000))</f>
        <v>0</v>
      </c>
      <c r="U28" s="111">
        <f>IF(U66=0,0,U66*(1-Calcu!$E$12/U85)/(1-Calcu!$E$12/8000))</f>
        <v>0</v>
      </c>
      <c r="V28" s="111">
        <f>IF(V66=0,0,V66*(1-Calcu!$E$12/V85)/(1-Calcu!$E$12/8000))</f>
        <v>0</v>
      </c>
      <c r="W28" s="111">
        <f>IF(W66=0,0,W66*(1-Calcu!$E$12/W85)/(1-Calcu!$E$12/8000))</f>
        <v>0</v>
      </c>
      <c r="X28" s="111">
        <f>IF(X66=0,0,X66*(1-Calcu!$E$12/X85)/(1-Calcu!$E$12/8000))</f>
        <v>0</v>
      </c>
      <c r="Y28" s="111">
        <f>IF(Y66=0,0,Y66*(1-Calcu!$E$12/Y85)/(1-Calcu!$E$12/8000))</f>
        <v>0</v>
      </c>
      <c r="Z28" s="111">
        <f>IF(Z66=0,0,Z66*(1-Calcu!$E$12/Z85)/(1-Calcu!$E$12/8000))</f>
        <v>0</v>
      </c>
      <c r="AA28" s="111">
        <f>IF(AA66=0,0,AA66*(1-Calcu!$E$12/AA85)/(1-Calcu!$E$12/8000))</f>
        <v>0</v>
      </c>
      <c r="AB28" s="111">
        <f>IF(AB66=0,0,AB66*(1-Calcu!$E$12/AB85)/(1-Calcu!$E$12/8000))</f>
        <v>0</v>
      </c>
      <c r="AC28" s="111">
        <f>IF(AC66=0,0,AC66*(1-Calcu!$E$12/AC85)/(1-Calcu!$E$12/8000))</f>
        <v>0</v>
      </c>
      <c r="AD28" s="111">
        <f>IF(AD66=0,0,AD66*(1-Calcu!$E$12/AD85)/(1-Calcu!$E$12/8000))</f>
        <v>0</v>
      </c>
      <c r="AF28"/>
      <c r="AG28"/>
      <c r="AH28"/>
      <c r="AI28"/>
      <c r="AJ28"/>
      <c r="AK28"/>
    </row>
    <row r="29" spans="1:37" s="108" customFormat="1" ht="14.25" customHeight="1">
      <c r="A29" s="111">
        <f>IF(A67=0,0,A67*(1-Calcu!$E$12/A86)/(1-Calcu!$E$12/8000))</f>
        <v>0</v>
      </c>
      <c r="B29" s="111">
        <f>IF(B67=0,0,B67*(1-Calcu!$E$12/B86)/(1-Calcu!$E$12/8000))</f>
        <v>0</v>
      </c>
      <c r="C29" s="111">
        <f>IF(C67=0,0,C67*(1-Calcu!$E$12/C86)/(1-Calcu!$E$12/8000))</f>
        <v>0</v>
      </c>
      <c r="D29" s="111">
        <f>IF(D67=0,0,D67*(1-Calcu!$E$12/D86)/(1-Calcu!$E$12/8000))</f>
        <v>0</v>
      </c>
      <c r="E29" s="111">
        <f>IF(E67=0,0,E67*(1-Calcu!$E$12/E86)/(1-Calcu!$E$12/8000))</f>
        <v>0</v>
      </c>
      <c r="F29" s="111">
        <f>IF(F67=0,0,F67*(1-Calcu!$E$12/F86)/(1-Calcu!$E$12/8000))</f>
        <v>0</v>
      </c>
      <c r="G29" s="111">
        <f>IF(G67=0,0,G67*(1-Calcu!$E$12/G86)/(1-Calcu!$E$12/8000))</f>
        <v>0</v>
      </c>
      <c r="H29" s="111">
        <f>IF(H67=0,0,H67*(1-Calcu!$E$12/H86)/(1-Calcu!$E$12/8000))</f>
        <v>0</v>
      </c>
      <c r="I29" s="111">
        <f>IF(I67=0,0,I67*(1-Calcu!$E$12/I86)/(1-Calcu!$E$12/8000))</f>
        <v>0</v>
      </c>
      <c r="J29" s="111">
        <f>IF(J67=0,0,J67*(1-Calcu!$E$12/J86)/(1-Calcu!$E$12/8000))</f>
        <v>0</v>
      </c>
      <c r="K29" s="111">
        <f>IF(K67=0,0,K67*(1-Calcu!$E$12/K86)/(1-Calcu!$E$12/8000))</f>
        <v>0</v>
      </c>
      <c r="L29" s="111">
        <f>IF(L67=0,0,L67*(1-Calcu!$E$12/L86)/(1-Calcu!$E$12/8000))</f>
        <v>0</v>
      </c>
      <c r="M29" s="111">
        <f>IF(M67=0,0,M67*(1-Calcu!$E$12/M86)/(1-Calcu!$E$12/8000))</f>
        <v>0</v>
      </c>
      <c r="N29" s="111">
        <f>IF(N67=0,0,N67*(1-Calcu!$E$12/N86)/(1-Calcu!$E$12/8000))</f>
        <v>0</v>
      </c>
      <c r="O29" s="111">
        <f>IF(O67=0,0,O67*(1-Calcu!$E$12/O86)/(1-Calcu!$E$12/8000))</f>
        <v>0</v>
      </c>
      <c r="P29" s="111">
        <f>IF(P67=0,0,P67*(1-Calcu!$E$12/P86)/(1-Calcu!$E$12/8000))</f>
        <v>0</v>
      </c>
      <c r="Q29" s="111">
        <f>IF(Q67=0,0,Q67*(1-Calcu!$E$12/Q86)/(1-Calcu!$E$12/8000))</f>
        <v>0</v>
      </c>
      <c r="R29" s="111">
        <f>IF(R67=0,0,R67*(1-Calcu!$E$12/R86)/(1-Calcu!$E$12/8000))</f>
        <v>0</v>
      </c>
      <c r="S29" s="111">
        <f>IF(S67=0,0,S67*(1-Calcu!$E$12/S86)/(1-Calcu!$E$12/8000))</f>
        <v>0</v>
      </c>
      <c r="T29" s="111">
        <f>IF(T67=0,0,T67*(1-Calcu!$E$12/T86)/(1-Calcu!$E$12/8000))</f>
        <v>0</v>
      </c>
      <c r="U29" s="111">
        <f>IF(U67=0,0,U67*(1-Calcu!$E$12/U86)/(1-Calcu!$E$12/8000))</f>
        <v>0</v>
      </c>
      <c r="V29" s="111">
        <f>IF(V67=0,0,V67*(1-Calcu!$E$12/V86)/(1-Calcu!$E$12/8000))</f>
        <v>0</v>
      </c>
      <c r="W29" s="111">
        <f>IF(W67=0,0,W67*(1-Calcu!$E$12/W86)/(1-Calcu!$E$12/8000))</f>
        <v>0</v>
      </c>
      <c r="X29" s="111">
        <f>IF(X67=0,0,X67*(1-Calcu!$E$12/X86)/(1-Calcu!$E$12/8000))</f>
        <v>0</v>
      </c>
      <c r="Y29" s="111">
        <f>IF(Y67=0,0,Y67*(1-Calcu!$E$12/Y86)/(1-Calcu!$E$12/8000))</f>
        <v>0</v>
      </c>
      <c r="Z29" s="111">
        <f>IF(Z67=0,0,Z67*(1-Calcu!$E$12/Z86)/(1-Calcu!$E$12/8000))</f>
        <v>0</v>
      </c>
      <c r="AA29" s="111">
        <f>IF(AA67=0,0,AA67*(1-Calcu!$E$12/AA86)/(1-Calcu!$E$12/8000))</f>
        <v>0</v>
      </c>
      <c r="AB29" s="111">
        <f>IF(AB67=0,0,AB67*(1-Calcu!$E$12/AB86)/(1-Calcu!$E$12/8000))</f>
        <v>0</v>
      </c>
      <c r="AC29" s="111">
        <f>IF(AC67=0,0,AC67*(1-Calcu!$E$12/AC86)/(1-Calcu!$E$12/8000))</f>
        <v>0</v>
      </c>
      <c r="AD29" s="111">
        <f>IF(AD67=0,0,AD67*(1-Calcu!$E$12/AD86)/(1-Calcu!$E$12/8000))</f>
        <v>0</v>
      </c>
      <c r="AF29"/>
      <c r="AG29"/>
      <c r="AH29"/>
      <c r="AI29"/>
      <c r="AJ29"/>
      <c r="AK29"/>
    </row>
    <row r="30" spans="1:37" s="108" customFormat="1" ht="14.25" customHeight="1">
      <c r="A30" s="111">
        <f>IF(A68=0,0,A68*(1-Calcu!$E$12/A87)/(1-Calcu!$E$12/8000))</f>
        <v>0</v>
      </c>
      <c r="B30" s="111">
        <f>IF(B68=0,0,B68*(1-Calcu!$E$12/B87)/(1-Calcu!$E$12/8000))</f>
        <v>0</v>
      </c>
      <c r="C30" s="111">
        <f>IF(C68=0,0,C68*(1-Calcu!$E$12/C87)/(1-Calcu!$E$12/8000))</f>
        <v>0</v>
      </c>
      <c r="D30" s="111">
        <f>IF(D68=0,0,D68*(1-Calcu!$E$12/D87)/(1-Calcu!$E$12/8000))</f>
        <v>0</v>
      </c>
      <c r="E30" s="111">
        <f>IF(E68=0,0,E68*(1-Calcu!$E$12/E87)/(1-Calcu!$E$12/8000))</f>
        <v>0</v>
      </c>
      <c r="F30" s="111">
        <f>IF(F68=0,0,F68*(1-Calcu!$E$12/F87)/(1-Calcu!$E$12/8000))</f>
        <v>0</v>
      </c>
      <c r="G30" s="111">
        <f>IF(G68=0,0,G68*(1-Calcu!$E$12/G87)/(1-Calcu!$E$12/8000))</f>
        <v>0</v>
      </c>
      <c r="H30" s="111">
        <f>IF(H68=0,0,H68*(1-Calcu!$E$12/H87)/(1-Calcu!$E$12/8000))</f>
        <v>0</v>
      </c>
      <c r="I30" s="111">
        <f>IF(I68=0,0,I68*(1-Calcu!$E$12/I87)/(1-Calcu!$E$12/8000))</f>
        <v>0</v>
      </c>
      <c r="J30" s="111">
        <f>IF(J68=0,0,J68*(1-Calcu!$E$12/J87)/(1-Calcu!$E$12/8000))</f>
        <v>0</v>
      </c>
      <c r="K30" s="111">
        <f>IF(K68=0,0,K68*(1-Calcu!$E$12/K87)/(1-Calcu!$E$12/8000))</f>
        <v>0</v>
      </c>
      <c r="L30" s="111">
        <f>IF(L68=0,0,L68*(1-Calcu!$E$12/L87)/(1-Calcu!$E$12/8000))</f>
        <v>0</v>
      </c>
      <c r="M30" s="111">
        <f>IF(M68=0,0,M68*(1-Calcu!$E$12/M87)/(1-Calcu!$E$12/8000))</f>
        <v>0</v>
      </c>
      <c r="N30" s="111">
        <f>IF(N68=0,0,N68*(1-Calcu!$E$12/N87)/(1-Calcu!$E$12/8000))</f>
        <v>0</v>
      </c>
      <c r="O30" s="111">
        <f>IF(O68=0,0,O68*(1-Calcu!$E$12/O87)/(1-Calcu!$E$12/8000))</f>
        <v>0</v>
      </c>
      <c r="P30" s="111">
        <f>IF(P68=0,0,P68*(1-Calcu!$E$12/P87)/(1-Calcu!$E$12/8000))</f>
        <v>0</v>
      </c>
      <c r="Q30" s="111">
        <f>IF(Q68=0,0,Q68*(1-Calcu!$E$12/Q87)/(1-Calcu!$E$12/8000))</f>
        <v>0</v>
      </c>
      <c r="R30" s="111">
        <f>IF(R68=0,0,R68*(1-Calcu!$E$12/R87)/(1-Calcu!$E$12/8000))</f>
        <v>0</v>
      </c>
      <c r="S30" s="111">
        <f>IF(S68=0,0,S68*(1-Calcu!$E$12/S87)/(1-Calcu!$E$12/8000))</f>
        <v>0</v>
      </c>
      <c r="T30" s="111">
        <f>IF(T68=0,0,T68*(1-Calcu!$E$12/T87)/(1-Calcu!$E$12/8000))</f>
        <v>0</v>
      </c>
      <c r="U30" s="111">
        <f>IF(U68=0,0,U68*(1-Calcu!$E$12/U87)/(1-Calcu!$E$12/8000))</f>
        <v>0</v>
      </c>
      <c r="V30" s="111">
        <f>IF(V68=0,0,V68*(1-Calcu!$E$12/V87)/(1-Calcu!$E$12/8000))</f>
        <v>0</v>
      </c>
      <c r="W30" s="111">
        <f>IF(W68=0,0,W68*(1-Calcu!$E$12/W87)/(1-Calcu!$E$12/8000))</f>
        <v>0</v>
      </c>
      <c r="X30" s="111">
        <f>IF(X68=0,0,X68*(1-Calcu!$E$12/X87)/(1-Calcu!$E$12/8000))</f>
        <v>0</v>
      </c>
      <c r="Y30" s="111">
        <f>IF(Y68=0,0,Y68*(1-Calcu!$E$12/Y87)/(1-Calcu!$E$12/8000))</f>
        <v>0</v>
      </c>
      <c r="Z30" s="111">
        <f>IF(Z68=0,0,Z68*(1-Calcu!$E$12/Z87)/(1-Calcu!$E$12/8000))</f>
        <v>0</v>
      </c>
      <c r="AA30" s="111">
        <f>IF(AA68=0,0,AA68*(1-Calcu!$E$12/AA87)/(1-Calcu!$E$12/8000))</f>
        <v>0</v>
      </c>
      <c r="AB30" s="111">
        <f>IF(AB68=0,0,AB68*(1-Calcu!$E$12/AB87)/(1-Calcu!$E$12/8000))</f>
        <v>0</v>
      </c>
      <c r="AC30" s="111">
        <f>IF(AC68=0,0,AC68*(1-Calcu!$E$12/AC87)/(1-Calcu!$E$12/8000))</f>
        <v>0</v>
      </c>
      <c r="AD30" s="111">
        <f>IF(AD68=0,0,AD68*(1-Calcu!$E$12/AD87)/(1-Calcu!$E$12/8000))</f>
        <v>0</v>
      </c>
      <c r="AF30"/>
      <c r="AG30"/>
      <c r="AH30"/>
      <c r="AI30"/>
      <c r="AJ30"/>
      <c r="AK30"/>
    </row>
    <row r="31" spans="1:37" s="108" customFormat="1" ht="14.25" customHeight="1">
      <c r="A31" s="111">
        <f>IF(A69=0,0,A69*(1-Calcu!$E$12/A88)/(1-Calcu!$E$12/8000))</f>
        <v>0</v>
      </c>
      <c r="B31" s="111">
        <f>IF(B69=0,0,B69*(1-Calcu!$E$12/B88)/(1-Calcu!$E$12/8000))</f>
        <v>0</v>
      </c>
      <c r="C31" s="111">
        <f>IF(C69=0,0,C69*(1-Calcu!$E$12/C88)/(1-Calcu!$E$12/8000))</f>
        <v>0</v>
      </c>
      <c r="D31" s="111">
        <f>IF(D69=0,0,D69*(1-Calcu!$E$12/D88)/(1-Calcu!$E$12/8000))</f>
        <v>0</v>
      </c>
      <c r="E31" s="111">
        <f>IF(E69=0,0,E69*(1-Calcu!$E$12/E88)/(1-Calcu!$E$12/8000))</f>
        <v>0</v>
      </c>
      <c r="F31" s="111">
        <f>IF(F69=0,0,F69*(1-Calcu!$E$12/F88)/(1-Calcu!$E$12/8000))</f>
        <v>0</v>
      </c>
      <c r="G31" s="111">
        <f>IF(G69=0,0,G69*(1-Calcu!$E$12/G88)/(1-Calcu!$E$12/8000))</f>
        <v>0</v>
      </c>
      <c r="H31" s="111">
        <f>IF(H69=0,0,H69*(1-Calcu!$E$12/H88)/(1-Calcu!$E$12/8000))</f>
        <v>0</v>
      </c>
      <c r="I31" s="111">
        <f>IF(I69=0,0,I69*(1-Calcu!$E$12/I88)/(1-Calcu!$E$12/8000))</f>
        <v>0</v>
      </c>
      <c r="J31" s="111">
        <f>IF(J69=0,0,J69*(1-Calcu!$E$12/J88)/(1-Calcu!$E$12/8000))</f>
        <v>0</v>
      </c>
      <c r="K31" s="111">
        <f>IF(K69=0,0,K69*(1-Calcu!$E$12/K88)/(1-Calcu!$E$12/8000))</f>
        <v>0</v>
      </c>
      <c r="L31" s="111">
        <f>IF(L69=0,0,L69*(1-Calcu!$E$12/L88)/(1-Calcu!$E$12/8000))</f>
        <v>0</v>
      </c>
      <c r="M31" s="111">
        <f>IF(M69=0,0,M69*(1-Calcu!$E$12/M88)/(1-Calcu!$E$12/8000))</f>
        <v>0</v>
      </c>
      <c r="N31" s="111">
        <f>IF(N69=0,0,N69*(1-Calcu!$E$12/N88)/(1-Calcu!$E$12/8000))</f>
        <v>0</v>
      </c>
      <c r="O31" s="111">
        <f>IF(O69=0,0,O69*(1-Calcu!$E$12/O88)/(1-Calcu!$E$12/8000))</f>
        <v>0</v>
      </c>
      <c r="P31" s="111">
        <f>IF(P69=0,0,P69*(1-Calcu!$E$12/P88)/(1-Calcu!$E$12/8000))</f>
        <v>0</v>
      </c>
      <c r="Q31" s="111">
        <f>IF(Q69=0,0,Q69*(1-Calcu!$E$12/Q88)/(1-Calcu!$E$12/8000))</f>
        <v>0</v>
      </c>
      <c r="R31" s="111">
        <f>IF(R69=0,0,R69*(1-Calcu!$E$12/R88)/(1-Calcu!$E$12/8000))</f>
        <v>0</v>
      </c>
      <c r="S31" s="111">
        <f>IF(S69=0,0,S69*(1-Calcu!$E$12/S88)/(1-Calcu!$E$12/8000))</f>
        <v>0</v>
      </c>
      <c r="T31" s="111">
        <f>IF(T69=0,0,T69*(1-Calcu!$E$12/T88)/(1-Calcu!$E$12/8000))</f>
        <v>0</v>
      </c>
      <c r="U31" s="111">
        <f>IF(U69=0,0,U69*(1-Calcu!$E$12/U88)/(1-Calcu!$E$12/8000))</f>
        <v>0</v>
      </c>
      <c r="V31" s="111">
        <f>IF(V69=0,0,V69*(1-Calcu!$E$12/V88)/(1-Calcu!$E$12/8000))</f>
        <v>0</v>
      </c>
      <c r="W31" s="111">
        <f>IF(W69=0,0,W69*(1-Calcu!$E$12/W88)/(1-Calcu!$E$12/8000))</f>
        <v>0</v>
      </c>
      <c r="X31" s="111">
        <f>IF(X69=0,0,X69*(1-Calcu!$E$12/X88)/(1-Calcu!$E$12/8000))</f>
        <v>0</v>
      </c>
      <c r="Y31" s="111">
        <f>IF(Y69=0,0,Y69*(1-Calcu!$E$12/Y88)/(1-Calcu!$E$12/8000))</f>
        <v>0</v>
      </c>
      <c r="Z31" s="111">
        <f>IF(Z69=0,0,Z69*(1-Calcu!$E$12/Z88)/(1-Calcu!$E$12/8000))</f>
        <v>0</v>
      </c>
      <c r="AA31" s="111">
        <f>IF(AA69=0,0,AA69*(1-Calcu!$E$12/AA88)/(1-Calcu!$E$12/8000))</f>
        <v>0</v>
      </c>
      <c r="AB31" s="111">
        <f>IF(AB69=0,0,AB69*(1-Calcu!$E$12/AB88)/(1-Calcu!$E$12/8000))</f>
        <v>0</v>
      </c>
      <c r="AC31" s="111">
        <f>IF(AC69=0,0,AC69*(1-Calcu!$E$12/AC88)/(1-Calcu!$E$12/8000))</f>
        <v>0</v>
      </c>
      <c r="AD31" s="111">
        <f>IF(AD69=0,0,AD69*(1-Calcu!$E$12/AD88)/(1-Calcu!$E$12/8000))</f>
        <v>0</v>
      </c>
      <c r="AF31"/>
      <c r="AG31"/>
      <c r="AH31"/>
      <c r="AI31"/>
      <c r="AJ31"/>
      <c r="AK31"/>
    </row>
    <row r="32" spans="1:37" s="108" customFormat="1" ht="14.25" customHeight="1">
      <c r="A32" s="111">
        <f>IF(A70=0,0,A70*(1-Calcu!$E$12/A89)/(1-Calcu!$E$12/8000))</f>
        <v>0</v>
      </c>
      <c r="B32" s="111">
        <f>IF(B70=0,0,B70*(1-Calcu!$E$12/B89)/(1-Calcu!$E$12/8000))</f>
        <v>0</v>
      </c>
      <c r="C32" s="111">
        <f>IF(C70=0,0,C70*(1-Calcu!$E$12/C89)/(1-Calcu!$E$12/8000))</f>
        <v>0</v>
      </c>
      <c r="D32" s="111">
        <f>IF(D70=0,0,D70*(1-Calcu!$E$12/D89)/(1-Calcu!$E$12/8000))</f>
        <v>0</v>
      </c>
      <c r="E32" s="111">
        <f>IF(E70=0,0,E70*(1-Calcu!$E$12/E89)/(1-Calcu!$E$12/8000))</f>
        <v>0</v>
      </c>
      <c r="F32" s="111">
        <f>IF(F70=0,0,F70*(1-Calcu!$E$12/F89)/(1-Calcu!$E$12/8000))</f>
        <v>0</v>
      </c>
      <c r="G32" s="111">
        <f>IF(G70=0,0,G70*(1-Calcu!$E$12/G89)/(1-Calcu!$E$12/8000))</f>
        <v>0</v>
      </c>
      <c r="H32" s="111">
        <f>IF(H70=0,0,H70*(1-Calcu!$E$12/H89)/(1-Calcu!$E$12/8000))</f>
        <v>0</v>
      </c>
      <c r="I32" s="111">
        <f>IF(I70=0,0,I70*(1-Calcu!$E$12/I89)/(1-Calcu!$E$12/8000))</f>
        <v>0</v>
      </c>
      <c r="J32" s="111">
        <f>IF(J70=0,0,J70*(1-Calcu!$E$12/J89)/(1-Calcu!$E$12/8000))</f>
        <v>0</v>
      </c>
      <c r="K32" s="111">
        <f>IF(K70=0,0,K70*(1-Calcu!$E$12/K89)/(1-Calcu!$E$12/8000))</f>
        <v>0</v>
      </c>
      <c r="L32" s="111">
        <f>IF(L70=0,0,L70*(1-Calcu!$E$12/L89)/(1-Calcu!$E$12/8000))</f>
        <v>0</v>
      </c>
      <c r="M32" s="111">
        <f>IF(M70=0,0,M70*(1-Calcu!$E$12/M89)/(1-Calcu!$E$12/8000))</f>
        <v>0</v>
      </c>
      <c r="N32" s="111">
        <f>IF(N70=0,0,N70*(1-Calcu!$E$12/N89)/(1-Calcu!$E$12/8000))</f>
        <v>0</v>
      </c>
      <c r="O32" s="111">
        <f>IF(O70=0,0,O70*(1-Calcu!$E$12/O89)/(1-Calcu!$E$12/8000))</f>
        <v>0</v>
      </c>
      <c r="P32" s="111">
        <f>IF(P70=0,0,P70*(1-Calcu!$E$12/P89)/(1-Calcu!$E$12/8000))</f>
        <v>0</v>
      </c>
      <c r="Q32" s="111">
        <f>IF(Q70=0,0,Q70*(1-Calcu!$E$12/Q89)/(1-Calcu!$E$12/8000))</f>
        <v>0</v>
      </c>
      <c r="R32" s="111">
        <f>IF(R70=0,0,R70*(1-Calcu!$E$12/R89)/(1-Calcu!$E$12/8000))</f>
        <v>0</v>
      </c>
      <c r="S32" s="111">
        <f>IF(S70=0,0,S70*(1-Calcu!$E$12/S89)/(1-Calcu!$E$12/8000))</f>
        <v>0</v>
      </c>
      <c r="T32" s="111">
        <f>IF(T70=0,0,T70*(1-Calcu!$E$12/T89)/(1-Calcu!$E$12/8000))</f>
        <v>0</v>
      </c>
      <c r="U32" s="111">
        <f>IF(U70=0,0,U70*(1-Calcu!$E$12/U89)/(1-Calcu!$E$12/8000))</f>
        <v>0</v>
      </c>
      <c r="V32" s="111">
        <f>IF(V70=0,0,V70*(1-Calcu!$E$12/V89)/(1-Calcu!$E$12/8000))</f>
        <v>0</v>
      </c>
      <c r="W32" s="111">
        <f>IF(W70=0,0,W70*(1-Calcu!$E$12/W89)/(1-Calcu!$E$12/8000))</f>
        <v>0</v>
      </c>
      <c r="X32" s="111">
        <f>IF(X70=0,0,X70*(1-Calcu!$E$12/X89)/(1-Calcu!$E$12/8000))</f>
        <v>0</v>
      </c>
      <c r="Y32" s="111">
        <f>IF(Y70=0,0,Y70*(1-Calcu!$E$12/Y89)/(1-Calcu!$E$12/8000))</f>
        <v>0</v>
      </c>
      <c r="Z32" s="111">
        <f>IF(Z70=0,0,Z70*(1-Calcu!$E$12/Z89)/(1-Calcu!$E$12/8000))</f>
        <v>0</v>
      </c>
      <c r="AA32" s="111">
        <f>IF(AA70=0,0,AA70*(1-Calcu!$E$12/AA89)/(1-Calcu!$E$12/8000))</f>
        <v>0</v>
      </c>
      <c r="AB32" s="111">
        <f>IF(AB70=0,0,AB70*(1-Calcu!$E$12/AB89)/(1-Calcu!$E$12/8000))</f>
        <v>0</v>
      </c>
      <c r="AC32" s="111">
        <f>IF(AC70=0,0,AC70*(1-Calcu!$E$12/AC89)/(1-Calcu!$E$12/8000))</f>
        <v>0</v>
      </c>
      <c r="AD32" s="111">
        <f>IF(AD70=0,0,AD70*(1-Calcu!$E$12/AD89)/(1-Calcu!$E$12/8000))</f>
        <v>0</v>
      </c>
      <c r="AF32"/>
      <c r="AG32"/>
      <c r="AH32"/>
      <c r="AI32"/>
      <c r="AJ32"/>
      <c r="AK32"/>
    </row>
    <row r="33" spans="1:37" s="108" customFormat="1" ht="14.25" customHeight="1">
      <c r="A33" s="111">
        <f>IF(A71=0,0,A71*(1-Calcu!$E$12/A90)/(1-Calcu!$E$12/8000))</f>
        <v>0</v>
      </c>
      <c r="B33" s="111">
        <f>IF(B71=0,0,B71*(1-Calcu!$E$12/B90)/(1-Calcu!$E$12/8000))</f>
        <v>0</v>
      </c>
      <c r="C33" s="111">
        <f>IF(C71=0,0,C71*(1-Calcu!$E$12/C90)/(1-Calcu!$E$12/8000))</f>
        <v>0</v>
      </c>
      <c r="D33" s="111">
        <f>IF(D71=0,0,D71*(1-Calcu!$E$12/D90)/(1-Calcu!$E$12/8000))</f>
        <v>0</v>
      </c>
      <c r="E33" s="111">
        <f>IF(E71=0,0,E71*(1-Calcu!$E$12/E90)/(1-Calcu!$E$12/8000))</f>
        <v>0</v>
      </c>
      <c r="F33" s="111">
        <f>IF(F71=0,0,F71*(1-Calcu!$E$12/F90)/(1-Calcu!$E$12/8000))</f>
        <v>0</v>
      </c>
      <c r="G33" s="111">
        <f>IF(G71=0,0,G71*(1-Calcu!$E$12/G90)/(1-Calcu!$E$12/8000))</f>
        <v>0</v>
      </c>
      <c r="H33" s="111">
        <f>IF(H71=0,0,H71*(1-Calcu!$E$12/H90)/(1-Calcu!$E$12/8000))</f>
        <v>0</v>
      </c>
      <c r="I33" s="111">
        <f>IF(I71=0,0,I71*(1-Calcu!$E$12/I90)/(1-Calcu!$E$12/8000))</f>
        <v>0</v>
      </c>
      <c r="J33" s="111">
        <f>IF(J71=0,0,J71*(1-Calcu!$E$12/J90)/(1-Calcu!$E$12/8000))</f>
        <v>0</v>
      </c>
      <c r="K33" s="111">
        <f>IF(K71=0,0,K71*(1-Calcu!$E$12/K90)/(1-Calcu!$E$12/8000))</f>
        <v>0</v>
      </c>
      <c r="L33" s="111">
        <f>IF(L71=0,0,L71*(1-Calcu!$E$12/L90)/(1-Calcu!$E$12/8000))</f>
        <v>0</v>
      </c>
      <c r="M33" s="111">
        <f>IF(M71=0,0,M71*(1-Calcu!$E$12/M90)/(1-Calcu!$E$12/8000))</f>
        <v>0</v>
      </c>
      <c r="N33" s="111">
        <f>IF(N71=0,0,N71*(1-Calcu!$E$12/N90)/(1-Calcu!$E$12/8000))</f>
        <v>0</v>
      </c>
      <c r="O33" s="111">
        <f>IF(O71=0,0,O71*(1-Calcu!$E$12/O90)/(1-Calcu!$E$12/8000))</f>
        <v>0</v>
      </c>
      <c r="P33" s="111">
        <f>IF(P71=0,0,P71*(1-Calcu!$E$12/P90)/(1-Calcu!$E$12/8000))</f>
        <v>0</v>
      </c>
      <c r="Q33" s="111">
        <f>IF(Q71=0,0,Q71*(1-Calcu!$E$12/Q90)/(1-Calcu!$E$12/8000))</f>
        <v>0</v>
      </c>
      <c r="R33" s="111">
        <f>IF(R71=0,0,R71*(1-Calcu!$E$12/R90)/(1-Calcu!$E$12/8000))</f>
        <v>0</v>
      </c>
      <c r="S33" s="111">
        <f>IF(S71=0,0,S71*(1-Calcu!$E$12/S90)/(1-Calcu!$E$12/8000))</f>
        <v>0</v>
      </c>
      <c r="T33" s="111">
        <f>IF(T71=0,0,T71*(1-Calcu!$E$12/T90)/(1-Calcu!$E$12/8000))</f>
        <v>0</v>
      </c>
      <c r="U33" s="111">
        <f>IF(U71=0,0,U71*(1-Calcu!$E$12/U90)/(1-Calcu!$E$12/8000))</f>
        <v>0</v>
      </c>
      <c r="V33" s="111">
        <f>IF(V71=0,0,V71*(1-Calcu!$E$12/V90)/(1-Calcu!$E$12/8000))</f>
        <v>0</v>
      </c>
      <c r="W33" s="111">
        <f>IF(W71=0,0,W71*(1-Calcu!$E$12/W90)/(1-Calcu!$E$12/8000))</f>
        <v>0</v>
      </c>
      <c r="X33" s="111">
        <f>IF(X71=0,0,X71*(1-Calcu!$E$12/X90)/(1-Calcu!$E$12/8000))</f>
        <v>0</v>
      </c>
      <c r="Y33" s="111">
        <f>IF(Y71=0,0,Y71*(1-Calcu!$E$12/Y90)/(1-Calcu!$E$12/8000))</f>
        <v>0</v>
      </c>
      <c r="Z33" s="111">
        <f>IF(Z71=0,0,Z71*(1-Calcu!$E$12/Z90)/(1-Calcu!$E$12/8000))</f>
        <v>0</v>
      </c>
      <c r="AA33" s="111">
        <f>IF(AA71=0,0,AA71*(1-Calcu!$E$12/AA90)/(1-Calcu!$E$12/8000))</f>
        <v>0</v>
      </c>
      <c r="AB33" s="111">
        <f>IF(AB71=0,0,AB71*(1-Calcu!$E$12/AB90)/(1-Calcu!$E$12/8000))</f>
        <v>0</v>
      </c>
      <c r="AC33" s="111">
        <f>IF(AC71=0,0,AC71*(1-Calcu!$E$12/AC90)/(1-Calcu!$E$12/8000))</f>
        <v>0</v>
      </c>
      <c r="AD33" s="111">
        <f>IF(AD71=0,0,AD71*(1-Calcu!$E$12/AD90)/(1-Calcu!$E$12/8000))</f>
        <v>0</v>
      </c>
      <c r="AF33"/>
      <c r="AG33"/>
      <c r="AH33"/>
      <c r="AI33"/>
      <c r="AJ33"/>
      <c r="AK33"/>
    </row>
    <row r="34" spans="1:37" s="108" customFormat="1" ht="14.25" customHeight="1">
      <c r="A34" s="111">
        <f>IF(A72=0,0,A72*(1-Calcu!$E$12/A91)/(1-Calcu!$E$12/8000))</f>
        <v>0</v>
      </c>
      <c r="B34" s="111">
        <f>IF(B72=0,0,B72*(1-Calcu!$E$12/B91)/(1-Calcu!$E$12/8000))</f>
        <v>0</v>
      </c>
      <c r="C34" s="111">
        <f>IF(C72=0,0,C72*(1-Calcu!$E$12/C91)/(1-Calcu!$E$12/8000))</f>
        <v>0</v>
      </c>
      <c r="D34" s="111">
        <f>IF(D72=0,0,D72*(1-Calcu!$E$12/D91)/(1-Calcu!$E$12/8000))</f>
        <v>0</v>
      </c>
      <c r="E34" s="111">
        <f>IF(E72=0,0,E72*(1-Calcu!$E$12/E91)/(1-Calcu!$E$12/8000))</f>
        <v>0</v>
      </c>
      <c r="F34" s="111">
        <f>IF(F72=0,0,F72*(1-Calcu!$E$12/F91)/(1-Calcu!$E$12/8000))</f>
        <v>0</v>
      </c>
      <c r="G34" s="111">
        <f>IF(G72=0,0,G72*(1-Calcu!$E$12/G91)/(1-Calcu!$E$12/8000))</f>
        <v>0</v>
      </c>
      <c r="H34" s="111">
        <f>IF(H72=0,0,H72*(1-Calcu!$E$12/H91)/(1-Calcu!$E$12/8000))</f>
        <v>0</v>
      </c>
      <c r="I34" s="111">
        <f>IF(I72=0,0,I72*(1-Calcu!$E$12/I91)/(1-Calcu!$E$12/8000))</f>
        <v>0</v>
      </c>
      <c r="J34" s="111">
        <f>IF(J72=0,0,J72*(1-Calcu!$E$12/J91)/(1-Calcu!$E$12/8000))</f>
        <v>0</v>
      </c>
      <c r="K34" s="111">
        <f>IF(K72=0,0,K72*(1-Calcu!$E$12/K91)/(1-Calcu!$E$12/8000))</f>
        <v>0</v>
      </c>
      <c r="L34" s="111">
        <f>IF(L72=0,0,L72*(1-Calcu!$E$12/L91)/(1-Calcu!$E$12/8000))</f>
        <v>0</v>
      </c>
      <c r="M34" s="111">
        <f>IF(M72=0,0,M72*(1-Calcu!$E$12/M91)/(1-Calcu!$E$12/8000))</f>
        <v>0</v>
      </c>
      <c r="N34" s="111">
        <f>IF(N72=0,0,N72*(1-Calcu!$E$12/N91)/(1-Calcu!$E$12/8000))</f>
        <v>0</v>
      </c>
      <c r="O34" s="111">
        <f>IF(O72=0,0,O72*(1-Calcu!$E$12/O91)/(1-Calcu!$E$12/8000))</f>
        <v>0</v>
      </c>
      <c r="P34" s="111">
        <f>IF(P72=0,0,P72*(1-Calcu!$E$12/P91)/(1-Calcu!$E$12/8000))</f>
        <v>0</v>
      </c>
      <c r="Q34" s="111">
        <f>IF(Q72=0,0,Q72*(1-Calcu!$E$12/Q91)/(1-Calcu!$E$12/8000))</f>
        <v>0</v>
      </c>
      <c r="R34" s="111">
        <f>IF(R72=0,0,R72*(1-Calcu!$E$12/R91)/(1-Calcu!$E$12/8000))</f>
        <v>0</v>
      </c>
      <c r="S34" s="111">
        <f>IF(S72=0,0,S72*(1-Calcu!$E$12/S91)/(1-Calcu!$E$12/8000))</f>
        <v>0</v>
      </c>
      <c r="T34" s="111">
        <f>IF(T72=0,0,T72*(1-Calcu!$E$12/T91)/(1-Calcu!$E$12/8000))</f>
        <v>0</v>
      </c>
      <c r="U34" s="111">
        <f>IF(U72=0,0,U72*(1-Calcu!$E$12/U91)/(1-Calcu!$E$12/8000))</f>
        <v>0</v>
      </c>
      <c r="V34" s="111">
        <f>IF(V72=0,0,V72*(1-Calcu!$E$12/V91)/(1-Calcu!$E$12/8000))</f>
        <v>0</v>
      </c>
      <c r="W34" s="111">
        <f>IF(W72=0,0,W72*(1-Calcu!$E$12/W91)/(1-Calcu!$E$12/8000))</f>
        <v>0</v>
      </c>
      <c r="X34" s="111">
        <f>IF(X72=0,0,X72*(1-Calcu!$E$12/X91)/(1-Calcu!$E$12/8000))</f>
        <v>0</v>
      </c>
      <c r="Y34" s="111">
        <f>IF(Y72=0,0,Y72*(1-Calcu!$E$12/Y91)/(1-Calcu!$E$12/8000))</f>
        <v>0</v>
      </c>
      <c r="Z34" s="111">
        <f>IF(Z72=0,0,Z72*(1-Calcu!$E$12/Z91)/(1-Calcu!$E$12/8000))</f>
        <v>0</v>
      </c>
      <c r="AA34" s="111">
        <f>IF(AA72=0,0,AA72*(1-Calcu!$E$12/AA91)/(1-Calcu!$E$12/8000))</f>
        <v>0</v>
      </c>
      <c r="AB34" s="111">
        <f>IF(AB72=0,0,AB72*(1-Calcu!$E$12/AB91)/(1-Calcu!$E$12/8000))</f>
        <v>0</v>
      </c>
      <c r="AC34" s="111">
        <f>IF(AC72=0,0,AC72*(1-Calcu!$E$12/AC91)/(1-Calcu!$E$12/8000))</f>
        <v>0</v>
      </c>
      <c r="AD34" s="111">
        <f>IF(AD72=0,0,AD72*(1-Calcu!$E$12/AD91)/(1-Calcu!$E$12/8000))</f>
        <v>0</v>
      </c>
      <c r="AF34"/>
      <c r="AG34"/>
      <c r="AH34"/>
      <c r="AI34"/>
      <c r="AJ34"/>
      <c r="AK34"/>
    </row>
    <row r="35" spans="1:37" s="108" customFormat="1" ht="14.25" customHeight="1">
      <c r="A35" s="111">
        <f>IF(A73=0,0,A73*(1-Calcu!$E$12/A92)/(1-Calcu!$E$12/8000))</f>
        <v>0</v>
      </c>
      <c r="B35" s="111">
        <f>IF(B73=0,0,B73*(1-Calcu!$E$12/B92)/(1-Calcu!$E$12/8000))</f>
        <v>0</v>
      </c>
      <c r="C35" s="111">
        <f>IF(C73=0,0,C73*(1-Calcu!$E$12/C92)/(1-Calcu!$E$12/8000))</f>
        <v>0</v>
      </c>
      <c r="D35" s="111">
        <f>IF(D73=0,0,D73*(1-Calcu!$E$12/D92)/(1-Calcu!$E$12/8000))</f>
        <v>0</v>
      </c>
      <c r="E35" s="111">
        <f>IF(E73=0,0,E73*(1-Calcu!$E$12/E92)/(1-Calcu!$E$12/8000))</f>
        <v>0</v>
      </c>
      <c r="F35" s="111">
        <f>IF(F73=0,0,F73*(1-Calcu!$E$12/F92)/(1-Calcu!$E$12/8000))</f>
        <v>0</v>
      </c>
      <c r="G35" s="111">
        <f>IF(G73=0,0,G73*(1-Calcu!$E$12/G92)/(1-Calcu!$E$12/8000))</f>
        <v>0</v>
      </c>
      <c r="H35" s="111">
        <f>IF(H73=0,0,H73*(1-Calcu!$E$12/H92)/(1-Calcu!$E$12/8000))</f>
        <v>0</v>
      </c>
      <c r="I35" s="111">
        <f>IF(I73=0,0,I73*(1-Calcu!$E$12/I92)/(1-Calcu!$E$12/8000))</f>
        <v>0</v>
      </c>
      <c r="J35" s="111">
        <f>IF(J73=0,0,J73*(1-Calcu!$E$12/J92)/(1-Calcu!$E$12/8000))</f>
        <v>0</v>
      </c>
      <c r="K35" s="111">
        <f>IF(K73=0,0,K73*(1-Calcu!$E$12/K92)/(1-Calcu!$E$12/8000))</f>
        <v>0</v>
      </c>
      <c r="L35" s="111">
        <f>IF(L73=0,0,L73*(1-Calcu!$E$12/L92)/(1-Calcu!$E$12/8000))</f>
        <v>0</v>
      </c>
      <c r="M35" s="111">
        <f>IF(M73=0,0,M73*(1-Calcu!$E$12/M92)/(1-Calcu!$E$12/8000))</f>
        <v>0</v>
      </c>
      <c r="N35" s="111">
        <f>IF(N73=0,0,N73*(1-Calcu!$E$12/N92)/(1-Calcu!$E$12/8000))</f>
        <v>0</v>
      </c>
      <c r="O35" s="111">
        <f>IF(O73=0,0,O73*(1-Calcu!$E$12/O92)/(1-Calcu!$E$12/8000))</f>
        <v>0</v>
      </c>
      <c r="P35" s="111">
        <f>IF(P73=0,0,P73*(1-Calcu!$E$12/P92)/(1-Calcu!$E$12/8000))</f>
        <v>0</v>
      </c>
      <c r="Q35" s="111">
        <f>IF(Q73=0,0,Q73*(1-Calcu!$E$12/Q92)/(1-Calcu!$E$12/8000))</f>
        <v>0</v>
      </c>
      <c r="R35" s="111">
        <f>IF(R73=0,0,R73*(1-Calcu!$E$12/R92)/(1-Calcu!$E$12/8000))</f>
        <v>0</v>
      </c>
      <c r="S35" s="111">
        <f>IF(S73=0,0,S73*(1-Calcu!$E$12/S92)/(1-Calcu!$E$12/8000))</f>
        <v>0</v>
      </c>
      <c r="T35" s="111">
        <f>IF(T73=0,0,T73*(1-Calcu!$E$12/T92)/(1-Calcu!$E$12/8000))</f>
        <v>0</v>
      </c>
      <c r="U35" s="111">
        <f>IF(U73=0,0,U73*(1-Calcu!$E$12/U92)/(1-Calcu!$E$12/8000))</f>
        <v>0</v>
      </c>
      <c r="V35" s="111">
        <f>IF(V73=0,0,V73*(1-Calcu!$E$12/V92)/(1-Calcu!$E$12/8000))</f>
        <v>0</v>
      </c>
      <c r="W35" s="111">
        <f>IF(W73=0,0,W73*(1-Calcu!$E$12/W92)/(1-Calcu!$E$12/8000))</f>
        <v>0</v>
      </c>
      <c r="X35" s="111">
        <f>IF(X73=0,0,X73*(1-Calcu!$E$12/X92)/(1-Calcu!$E$12/8000))</f>
        <v>0</v>
      </c>
      <c r="Y35" s="111">
        <f>IF(Y73=0,0,Y73*(1-Calcu!$E$12/Y92)/(1-Calcu!$E$12/8000))</f>
        <v>0</v>
      </c>
      <c r="Z35" s="111">
        <f>IF(Z73=0,0,Z73*(1-Calcu!$E$12/Z92)/(1-Calcu!$E$12/8000))</f>
        <v>0</v>
      </c>
      <c r="AA35" s="111">
        <f>IF(AA73=0,0,AA73*(1-Calcu!$E$12/AA92)/(1-Calcu!$E$12/8000))</f>
        <v>0</v>
      </c>
      <c r="AB35" s="111">
        <f>IF(AB73=0,0,AB73*(1-Calcu!$E$12/AB92)/(1-Calcu!$E$12/8000))</f>
        <v>0</v>
      </c>
      <c r="AC35" s="111">
        <f>IF(AC73=0,0,AC73*(1-Calcu!$E$12/AC92)/(1-Calcu!$E$12/8000))</f>
        <v>0</v>
      </c>
      <c r="AD35" s="111">
        <f>IF(AD73=0,0,AD73*(1-Calcu!$E$12/AD92)/(1-Calcu!$E$12/8000))</f>
        <v>0</v>
      </c>
      <c r="AF35"/>
      <c r="AG35"/>
      <c r="AH35"/>
      <c r="AI35"/>
      <c r="AJ35"/>
      <c r="AK35"/>
    </row>
    <row r="36" spans="1:37" s="108" customFormat="1" ht="14.25" customHeight="1">
      <c r="A36" s="111">
        <f>IF(A74=0,0,A74*(1-Calcu!$E$12/A93)/(1-Calcu!$E$12/8000))</f>
        <v>0</v>
      </c>
      <c r="B36" s="111">
        <f>IF(B74=0,0,B74*(1-Calcu!$E$12/B93)/(1-Calcu!$E$12/8000))</f>
        <v>0</v>
      </c>
      <c r="C36" s="111">
        <f>IF(C74=0,0,C74*(1-Calcu!$E$12/C93)/(1-Calcu!$E$12/8000))</f>
        <v>0</v>
      </c>
      <c r="D36" s="111">
        <f>IF(D74=0,0,D74*(1-Calcu!$E$12/D93)/(1-Calcu!$E$12/8000))</f>
        <v>0</v>
      </c>
      <c r="E36" s="111">
        <f>IF(E74=0,0,E74*(1-Calcu!$E$12/E93)/(1-Calcu!$E$12/8000))</f>
        <v>0</v>
      </c>
      <c r="F36" s="111">
        <f>IF(F74=0,0,F74*(1-Calcu!$E$12/F93)/(1-Calcu!$E$12/8000))</f>
        <v>0</v>
      </c>
      <c r="G36" s="111">
        <f>IF(G74=0,0,G74*(1-Calcu!$E$12/G93)/(1-Calcu!$E$12/8000))</f>
        <v>0</v>
      </c>
      <c r="H36" s="111">
        <f>IF(H74=0,0,H74*(1-Calcu!$E$12/H93)/(1-Calcu!$E$12/8000))</f>
        <v>0</v>
      </c>
      <c r="I36" s="111">
        <f>IF(I74=0,0,I74*(1-Calcu!$E$12/I93)/(1-Calcu!$E$12/8000))</f>
        <v>0</v>
      </c>
      <c r="J36" s="111">
        <f>IF(J74=0,0,J74*(1-Calcu!$E$12/J93)/(1-Calcu!$E$12/8000))</f>
        <v>0</v>
      </c>
      <c r="K36" s="111">
        <f>IF(K74=0,0,K74*(1-Calcu!$E$12/K93)/(1-Calcu!$E$12/8000))</f>
        <v>0</v>
      </c>
      <c r="L36" s="111">
        <f>IF(L74=0,0,L74*(1-Calcu!$E$12/L93)/(1-Calcu!$E$12/8000))</f>
        <v>0</v>
      </c>
      <c r="M36" s="111">
        <f>IF(M74=0,0,M74*(1-Calcu!$E$12/M93)/(1-Calcu!$E$12/8000))</f>
        <v>0</v>
      </c>
      <c r="N36" s="111">
        <f>IF(N74=0,0,N74*(1-Calcu!$E$12/N93)/(1-Calcu!$E$12/8000))</f>
        <v>0</v>
      </c>
      <c r="O36" s="111">
        <f>IF(O74=0,0,O74*(1-Calcu!$E$12/O93)/(1-Calcu!$E$12/8000))</f>
        <v>0</v>
      </c>
      <c r="P36" s="111">
        <f>IF(P74=0,0,P74*(1-Calcu!$E$12/P93)/(1-Calcu!$E$12/8000))</f>
        <v>0</v>
      </c>
      <c r="Q36" s="111">
        <f>IF(Q74=0,0,Q74*(1-Calcu!$E$12/Q93)/(1-Calcu!$E$12/8000))</f>
        <v>0</v>
      </c>
      <c r="R36" s="111">
        <f>IF(R74=0,0,R74*(1-Calcu!$E$12/R93)/(1-Calcu!$E$12/8000))</f>
        <v>0</v>
      </c>
      <c r="S36" s="111">
        <f>IF(S74=0,0,S74*(1-Calcu!$E$12/S93)/(1-Calcu!$E$12/8000))</f>
        <v>0</v>
      </c>
      <c r="T36" s="111">
        <f>IF(T74=0,0,T74*(1-Calcu!$E$12/T93)/(1-Calcu!$E$12/8000))</f>
        <v>0</v>
      </c>
      <c r="U36" s="111">
        <f>IF(U74=0,0,U74*(1-Calcu!$E$12/U93)/(1-Calcu!$E$12/8000))</f>
        <v>0</v>
      </c>
      <c r="V36" s="111">
        <f>IF(V74=0,0,V74*(1-Calcu!$E$12/V93)/(1-Calcu!$E$12/8000))</f>
        <v>0</v>
      </c>
      <c r="W36" s="111">
        <f>IF(W74=0,0,W74*(1-Calcu!$E$12/W93)/(1-Calcu!$E$12/8000))</f>
        <v>0</v>
      </c>
      <c r="X36" s="111">
        <f>IF(X74=0,0,X74*(1-Calcu!$E$12/X93)/(1-Calcu!$E$12/8000))</f>
        <v>0</v>
      </c>
      <c r="Y36" s="111">
        <f>IF(Y74=0,0,Y74*(1-Calcu!$E$12/Y93)/(1-Calcu!$E$12/8000))</f>
        <v>0</v>
      </c>
      <c r="Z36" s="111">
        <f>IF(Z74=0,0,Z74*(1-Calcu!$E$12/Z93)/(1-Calcu!$E$12/8000))</f>
        <v>0</v>
      </c>
      <c r="AA36" s="111">
        <f>IF(AA74=0,0,AA74*(1-Calcu!$E$12/AA93)/(1-Calcu!$E$12/8000))</f>
        <v>0</v>
      </c>
      <c r="AB36" s="111">
        <f>IF(AB74=0,0,AB74*(1-Calcu!$E$12/AB93)/(1-Calcu!$E$12/8000))</f>
        <v>0</v>
      </c>
      <c r="AC36" s="111">
        <f>IF(AC74=0,0,AC74*(1-Calcu!$E$12/AC93)/(1-Calcu!$E$12/8000))</f>
        <v>0</v>
      </c>
      <c r="AD36" s="111">
        <f>IF(AD74=0,0,AD74*(1-Calcu!$E$12/AD93)/(1-Calcu!$E$12/8000))</f>
        <v>0</v>
      </c>
      <c r="AF36"/>
      <c r="AG36"/>
      <c r="AH36"/>
      <c r="AI36"/>
      <c r="AJ36"/>
      <c r="AK36"/>
    </row>
    <row r="37" spans="1:37" s="108" customFormat="1" ht="14.25" customHeight="1">
      <c r="A37" s="111">
        <f>IF(A75=0,0,A75*(1-Calcu!$E$12/A94)/(1-Calcu!$E$12/8000))</f>
        <v>0</v>
      </c>
      <c r="B37" s="111">
        <f>IF(B75=0,0,B75*(1-Calcu!$E$12/B94)/(1-Calcu!$E$12/8000))</f>
        <v>0</v>
      </c>
      <c r="C37" s="111">
        <f>IF(C75=0,0,C75*(1-Calcu!$E$12/C94)/(1-Calcu!$E$12/8000))</f>
        <v>0</v>
      </c>
      <c r="D37" s="111">
        <f>IF(D75=0,0,D75*(1-Calcu!$E$12/D94)/(1-Calcu!$E$12/8000))</f>
        <v>0</v>
      </c>
      <c r="E37" s="111">
        <f>IF(E75=0,0,E75*(1-Calcu!$E$12/E94)/(1-Calcu!$E$12/8000))</f>
        <v>0</v>
      </c>
      <c r="F37" s="111">
        <f>IF(F75=0,0,F75*(1-Calcu!$E$12/F94)/(1-Calcu!$E$12/8000))</f>
        <v>0</v>
      </c>
      <c r="G37" s="111">
        <f>IF(G75=0,0,G75*(1-Calcu!$E$12/G94)/(1-Calcu!$E$12/8000))</f>
        <v>0</v>
      </c>
      <c r="H37" s="111">
        <f>IF(H75=0,0,H75*(1-Calcu!$E$12/H94)/(1-Calcu!$E$12/8000))</f>
        <v>0</v>
      </c>
      <c r="I37" s="111">
        <f>IF(I75=0,0,I75*(1-Calcu!$E$12/I94)/(1-Calcu!$E$12/8000))</f>
        <v>0</v>
      </c>
      <c r="J37" s="111">
        <f>IF(J75=0,0,J75*(1-Calcu!$E$12/J94)/(1-Calcu!$E$12/8000))</f>
        <v>0</v>
      </c>
      <c r="K37" s="111">
        <f>IF(K75=0,0,K75*(1-Calcu!$E$12/K94)/(1-Calcu!$E$12/8000))</f>
        <v>0</v>
      </c>
      <c r="L37" s="111">
        <f>IF(L75=0,0,L75*(1-Calcu!$E$12/L94)/(1-Calcu!$E$12/8000))</f>
        <v>0</v>
      </c>
      <c r="M37" s="111">
        <f>IF(M75=0,0,M75*(1-Calcu!$E$12/M94)/(1-Calcu!$E$12/8000))</f>
        <v>0</v>
      </c>
      <c r="N37" s="111">
        <f>IF(N75=0,0,N75*(1-Calcu!$E$12/N94)/(1-Calcu!$E$12/8000))</f>
        <v>0</v>
      </c>
      <c r="O37" s="111">
        <f>IF(O75=0,0,O75*(1-Calcu!$E$12/O94)/(1-Calcu!$E$12/8000))</f>
        <v>0</v>
      </c>
      <c r="P37" s="111">
        <f>IF(P75=0,0,P75*(1-Calcu!$E$12/P94)/(1-Calcu!$E$12/8000))</f>
        <v>0</v>
      </c>
      <c r="Q37" s="111">
        <f>IF(Q75=0,0,Q75*(1-Calcu!$E$12/Q94)/(1-Calcu!$E$12/8000))</f>
        <v>0</v>
      </c>
      <c r="R37" s="111">
        <f>IF(R75=0,0,R75*(1-Calcu!$E$12/R94)/(1-Calcu!$E$12/8000))</f>
        <v>0</v>
      </c>
      <c r="S37" s="111">
        <f>IF(S75=0,0,S75*(1-Calcu!$E$12/S94)/(1-Calcu!$E$12/8000))</f>
        <v>0</v>
      </c>
      <c r="T37" s="111">
        <f>IF(T75=0,0,T75*(1-Calcu!$E$12/T94)/(1-Calcu!$E$12/8000))</f>
        <v>0</v>
      </c>
      <c r="U37" s="111">
        <f>IF(U75=0,0,U75*(1-Calcu!$E$12/U94)/(1-Calcu!$E$12/8000))</f>
        <v>0</v>
      </c>
      <c r="V37" s="111">
        <f>IF(V75=0,0,V75*(1-Calcu!$E$12/V94)/(1-Calcu!$E$12/8000))</f>
        <v>0</v>
      </c>
      <c r="W37" s="111">
        <f>IF(W75=0,0,W75*(1-Calcu!$E$12/W94)/(1-Calcu!$E$12/8000))</f>
        <v>0</v>
      </c>
      <c r="X37" s="111">
        <f>IF(X75=0,0,X75*(1-Calcu!$E$12/X94)/(1-Calcu!$E$12/8000))</f>
        <v>0</v>
      </c>
      <c r="Y37" s="111">
        <f>IF(Y75=0,0,Y75*(1-Calcu!$E$12/Y94)/(1-Calcu!$E$12/8000))</f>
        <v>0</v>
      </c>
      <c r="Z37" s="111">
        <f>IF(Z75=0,0,Z75*(1-Calcu!$E$12/Z94)/(1-Calcu!$E$12/8000))</f>
        <v>0</v>
      </c>
      <c r="AA37" s="111">
        <f>IF(AA75=0,0,AA75*(1-Calcu!$E$12/AA94)/(1-Calcu!$E$12/8000))</f>
        <v>0</v>
      </c>
      <c r="AB37" s="111">
        <f>IF(AB75=0,0,AB75*(1-Calcu!$E$12/AB94)/(1-Calcu!$E$12/8000))</f>
        <v>0</v>
      </c>
      <c r="AC37" s="111">
        <f>IF(AC75=0,0,AC75*(1-Calcu!$E$12/AC94)/(1-Calcu!$E$12/8000))</f>
        <v>0</v>
      </c>
      <c r="AD37" s="111">
        <f>IF(AD75=0,0,AD75*(1-Calcu!$E$12/AD94)/(1-Calcu!$E$12/8000))</f>
        <v>0</v>
      </c>
      <c r="AF37"/>
      <c r="AG37"/>
      <c r="AH37"/>
      <c r="AI37"/>
      <c r="AJ37"/>
      <c r="AK37"/>
    </row>
    <row r="38" spans="1:37" s="108" customFormat="1" ht="14.25" customHeight="1">
      <c r="A38" s="111">
        <f>IF(A76=0,0,A76*(1-Calcu!$E$12/A95)/(1-Calcu!$E$12/8000))</f>
        <v>0</v>
      </c>
      <c r="B38" s="111">
        <f>IF(B76=0,0,B76*(1-Calcu!$E$12/B95)/(1-Calcu!$E$12/8000))</f>
        <v>0</v>
      </c>
      <c r="C38" s="111">
        <f>IF(C76=0,0,C76*(1-Calcu!$E$12/C95)/(1-Calcu!$E$12/8000))</f>
        <v>0</v>
      </c>
      <c r="D38" s="111">
        <f>IF(D76=0,0,D76*(1-Calcu!$E$12/D95)/(1-Calcu!$E$12/8000))</f>
        <v>0</v>
      </c>
      <c r="E38" s="111">
        <f>IF(E76=0,0,E76*(1-Calcu!$E$12/E95)/(1-Calcu!$E$12/8000))</f>
        <v>0</v>
      </c>
      <c r="F38" s="111">
        <f>IF(F76=0,0,F76*(1-Calcu!$E$12/F95)/(1-Calcu!$E$12/8000))</f>
        <v>0</v>
      </c>
      <c r="G38" s="111">
        <f>IF(G76=0,0,G76*(1-Calcu!$E$12/G95)/(1-Calcu!$E$12/8000))</f>
        <v>0</v>
      </c>
      <c r="H38" s="111">
        <f>IF(H76=0,0,H76*(1-Calcu!$E$12/H95)/(1-Calcu!$E$12/8000))</f>
        <v>0</v>
      </c>
      <c r="I38" s="111">
        <f>IF(I76=0,0,I76*(1-Calcu!$E$12/I95)/(1-Calcu!$E$12/8000))</f>
        <v>0</v>
      </c>
      <c r="J38" s="111">
        <f>IF(J76=0,0,J76*(1-Calcu!$E$12/J95)/(1-Calcu!$E$12/8000))</f>
        <v>0</v>
      </c>
      <c r="K38" s="111">
        <f>IF(K76=0,0,K76*(1-Calcu!$E$12/K95)/(1-Calcu!$E$12/8000))</f>
        <v>0</v>
      </c>
      <c r="L38" s="111">
        <f>IF(L76=0,0,L76*(1-Calcu!$E$12/L95)/(1-Calcu!$E$12/8000))</f>
        <v>0</v>
      </c>
      <c r="M38" s="111">
        <f>IF(M76=0,0,M76*(1-Calcu!$E$12/M95)/(1-Calcu!$E$12/8000))</f>
        <v>0</v>
      </c>
      <c r="N38" s="111">
        <f>IF(N76=0,0,N76*(1-Calcu!$E$12/N95)/(1-Calcu!$E$12/8000))</f>
        <v>0</v>
      </c>
      <c r="O38" s="111">
        <f>IF(O76=0,0,O76*(1-Calcu!$E$12/O95)/(1-Calcu!$E$12/8000))</f>
        <v>0</v>
      </c>
      <c r="P38" s="111">
        <f>IF(P76=0,0,P76*(1-Calcu!$E$12/P95)/(1-Calcu!$E$12/8000))</f>
        <v>0</v>
      </c>
      <c r="Q38" s="111">
        <f>IF(Q76=0,0,Q76*(1-Calcu!$E$12/Q95)/(1-Calcu!$E$12/8000))</f>
        <v>0</v>
      </c>
      <c r="R38" s="111">
        <f>IF(R76=0,0,R76*(1-Calcu!$E$12/R95)/(1-Calcu!$E$12/8000))</f>
        <v>0</v>
      </c>
      <c r="S38" s="111">
        <f>IF(S76=0,0,S76*(1-Calcu!$E$12/S95)/(1-Calcu!$E$12/8000))</f>
        <v>0</v>
      </c>
      <c r="T38" s="111">
        <f>IF(T76=0,0,T76*(1-Calcu!$E$12/T95)/(1-Calcu!$E$12/8000))</f>
        <v>0</v>
      </c>
      <c r="U38" s="111">
        <f>IF(U76=0,0,U76*(1-Calcu!$E$12/U95)/(1-Calcu!$E$12/8000))</f>
        <v>0</v>
      </c>
      <c r="V38" s="111">
        <f>IF(V76=0,0,V76*(1-Calcu!$E$12/V95)/(1-Calcu!$E$12/8000))</f>
        <v>0</v>
      </c>
      <c r="W38" s="111">
        <f>IF(W76=0,0,W76*(1-Calcu!$E$12/W95)/(1-Calcu!$E$12/8000))</f>
        <v>0</v>
      </c>
      <c r="X38" s="111">
        <f>IF(X76=0,0,X76*(1-Calcu!$E$12/X95)/(1-Calcu!$E$12/8000))</f>
        <v>0</v>
      </c>
      <c r="Y38" s="111">
        <f>IF(Y76=0,0,Y76*(1-Calcu!$E$12/Y95)/(1-Calcu!$E$12/8000))</f>
        <v>0</v>
      </c>
      <c r="Z38" s="111">
        <f>IF(Z76=0,0,Z76*(1-Calcu!$E$12/Z95)/(1-Calcu!$E$12/8000))</f>
        <v>0</v>
      </c>
      <c r="AA38" s="111">
        <f>IF(AA76=0,0,AA76*(1-Calcu!$E$12/AA95)/(1-Calcu!$E$12/8000))</f>
        <v>0</v>
      </c>
      <c r="AB38" s="111">
        <f>IF(AB76=0,0,AB76*(1-Calcu!$E$12/AB95)/(1-Calcu!$E$12/8000))</f>
        <v>0</v>
      </c>
      <c r="AC38" s="111">
        <f>IF(AC76=0,0,AC76*(1-Calcu!$E$12/AC95)/(1-Calcu!$E$12/8000))</f>
        <v>0</v>
      </c>
      <c r="AD38" s="111">
        <f>IF(AD76=0,0,AD76*(1-Calcu!$E$12/AD95)/(1-Calcu!$E$12/8000))</f>
        <v>0</v>
      </c>
      <c r="AF38"/>
      <c r="AG38"/>
      <c r="AH38"/>
      <c r="AI38"/>
      <c r="AJ38"/>
      <c r="AK38"/>
    </row>
    <row r="39" spans="1:37" s="108" customFormat="1" ht="14.2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F39"/>
      <c r="AG39"/>
      <c r="AH39"/>
      <c r="AI39"/>
      <c r="AJ39"/>
      <c r="AK39"/>
    </row>
    <row r="40" spans="1:37" s="12" customFormat="1" ht="17.100000000000001" customHeight="1">
      <c r="A40" s="17" t="s">
        <v>193</v>
      </c>
    </row>
    <row r="41" spans="1:37" s="19" customFormat="1" ht="18" customHeight="1">
      <c r="A41" s="45" t="s">
        <v>103</v>
      </c>
      <c r="B41" s="45" t="s">
        <v>104</v>
      </c>
      <c r="C41" s="45" t="s">
        <v>105</v>
      </c>
      <c r="D41" s="45" t="s">
        <v>106</v>
      </c>
      <c r="E41" s="45" t="s">
        <v>107</v>
      </c>
      <c r="F41" s="45" t="s">
        <v>108</v>
      </c>
      <c r="G41" s="45" t="s">
        <v>109</v>
      </c>
      <c r="H41" s="45" t="s">
        <v>110</v>
      </c>
      <c r="I41" s="45" t="s">
        <v>111</v>
      </c>
      <c r="J41" s="45" t="s">
        <v>112</v>
      </c>
      <c r="K41" s="45" t="s">
        <v>113</v>
      </c>
      <c r="L41" s="45" t="s">
        <v>114</v>
      </c>
      <c r="M41" s="45" t="s">
        <v>115</v>
      </c>
      <c r="N41" s="45" t="s">
        <v>116</v>
      </c>
      <c r="O41" s="45" t="s">
        <v>117</v>
      </c>
      <c r="P41" s="45" t="s">
        <v>118</v>
      </c>
      <c r="Q41" s="45" t="s">
        <v>119</v>
      </c>
      <c r="R41" s="45" t="s">
        <v>120</v>
      </c>
      <c r="S41" s="45" t="s">
        <v>121</v>
      </c>
      <c r="T41" s="45" t="s">
        <v>122</v>
      </c>
      <c r="U41" s="45" t="s">
        <v>123</v>
      </c>
      <c r="V41" s="45" t="s">
        <v>124</v>
      </c>
      <c r="W41" s="45" t="s">
        <v>125</v>
      </c>
      <c r="X41" s="45" t="s">
        <v>126</v>
      </c>
      <c r="Y41" s="45" t="s">
        <v>127</v>
      </c>
      <c r="Z41" s="45" t="s">
        <v>128</v>
      </c>
      <c r="AA41" s="45" t="s">
        <v>129</v>
      </c>
      <c r="AB41" s="45" t="s">
        <v>130</v>
      </c>
      <c r="AC41" s="45" t="s">
        <v>131</v>
      </c>
      <c r="AD41" s="45" t="s">
        <v>132</v>
      </c>
      <c r="AE41" s="12"/>
      <c r="AF41" s="12"/>
      <c r="AG41" s="12"/>
      <c r="AH41" s="12"/>
      <c r="AI41" s="12"/>
      <c r="AJ41" s="12"/>
    </row>
    <row r="42" spans="1:37" ht="17.100000000000001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"/>
      <c r="AF42" s="12"/>
      <c r="AG42" s="12"/>
      <c r="AH42" s="12"/>
      <c r="AI42" s="12"/>
      <c r="AJ42" s="12"/>
    </row>
    <row r="43" spans="1:37" ht="17.100000000000001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"/>
      <c r="AF43" s="12"/>
      <c r="AG43" s="12"/>
      <c r="AH43" s="12"/>
      <c r="AI43" s="12"/>
      <c r="AJ43" s="12"/>
    </row>
    <row r="44" spans="1:37" ht="17.100000000000001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"/>
      <c r="AF44" s="12"/>
      <c r="AG44" s="12"/>
      <c r="AH44" s="12"/>
      <c r="AI44" s="12"/>
      <c r="AJ44" s="12"/>
    </row>
    <row r="45" spans="1:37" ht="17.100000000000001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"/>
      <c r="AF45" s="12"/>
      <c r="AG45" s="12"/>
      <c r="AH45" s="12"/>
      <c r="AI45" s="12"/>
      <c r="AJ45" s="12"/>
    </row>
    <row r="46" spans="1:37" ht="17.100000000000001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"/>
      <c r="AF46" s="12"/>
      <c r="AG46" s="12"/>
      <c r="AH46" s="12"/>
      <c r="AI46" s="12"/>
      <c r="AJ46" s="12"/>
    </row>
    <row r="47" spans="1:37" ht="17.100000000000001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"/>
      <c r="AF47" s="12"/>
      <c r="AG47" s="12"/>
      <c r="AH47" s="12"/>
      <c r="AI47" s="12"/>
      <c r="AJ47" s="12"/>
    </row>
    <row r="48" spans="1:37" ht="17.100000000000001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"/>
      <c r="AF48" s="12"/>
      <c r="AG48" s="12"/>
      <c r="AH48" s="12"/>
      <c r="AI48" s="12"/>
      <c r="AJ48" s="12"/>
    </row>
    <row r="49" spans="1:36" ht="17.100000000000001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"/>
      <c r="AF49" s="12"/>
      <c r="AG49" s="12"/>
      <c r="AH49" s="12"/>
      <c r="AI49" s="12"/>
      <c r="AJ49" s="12"/>
    </row>
    <row r="50" spans="1:36" ht="17.100000000000001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"/>
      <c r="AF50" s="12"/>
      <c r="AG50" s="12"/>
      <c r="AH50" s="12"/>
      <c r="AI50" s="12"/>
      <c r="AJ50" s="12"/>
    </row>
    <row r="51" spans="1:36" ht="17.100000000000001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"/>
      <c r="AF51" s="12"/>
      <c r="AG51" s="12"/>
      <c r="AH51" s="12"/>
      <c r="AI51" s="12"/>
      <c r="AJ51" s="12"/>
    </row>
    <row r="52" spans="1:36" ht="17.100000000000001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"/>
      <c r="AF52" s="12"/>
      <c r="AG52" s="12"/>
      <c r="AH52" s="12"/>
      <c r="AI52" s="12"/>
      <c r="AJ52" s="12"/>
    </row>
    <row r="53" spans="1:36" ht="17.100000000000001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"/>
      <c r="AF53" s="12"/>
      <c r="AG53" s="12"/>
      <c r="AH53" s="12"/>
      <c r="AI53" s="12"/>
      <c r="AJ53" s="12"/>
    </row>
    <row r="54" spans="1:36" ht="17.100000000000001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"/>
      <c r="AF54" s="12"/>
      <c r="AG54" s="12"/>
      <c r="AH54" s="12"/>
      <c r="AI54" s="12"/>
      <c r="AJ54" s="12"/>
    </row>
    <row r="55" spans="1:36" ht="17.100000000000001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"/>
      <c r="AF55" s="12"/>
      <c r="AG55" s="12"/>
      <c r="AH55" s="12"/>
      <c r="AI55" s="12"/>
      <c r="AJ55" s="12"/>
    </row>
    <row r="56" spans="1:36" ht="17.100000000000001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"/>
      <c r="AF56" s="12"/>
      <c r="AG56" s="12"/>
      <c r="AH56" s="12"/>
      <c r="AI56" s="12"/>
      <c r="AJ56" s="12"/>
    </row>
    <row r="57" spans="1:36" ht="17.100000000000001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"/>
      <c r="AF57" s="12"/>
      <c r="AG57" s="12"/>
      <c r="AH57" s="12"/>
      <c r="AI57" s="12"/>
      <c r="AJ57" s="12"/>
    </row>
    <row r="58" spans="1:36" ht="17.100000000000001" customHeight="1">
      <c r="AE58" s="12"/>
      <c r="AF58" s="12"/>
      <c r="AG58" s="12"/>
      <c r="AH58" s="12"/>
      <c r="AI58" s="12"/>
      <c r="AJ58" s="12"/>
    </row>
    <row r="59" spans="1:36" s="12" customFormat="1" ht="17.100000000000001" customHeight="1">
      <c r="A59" s="17" t="s">
        <v>36</v>
      </c>
    </row>
    <row r="60" spans="1:36" s="19" customFormat="1" ht="18" customHeight="1">
      <c r="A60" s="45" t="s">
        <v>133</v>
      </c>
      <c r="B60" s="45" t="s">
        <v>134</v>
      </c>
      <c r="C60" s="45" t="s">
        <v>135</v>
      </c>
      <c r="D60" s="45" t="s">
        <v>136</v>
      </c>
      <c r="E60" s="45" t="s">
        <v>137</v>
      </c>
      <c r="F60" s="45" t="s">
        <v>138</v>
      </c>
      <c r="G60" s="45" t="s">
        <v>139</v>
      </c>
      <c r="H60" s="45" t="s">
        <v>140</v>
      </c>
      <c r="I60" s="45" t="s">
        <v>141</v>
      </c>
      <c r="J60" s="45" t="s">
        <v>142</v>
      </c>
      <c r="K60" s="45" t="s">
        <v>143</v>
      </c>
      <c r="L60" s="45" t="s">
        <v>144</v>
      </c>
      <c r="M60" s="45" t="s">
        <v>145</v>
      </c>
      <c r="N60" s="45" t="s">
        <v>146</v>
      </c>
      <c r="O60" s="45" t="s">
        <v>147</v>
      </c>
      <c r="P60" s="45" t="s">
        <v>148</v>
      </c>
      <c r="Q60" s="45" t="s">
        <v>149</v>
      </c>
      <c r="R60" s="45" t="s">
        <v>150</v>
      </c>
      <c r="S60" s="45" t="s">
        <v>151</v>
      </c>
      <c r="T60" s="45" t="s">
        <v>152</v>
      </c>
      <c r="U60" s="45" t="s">
        <v>153</v>
      </c>
      <c r="V60" s="45" t="s">
        <v>154</v>
      </c>
      <c r="W60" s="45" t="s">
        <v>155</v>
      </c>
      <c r="X60" s="45" t="s">
        <v>156</v>
      </c>
      <c r="Y60" s="45" t="s">
        <v>157</v>
      </c>
      <c r="Z60" s="45" t="s">
        <v>158</v>
      </c>
      <c r="AA60" s="45" t="s">
        <v>159</v>
      </c>
      <c r="AB60" s="45" t="s">
        <v>160</v>
      </c>
      <c r="AC60" s="45" t="s">
        <v>161</v>
      </c>
      <c r="AD60" s="45" t="s">
        <v>162</v>
      </c>
      <c r="AE60" s="12"/>
      <c r="AF60" s="12"/>
      <c r="AG60" s="12"/>
      <c r="AH60" s="12"/>
      <c r="AI60" s="12"/>
      <c r="AJ60" s="12"/>
    </row>
    <row r="61" spans="1:36" ht="17.100000000000001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"/>
      <c r="AF61" s="12"/>
      <c r="AG61" s="12"/>
      <c r="AH61" s="12"/>
      <c r="AI61" s="12"/>
      <c r="AJ61" s="12"/>
    </row>
    <row r="62" spans="1:36" ht="17.100000000000001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"/>
      <c r="AF62" s="12"/>
      <c r="AG62" s="12"/>
      <c r="AH62" s="12"/>
      <c r="AI62" s="12"/>
      <c r="AJ62" s="12"/>
    </row>
    <row r="63" spans="1:36" ht="17.100000000000001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"/>
      <c r="AF63" s="12"/>
      <c r="AG63" s="12"/>
      <c r="AH63" s="12"/>
      <c r="AI63" s="12"/>
      <c r="AJ63" s="12"/>
    </row>
    <row r="64" spans="1:36" ht="17.100000000000001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"/>
      <c r="AF64" s="12"/>
      <c r="AG64" s="12"/>
      <c r="AH64" s="12"/>
      <c r="AI64" s="12"/>
      <c r="AJ64" s="12"/>
    </row>
    <row r="65" spans="1:36" ht="17.100000000000001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"/>
      <c r="AF65" s="12"/>
      <c r="AG65" s="12"/>
      <c r="AH65" s="12"/>
      <c r="AI65" s="12"/>
      <c r="AJ65" s="12"/>
    </row>
    <row r="66" spans="1:36" ht="17.100000000000001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"/>
      <c r="AF66" s="12"/>
      <c r="AG66" s="12"/>
      <c r="AH66" s="12"/>
      <c r="AI66" s="12"/>
      <c r="AJ66" s="12"/>
    </row>
    <row r="67" spans="1:36" ht="17.100000000000001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"/>
      <c r="AF67" s="12"/>
      <c r="AG67" s="12"/>
      <c r="AH67" s="12"/>
      <c r="AI67" s="12"/>
      <c r="AJ67" s="12"/>
    </row>
    <row r="68" spans="1:36" ht="17.100000000000001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"/>
      <c r="AF68" s="12"/>
      <c r="AG68" s="12"/>
      <c r="AH68" s="12"/>
      <c r="AI68" s="12"/>
      <c r="AJ68" s="12"/>
    </row>
    <row r="69" spans="1:36" ht="17.100000000000001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"/>
      <c r="AF69" s="12"/>
      <c r="AG69" s="12"/>
      <c r="AH69" s="12"/>
      <c r="AI69" s="12"/>
      <c r="AJ69" s="12"/>
    </row>
    <row r="70" spans="1:36" ht="17.100000000000001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"/>
      <c r="AF70" s="12"/>
      <c r="AG70" s="12"/>
      <c r="AH70" s="12"/>
      <c r="AI70" s="12"/>
      <c r="AJ70" s="12"/>
    </row>
    <row r="71" spans="1:36" ht="17.100000000000001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"/>
      <c r="AF71" s="12"/>
      <c r="AG71" s="12"/>
      <c r="AH71" s="12"/>
      <c r="AI71" s="12"/>
      <c r="AJ71" s="12"/>
    </row>
    <row r="72" spans="1:36" ht="17.100000000000001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"/>
      <c r="AF72" s="12"/>
      <c r="AG72" s="12"/>
      <c r="AH72" s="12"/>
      <c r="AI72" s="12"/>
      <c r="AJ72" s="12"/>
    </row>
    <row r="73" spans="1:36" ht="17.100000000000001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"/>
      <c r="AF73" s="12"/>
      <c r="AG73" s="12"/>
      <c r="AH73" s="12"/>
      <c r="AI73" s="12"/>
      <c r="AJ73" s="12"/>
    </row>
    <row r="74" spans="1:36" ht="17.100000000000001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"/>
      <c r="AF74" s="12"/>
      <c r="AG74" s="12"/>
      <c r="AH74" s="12"/>
      <c r="AI74" s="12"/>
      <c r="AJ74" s="12"/>
    </row>
    <row r="75" spans="1:36" ht="17.100000000000001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"/>
      <c r="AF75" s="12"/>
      <c r="AG75" s="12"/>
      <c r="AH75" s="12"/>
      <c r="AI75" s="12"/>
      <c r="AJ75" s="12"/>
    </row>
    <row r="76" spans="1:36" ht="17.100000000000001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"/>
      <c r="AF76" s="12"/>
      <c r="AG76" s="12"/>
      <c r="AH76" s="12"/>
      <c r="AI76" s="12"/>
      <c r="AJ76" s="12"/>
    </row>
    <row r="77" spans="1:36" ht="17.100000000000001" customHeight="1">
      <c r="AE77" s="12"/>
      <c r="AF77" s="12"/>
      <c r="AG77" s="12"/>
      <c r="AH77" s="12"/>
      <c r="AI77" s="12"/>
      <c r="AJ77" s="12"/>
    </row>
    <row r="78" spans="1:36" s="12" customFormat="1" ht="17.100000000000001" customHeight="1">
      <c r="A78" s="17" t="s">
        <v>62</v>
      </c>
    </row>
    <row r="79" spans="1:36" s="19" customFormat="1" ht="18" customHeight="1">
      <c r="A79" s="45" t="s">
        <v>163</v>
      </c>
      <c r="B79" s="45" t="s">
        <v>164</v>
      </c>
      <c r="C79" s="45" t="s">
        <v>165</v>
      </c>
      <c r="D79" s="45" t="s">
        <v>166</v>
      </c>
      <c r="E79" s="45" t="s">
        <v>167</v>
      </c>
      <c r="F79" s="45" t="s">
        <v>168</v>
      </c>
      <c r="G79" s="45" t="s">
        <v>169</v>
      </c>
      <c r="H79" s="45" t="s">
        <v>170</v>
      </c>
      <c r="I79" s="45" t="s">
        <v>171</v>
      </c>
      <c r="J79" s="45" t="s">
        <v>172</v>
      </c>
      <c r="K79" s="45" t="s">
        <v>173</v>
      </c>
      <c r="L79" s="45" t="s">
        <v>174</v>
      </c>
      <c r="M79" s="45" t="s">
        <v>175</v>
      </c>
      <c r="N79" s="45" t="s">
        <v>176</v>
      </c>
      <c r="O79" s="45" t="s">
        <v>177</v>
      </c>
      <c r="P79" s="45" t="s">
        <v>178</v>
      </c>
      <c r="Q79" s="45" t="s">
        <v>179</v>
      </c>
      <c r="R79" s="45" t="s">
        <v>180</v>
      </c>
      <c r="S79" s="45" t="s">
        <v>181</v>
      </c>
      <c r="T79" s="45" t="s">
        <v>182</v>
      </c>
      <c r="U79" s="45" t="s">
        <v>183</v>
      </c>
      <c r="V79" s="45" t="s">
        <v>184</v>
      </c>
      <c r="W79" s="45" t="s">
        <v>185</v>
      </c>
      <c r="X79" s="45" t="s">
        <v>186</v>
      </c>
      <c r="Y79" s="45" t="s">
        <v>187</v>
      </c>
      <c r="Z79" s="45" t="s">
        <v>188</v>
      </c>
      <c r="AA79" s="45" t="s">
        <v>189</v>
      </c>
      <c r="AB79" s="45" t="s">
        <v>190</v>
      </c>
      <c r="AC79" s="45" t="s">
        <v>191</v>
      </c>
      <c r="AD79" s="45" t="s">
        <v>192</v>
      </c>
      <c r="AE79" s="12"/>
      <c r="AF79" s="12"/>
      <c r="AG79" s="12"/>
      <c r="AH79" s="12"/>
      <c r="AI79" s="12"/>
      <c r="AJ79" s="12"/>
    </row>
    <row r="80" spans="1:36" ht="17.100000000000001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"/>
      <c r="AF80" s="12"/>
      <c r="AG80" s="12"/>
      <c r="AH80" s="12"/>
      <c r="AI80" s="12"/>
      <c r="AJ80" s="12"/>
    </row>
    <row r="81" spans="1:36" ht="17.100000000000001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"/>
      <c r="AF81" s="12"/>
      <c r="AG81" s="12"/>
      <c r="AH81" s="12"/>
      <c r="AI81" s="12"/>
      <c r="AJ81" s="12"/>
    </row>
    <row r="82" spans="1:36" ht="17.100000000000001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"/>
      <c r="AF82" s="12"/>
      <c r="AG82" s="12"/>
      <c r="AH82" s="12"/>
      <c r="AI82" s="12"/>
      <c r="AJ82" s="12"/>
    </row>
    <row r="83" spans="1:36" ht="17.100000000000001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"/>
      <c r="AF83" s="12"/>
      <c r="AG83" s="12"/>
      <c r="AH83" s="12"/>
      <c r="AI83" s="12"/>
      <c r="AJ83" s="12"/>
    </row>
    <row r="84" spans="1:36" ht="17.100000000000001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"/>
      <c r="AF84" s="12"/>
      <c r="AG84" s="12"/>
      <c r="AH84" s="12"/>
      <c r="AI84" s="12"/>
      <c r="AJ84" s="12"/>
    </row>
    <row r="85" spans="1:36" ht="17.100000000000001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"/>
      <c r="AF85" s="12"/>
      <c r="AG85" s="12"/>
      <c r="AH85" s="12"/>
      <c r="AI85" s="12"/>
      <c r="AJ85" s="12"/>
    </row>
    <row r="86" spans="1:36" ht="17.100000000000001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"/>
      <c r="AF86" s="12"/>
      <c r="AG86" s="12"/>
      <c r="AH86" s="12"/>
      <c r="AI86" s="12"/>
      <c r="AJ86" s="12"/>
    </row>
    <row r="87" spans="1:36" ht="17.100000000000001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"/>
      <c r="AF87" s="12"/>
      <c r="AG87" s="12"/>
      <c r="AH87" s="12"/>
      <c r="AI87" s="12"/>
      <c r="AJ87" s="12"/>
    </row>
    <row r="88" spans="1:36" ht="17.100000000000001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"/>
      <c r="AF88" s="12"/>
      <c r="AG88" s="12"/>
      <c r="AH88" s="12"/>
      <c r="AI88" s="12"/>
      <c r="AJ88" s="12"/>
    </row>
    <row r="89" spans="1:36" ht="17.100000000000001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"/>
      <c r="AF89" s="12"/>
      <c r="AG89" s="12"/>
      <c r="AH89" s="12"/>
      <c r="AI89" s="12"/>
      <c r="AJ89" s="12"/>
    </row>
    <row r="90" spans="1:36" ht="17.100000000000001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"/>
      <c r="AF90" s="12"/>
      <c r="AG90" s="12"/>
      <c r="AH90" s="12"/>
      <c r="AI90" s="12"/>
      <c r="AJ90" s="12"/>
    </row>
    <row r="91" spans="1:36" ht="17.100000000000001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"/>
      <c r="AF91" s="12"/>
      <c r="AG91" s="12"/>
      <c r="AH91" s="12"/>
      <c r="AI91" s="12"/>
      <c r="AJ91" s="12"/>
    </row>
    <row r="92" spans="1:36" ht="17.100000000000001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"/>
      <c r="AF92" s="12"/>
      <c r="AG92" s="12"/>
      <c r="AH92" s="12"/>
      <c r="AI92" s="12"/>
      <c r="AJ92" s="12"/>
    </row>
    <row r="93" spans="1:36" ht="17.100000000000001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"/>
      <c r="AF93" s="12"/>
      <c r="AG93" s="12"/>
      <c r="AH93" s="12"/>
      <c r="AI93" s="12"/>
      <c r="AJ93" s="12"/>
    </row>
    <row r="94" spans="1:36" ht="17.100000000000001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"/>
      <c r="AF94" s="12"/>
      <c r="AG94" s="12"/>
      <c r="AH94" s="12"/>
      <c r="AI94" s="12"/>
      <c r="AJ94" s="12"/>
    </row>
    <row r="95" spans="1:36" ht="17.100000000000001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"/>
      <c r="AF95" s="12"/>
      <c r="AG95" s="12"/>
      <c r="AH95" s="12"/>
      <c r="AI95" s="12"/>
      <c r="AJ95" s="12"/>
    </row>
    <row r="97" spans="1:3" ht="17.100000000000001" customHeight="1">
      <c r="A97" s="17" t="s">
        <v>36</v>
      </c>
      <c r="B97" s="12"/>
      <c r="C97" s="12"/>
    </row>
    <row r="98" spans="1:3" ht="17.100000000000001" customHeight="1">
      <c r="A98" s="45" t="s">
        <v>100</v>
      </c>
      <c r="B98" s="45" t="s">
        <v>101</v>
      </c>
      <c r="C98" s="45" t="s">
        <v>102</v>
      </c>
    </row>
  </sheetData>
  <mergeCells count="1">
    <mergeCell ref="A21:AD2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/>
  </sheetViews>
  <sheetFormatPr defaultColWidth="9" defaultRowHeight="17.100000000000001" customHeight="1"/>
  <cols>
    <col min="1" max="36" width="10.44140625" style="35" customWidth="1"/>
    <col min="37" max="16384" width="9" style="35"/>
  </cols>
  <sheetData>
    <row r="1" spans="1:25" s="12" customFormat="1" ht="33" customHeight="1">
      <c r="A1" s="15" t="s">
        <v>53</v>
      </c>
    </row>
    <row r="2" spans="1:25" s="12" customFormat="1" ht="17.100000000000001" customHeight="1">
      <c r="A2" s="17" t="s">
        <v>44</v>
      </c>
      <c r="C2" s="124" t="s">
        <v>77</v>
      </c>
      <c r="F2" s="124" t="s">
        <v>98</v>
      </c>
      <c r="O2" s="17" t="s">
        <v>45</v>
      </c>
      <c r="R2" s="17" t="s">
        <v>46</v>
      </c>
      <c r="W2" s="17" t="s">
        <v>705</v>
      </c>
    </row>
    <row r="3" spans="1:25" s="12" customFormat="1" ht="27">
      <c r="A3" s="14" t="s">
        <v>78</v>
      </c>
      <c r="B3" s="14" t="s">
        <v>73</v>
      </c>
      <c r="C3" s="14" t="s">
        <v>60</v>
      </c>
      <c r="D3" s="14" t="s">
        <v>61</v>
      </c>
      <c r="E3" s="14" t="s">
        <v>54</v>
      </c>
      <c r="F3" s="13" t="s">
        <v>47</v>
      </c>
      <c r="G3" s="14" t="s">
        <v>76</v>
      </c>
      <c r="H3" s="14" t="s">
        <v>99</v>
      </c>
      <c r="I3" s="14" t="s">
        <v>48</v>
      </c>
      <c r="J3" s="14" t="s">
        <v>195</v>
      </c>
      <c r="K3" s="14" t="s">
        <v>196</v>
      </c>
      <c r="L3" s="14" t="s">
        <v>197</v>
      </c>
      <c r="M3" s="14" t="s">
        <v>198</v>
      </c>
      <c r="N3" s="14" t="s">
        <v>199</v>
      </c>
      <c r="O3" s="14" t="s">
        <v>50</v>
      </c>
      <c r="P3" s="46" t="s">
        <v>51</v>
      </c>
      <c r="Q3" s="46" t="s">
        <v>52</v>
      </c>
      <c r="R3" s="46" t="s">
        <v>79</v>
      </c>
      <c r="S3" s="46" t="s">
        <v>80</v>
      </c>
      <c r="T3" s="46" t="s">
        <v>81</v>
      </c>
      <c r="U3" s="46" t="s">
        <v>194</v>
      </c>
      <c r="W3" s="46" t="s">
        <v>79</v>
      </c>
      <c r="X3" s="46" t="s">
        <v>80</v>
      </c>
      <c r="Y3" s="46" t="s">
        <v>81</v>
      </c>
    </row>
    <row r="4" spans="1:25" s="12" customFormat="1" ht="17.100000000000001" customHeight="1">
      <c r="A4" s="36"/>
      <c r="B4" s="23"/>
      <c r="C4" s="23"/>
      <c r="D4" s="63"/>
      <c r="E4" s="47"/>
      <c r="F4" s="23"/>
      <c r="G4" s="23"/>
      <c r="H4" s="126"/>
      <c r="I4" s="4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28">
        <f t="shared" ref="U4:U19" si="0">SUM(A23:AD23)</f>
        <v>0</v>
      </c>
      <c r="W4" s="23"/>
      <c r="X4" s="23"/>
      <c r="Y4" s="23"/>
    </row>
    <row r="5" spans="1:25" s="12" customFormat="1" ht="17.100000000000001" customHeight="1">
      <c r="A5" s="36"/>
      <c r="B5" s="23"/>
      <c r="C5" s="23"/>
      <c r="D5" s="63"/>
      <c r="E5" s="47"/>
      <c r="F5" s="23"/>
      <c r="G5" s="23"/>
      <c r="H5" s="126"/>
      <c r="I5" s="47"/>
      <c r="J5" s="23"/>
      <c r="K5" s="23"/>
      <c r="L5" s="23"/>
      <c r="M5" s="23"/>
      <c r="N5" s="23"/>
      <c r="O5" s="23"/>
      <c r="P5" s="24"/>
      <c r="Q5" s="24"/>
      <c r="R5" s="24"/>
      <c r="S5" s="24"/>
      <c r="T5" s="24"/>
      <c r="U5" s="128">
        <f t="shared" si="0"/>
        <v>0</v>
      </c>
      <c r="W5" s="24"/>
      <c r="X5" s="24"/>
      <c r="Y5" s="24"/>
    </row>
    <row r="6" spans="1:25" s="12" customFormat="1" ht="17.100000000000001" customHeight="1">
      <c r="A6" s="36"/>
      <c r="B6" s="23"/>
      <c r="C6" s="23"/>
      <c r="D6" s="63"/>
      <c r="E6" s="47"/>
      <c r="F6" s="23"/>
      <c r="G6" s="23"/>
      <c r="H6" s="126"/>
      <c r="I6" s="47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128">
        <f t="shared" si="0"/>
        <v>0</v>
      </c>
      <c r="W6" s="24"/>
      <c r="X6" s="24"/>
      <c r="Y6" s="24"/>
    </row>
    <row r="7" spans="1:25" s="12" customFormat="1" ht="17.100000000000001" customHeight="1">
      <c r="A7" s="36"/>
      <c r="B7" s="23"/>
      <c r="C7" s="23"/>
      <c r="D7" s="63"/>
      <c r="E7" s="47"/>
      <c r="F7" s="23"/>
      <c r="G7" s="23"/>
      <c r="H7" s="126"/>
      <c r="I7" s="47"/>
      <c r="J7" s="23"/>
      <c r="K7" s="23"/>
      <c r="L7" s="23"/>
      <c r="M7" s="23"/>
      <c r="N7" s="23"/>
      <c r="O7" s="23"/>
      <c r="P7" s="24"/>
      <c r="Q7" s="24"/>
      <c r="R7" s="24"/>
      <c r="S7" s="24"/>
      <c r="T7" s="24"/>
      <c r="U7" s="128">
        <f t="shared" si="0"/>
        <v>0</v>
      </c>
      <c r="W7" s="24"/>
      <c r="X7" s="24"/>
      <c r="Y7" s="24"/>
    </row>
    <row r="8" spans="1:25" s="12" customFormat="1" ht="17.100000000000001" customHeight="1">
      <c r="A8" s="36"/>
      <c r="B8" s="23"/>
      <c r="C8" s="23"/>
      <c r="D8" s="63"/>
      <c r="E8" s="47"/>
      <c r="F8" s="23"/>
      <c r="G8" s="23"/>
      <c r="H8" s="126"/>
      <c r="I8" s="47"/>
      <c r="J8" s="23"/>
      <c r="K8" s="23"/>
      <c r="L8" s="23"/>
      <c r="M8" s="23"/>
      <c r="N8" s="23"/>
      <c r="O8" s="23"/>
      <c r="P8" s="24"/>
      <c r="Q8" s="24"/>
      <c r="R8" s="24"/>
      <c r="S8" s="24"/>
      <c r="T8" s="24"/>
      <c r="U8" s="128">
        <f t="shared" si="0"/>
        <v>0</v>
      </c>
      <c r="W8" s="24"/>
      <c r="X8" s="24"/>
      <c r="Y8" s="24"/>
    </row>
    <row r="9" spans="1:25" s="12" customFormat="1" ht="17.100000000000001" customHeight="1">
      <c r="A9" s="36"/>
      <c r="B9" s="23"/>
      <c r="C9" s="23"/>
      <c r="D9" s="63"/>
      <c r="E9" s="47"/>
      <c r="F9" s="23"/>
      <c r="G9" s="23"/>
      <c r="H9" s="126"/>
      <c r="I9" s="47"/>
      <c r="J9" s="23"/>
      <c r="K9" s="23"/>
      <c r="L9" s="23"/>
      <c r="M9" s="23"/>
      <c r="N9" s="23"/>
      <c r="O9" s="23"/>
      <c r="P9" s="24"/>
      <c r="Q9" s="24"/>
      <c r="R9" s="24"/>
      <c r="S9" s="24"/>
      <c r="T9" s="24"/>
      <c r="U9" s="128">
        <f t="shared" si="0"/>
        <v>0</v>
      </c>
      <c r="W9" s="24"/>
      <c r="X9" s="24"/>
      <c r="Y9" s="24"/>
    </row>
    <row r="10" spans="1:25" s="12" customFormat="1" ht="17.100000000000001" customHeight="1">
      <c r="A10" s="36"/>
      <c r="B10" s="23"/>
      <c r="C10" s="23"/>
      <c r="D10" s="63"/>
      <c r="E10" s="47"/>
      <c r="F10" s="23"/>
      <c r="G10" s="23"/>
      <c r="H10" s="126"/>
      <c r="I10" s="47"/>
      <c r="J10" s="23"/>
      <c r="K10" s="23"/>
      <c r="L10" s="23"/>
      <c r="M10" s="23"/>
      <c r="N10" s="23"/>
      <c r="O10" s="23"/>
      <c r="P10" s="24"/>
      <c r="Q10" s="24"/>
      <c r="R10" s="24"/>
      <c r="S10" s="24"/>
      <c r="T10" s="24"/>
      <c r="U10" s="128">
        <f t="shared" si="0"/>
        <v>0</v>
      </c>
      <c r="W10" s="24"/>
      <c r="X10" s="24"/>
      <c r="Y10" s="24"/>
    </row>
    <row r="11" spans="1:25" s="12" customFormat="1" ht="17.100000000000001" customHeight="1">
      <c r="A11" s="36"/>
      <c r="B11" s="23"/>
      <c r="C11" s="23"/>
      <c r="D11" s="63"/>
      <c r="E11" s="47"/>
      <c r="F11" s="23"/>
      <c r="G11" s="23"/>
      <c r="H11" s="126"/>
      <c r="I11" s="47"/>
      <c r="J11" s="23"/>
      <c r="K11" s="23"/>
      <c r="L11" s="23"/>
      <c r="M11" s="23"/>
      <c r="N11" s="23"/>
      <c r="O11" s="23"/>
      <c r="P11" s="24"/>
      <c r="Q11" s="24"/>
      <c r="R11" s="24"/>
      <c r="S11" s="24"/>
      <c r="T11" s="24"/>
      <c r="U11" s="128">
        <f t="shared" si="0"/>
        <v>0</v>
      </c>
      <c r="W11" s="24"/>
      <c r="X11" s="24"/>
      <c r="Y11" s="24"/>
    </row>
    <row r="12" spans="1:25" s="12" customFormat="1" ht="17.100000000000001" customHeight="1">
      <c r="A12" s="36"/>
      <c r="B12" s="23"/>
      <c r="C12" s="23"/>
      <c r="D12" s="63"/>
      <c r="E12" s="47"/>
      <c r="F12" s="23"/>
      <c r="G12" s="23"/>
      <c r="H12" s="126"/>
      <c r="I12" s="47"/>
      <c r="J12" s="23"/>
      <c r="K12" s="23"/>
      <c r="L12" s="23"/>
      <c r="M12" s="23"/>
      <c r="N12" s="23"/>
      <c r="O12" s="23"/>
      <c r="P12" s="24"/>
      <c r="Q12" s="24"/>
      <c r="R12" s="24"/>
      <c r="S12" s="24"/>
      <c r="T12" s="24"/>
      <c r="U12" s="128">
        <f t="shared" si="0"/>
        <v>0</v>
      </c>
      <c r="W12" s="24"/>
      <c r="X12" s="24"/>
      <c r="Y12" s="24"/>
    </row>
    <row r="13" spans="1:25" s="12" customFormat="1" ht="17.100000000000001" customHeight="1">
      <c r="A13" s="36"/>
      <c r="B13" s="23"/>
      <c r="C13" s="23"/>
      <c r="D13" s="63"/>
      <c r="E13" s="47"/>
      <c r="F13" s="23"/>
      <c r="G13" s="23"/>
      <c r="H13" s="126"/>
      <c r="I13" s="47"/>
      <c r="J13" s="23"/>
      <c r="K13" s="23"/>
      <c r="L13" s="23"/>
      <c r="M13" s="23"/>
      <c r="N13" s="23"/>
      <c r="O13" s="23"/>
      <c r="P13" s="24"/>
      <c r="Q13" s="24"/>
      <c r="R13" s="24"/>
      <c r="S13" s="24"/>
      <c r="T13" s="24"/>
      <c r="U13" s="128">
        <f t="shared" si="0"/>
        <v>0</v>
      </c>
      <c r="W13" s="24"/>
      <c r="X13" s="24"/>
      <c r="Y13" s="24"/>
    </row>
    <row r="14" spans="1:25" s="12" customFormat="1" ht="17.100000000000001" customHeight="1">
      <c r="A14" s="36"/>
      <c r="B14" s="23"/>
      <c r="C14" s="23"/>
      <c r="D14" s="63"/>
      <c r="E14" s="47"/>
      <c r="F14" s="23"/>
      <c r="G14" s="23"/>
      <c r="H14" s="126"/>
      <c r="I14" s="47"/>
      <c r="J14" s="23"/>
      <c r="K14" s="23"/>
      <c r="L14" s="23"/>
      <c r="M14" s="23"/>
      <c r="N14" s="23"/>
      <c r="O14" s="23"/>
      <c r="P14" s="24"/>
      <c r="Q14" s="24"/>
      <c r="R14" s="24"/>
      <c r="S14" s="24"/>
      <c r="T14" s="24"/>
      <c r="U14" s="128">
        <f t="shared" si="0"/>
        <v>0</v>
      </c>
      <c r="W14" s="24"/>
      <c r="X14" s="24"/>
      <c r="Y14" s="24"/>
    </row>
    <row r="15" spans="1:25" s="12" customFormat="1" ht="17.100000000000001" customHeight="1">
      <c r="A15" s="36"/>
      <c r="B15" s="23"/>
      <c r="C15" s="23"/>
      <c r="D15" s="63"/>
      <c r="E15" s="47"/>
      <c r="F15" s="23"/>
      <c r="G15" s="23"/>
      <c r="H15" s="126"/>
      <c r="I15" s="47"/>
      <c r="J15" s="23"/>
      <c r="K15" s="23"/>
      <c r="L15" s="23"/>
      <c r="M15" s="23"/>
      <c r="N15" s="24"/>
      <c r="O15" s="24"/>
      <c r="P15" s="24"/>
      <c r="Q15" s="24"/>
      <c r="R15" s="24"/>
      <c r="S15" s="24"/>
      <c r="T15" s="24"/>
      <c r="U15" s="128">
        <f t="shared" si="0"/>
        <v>0</v>
      </c>
      <c r="W15" s="24"/>
      <c r="X15" s="24"/>
      <c r="Y15" s="24"/>
    </row>
    <row r="16" spans="1:25" s="12" customFormat="1" ht="17.100000000000001" customHeight="1">
      <c r="A16" s="36"/>
      <c r="B16" s="23"/>
      <c r="C16" s="23"/>
      <c r="D16" s="63"/>
      <c r="E16" s="47"/>
      <c r="F16" s="23"/>
      <c r="G16" s="23"/>
      <c r="H16" s="126"/>
      <c r="I16" s="47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128">
        <f t="shared" si="0"/>
        <v>0</v>
      </c>
      <c r="W16" s="24"/>
      <c r="X16" s="24"/>
      <c r="Y16" s="24"/>
    </row>
    <row r="17" spans="1:37" s="12" customFormat="1" ht="17.100000000000001" customHeight="1">
      <c r="A17" s="36"/>
      <c r="B17" s="23"/>
      <c r="C17" s="23"/>
      <c r="D17" s="63"/>
      <c r="E17" s="47"/>
      <c r="F17" s="23"/>
      <c r="G17" s="23"/>
      <c r="H17" s="126"/>
      <c r="I17" s="47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128">
        <f t="shared" si="0"/>
        <v>0</v>
      </c>
      <c r="W17" s="24"/>
      <c r="X17" s="24"/>
      <c r="Y17" s="24"/>
    </row>
    <row r="18" spans="1:37" s="12" customFormat="1" ht="17.100000000000001" customHeight="1">
      <c r="A18" s="36"/>
      <c r="B18" s="23"/>
      <c r="C18" s="23"/>
      <c r="D18" s="63"/>
      <c r="E18" s="47"/>
      <c r="F18" s="23"/>
      <c r="G18" s="23"/>
      <c r="H18" s="126"/>
      <c r="I18" s="47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128">
        <f t="shared" si="0"/>
        <v>0</v>
      </c>
      <c r="W18" s="24"/>
      <c r="X18" s="24"/>
      <c r="Y18" s="24"/>
    </row>
    <row r="19" spans="1:37" s="12" customFormat="1" ht="17.100000000000001" customHeight="1">
      <c r="A19" s="36"/>
      <c r="B19" s="23"/>
      <c r="C19" s="23"/>
      <c r="D19" s="63"/>
      <c r="E19" s="47"/>
      <c r="F19" s="23"/>
      <c r="G19" s="23"/>
      <c r="H19" s="126"/>
      <c r="I19" s="47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128">
        <f t="shared" si="0"/>
        <v>0</v>
      </c>
      <c r="W19" s="24"/>
      <c r="X19" s="24"/>
      <c r="Y19" s="24"/>
    </row>
    <row r="20" spans="1:37" s="12" customFormat="1" ht="17.100000000000001" customHeight="1"/>
    <row r="21" spans="1:37" s="108" customFormat="1" ht="14.25" customHeight="1">
      <c r="A21" s="428" t="s">
        <v>66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29"/>
      <c r="X21" s="429"/>
      <c r="Y21" s="429"/>
      <c r="Z21" s="429"/>
      <c r="AA21" s="429"/>
      <c r="AB21" s="429"/>
      <c r="AC21" s="429"/>
      <c r="AD21" s="429"/>
      <c r="AF21"/>
      <c r="AG21"/>
      <c r="AH21"/>
      <c r="AI21"/>
      <c r="AJ21"/>
      <c r="AK21"/>
    </row>
    <row r="22" spans="1:37" s="108" customFormat="1" ht="14.25" customHeight="1">
      <c r="A22" s="127">
        <v>1</v>
      </c>
      <c r="B22" s="127">
        <v>2</v>
      </c>
      <c r="C22" s="127">
        <v>3</v>
      </c>
      <c r="D22" s="127">
        <v>4</v>
      </c>
      <c r="E22" s="127">
        <v>5</v>
      </c>
      <c r="F22" s="127">
        <v>6</v>
      </c>
      <c r="G22" s="127">
        <v>7</v>
      </c>
      <c r="H22" s="127">
        <v>8</v>
      </c>
      <c r="I22" s="127">
        <v>9</v>
      </c>
      <c r="J22" s="127">
        <v>10</v>
      </c>
      <c r="K22" s="127">
        <v>11</v>
      </c>
      <c r="L22" s="127">
        <v>12</v>
      </c>
      <c r="M22" s="127">
        <v>13</v>
      </c>
      <c r="N22" s="127">
        <v>14</v>
      </c>
      <c r="O22" s="127">
        <v>15</v>
      </c>
      <c r="P22" s="127">
        <v>16</v>
      </c>
      <c r="Q22" s="127">
        <v>17</v>
      </c>
      <c r="R22" s="127">
        <v>18</v>
      </c>
      <c r="S22" s="127">
        <v>19</v>
      </c>
      <c r="T22" s="127">
        <v>20</v>
      </c>
      <c r="U22" s="127">
        <v>21</v>
      </c>
      <c r="V22" s="127">
        <v>22</v>
      </c>
      <c r="W22" s="127">
        <v>23</v>
      </c>
      <c r="X22" s="127">
        <v>24</v>
      </c>
      <c r="Y22" s="127">
        <v>25</v>
      </c>
      <c r="Z22" s="127">
        <v>26</v>
      </c>
      <c r="AA22" s="127">
        <v>27</v>
      </c>
      <c r="AB22" s="127">
        <v>28</v>
      </c>
      <c r="AC22" s="127">
        <v>29</v>
      </c>
      <c r="AD22" s="127">
        <v>30</v>
      </c>
      <c r="AF22" s="109"/>
      <c r="AG22" s="109"/>
      <c r="AH22" s="109"/>
      <c r="AI22" s="109"/>
      <c r="AJ22" s="109"/>
      <c r="AK22" s="109"/>
    </row>
    <row r="23" spans="1:37" s="108" customFormat="1" ht="14.25" customHeight="1">
      <c r="A23" s="111">
        <f>IF(A61=0,0,A61*(1-Calcu!$E$12/A80)/(1-Calcu!$E$12/8000))</f>
        <v>0</v>
      </c>
      <c r="B23" s="111">
        <f>IF(B61=0,0,B61*(1-Calcu!$E$12/B80)/(1-Calcu!$E$12/8000))</f>
        <v>0</v>
      </c>
      <c r="C23" s="111">
        <f>IF(C61=0,0,C61*(1-Calcu!$E$12/C80)/(1-Calcu!$E$12/8000))</f>
        <v>0</v>
      </c>
      <c r="D23" s="111">
        <f>IF(D61=0,0,D61*(1-Calcu!$E$12/D80)/(1-Calcu!$E$12/8000))</f>
        <v>0</v>
      </c>
      <c r="E23" s="111">
        <f>IF(E61=0,0,E61*(1-Calcu!$E$12/E80)/(1-Calcu!$E$12/8000))</f>
        <v>0</v>
      </c>
      <c r="F23" s="111">
        <f>IF(F61=0,0,F61*(1-Calcu!$E$12/F80)/(1-Calcu!$E$12/8000))</f>
        <v>0</v>
      </c>
      <c r="G23" s="111">
        <f>IF(G61=0,0,G61*(1-Calcu!$E$12/G80)/(1-Calcu!$E$12/8000))</f>
        <v>0</v>
      </c>
      <c r="H23" s="111">
        <f>IF(H61=0,0,H61*(1-Calcu!$E$12/H80)/(1-Calcu!$E$12/8000))</f>
        <v>0</v>
      </c>
      <c r="I23" s="111">
        <f>IF(I61=0,0,I61*(1-Calcu!$E$12/I80)/(1-Calcu!$E$12/8000))</f>
        <v>0</v>
      </c>
      <c r="J23" s="111">
        <f>IF(J61=0,0,J61*(1-Calcu!$E$12/J80)/(1-Calcu!$E$12/8000))</f>
        <v>0</v>
      </c>
      <c r="K23" s="111">
        <f>IF(K61=0,0,K61*(1-Calcu!$E$12/K80)/(1-Calcu!$E$12/8000))</f>
        <v>0</v>
      </c>
      <c r="L23" s="111">
        <f>IF(L61=0,0,L61*(1-Calcu!$E$12/L80)/(1-Calcu!$E$12/8000))</f>
        <v>0</v>
      </c>
      <c r="M23" s="111">
        <f>IF(M61=0,0,M61*(1-Calcu!$E$12/M80)/(1-Calcu!$E$12/8000))</f>
        <v>0</v>
      </c>
      <c r="N23" s="111">
        <f>IF(N61=0,0,N61*(1-Calcu!$E$12/N80)/(1-Calcu!$E$12/8000))</f>
        <v>0</v>
      </c>
      <c r="O23" s="111">
        <f>IF(O61=0,0,O61*(1-Calcu!$E$12/O80)/(1-Calcu!$E$12/8000))</f>
        <v>0</v>
      </c>
      <c r="P23" s="111">
        <f>IF(P61=0,0,P61*(1-Calcu!$E$12/P80)/(1-Calcu!$E$12/8000))</f>
        <v>0</v>
      </c>
      <c r="Q23" s="111">
        <f>IF(Q61=0,0,Q61*(1-Calcu!$E$12/Q80)/(1-Calcu!$E$12/8000))</f>
        <v>0</v>
      </c>
      <c r="R23" s="111">
        <f>IF(R61=0,0,R61*(1-Calcu!$E$12/R80)/(1-Calcu!$E$12/8000))</f>
        <v>0</v>
      </c>
      <c r="S23" s="111">
        <f>IF(S61=0,0,S61*(1-Calcu!$E$12/S80)/(1-Calcu!$E$12/8000))</f>
        <v>0</v>
      </c>
      <c r="T23" s="111">
        <f>IF(T61=0,0,T61*(1-Calcu!$E$12/T80)/(1-Calcu!$E$12/8000))</f>
        <v>0</v>
      </c>
      <c r="U23" s="111">
        <f>IF(U61=0,0,U61*(1-Calcu!$E$12/U80)/(1-Calcu!$E$12/8000))</f>
        <v>0</v>
      </c>
      <c r="V23" s="111">
        <f>IF(V61=0,0,V61*(1-Calcu!$E$12/V80)/(1-Calcu!$E$12/8000))</f>
        <v>0</v>
      </c>
      <c r="W23" s="111">
        <f>IF(W61=0,0,W61*(1-Calcu!$E$12/W80)/(1-Calcu!$E$12/8000))</f>
        <v>0</v>
      </c>
      <c r="X23" s="111">
        <f>IF(X61=0,0,X61*(1-Calcu!$E$12/X80)/(1-Calcu!$E$12/8000))</f>
        <v>0</v>
      </c>
      <c r="Y23" s="111">
        <f>IF(Y61=0,0,Y61*(1-Calcu!$E$12/Y80)/(1-Calcu!$E$12/8000))</f>
        <v>0</v>
      </c>
      <c r="Z23" s="111">
        <f>IF(Z61=0,0,Z61*(1-Calcu!$E$12/Z80)/(1-Calcu!$E$12/8000))</f>
        <v>0</v>
      </c>
      <c r="AA23" s="111">
        <f>IF(AA61=0,0,AA61*(1-Calcu!$E$12/AA80)/(1-Calcu!$E$12/8000))</f>
        <v>0</v>
      </c>
      <c r="AB23" s="111">
        <f>IF(AB61=0,0,AB61*(1-Calcu!$E$12/AB80)/(1-Calcu!$E$12/8000))</f>
        <v>0</v>
      </c>
      <c r="AC23" s="111">
        <f>IF(AC61=0,0,AC61*(1-Calcu!$E$12/AC80)/(1-Calcu!$E$12/8000))</f>
        <v>0</v>
      </c>
      <c r="AD23" s="111">
        <f>IF(AD61=0,0,AD61*(1-Calcu!$E$12/AD80)/(1-Calcu!$E$12/8000))</f>
        <v>0</v>
      </c>
      <c r="AF23"/>
      <c r="AG23"/>
      <c r="AH23"/>
      <c r="AI23"/>
      <c r="AJ23"/>
      <c r="AK23"/>
    </row>
    <row r="24" spans="1:37" s="108" customFormat="1" ht="14.25" customHeight="1">
      <c r="A24" s="111">
        <f>IF(A62=0,0,A62*(1-Calcu!$E$12/A81)/(1-Calcu!$E$12/8000))</f>
        <v>0</v>
      </c>
      <c r="B24" s="111">
        <f>IF(B62=0,0,B62*(1-Calcu!$E$12/B81)/(1-Calcu!$E$12/8000))</f>
        <v>0</v>
      </c>
      <c r="C24" s="111">
        <f>IF(C62=0,0,C62*(1-Calcu!$E$12/C81)/(1-Calcu!$E$12/8000))</f>
        <v>0</v>
      </c>
      <c r="D24" s="111">
        <f>IF(D62=0,0,D62*(1-Calcu!$E$12/D81)/(1-Calcu!$E$12/8000))</f>
        <v>0</v>
      </c>
      <c r="E24" s="111">
        <f>IF(E62=0,0,E62*(1-Calcu!$E$12/E81)/(1-Calcu!$E$12/8000))</f>
        <v>0</v>
      </c>
      <c r="F24" s="111">
        <f>IF(F62=0,0,F62*(1-Calcu!$E$12/F81)/(1-Calcu!$E$12/8000))</f>
        <v>0</v>
      </c>
      <c r="G24" s="111">
        <f>IF(G62=0,0,G62*(1-Calcu!$E$12/G81)/(1-Calcu!$E$12/8000))</f>
        <v>0</v>
      </c>
      <c r="H24" s="111">
        <f>IF(H62=0,0,H62*(1-Calcu!$E$12/H81)/(1-Calcu!$E$12/8000))</f>
        <v>0</v>
      </c>
      <c r="I24" s="111">
        <f>IF(I62=0,0,I62*(1-Calcu!$E$12/I81)/(1-Calcu!$E$12/8000))</f>
        <v>0</v>
      </c>
      <c r="J24" s="111">
        <f>IF(J62=0,0,J62*(1-Calcu!$E$12/J81)/(1-Calcu!$E$12/8000))</f>
        <v>0</v>
      </c>
      <c r="K24" s="111">
        <f>IF(K62=0,0,K62*(1-Calcu!$E$12/K81)/(1-Calcu!$E$12/8000))</f>
        <v>0</v>
      </c>
      <c r="L24" s="111">
        <f>IF(L62=0,0,L62*(1-Calcu!$E$12/L81)/(1-Calcu!$E$12/8000))</f>
        <v>0</v>
      </c>
      <c r="M24" s="111">
        <f>IF(M62=0,0,M62*(1-Calcu!$E$12/M81)/(1-Calcu!$E$12/8000))</f>
        <v>0</v>
      </c>
      <c r="N24" s="111">
        <f>IF(N62=0,0,N62*(1-Calcu!$E$12/N81)/(1-Calcu!$E$12/8000))</f>
        <v>0</v>
      </c>
      <c r="O24" s="111">
        <f>IF(O62=0,0,O62*(1-Calcu!$E$12/O81)/(1-Calcu!$E$12/8000))</f>
        <v>0</v>
      </c>
      <c r="P24" s="111">
        <f>IF(P62=0,0,P62*(1-Calcu!$E$12/P81)/(1-Calcu!$E$12/8000))</f>
        <v>0</v>
      </c>
      <c r="Q24" s="111">
        <f>IF(Q62=0,0,Q62*(1-Calcu!$E$12/Q81)/(1-Calcu!$E$12/8000))</f>
        <v>0</v>
      </c>
      <c r="R24" s="111">
        <f>IF(R62=0,0,R62*(1-Calcu!$E$12/R81)/(1-Calcu!$E$12/8000))</f>
        <v>0</v>
      </c>
      <c r="S24" s="111">
        <f>IF(S62=0,0,S62*(1-Calcu!$E$12/S81)/(1-Calcu!$E$12/8000))</f>
        <v>0</v>
      </c>
      <c r="T24" s="111">
        <f>IF(T62=0,0,T62*(1-Calcu!$E$12/T81)/(1-Calcu!$E$12/8000))</f>
        <v>0</v>
      </c>
      <c r="U24" s="111">
        <f>IF(U62=0,0,U62*(1-Calcu!$E$12/U81)/(1-Calcu!$E$12/8000))</f>
        <v>0</v>
      </c>
      <c r="V24" s="111">
        <f>IF(V62=0,0,V62*(1-Calcu!$E$12/V81)/(1-Calcu!$E$12/8000))</f>
        <v>0</v>
      </c>
      <c r="W24" s="111">
        <f>IF(W62=0,0,W62*(1-Calcu!$E$12/W81)/(1-Calcu!$E$12/8000))</f>
        <v>0</v>
      </c>
      <c r="X24" s="111">
        <f>IF(X62=0,0,X62*(1-Calcu!$E$12/X81)/(1-Calcu!$E$12/8000))</f>
        <v>0</v>
      </c>
      <c r="Y24" s="111">
        <f>IF(Y62=0,0,Y62*(1-Calcu!$E$12/Y81)/(1-Calcu!$E$12/8000))</f>
        <v>0</v>
      </c>
      <c r="Z24" s="111">
        <f>IF(Z62=0,0,Z62*(1-Calcu!$E$12/Z81)/(1-Calcu!$E$12/8000))</f>
        <v>0</v>
      </c>
      <c r="AA24" s="111">
        <f>IF(AA62=0,0,AA62*(1-Calcu!$E$12/AA81)/(1-Calcu!$E$12/8000))</f>
        <v>0</v>
      </c>
      <c r="AB24" s="111">
        <f>IF(AB62=0,0,AB62*(1-Calcu!$E$12/AB81)/(1-Calcu!$E$12/8000))</f>
        <v>0</v>
      </c>
      <c r="AC24" s="111">
        <f>IF(AC62=0,0,AC62*(1-Calcu!$E$12/AC81)/(1-Calcu!$E$12/8000))</f>
        <v>0</v>
      </c>
      <c r="AD24" s="111">
        <f>IF(AD62=0,0,AD62*(1-Calcu!$E$12/AD81)/(1-Calcu!$E$12/8000))</f>
        <v>0</v>
      </c>
      <c r="AF24"/>
      <c r="AG24"/>
      <c r="AH24"/>
      <c r="AI24"/>
      <c r="AJ24"/>
      <c r="AK24"/>
    </row>
    <row r="25" spans="1:37" s="108" customFormat="1" ht="14.25" customHeight="1">
      <c r="A25" s="111">
        <f>IF(A63=0,0,A63*(1-Calcu!$E$12/A82)/(1-Calcu!$E$12/8000))</f>
        <v>0</v>
      </c>
      <c r="B25" s="111">
        <f>IF(B63=0,0,B63*(1-Calcu!$E$12/B82)/(1-Calcu!$E$12/8000))</f>
        <v>0</v>
      </c>
      <c r="C25" s="111">
        <f>IF(C63=0,0,C63*(1-Calcu!$E$12/C82)/(1-Calcu!$E$12/8000))</f>
        <v>0</v>
      </c>
      <c r="D25" s="111">
        <f>IF(D63=0,0,D63*(1-Calcu!$E$12/D82)/(1-Calcu!$E$12/8000))</f>
        <v>0</v>
      </c>
      <c r="E25" s="111">
        <f>IF(E63=0,0,E63*(1-Calcu!$E$12/E82)/(1-Calcu!$E$12/8000))</f>
        <v>0</v>
      </c>
      <c r="F25" s="111">
        <f>IF(F63=0,0,F63*(1-Calcu!$E$12/F82)/(1-Calcu!$E$12/8000))</f>
        <v>0</v>
      </c>
      <c r="G25" s="111">
        <f>IF(G63=0,0,G63*(1-Calcu!$E$12/G82)/(1-Calcu!$E$12/8000))</f>
        <v>0</v>
      </c>
      <c r="H25" s="111">
        <f>IF(H63=0,0,H63*(1-Calcu!$E$12/H82)/(1-Calcu!$E$12/8000))</f>
        <v>0</v>
      </c>
      <c r="I25" s="111">
        <f>IF(I63=0,0,I63*(1-Calcu!$E$12/I82)/(1-Calcu!$E$12/8000))</f>
        <v>0</v>
      </c>
      <c r="J25" s="111">
        <f>IF(J63=0,0,J63*(1-Calcu!$E$12/J82)/(1-Calcu!$E$12/8000))</f>
        <v>0</v>
      </c>
      <c r="K25" s="111">
        <f>IF(K63=0,0,K63*(1-Calcu!$E$12/K82)/(1-Calcu!$E$12/8000))</f>
        <v>0</v>
      </c>
      <c r="L25" s="111">
        <f>IF(L63=0,0,L63*(1-Calcu!$E$12/L82)/(1-Calcu!$E$12/8000))</f>
        <v>0</v>
      </c>
      <c r="M25" s="111">
        <f>IF(M63=0,0,M63*(1-Calcu!$E$12/M82)/(1-Calcu!$E$12/8000))</f>
        <v>0</v>
      </c>
      <c r="N25" s="111">
        <f>IF(N63=0,0,N63*(1-Calcu!$E$12/N82)/(1-Calcu!$E$12/8000))</f>
        <v>0</v>
      </c>
      <c r="O25" s="111">
        <f>IF(O63=0,0,O63*(1-Calcu!$E$12/O82)/(1-Calcu!$E$12/8000))</f>
        <v>0</v>
      </c>
      <c r="P25" s="111">
        <f>IF(P63=0,0,P63*(1-Calcu!$E$12/P82)/(1-Calcu!$E$12/8000))</f>
        <v>0</v>
      </c>
      <c r="Q25" s="111">
        <f>IF(Q63=0,0,Q63*(1-Calcu!$E$12/Q82)/(1-Calcu!$E$12/8000))</f>
        <v>0</v>
      </c>
      <c r="R25" s="111">
        <f>IF(R63=0,0,R63*(1-Calcu!$E$12/R82)/(1-Calcu!$E$12/8000))</f>
        <v>0</v>
      </c>
      <c r="S25" s="111">
        <f>IF(S63=0,0,S63*(1-Calcu!$E$12/S82)/(1-Calcu!$E$12/8000))</f>
        <v>0</v>
      </c>
      <c r="T25" s="111">
        <f>IF(T63=0,0,T63*(1-Calcu!$E$12/T82)/(1-Calcu!$E$12/8000))</f>
        <v>0</v>
      </c>
      <c r="U25" s="111">
        <f>IF(U63=0,0,U63*(1-Calcu!$E$12/U82)/(1-Calcu!$E$12/8000))</f>
        <v>0</v>
      </c>
      <c r="V25" s="111">
        <f>IF(V63=0,0,V63*(1-Calcu!$E$12/V82)/(1-Calcu!$E$12/8000))</f>
        <v>0</v>
      </c>
      <c r="W25" s="111">
        <f>IF(W63=0,0,W63*(1-Calcu!$E$12/W82)/(1-Calcu!$E$12/8000))</f>
        <v>0</v>
      </c>
      <c r="X25" s="111">
        <f>IF(X63=0,0,X63*(1-Calcu!$E$12/X82)/(1-Calcu!$E$12/8000))</f>
        <v>0</v>
      </c>
      <c r="Y25" s="111">
        <f>IF(Y63=0,0,Y63*(1-Calcu!$E$12/Y82)/(1-Calcu!$E$12/8000))</f>
        <v>0</v>
      </c>
      <c r="Z25" s="111">
        <f>IF(Z63=0,0,Z63*(1-Calcu!$E$12/Z82)/(1-Calcu!$E$12/8000))</f>
        <v>0</v>
      </c>
      <c r="AA25" s="111">
        <f>IF(AA63=0,0,AA63*(1-Calcu!$E$12/AA82)/(1-Calcu!$E$12/8000))</f>
        <v>0</v>
      </c>
      <c r="AB25" s="111">
        <f>IF(AB63=0,0,AB63*(1-Calcu!$E$12/AB82)/(1-Calcu!$E$12/8000))</f>
        <v>0</v>
      </c>
      <c r="AC25" s="111">
        <f>IF(AC63=0,0,AC63*(1-Calcu!$E$12/AC82)/(1-Calcu!$E$12/8000))</f>
        <v>0</v>
      </c>
      <c r="AD25" s="111">
        <f>IF(AD63=0,0,AD63*(1-Calcu!$E$12/AD82)/(1-Calcu!$E$12/8000))</f>
        <v>0</v>
      </c>
      <c r="AF25"/>
      <c r="AG25"/>
      <c r="AH25"/>
      <c r="AI25"/>
      <c r="AJ25"/>
      <c r="AK25"/>
    </row>
    <row r="26" spans="1:37" s="108" customFormat="1" ht="14.25" customHeight="1">
      <c r="A26" s="111">
        <f>IF(A64=0,0,A64*(1-Calcu!$E$12/A83)/(1-Calcu!$E$12/8000))</f>
        <v>0</v>
      </c>
      <c r="B26" s="111">
        <f>IF(B64=0,0,B64*(1-Calcu!$E$12/B83)/(1-Calcu!$E$12/8000))</f>
        <v>0</v>
      </c>
      <c r="C26" s="111">
        <f>IF(C64=0,0,C64*(1-Calcu!$E$12/C83)/(1-Calcu!$E$12/8000))</f>
        <v>0</v>
      </c>
      <c r="D26" s="111">
        <f>IF(D64=0,0,D64*(1-Calcu!$E$12/D83)/(1-Calcu!$E$12/8000))</f>
        <v>0</v>
      </c>
      <c r="E26" s="111">
        <f>IF(E64=0,0,E64*(1-Calcu!$E$12/E83)/(1-Calcu!$E$12/8000))</f>
        <v>0</v>
      </c>
      <c r="F26" s="111">
        <f>IF(F64=0,0,F64*(1-Calcu!$E$12/F83)/(1-Calcu!$E$12/8000))</f>
        <v>0</v>
      </c>
      <c r="G26" s="111">
        <f>IF(G64=0,0,G64*(1-Calcu!$E$12/G83)/(1-Calcu!$E$12/8000))</f>
        <v>0</v>
      </c>
      <c r="H26" s="111">
        <f>IF(H64=0,0,H64*(1-Calcu!$E$12/H83)/(1-Calcu!$E$12/8000))</f>
        <v>0</v>
      </c>
      <c r="I26" s="111">
        <f>IF(I64=0,0,I64*(1-Calcu!$E$12/I83)/(1-Calcu!$E$12/8000))</f>
        <v>0</v>
      </c>
      <c r="J26" s="111">
        <f>IF(J64=0,0,J64*(1-Calcu!$E$12/J83)/(1-Calcu!$E$12/8000))</f>
        <v>0</v>
      </c>
      <c r="K26" s="111">
        <f>IF(K64=0,0,K64*(1-Calcu!$E$12/K83)/(1-Calcu!$E$12/8000))</f>
        <v>0</v>
      </c>
      <c r="L26" s="111">
        <f>IF(L64=0,0,L64*(1-Calcu!$E$12/L83)/(1-Calcu!$E$12/8000))</f>
        <v>0</v>
      </c>
      <c r="M26" s="111">
        <f>IF(M64=0,0,M64*(1-Calcu!$E$12/M83)/(1-Calcu!$E$12/8000))</f>
        <v>0</v>
      </c>
      <c r="N26" s="111">
        <f>IF(N64=0,0,N64*(1-Calcu!$E$12/N83)/(1-Calcu!$E$12/8000))</f>
        <v>0</v>
      </c>
      <c r="O26" s="111">
        <f>IF(O64=0,0,O64*(1-Calcu!$E$12/O83)/(1-Calcu!$E$12/8000))</f>
        <v>0</v>
      </c>
      <c r="P26" s="111">
        <f>IF(P64=0,0,P64*(1-Calcu!$E$12/P83)/(1-Calcu!$E$12/8000))</f>
        <v>0</v>
      </c>
      <c r="Q26" s="111">
        <f>IF(Q64=0,0,Q64*(1-Calcu!$E$12/Q83)/(1-Calcu!$E$12/8000))</f>
        <v>0</v>
      </c>
      <c r="R26" s="111">
        <f>IF(R64=0,0,R64*(1-Calcu!$E$12/R83)/(1-Calcu!$E$12/8000))</f>
        <v>0</v>
      </c>
      <c r="S26" s="111">
        <f>IF(S64=0,0,S64*(1-Calcu!$E$12/S83)/(1-Calcu!$E$12/8000))</f>
        <v>0</v>
      </c>
      <c r="T26" s="111">
        <f>IF(T64=0,0,T64*(1-Calcu!$E$12/T83)/(1-Calcu!$E$12/8000))</f>
        <v>0</v>
      </c>
      <c r="U26" s="111">
        <f>IF(U64=0,0,U64*(1-Calcu!$E$12/U83)/(1-Calcu!$E$12/8000))</f>
        <v>0</v>
      </c>
      <c r="V26" s="111">
        <f>IF(V64=0,0,V64*(1-Calcu!$E$12/V83)/(1-Calcu!$E$12/8000))</f>
        <v>0</v>
      </c>
      <c r="W26" s="111">
        <f>IF(W64=0,0,W64*(1-Calcu!$E$12/W83)/(1-Calcu!$E$12/8000))</f>
        <v>0</v>
      </c>
      <c r="X26" s="111">
        <f>IF(X64=0,0,X64*(1-Calcu!$E$12/X83)/(1-Calcu!$E$12/8000))</f>
        <v>0</v>
      </c>
      <c r="Y26" s="111">
        <f>IF(Y64=0,0,Y64*(1-Calcu!$E$12/Y83)/(1-Calcu!$E$12/8000))</f>
        <v>0</v>
      </c>
      <c r="Z26" s="111">
        <f>IF(Z64=0,0,Z64*(1-Calcu!$E$12/Z83)/(1-Calcu!$E$12/8000))</f>
        <v>0</v>
      </c>
      <c r="AA26" s="111">
        <f>IF(AA64=0,0,AA64*(1-Calcu!$E$12/AA83)/(1-Calcu!$E$12/8000))</f>
        <v>0</v>
      </c>
      <c r="AB26" s="111">
        <f>IF(AB64=0,0,AB64*(1-Calcu!$E$12/AB83)/(1-Calcu!$E$12/8000))</f>
        <v>0</v>
      </c>
      <c r="AC26" s="111">
        <f>IF(AC64=0,0,AC64*(1-Calcu!$E$12/AC83)/(1-Calcu!$E$12/8000))</f>
        <v>0</v>
      </c>
      <c r="AD26" s="111">
        <f>IF(AD64=0,0,AD64*(1-Calcu!$E$12/AD83)/(1-Calcu!$E$12/8000))</f>
        <v>0</v>
      </c>
      <c r="AF26"/>
      <c r="AG26"/>
      <c r="AH26"/>
      <c r="AI26"/>
      <c r="AJ26"/>
      <c r="AK26"/>
    </row>
    <row r="27" spans="1:37" s="108" customFormat="1" ht="14.25" customHeight="1">
      <c r="A27" s="111">
        <f>IF(A65=0,0,A65*(1-Calcu!$E$12/A84)/(1-Calcu!$E$12/8000))</f>
        <v>0</v>
      </c>
      <c r="B27" s="111">
        <f>IF(B65=0,0,B65*(1-Calcu!$E$12/B84)/(1-Calcu!$E$12/8000))</f>
        <v>0</v>
      </c>
      <c r="C27" s="111">
        <f>IF(C65=0,0,C65*(1-Calcu!$E$12/C84)/(1-Calcu!$E$12/8000))</f>
        <v>0</v>
      </c>
      <c r="D27" s="111">
        <f>IF(D65=0,0,D65*(1-Calcu!$E$12/D84)/(1-Calcu!$E$12/8000))</f>
        <v>0</v>
      </c>
      <c r="E27" s="111">
        <f>IF(E65=0,0,E65*(1-Calcu!$E$12/E84)/(1-Calcu!$E$12/8000))</f>
        <v>0</v>
      </c>
      <c r="F27" s="111">
        <f>IF(F65=0,0,F65*(1-Calcu!$E$12/F84)/(1-Calcu!$E$12/8000))</f>
        <v>0</v>
      </c>
      <c r="G27" s="111">
        <f>IF(G65=0,0,G65*(1-Calcu!$E$12/G84)/(1-Calcu!$E$12/8000))</f>
        <v>0</v>
      </c>
      <c r="H27" s="111">
        <f>IF(H65=0,0,H65*(1-Calcu!$E$12/H84)/(1-Calcu!$E$12/8000))</f>
        <v>0</v>
      </c>
      <c r="I27" s="111">
        <f>IF(I65=0,0,I65*(1-Calcu!$E$12/I84)/(1-Calcu!$E$12/8000))</f>
        <v>0</v>
      </c>
      <c r="J27" s="111">
        <f>IF(J65=0,0,J65*(1-Calcu!$E$12/J84)/(1-Calcu!$E$12/8000))</f>
        <v>0</v>
      </c>
      <c r="K27" s="111">
        <f>IF(K65=0,0,K65*(1-Calcu!$E$12/K84)/(1-Calcu!$E$12/8000))</f>
        <v>0</v>
      </c>
      <c r="L27" s="111">
        <f>IF(L65=0,0,L65*(1-Calcu!$E$12/L84)/(1-Calcu!$E$12/8000))</f>
        <v>0</v>
      </c>
      <c r="M27" s="111">
        <f>IF(M65=0,0,M65*(1-Calcu!$E$12/M84)/(1-Calcu!$E$12/8000))</f>
        <v>0</v>
      </c>
      <c r="N27" s="111">
        <f>IF(N65=0,0,N65*(1-Calcu!$E$12/N84)/(1-Calcu!$E$12/8000))</f>
        <v>0</v>
      </c>
      <c r="O27" s="111">
        <f>IF(O65=0,0,O65*(1-Calcu!$E$12/O84)/(1-Calcu!$E$12/8000))</f>
        <v>0</v>
      </c>
      <c r="P27" s="111">
        <f>IF(P65=0,0,P65*(1-Calcu!$E$12/P84)/(1-Calcu!$E$12/8000))</f>
        <v>0</v>
      </c>
      <c r="Q27" s="111">
        <f>IF(Q65=0,0,Q65*(1-Calcu!$E$12/Q84)/(1-Calcu!$E$12/8000))</f>
        <v>0</v>
      </c>
      <c r="R27" s="111">
        <f>IF(R65=0,0,R65*(1-Calcu!$E$12/R84)/(1-Calcu!$E$12/8000))</f>
        <v>0</v>
      </c>
      <c r="S27" s="111">
        <f>IF(S65=0,0,S65*(1-Calcu!$E$12/S84)/(1-Calcu!$E$12/8000))</f>
        <v>0</v>
      </c>
      <c r="T27" s="111">
        <f>IF(T65=0,0,T65*(1-Calcu!$E$12/T84)/(1-Calcu!$E$12/8000))</f>
        <v>0</v>
      </c>
      <c r="U27" s="111">
        <f>IF(U65=0,0,U65*(1-Calcu!$E$12/U84)/(1-Calcu!$E$12/8000))</f>
        <v>0</v>
      </c>
      <c r="V27" s="111">
        <f>IF(V65=0,0,V65*(1-Calcu!$E$12/V84)/(1-Calcu!$E$12/8000))</f>
        <v>0</v>
      </c>
      <c r="W27" s="111">
        <f>IF(W65=0,0,W65*(1-Calcu!$E$12/W84)/(1-Calcu!$E$12/8000))</f>
        <v>0</v>
      </c>
      <c r="X27" s="111">
        <f>IF(X65=0,0,X65*(1-Calcu!$E$12/X84)/(1-Calcu!$E$12/8000))</f>
        <v>0</v>
      </c>
      <c r="Y27" s="111">
        <f>IF(Y65=0,0,Y65*(1-Calcu!$E$12/Y84)/(1-Calcu!$E$12/8000))</f>
        <v>0</v>
      </c>
      <c r="Z27" s="111">
        <f>IF(Z65=0,0,Z65*(1-Calcu!$E$12/Z84)/(1-Calcu!$E$12/8000))</f>
        <v>0</v>
      </c>
      <c r="AA27" s="111">
        <f>IF(AA65=0,0,AA65*(1-Calcu!$E$12/AA84)/(1-Calcu!$E$12/8000))</f>
        <v>0</v>
      </c>
      <c r="AB27" s="111">
        <f>IF(AB65=0,0,AB65*(1-Calcu!$E$12/AB84)/(1-Calcu!$E$12/8000))</f>
        <v>0</v>
      </c>
      <c r="AC27" s="111">
        <f>IF(AC65=0,0,AC65*(1-Calcu!$E$12/AC84)/(1-Calcu!$E$12/8000))</f>
        <v>0</v>
      </c>
      <c r="AD27" s="111">
        <f>IF(AD65=0,0,AD65*(1-Calcu!$E$12/AD84)/(1-Calcu!$E$12/8000))</f>
        <v>0</v>
      </c>
      <c r="AF27"/>
      <c r="AG27"/>
      <c r="AH27"/>
      <c r="AI27"/>
      <c r="AJ27"/>
      <c r="AK27"/>
    </row>
    <row r="28" spans="1:37" s="108" customFormat="1" ht="14.25" customHeight="1">
      <c r="A28" s="111">
        <f>IF(A66=0,0,A66*(1-Calcu!$E$12/A85)/(1-Calcu!$E$12/8000))</f>
        <v>0</v>
      </c>
      <c r="B28" s="111">
        <f>IF(B66=0,0,B66*(1-Calcu!$E$12/B85)/(1-Calcu!$E$12/8000))</f>
        <v>0</v>
      </c>
      <c r="C28" s="111">
        <f>IF(C66=0,0,C66*(1-Calcu!$E$12/C85)/(1-Calcu!$E$12/8000))</f>
        <v>0</v>
      </c>
      <c r="D28" s="111">
        <f>IF(D66=0,0,D66*(1-Calcu!$E$12/D85)/(1-Calcu!$E$12/8000))</f>
        <v>0</v>
      </c>
      <c r="E28" s="111">
        <f>IF(E66=0,0,E66*(1-Calcu!$E$12/E85)/(1-Calcu!$E$12/8000))</f>
        <v>0</v>
      </c>
      <c r="F28" s="111">
        <f>IF(F66=0,0,F66*(1-Calcu!$E$12/F85)/(1-Calcu!$E$12/8000))</f>
        <v>0</v>
      </c>
      <c r="G28" s="111">
        <f>IF(G66=0,0,G66*(1-Calcu!$E$12/G85)/(1-Calcu!$E$12/8000))</f>
        <v>0</v>
      </c>
      <c r="H28" s="111">
        <f>IF(H66=0,0,H66*(1-Calcu!$E$12/H85)/(1-Calcu!$E$12/8000))</f>
        <v>0</v>
      </c>
      <c r="I28" s="111">
        <f>IF(I66=0,0,I66*(1-Calcu!$E$12/I85)/(1-Calcu!$E$12/8000))</f>
        <v>0</v>
      </c>
      <c r="J28" s="111">
        <f>IF(J66=0,0,J66*(1-Calcu!$E$12/J85)/(1-Calcu!$E$12/8000))</f>
        <v>0</v>
      </c>
      <c r="K28" s="111">
        <f>IF(K66=0,0,K66*(1-Calcu!$E$12/K85)/(1-Calcu!$E$12/8000))</f>
        <v>0</v>
      </c>
      <c r="L28" s="111">
        <f>IF(L66=0,0,L66*(1-Calcu!$E$12/L85)/(1-Calcu!$E$12/8000))</f>
        <v>0</v>
      </c>
      <c r="M28" s="111">
        <f>IF(M66=0,0,M66*(1-Calcu!$E$12/M85)/(1-Calcu!$E$12/8000))</f>
        <v>0</v>
      </c>
      <c r="N28" s="111">
        <f>IF(N66=0,0,N66*(1-Calcu!$E$12/N85)/(1-Calcu!$E$12/8000))</f>
        <v>0</v>
      </c>
      <c r="O28" s="111">
        <f>IF(O66=0,0,O66*(1-Calcu!$E$12/O85)/(1-Calcu!$E$12/8000))</f>
        <v>0</v>
      </c>
      <c r="P28" s="111">
        <f>IF(P66=0,0,P66*(1-Calcu!$E$12/P85)/(1-Calcu!$E$12/8000))</f>
        <v>0</v>
      </c>
      <c r="Q28" s="111">
        <f>IF(Q66=0,0,Q66*(1-Calcu!$E$12/Q85)/(1-Calcu!$E$12/8000))</f>
        <v>0</v>
      </c>
      <c r="R28" s="111">
        <f>IF(R66=0,0,R66*(1-Calcu!$E$12/R85)/(1-Calcu!$E$12/8000))</f>
        <v>0</v>
      </c>
      <c r="S28" s="111">
        <f>IF(S66=0,0,S66*(1-Calcu!$E$12/S85)/(1-Calcu!$E$12/8000))</f>
        <v>0</v>
      </c>
      <c r="T28" s="111">
        <f>IF(T66=0,0,T66*(1-Calcu!$E$12/T85)/(1-Calcu!$E$12/8000))</f>
        <v>0</v>
      </c>
      <c r="U28" s="111">
        <f>IF(U66=0,0,U66*(1-Calcu!$E$12/U85)/(1-Calcu!$E$12/8000))</f>
        <v>0</v>
      </c>
      <c r="V28" s="111">
        <f>IF(V66=0,0,V66*(1-Calcu!$E$12/V85)/(1-Calcu!$E$12/8000))</f>
        <v>0</v>
      </c>
      <c r="W28" s="111">
        <f>IF(W66=0,0,W66*(1-Calcu!$E$12/W85)/(1-Calcu!$E$12/8000))</f>
        <v>0</v>
      </c>
      <c r="X28" s="111">
        <f>IF(X66=0,0,X66*(1-Calcu!$E$12/X85)/(1-Calcu!$E$12/8000))</f>
        <v>0</v>
      </c>
      <c r="Y28" s="111">
        <f>IF(Y66=0,0,Y66*(1-Calcu!$E$12/Y85)/(1-Calcu!$E$12/8000))</f>
        <v>0</v>
      </c>
      <c r="Z28" s="111">
        <f>IF(Z66=0,0,Z66*(1-Calcu!$E$12/Z85)/(1-Calcu!$E$12/8000))</f>
        <v>0</v>
      </c>
      <c r="AA28" s="111">
        <f>IF(AA66=0,0,AA66*(1-Calcu!$E$12/AA85)/(1-Calcu!$E$12/8000))</f>
        <v>0</v>
      </c>
      <c r="AB28" s="111">
        <f>IF(AB66=0,0,AB66*(1-Calcu!$E$12/AB85)/(1-Calcu!$E$12/8000))</f>
        <v>0</v>
      </c>
      <c r="AC28" s="111">
        <f>IF(AC66=0,0,AC66*(1-Calcu!$E$12/AC85)/(1-Calcu!$E$12/8000))</f>
        <v>0</v>
      </c>
      <c r="AD28" s="111">
        <f>IF(AD66=0,0,AD66*(1-Calcu!$E$12/AD85)/(1-Calcu!$E$12/8000))</f>
        <v>0</v>
      </c>
      <c r="AF28"/>
      <c r="AG28"/>
      <c r="AH28"/>
      <c r="AI28"/>
      <c r="AJ28"/>
      <c r="AK28"/>
    </row>
    <row r="29" spans="1:37" s="108" customFormat="1" ht="14.25" customHeight="1">
      <c r="A29" s="111">
        <f>IF(A67=0,0,A67*(1-Calcu!$E$12/A86)/(1-Calcu!$E$12/8000))</f>
        <v>0</v>
      </c>
      <c r="B29" s="111">
        <f>IF(B67=0,0,B67*(1-Calcu!$E$12/B86)/(1-Calcu!$E$12/8000))</f>
        <v>0</v>
      </c>
      <c r="C29" s="111">
        <f>IF(C67=0,0,C67*(1-Calcu!$E$12/C86)/(1-Calcu!$E$12/8000))</f>
        <v>0</v>
      </c>
      <c r="D29" s="111">
        <f>IF(D67=0,0,D67*(1-Calcu!$E$12/D86)/(1-Calcu!$E$12/8000))</f>
        <v>0</v>
      </c>
      <c r="E29" s="111">
        <f>IF(E67=0,0,E67*(1-Calcu!$E$12/E86)/(1-Calcu!$E$12/8000))</f>
        <v>0</v>
      </c>
      <c r="F29" s="111">
        <f>IF(F67=0,0,F67*(1-Calcu!$E$12/F86)/(1-Calcu!$E$12/8000))</f>
        <v>0</v>
      </c>
      <c r="G29" s="111">
        <f>IF(G67=0,0,G67*(1-Calcu!$E$12/G86)/(1-Calcu!$E$12/8000))</f>
        <v>0</v>
      </c>
      <c r="H29" s="111">
        <f>IF(H67=0,0,H67*(1-Calcu!$E$12/H86)/(1-Calcu!$E$12/8000))</f>
        <v>0</v>
      </c>
      <c r="I29" s="111">
        <f>IF(I67=0,0,I67*(1-Calcu!$E$12/I86)/(1-Calcu!$E$12/8000))</f>
        <v>0</v>
      </c>
      <c r="J29" s="111">
        <f>IF(J67=0,0,J67*(1-Calcu!$E$12/J86)/(1-Calcu!$E$12/8000))</f>
        <v>0</v>
      </c>
      <c r="K29" s="111">
        <f>IF(K67=0,0,K67*(1-Calcu!$E$12/K86)/(1-Calcu!$E$12/8000))</f>
        <v>0</v>
      </c>
      <c r="L29" s="111">
        <f>IF(L67=0,0,L67*(1-Calcu!$E$12/L86)/(1-Calcu!$E$12/8000))</f>
        <v>0</v>
      </c>
      <c r="M29" s="111">
        <f>IF(M67=0,0,M67*(1-Calcu!$E$12/M86)/(1-Calcu!$E$12/8000))</f>
        <v>0</v>
      </c>
      <c r="N29" s="111">
        <f>IF(N67=0,0,N67*(1-Calcu!$E$12/N86)/(1-Calcu!$E$12/8000))</f>
        <v>0</v>
      </c>
      <c r="O29" s="111">
        <f>IF(O67=0,0,O67*(1-Calcu!$E$12/O86)/(1-Calcu!$E$12/8000))</f>
        <v>0</v>
      </c>
      <c r="P29" s="111">
        <f>IF(P67=0,0,P67*(1-Calcu!$E$12/P86)/(1-Calcu!$E$12/8000))</f>
        <v>0</v>
      </c>
      <c r="Q29" s="111">
        <f>IF(Q67=0,0,Q67*(1-Calcu!$E$12/Q86)/(1-Calcu!$E$12/8000))</f>
        <v>0</v>
      </c>
      <c r="R29" s="111">
        <f>IF(R67=0,0,R67*(1-Calcu!$E$12/R86)/(1-Calcu!$E$12/8000))</f>
        <v>0</v>
      </c>
      <c r="S29" s="111">
        <f>IF(S67=0,0,S67*(1-Calcu!$E$12/S86)/(1-Calcu!$E$12/8000))</f>
        <v>0</v>
      </c>
      <c r="T29" s="111">
        <f>IF(T67=0,0,T67*(1-Calcu!$E$12/T86)/(1-Calcu!$E$12/8000))</f>
        <v>0</v>
      </c>
      <c r="U29" s="111">
        <f>IF(U67=0,0,U67*(1-Calcu!$E$12/U86)/(1-Calcu!$E$12/8000))</f>
        <v>0</v>
      </c>
      <c r="V29" s="111">
        <f>IF(V67=0,0,V67*(1-Calcu!$E$12/V86)/(1-Calcu!$E$12/8000))</f>
        <v>0</v>
      </c>
      <c r="W29" s="111">
        <f>IF(W67=0,0,W67*(1-Calcu!$E$12/W86)/(1-Calcu!$E$12/8000))</f>
        <v>0</v>
      </c>
      <c r="X29" s="111">
        <f>IF(X67=0,0,X67*(1-Calcu!$E$12/X86)/(1-Calcu!$E$12/8000))</f>
        <v>0</v>
      </c>
      <c r="Y29" s="111">
        <f>IF(Y67=0,0,Y67*(1-Calcu!$E$12/Y86)/(1-Calcu!$E$12/8000))</f>
        <v>0</v>
      </c>
      <c r="Z29" s="111">
        <f>IF(Z67=0,0,Z67*(1-Calcu!$E$12/Z86)/(1-Calcu!$E$12/8000))</f>
        <v>0</v>
      </c>
      <c r="AA29" s="111">
        <f>IF(AA67=0,0,AA67*(1-Calcu!$E$12/AA86)/(1-Calcu!$E$12/8000))</f>
        <v>0</v>
      </c>
      <c r="AB29" s="111">
        <f>IF(AB67=0,0,AB67*(1-Calcu!$E$12/AB86)/(1-Calcu!$E$12/8000))</f>
        <v>0</v>
      </c>
      <c r="AC29" s="111">
        <f>IF(AC67=0,0,AC67*(1-Calcu!$E$12/AC86)/(1-Calcu!$E$12/8000))</f>
        <v>0</v>
      </c>
      <c r="AD29" s="111">
        <f>IF(AD67=0,0,AD67*(1-Calcu!$E$12/AD86)/(1-Calcu!$E$12/8000))</f>
        <v>0</v>
      </c>
      <c r="AF29"/>
      <c r="AG29"/>
      <c r="AH29"/>
      <c r="AI29"/>
      <c r="AJ29"/>
      <c r="AK29"/>
    </row>
    <row r="30" spans="1:37" s="108" customFormat="1" ht="14.25" customHeight="1">
      <c r="A30" s="111">
        <f>IF(A68=0,0,A68*(1-Calcu!$E$12/A87)/(1-Calcu!$E$12/8000))</f>
        <v>0</v>
      </c>
      <c r="B30" s="111">
        <f>IF(B68=0,0,B68*(1-Calcu!$E$12/B87)/(1-Calcu!$E$12/8000))</f>
        <v>0</v>
      </c>
      <c r="C30" s="111">
        <f>IF(C68=0,0,C68*(1-Calcu!$E$12/C87)/(1-Calcu!$E$12/8000))</f>
        <v>0</v>
      </c>
      <c r="D30" s="111">
        <f>IF(D68=0,0,D68*(1-Calcu!$E$12/D87)/(1-Calcu!$E$12/8000))</f>
        <v>0</v>
      </c>
      <c r="E30" s="111">
        <f>IF(E68=0,0,E68*(1-Calcu!$E$12/E87)/(1-Calcu!$E$12/8000))</f>
        <v>0</v>
      </c>
      <c r="F30" s="111">
        <f>IF(F68=0,0,F68*(1-Calcu!$E$12/F87)/(1-Calcu!$E$12/8000))</f>
        <v>0</v>
      </c>
      <c r="G30" s="111">
        <f>IF(G68=0,0,G68*(1-Calcu!$E$12/G87)/(1-Calcu!$E$12/8000))</f>
        <v>0</v>
      </c>
      <c r="H30" s="111">
        <f>IF(H68=0,0,H68*(1-Calcu!$E$12/H87)/(1-Calcu!$E$12/8000))</f>
        <v>0</v>
      </c>
      <c r="I30" s="111">
        <f>IF(I68=0,0,I68*(1-Calcu!$E$12/I87)/(1-Calcu!$E$12/8000))</f>
        <v>0</v>
      </c>
      <c r="J30" s="111">
        <f>IF(J68=0,0,J68*(1-Calcu!$E$12/J87)/(1-Calcu!$E$12/8000))</f>
        <v>0</v>
      </c>
      <c r="K30" s="111">
        <f>IF(K68=0,0,K68*(1-Calcu!$E$12/K87)/(1-Calcu!$E$12/8000))</f>
        <v>0</v>
      </c>
      <c r="L30" s="111">
        <f>IF(L68=0,0,L68*(1-Calcu!$E$12/L87)/(1-Calcu!$E$12/8000))</f>
        <v>0</v>
      </c>
      <c r="M30" s="111">
        <f>IF(M68=0,0,M68*(1-Calcu!$E$12/M87)/(1-Calcu!$E$12/8000))</f>
        <v>0</v>
      </c>
      <c r="N30" s="111">
        <f>IF(N68=0,0,N68*(1-Calcu!$E$12/N87)/(1-Calcu!$E$12/8000))</f>
        <v>0</v>
      </c>
      <c r="O30" s="111">
        <f>IF(O68=0,0,O68*(1-Calcu!$E$12/O87)/(1-Calcu!$E$12/8000))</f>
        <v>0</v>
      </c>
      <c r="P30" s="111">
        <f>IF(P68=0,0,P68*(1-Calcu!$E$12/P87)/(1-Calcu!$E$12/8000))</f>
        <v>0</v>
      </c>
      <c r="Q30" s="111">
        <f>IF(Q68=0,0,Q68*(1-Calcu!$E$12/Q87)/(1-Calcu!$E$12/8000))</f>
        <v>0</v>
      </c>
      <c r="R30" s="111">
        <f>IF(R68=0,0,R68*(1-Calcu!$E$12/R87)/(1-Calcu!$E$12/8000))</f>
        <v>0</v>
      </c>
      <c r="S30" s="111">
        <f>IF(S68=0,0,S68*(1-Calcu!$E$12/S87)/(1-Calcu!$E$12/8000))</f>
        <v>0</v>
      </c>
      <c r="T30" s="111">
        <f>IF(T68=0,0,T68*(1-Calcu!$E$12/T87)/(1-Calcu!$E$12/8000))</f>
        <v>0</v>
      </c>
      <c r="U30" s="111">
        <f>IF(U68=0,0,U68*(1-Calcu!$E$12/U87)/(1-Calcu!$E$12/8000))</f>
        <v>0</v>
      </c>
      <c r="V30" s="111">
        <f>IF(V68=0,0,V68*(1-Calcu!$E$12/V87)/(1-Calcu!$E$12/8000))</f>
        <v>0</v>
      </c>
      <c r="W30" s="111">
        <f>IF(W68=0,0,W68*(1-Calcu!$E$12/W87)/(1-Calcu!$E$12/8000))</f>
        <v>0</v>
      </c>
      <c r="X30" s="111">
        <f>IF(X68=0,0,X68*(1-Calcu!$E$12/X87)/(1-Calcu!$E$12/8000))</f>
        <v>0</v>
      </c>
      <c r="Y30" s="111">
        <f>IF(Y68=0,0,Y68*(1-Calcu!$E$12/Y87)/(1-Calcu!$E$12/8000))</f>
        <v>0</v>
      </c>
      <c r="Z30" s="111">
        <f>IF(Z68=0,0,Z68*(1-Calcu!$E$12/Z87)/(1-Calcu!$E$12/8000))</f>
        <v>0</v>
      </c>
      <c r="AA30" s="111">
        <f>IF(AA68=0,0,AA68*(1-Calcu!$E$12/AA87)/(1-Calcu!$E$12/8000))</f>
        <v>0</v>
      </c>
      <c r="AB30" s="111">
        <f>IF(AB68=0,0,AB68*(1-Calcu!$E$12/AB87)/(1-Calcu!$E$12/8000))</f>
        <v>0</v>
      </c>
      <c r="AC30" s="111">
        <f>IF(AC68=0,0,AC68*(1-Calcu!$E$12/AC87)/(1-Calcu!$E$12/8000))</f>
        <v>0</v>
      </c>
      <c r="AD30" s="111">
        <f>IF(AD68=0,0,AD68*(1-Calcu!$E$12/AD87)/(1-Calcu!$E$12/8000))</f>
        <v>0</v>
      </c>
      <c r="AF30"/>
      <c r="AG30"/>
      <c r="AH30"/>
      <c r="AI30"/>
      <c r="AJ30"/>
      <c r="AK30"/>
    </row>
    <row r="31" spans="1:37" s="108" customFormat="1" ht="14.25" customHeight="1">
      <c r="A31" s="111">
        <f>IF(A69=0,0,A69*(1-Calcu!$E$12/A88)/(1-Calcu!$E$12/8000))</f>
        <v>0</v>
      </c>
      <c r="B31" s="111">
        <f>IF(B69=0,0,B69*(1-Calcu!$E$12/B88)/(1-Calcu!$E$12/8000))</f>
        <v>0</v>
      </c>
      <c r="C31" s="111">
        <f>IF(C69=0,0,C69*(1-Calcu!$E$12/C88)/(1-Calcu!$E$12/8000))</f>
        <v>0</v>
      </c>
      <c r="D31" s="111">
        <f>IF(D69=0,0,D69*(1-Calcu!$E$12/D88)/(1-Calcu!$E$12/8000))</f>
        <v>0</v>
      </c>
      <c r="E31" s="111">
        <f>IF(E69=0,0,E69*(1-Calcu!$E$12/E88)/(1-Calcu!$E$12/8000))</f>
        <v>0</v>
      </c>
      <c r="F31" s="111">
        <f>IF(F69=0,0,F69*(1-Calcu!$E$12/F88)/(1-Calcu!$E$12/8000))</f>
        <v>0</v>
      </c>
      <c r="G31" s="111">
        <f>IF(G69=0,0,G69*(1-Calcu!$E$12/G88)/(1-Calcu!$E$12/8000))</f>
        <v>0</v>
      </c>
      <c r="H31" s="111">
        <f>IF(H69=0,0,H69*(1-Calcu!$E$12/H88)/(1-Calcu!$E$12/8000))</f>
        <v>0</v>
      </c>
      <c r="I31" s="111">
        <f>IF(I69=0,0,I69*(1-Calcu!$E$12/I88)/(1-Calcu!$E$12/8000))</f>
        <v>0</v>
      </c>
      <c r="J31" s="111">
        <f>IF(J69=0,0,J69*(1-Calcu!$E$12/J88)/(1-Calcu!$E$12/8000))</f>
        <v>0</v>
      </c>
      <c r="K31" s="111">
        <f>IF(K69=0,0,K69*(1-Calcu!$E$12/K88)/(1-Calcu!$E$12/8000))</f>
        <v>0</v>
      </c>
      <c r="L31" s="111">
        <f>IF(L69=0,0,L69*(1-Calcu!$E$12/L88)/(1-Calcu!$E$12/8000))</f>
        <v>0</v>
      </c>
      <c r="M31" s="111">
        <f>IF(M69=0,0,M69*(1-Calcu!$E$12/M88)/(1-Calcu!$E$12/8000))</f>
        <v>0</v>
      </c>
      <c r="N31" s="111">
        <f>IF(N69=0,0,N69*(1-Calcu!$E$12/N88)/(1-Calcu!$E$12/8000))</f>
        <v>0</v>
      </c>
      <c r="O31" s="111">
        <f>IF(O69=0,0,O69*(1-Calcu!$E$12/O88)/(1-Calcu!$E$12/8000))</f>
        <v>0</v>
      </c>
      <c r="P31" s="111">
        <f>IF(P69=0,0,P69*(1-Calcu!$E$12/P88)/(1-Calcu!$E$12/8000))</f>
        <v>0</v>
      </c>
      <c r="Q31" s="111">
        <f>IF(Q69=0,0,Q69*(1-Calcu!$E$12/Q88)/(1-Calcu!$E$12/8000))</f>
        <v>0</v>
      </c>
      <c r="R31" s="111">
        <f>IF(R69=0,0,R69*(1-Calcu!$E$12/R88)/(1-Calcu!$E$12/8000))</f>
        <v>0</v>
      </c>
      <c r="S31" s="111">
        <f>IF(S69=0,0,S69*(1-Calcu!$E$12/S88)/(1-Calcu!$E$12/8000))</f>
        <v>0</v>
      </c>
      <c r="T31" s="111">
        <f>IF(T69=0,0,T69*(1-Calcu!$E$12/T88)/(1-Calcu!$E$12/8000))</f>
        <v>0</v>
      </c>
      <c r="U31" s="111">
        <f>IF(U69=0,0,U69*(1-Calcu!$E$12/U88)/(1-Calcu!$E$12/8000))</f>
        <v>0</v>
      </c>
      <c r="V31" s="111">
        <f>IF(V69=0,0,V69*(1-Calcu!$E$12/V88)/(1-Calcu!$E$12/8000))</f>
        <v>0</v>
      </c>
      <c r="W31" s="111">
        <f>IF(W69=0,0,W69*(1-Calcu!$E$12/W88)/(1-Calcu!$E$12/8000))</f>
        <v>0</v>
      </c>
      <c r="X31" s="111">
        <f>IF(X69=0,0,X69*(1-Calcu!$E$12/X88)/(1-Calcu!$E$12/8000))</f>
        <v>0</v>
      </c>
      <c r="Y31" s="111">
        <f>IF(Y69=0,0,Y69*(1-Calcu!$E$12/Y88)/(1-Calcu!$E$12/8000))</f>
        <v>0</v>
      </c>
      <c r="Z31" s="111">
        <f>IF(Z69=0,0,Z69*(1-Calcu!$E$12/Z88)/(1-Calcu!$E$12/8000))</f>
        <v>0</v>
      </c>
      <c r="AA31" s="111">
        <f>IF(AA69=0,0,AA69*(1-Calcu!$E$12/AA88)/(1-Calcu!$E$12/8000))</f>
        <v>0</v>
      </c>
      <c r="AB31" s="111">
        <f>IF(AB69=0,0,AB69*(1-Calcu!$E$12/AB88)/(1-Calcu!$E$12/8000))</f>
        <v>0</v>
      </c>
      <c r="AC31" s="111">
        <f>IF(AC69=0,0,AC69*(1-Calcu!$E$12/AC88)/(1-Calcu!$E$12/8000))</f>
        <v>0</v>
      </c>
      <c r="AD31" s="111">
        <f>IF(AD69=0,0,AD69*(1-Calcu!$E$12/AD88)/(1-Calcu!$E$12/8000))</f>
        <v>0</v>
      </c>
      <c r="AF31"/>
      <c r="AG31"/>
      <c r="AH31"/>
      <c r="AI31"/>
      <c r="AJ31"/>
      <c r="AK31"/>
    </row>
    <row r="32" spans="1:37" s="108" customFormat="1" ht="14.25" customHeight="1">
      <c r="A32" s="111">
        <f>IF(A70=0,0,A70*(1-Calcu!$E$12/A89)/(1-Calcu!$E$12/8000))</f>
        <v>0</v>
      </c>
      <c r="B32" s="111">
        <f>IF(B70=0,0,B70*(1-Calcu!$E$12/B89)/(1-Calcu!$E$12/8000))</f>
        <v>0</v>
      </c>
      <c r="C32" s="111">
        <f>IF(C70=0,0,C70*(1-Calcu!$E$12/C89)/(1-Calcu!$E$12/8000))</f>
        <v>0</v>
      </c>
      <c r="D32" s="111">
        <f>IF(D70=0,0,D70*(1-Calcu!$E$12/D89)/(1-Calcu!$E$12/8000))</f>
        <v>0</v>
      </c>
      <c r="E32" s="111">
        <f>IF(E70=0,0,E70*(1-Calcu!$E$12/E89)/(1-Calcu!$E$12/8000))</f>
        <v>0</v>
      </c>
      <c r="F32" s="111">
        <f>IF(F70=0,0,F70*(1-Calcu!$E$12/F89)/(1-Calcu!$E$12/8000))</f>
        <v>0</v>
      </c>
      <c r="G32" s="111">
        <f>IF(G70=0,0,G70*(1-Calcu!$E$12/G89)/(1-Calcu!$E$12/8000))</f>
        <v>0</v>
      </c>
      <c r="H32" s="111">
        <f>IF(H70=0,0,H70*(1-Calcu!$E$12/H89)/(1-Calcu!$E$12/8000))</f>
        <v>0</v>
      </c>
      <c r="I32" s="111">
        <f>IF(I70=0,0,I70*(1-Calcu!$E$12/I89)/(1-Calcu!$E$12/8000))</f>
        <v>0</v>
      </c>
      <c r="J32" s="111">
        <f>IF(J70=0,0,J70*(1-Calcu!$E$12/J89)/(1-Calcu!$E$12/8000))</f>
        <v>0</v>
      </c>
      <c r="K32" s="111">
        <f>IF(K70=0,0,K70*(1-Calcu!$E$12/K89)/(1-Calcu!$E$12/8000))</f>
        <v>0</v>
      </c>
      <c r="L32" s="111">
        <f>IF(L70=0,0,L70*(1-Calcu!$E$12/L89)/(1-Calcu!$E$12/8000))</f>
        <v>0</v>
      </c>
      <c r="M32" s="111">
        <f>IF(M70=0,0,M70*(1-Calcu!$E$12/M89)/(1-Calcu!$E$12/8000))</f>
        <v>0</v>
      </c>
      <c r="N32" s="111">
        <f>IF(N70=0,0,N70*(1-Calcu!$E$12/N89)/(1-Calcu!$E$12/8000))</f>
        <v>0</v>
      </c>
      <c r="O32" s="111">
        <f>IF(O70=0,0,O70*(1-Calcu!$E$12/O89)/(1-Calcu!$E$12/8000))</f>
        <v>0</v>
      </c>
      <c r="P32" s="111">
        <f>IF(P70=0,0,P70*(1-Calcu!$E$12/P89)/(1-Calcu!$E$12/8000))</f>
        <v>0</v>
      </c>
      <c r="Q32" s="111">
        <f>IF(Q70=0,0,Q70*(1-Calcu!$E$12/Q89)/(1-Calcu!$E$12/8000))</f>
        <v>0</v>
      </c>
      <c r="R32" s="111">
        <f>IF(R70=0,0,R70*(1-Calcu!$E$12/R89)/(1-Calcu!$E$12/8000))</f>
        <v>0</v>
      </c>
      <c r="S32" s="111">
        <f>IF(S70=0,0,S70*(1-Calcu!$E$12/S89)/(1-Calcu!$E$12/8000))</f>
        <v>0</v>
      </c>
      <c r="T32" s="111">
        <f>IF(T70=0,0,T70*(1-Calcu!$E$12/T89)/(1-Calcu!$E$12/8000))</f>
        <v>0</v>
      </c>
      <c r="U32" s="111">
        <f>IF(U70=0,0,U70*(1-Calcu!$E$12/U89)/(1-Calcu!$E$12/8000))</f>
        <v>0</v>
      </c>
      <c r="V32" s="111">
        <f>IF(V70=0,0,V70*(1-Calcu!$E$12/V89)/(1-Calcu!$E$12/8000))</f>
        <v>0</v>
      </c>
      <c r="W32" s="111">
        <f>IF(W70=0,0,W70*(1-Calcu!$E$12/W89)/(1-Calcu!$E$12/8000))</f>
        <v>0</v>
      </c>
      <c r="X32" s="111">
        <f>IF(X70=0,0,X70*(1-Calcu!$E$12/X89)/(1-Calcu!$E$12/8000))</f>
        <v>0</v>
      </c>
      <c r="Y32" s="111">
        <f>IF(Y70=0,0,Y70*(1-Calcu!$E$12/Y89)/(1-Calcu!$E$12/8000))</f>
        <v>0</v>
      </c>
      <c r="Z32" s="111">
        <f>IF(Z70=0,0,Z70*(1-Calcu!$E$12/Z89)/(1-Calcu!$E$12/8000))</f>
        <v>0</v>
      </c>
      <c r="AA32" s="111">
        <f>IF(AA70=0,0,AA70*(1-Calcu!$E$12/AA89)/(1-Calcu!$E$12/8000))</f>
        <v>0</v>
      </c>
      <c r="AB32" s="111">
        <f>IF(AB70=0,0,AB70*(1-Calcu!$E$12/AB89)/(1-Calcu!$E$12/8000))</f>
        <v>0</v>
      </c>
      <c r="AC32" s="111">
        <f>IF(AC70=0,0,AC70*(1-Calcu!$E$12/AC89)/(1-Calcu!$E$12/8000))</f>
        <v>0</v>
      </c>
      <c r="AD32" s="111">
        <f>IF(AD70=0,0,AD70*(1-Calcu!$E$12/AD89)/(1-Calcu!$E$12/8000))</f>
        <v>0</v>
      </c>
      <c r="AF32"/>
      <c r="AG32"/>
      <c r="AH32"/>
      <c r="AI32"/>
      <c r="AJ32"/>
      <c r="AK32"/>
    </row>
    <row r="33" spans="1:37" s="108" customFormat="1" ht="14.25" customHeight="1">
      <c r="A33" s="111">
        <f>IF(A71=0,0,A71*(1-Calcu!$E$12/A90)/(1-Calcu!$E$12/8000))</f>
        <v>0</v>
      </c>
      <c r="B33" s="111">
        <f>IF(B71=0,0,B71*(1-Calcu!$E$12/B90)/(1-Calcu!$E$12/8000))</f>
        <v>0</v>
      </c>
      <c r="C33" s="111">
        <f>IF(C71=0,0,C71*(1-Calcu!$E$12/C90)/(1-Calcu!$E$12/8000))</f>
        <v>0</v>
      </c>
      <c r="D33" s="111">
        <f>IF(D71=0,0,D71*(1-Calcu!$E$12/D90)/(1-Calcu!$E$12/8000))</f>
        <v>0</v>
      </c>
      <c r="E33" s="111">
        <f>IF(E71=0,0,E71*(1-Calcu!$E$12/E90)/(1-Calcu!$E$12/8000))</f>
        <v>0</v>
      </c>
      <c r="F33" s="111">
        <f>IF(F71=0,0,F71*(1-Calcu!$E$12/F90)/(1-Calcu!$E$12/8000))</f>
        <v>0</v>
      </c>
      <c r="G33" s="111">
        <f>IF(G71=0,0,G71*(1-Calcu!$E$12/G90)/(1-Calcu!$E$12/8000))</f>
        <v>0</v>
      </c>
      <c r="H33" s="111">
        <f>IF(H71=0,0,H71*(1-Calcu!$E$12/H90)/(1-Calcu!$E$12/8000))</f>
        <v>0</v>
      </c>
      <c r="I33" s="111">
        <f>IF(I71=0,0,I71*(1-Calcu!$E$12/I90)/(1-Calcu!$E$12/8000))</f>
        <v>0</v>
      </c>
      <c r="J33" s="111">
        <f>IF(J71=0,0,J71*(1-Calcu!$E$12/J90)/(1-Calcu!$E$12/8000))</f>
        <v>0</v>
      </c>
      <c r="K33" s="111">
        <f>IF(K71=0,0,K71*(1-Calcu!$E$12/K90)/(1-Calcu!$E$12/8000))</f>
        <v>0</v>
      </c>
      <c r="L33" s="111">
        <f>IF(L71=0,0,L71*(1-Calcu!$E$12/L90)/(1-Calcu!$E$12/8000))</f>
        <v>0</v>
      </c>
      <c r="M33" s="111">
        <f>IF(M71=0,0,M71*(1-Calcu!$E$12/M90)/(1-Calcu!$E$12/8000))</f>
        <v>0</v>
      </c>
      <c r="N33" s="111">
        <f>IF(N71=0,0,N71*(1-Calcu!$E$12/N90)/(1-Calcu!$E$12/8000))</f>
        <v>0</v>
      </c>
      <c r="O33" s="111">
        <f>IF(O71=0,0,O71*(1-Calcu!$E$12/O90)/(1-Calcu!$E$12/8000))</f>
        <v>0</v>
      </c>
      <c r="P33" s="111">
        <f>IF(P71=0,0,P71*(1-Calcu!$E$12/P90)/(1-Calcu!$E$12/8000))</f>
        <v>0</v>
      </c>
      <c r="Q33" s="111">
        <f>IF(Q71=0,0,Q71*(1-Calcu!$E$12/Q90)/(1-Calcu!$E$12/8000))</f>
        <v>0</v>
      </c>
      <c r="R33" s="111">
        <f>IF(R71=0,0,R71*(1-Calcu!$E$12/R90)/(1-Calcu!$E$12/8000))</f>
        <v>0</v>
      </c>
      <c r="S33" s="111">
        <f>IF(S71=0,0,S71*(1-Calcu!$E$12/S90)/(1-Calcu!$E$12/8000))</f>
        <v>0</v>
      </c>
      <c r="T33" s="111">
        <f>IF(T71=0,0,T71*(1-Calcu!$E$12/T90)/(1-Calcu!$E$12/8000))</f>
        <v>0</v>
      </c>
      <c r="U33" s="111">
        <f>IF(U71=0,0,U71*(1-Calcu!$E$12/U90)/(1-Calcu!$E$12/8000))</f>
        <v>0</v>
      </c>
      <c r="V33" s="111">
        <f>IF(V71=0,0,V71*(1-Calcu!$E$12/V90)/(1-Calcu!$E$12/8000))</f>
        <v>0</v>
      </c>
      <c r="W33" s="111">
        <f>IF(W71=0,0,W71*(1-Calcu!$E$12/W90)/(1-Calcu!$E$12/8000))</f>
        <v>0</v>
      </c>
      <c r="X33" s="111">
        <f>IF(X71=0,0,X71*(1-Calcu!$E$12/X90)/(1-Calcu!$E$12/8000))</f>
        <v>0</v>
      </c>
      <c r="Y33" s="111">
        <f>IF(Y71=0,0,Y71*(1-Calcu!$E$12/Y90)/(1-Calcu!$E$12/8000))</f>
        <v>0</v>
      </c>
      <c r="Z33" s="111">
        <f>IF(Z71=0,0,Z71*(1-Calcu!$E$12/Z90)/(1-Calcu!$E$12/8000))</f>
        <v>0</v>
      </c>
      <c r="AA33" s="111">
        <f>IF(AA71=0,0,AA71*(1-Calcu!$E$12/AA90)/(1-Calcu!$E$12/8000))</f>
        <v>0</v>
      </c>
      <c r="AB33" s="111">
        <f>IF(AB71=0,0,AB71*(1-Calcu!$E$12/AB90)/(1-Calcu!$E$12/8000))</f>
        <v>0</v>
      </c>
      <c r="AC33" s="111">
        <f>IF(AC71=0,0,AC71*(1-Calcu!$E$12/AC90)/(1-Calcu!$E$12/8000))</f>
        <v>0</v>
      </c>
      <c r="AD33" s="111">
        <f>IF(AD71=0,0,AD71*(1-Calcu!$E$12/AD90)/(1-Calcu!$E$12/8000))</f>
        <v>0</v>
      </c>
      <c r="AF33"/>
      <c r="AG33"/>
      <c r="AH33"/>
      <c r="AI33"/>
      <c r="AJ33"/>
      <c r="AK33"/>
    </row>
    <row r="34" spans="1:37" s="108" customFormat="1" ht="14.25" customHeight="1">
      <c r="A34" s="111">
        <f>IF(A72=0,0,A72*(1-Calcu!$E$12/A91)/(1-Calcu!$E$12/8000))</f>
        <v>0</v>
      </c>
      <c r="B34" s="111">
        <f>IF(B72=0,0,B72*(1-Calcu!$E$12/B91)/(1-Calcu!$E$12/8000))</f>
        <v>0</v>
      </c>
      <c r="C34" s="111">
        <f>IF(C72=0,0,C72*(1-Calcu!$E$12/C91)/(1-Calcu!$E$12/8000))</f>
        <v>0</v>
      </c>
      <c r="D34" s="111">
        <f>IF(D72=0,0,D72*(1-Calcu!$E$12/D91)/(1-Calcu!$E$12/8000))</f>
        <v>0</v>
      </c>
      <c r="E34" s="111">
        <f>IF(E72=0,0,E72*(1-Calcu!$E$12/E91)/(1-Calcu!$E$12/8000))</f>
        <v>0</v>
      </c>
      <c r="F34" s="111">
        <f>IF(F72=0,0,F72*(1-Calcu!$E$12/F91)/(1-Calcu!$E$12/8000))</f>
        <v>0</v>
      </c>
      <c r="G34" s="111">
        <f>IF(G72=0,0,G72*(1-Calcu!$E$12/G91)/(1-Calcu!$E$12/8000))</f>
        <v>0</v>
      </c>
      <c r="H34" s="111">
        <f>IF(H72=0,0,H72*(1-Calcu!$E$12/H91)/(1-Calcu!$E$12/8000))</f>
        <v>0</v>
      </c>
      <c r="I34" s="111">
        <f>IF(I72=0,0,I72*(1-Calcu!$E$12/I91)/(1-Calcu!$E$12/8000))</f>
        <v>0</v>
      </c>
      <c r="J34" s="111">
        <f>IF(J72=0,0,J72*(1-Calcu!$E$12/J91)/(1-Calcu!$E$12/8000))</f>
        <v>0</v>
      </c>
      <c r="K34" s="111">
        <f>IF(K72=0,0,K72*(1-Calcu!$E$12/K91)/(1-Calcu!$E$12/8000))</f>
        <v>0</v>
      </c>
      <c r="L34" s="111">
        <f>IF(L72=0,0,L72*(1-Calcu!$E$12/L91)/(1-Calcu!$E$12/8000))</f>
        <v>0</v>
      </c>
      <c r="M34" s="111">
        <f>IF(M72=0,0,M72*(1-Calcu!$E$12/M91)/(1-Calcu!$E$12/8000))</f>
        <v>0</v>
      </c>
      <c r="N34" s="111">
        <f>IF(N72=0,0,N72*(1-Calcu!$E$12/N91)/(1-Calcu!$E$12/8000))</f>
        <v>0</v>
      </c>
      <c r="O34" s="111">
        <f>IF(O72=0,0,O72*(1-Calcu!$E$12/O91)/(1-Calcu!$E$12/8000))</f>
        <v>0</v>
      </c>
      <c r="P34" s="111">
        <f>IF(P72=0,0,P72*(1-Calcu!$E$12/P91)/(1-Calcu!$E$12/8000))</f>
        <v>0</v>
      </c>
      <c r="Q34" s="111">
        <f>IF(Q72=0,0,Q72*(1-Calcu!$E$12/Q91)/(1-Calcu!$E$12/8000))</f>
        <v>0</v>
      </c>
      <c r="R34" s="111">
        <f>IF(R72=0,0,R72*(1-Calcu!$E$12/R91)/(1-Calcu!$E$12/8000))</f>
        <v>0</v>
      </c>
      <c r="S34" s="111">
        <f>IF(S72=0,0,S72*(1-Calcu!$E$12/S91)/(1-Calcu!$E$12/8000))</f>
        <v>0</v>
      </c>
      <c r="T34" s="111">
        <f>IF(T72=0,0,T72*(1-Calcu!$E$12/T91)/(1-Calcu!$E$12/8000))</f>
        <v>0</v>
      </c>
      <c r="U34" s="111">
        <f>IF(U72=0,0,U72*(1-Calcu!$E$12/U91)/(1-Calcu!$E$12/8000))</f>
        <v>0</v>
      </c>
      <c r="V34" s="111">
        <f>IF(V72=0,0,V72*(1-Calcu!$E$12/V91)/(1-Calcu!$E$12/8000))</f>
        <v>0</v>
      </c>
      <c r="W34" s="111">
        <f>IF(W72=0,0,W72*(1-Calcu!$E$12/W91)/(1-Calcu!$E$12/8000))</f>
        <v>0</v>
      </c>
      <c r="X34" s="111">
        <f>IF(X72=0,0,X72*(1-Calcu!$E$12/X91)/(1-Calcu!$E$12/8000))</f>
        <v>0</v>
      </c>
      <c r="Y34" s="111">
        <f>IF(Y72=0,0,Y72*(1-Calcu!$E$12/Y91)/(1-Calcu!$E$12/8000))</f>
        <v>0</v>
      </c>
      <c r="Z34" s="111">
        <f>IF(Z72=0,0,Z72*(1-Calcu!$E$12/Z91)/(1-Calcu!$E$12/8000))</f>
        <v>0</v>
      </c>
      <c r="AA34" s="111">
        <f>IF(AA72=0,0,AA72*(1-Calcu!$E$12/AA91)/(1-Calcu!$E$12/8000))</f>
        <v>0</v>
      </c>
      <c r="AB34" s="111">
        <f>IF(AB72=0,0,AB72*(1-Calcu!$E$12/AB91)/(1-Calcu!$E$12/8000))</f>
        <v>0</v>
      </c>
      <c r="AC34" s="111">
        <f>IF(AC72=0,0,AC72*(1-Calcu!$E$12/AC91)/(1-Calcu!$E$12/8000))</f>
        <v>0</v>
      </c>
      <c r="AD34" s="111">
        <f>IF(AD72=0,0,AD72*(1-Calcu!$E$12/AD91)/(1-Calcu!$E$12/8000))</f>
        <v>0</v>
      </c>
      <c r="AF34"/>
      <c r="AG34"/>
      <c r="AH34"/>
      <c r="AI34"/>
      <c r="AJ34"/>
      <c r="AK34"/>
    </row>
    <row r="35" spans="1:37" s="108" customFormat="1" ht="14.25" customHeight="1">
      <c r="A35" s="111">
        <f>IF(A73=0,0,A73*(1-Calcu!$E$12/A92)/(1-Calcu!$E$12/8000))</f>
        <v>0</v>
      </c>
      <c r="B35" s="111">
        <f>IF(B73=0,0,B73*(1-Calcu!$E$12/B92)/(1-Calcu!$E$12/8000))</f>
        <v>0</v>
      </c>
      <c r="C35" s="111">
        <f>IF(C73=0,0,C73*(1-Calcu!$E$12/C92)/(1-Calcu!$E$12/8000))</f>
        <v>0</v>
      </c>
      <c r="D35" s="111">
        <f>IF(D73=0,0,D73*(1-Calcu!$E$12/D92)/(1-Calcu!$E$12/8000))</f>
        <v>0</v>
      </c>
      <c r="E35" s="111">
        <f>IF(E73=0,0,E73*(1-Calcu!$E$12/E92)/(1-Calcu!$E$12/8000))</f>
        <v>0</v>
      </c>
      <c r="F35" s="111">
        <f>IF(F73=0,0,F73*(1-Calcu!$E$12/F92)/(1-Calcu!$E$12/8000))</f>
        <v>0</v>
      </c>
      <c r="G35" s="111">
        <f>IF(G73=0,0,G73*(1-Calcu!$E$12/G92)/(1-Calcu!$E$12/8000))</f>
        <v>0</v>
      </c>
      <c r="H35" s="111">
        <f>IF(H73=0,0,H73*(1-Calcu!$E$12/H92)/(1-Calcu!$E$12/8000))</f>
        <v>0</v>
      </c>
      <c r="I35" s="111">
        <f>IF(I73=0,0,I73*(1-Calcu!$E$12/I92)/(1-Calcu!$E$12/8000))</f>
        <v>0</v>
      </c>
      <c r="J35" s="111">
        <f>IF(J73=0,0,J73*(1-Calcu!$E$12/J92)/(1-Calcu!$E$12/8000))</f>
        <v>0</v>
      </c>
      <c r="K35" s="111">
        <f>IF(K73=0,0,K73*(1-Calcu!$E$12/K92)/(1-Calcu!$E$12/8000))</f>
        <v>0</v>
      </c>
      <c r="L35" s="111">
        <f>IF(L73=0,0,L73*(1-Calcu!$E$12/L92)/(1-Calcu!$E$12/8000))</f>
        <v>0</v>
      </c>
      <c r="M35" s="111">
        <f>IF(M73=0,0,M73*(1-Calcu!$E$12/M92)/(1-Calcu!$E$12/8000))</f>
        <v>0</v>
      </c>
      <c r="N35" s="111">
        <f>IF(N73=0,0,N73*(1-Calcu!$E$12/N92)/(1-Calcu!$E$12/8000))</f>
        <v>0</v>
      </c>
      <c r="O35" s="111">
        <f>IF(O73=0,0,O73*(1-Calcu!$E$12/O92)/(1-Calcu!$E$12/8000))</f>
        <v>0</v>
      </c>
      <c r="P35" s="111">
        <f>IF(P73=0,0,P73*(1-Calcu!$E$12/P92)/(1-Calcu!$E$12/8000))</f>
        <v>0</v>
      </c>
      <c r="Q35" s="111">
        <f>IF(Q73=0,0,Q73*(1-Calcu!$E$12/Q92)/(1-Calcu!$E$12/8000))</f>
        <v>0</v>
      </c>
      <c r="R35" s="111">
        <f>IF(R73=0,0,R73*(1-Calcu!$E$12/R92)/(1-Calcu!$E$12/8000))</f>
        <v>0</v>
      </c>
      <c r="S35" s="111">
        <f>IF(S73=0,0,S73*(1-Calcu!$E$12/S92)/(1-Calcu!$E$12/8000))</f>
        <v>0</v>
      </c>
      <c r="T35" s="111">
        <f>IF(T73=0,0,T73*(1-Calcu!$E$12/T92)/(1-Calcu!$E$12/8000))</f>
        <v>0</v>
      </c>
      <c r="U35" s="111">
        <f>IF(U73=0,0,U73*(1-Calcu!$E$12/U92)/(1-Calcu!$E$12/8000))</f>
        <v>0</v>
      </c>
      <c r="V35" s="111">
        <f>IF(V73=0,0,V73*(1-Calcu!$E$12/V92)/(1-Calcu!$E$12/8000))</f>
        <v>0</v>
      </c>
      <c r="W35" s="111">
        <f>IF(W73=0,0,W73*(1-Calcu!$E$12/W92)/(1-Calcu!$E$12/8000))</f>
        <v>0</v>
      </c>
      <c r="X35" s="111">
        <f>IF(X73=0,0,X73*(1-Calcu!$E$12/X92)/(1-Calcu!$E$12/8000))</f>
        <v>0</v>
      </c>
      <c r="Y35" s="111">
        <f>IF(Y73=0,0,Y73*(1-Calcu!$E$12/Y92)/(1-Calcu!$E$12/8000))</f>
        <v>0</v>
      </c>
      <c r="Z35" s="111">
        <f>IF(Z73=0,0,Z73*(1-Calcu!$E$12/Z92)/(1-Calcu!$E$12/8000))</f>
        <v>0</v>
      </c>
      <c r="AA35" s="111">
        <f>IF(AA73=0,0,AA73*(1-Calcu!$E$12/AA92)/(1-Calcu!$E$12/8000))</f>
        <v>0</v>
      </c>
      <c r="AB35" s="111">
        <f>IF(AB73=0,0,AB73*(1-Calcu!$E$12/AB92)/(1-Calcu!$E$12/8000))</f>
        <v>0</v>
      </c>
      <c r="AC35" s="111">
        <f>IF(AC73=0,0,AC73*(1-Calcu!$E$12/AC92)/(1-Calcu!$E$12/8000))</f>
        <v>0</v>
      </c>
      <c r="AD35" s="111">
        <f>IF(AD73=0,0,AD73*(1-Calcu!$E$12/AD92)/(1-Calcu!$E$12/8000))</f>
        <v>0</v>
      </c>
      <c r="AF35"/>
      <c r="AG35"/>
      <c r="AH35"/>
      <c r="AI35"/>
      <c r="AJ35"/>
      <c r="AK35"/>
    </row>
    <row r="36" spans="1:37" s="108" customFormat="1" ht="14.25" customHeight="1">
      <c r="A36" s="111">
        <f>IF(A74=0,0,A74*(1-Calcu!$E$12/A93)/(1-Calcu!$E$12/8000))</f>
        <v>0</v>
      </c>
      <c r="B36" s="111">
        <f>IF(B74=0,0,B74*(1-Calcu!$E$12/B93)/(1-Calcu!$E$12/8000))</f>
        <v>0</v>
      </c>
      <c r="C36" s="111">
        <f>IF(C74=0,0,C74*(1-Calcu!$E$12/C93)/(1-Calcu!$E$12/8000))</f>
        <v>0</v>
      </c>
      <c r="D36" s="111">
        <f>IF(D74=0,0,D74*(1-Calcu!$E$12/D93)/(1-Calcu!$E$12/8000))</f>
        <v>0</v>
      </c>
      <c r="E36" s="111">
        <f>IF(E74=0,0,E74*(1-Calcu!$E$12/E93)/(1-Calcu!$E$12/8000))</f>
        <v>0</v>
      </c>
      <c r="F36" s="111">
        <f>IF(F74=0,0,F74*(1-Calcu!$E$12/F93)/(1-Calcu!$E$12/8000))</f>
        <v>0</v>
      </c>
      <c r="G36" s="111">
        <f>IF(G74=0,0,G74*(1-Calcu!$E$12/G93)/(1-Calcu!$E$12/8000))</f>
        <v>0</v>
      </c>
      <c r="H36" s="111">
        <f>IF(H74=0,0,H74*(1-Calcu!$E$12/H93)/(1-Calcu!$E$12/8000))</f>
        <v>0</v>
      </c>
      <c r="I36" s="111">
        <f>IF(I74=0,0,I74*(1-Calcu!$E$12/I93)/(1-Calcu!$E$12/8000))</f>
        <v>0</v>
      </c>
      <c r="J36" s="111">
        <f>IF(J74=0,0,J74*(1-Calcu!$E$12/J93)/(1-Calcu!$E$12/8000))</f>
        <v>0</v>
      </c>
      <c r="K36" s="111">
        <f>IF(K74=0,0,K74*(1-Calcu!$E$12/K93)/(1-Calcu!$E$12/8000))</f>
        <v>0</v>
      </c>
      <c r="L36" s="111">
        <f>IF(L74=0,0,L74*(1-Calcu!$E$12/L93)/(1-Calcu!$E$12/8000))</f>
        <v>0</v>
      </c>
      <c r="M36" s="111">
        <f>IF(M74=0,0,M74*(1-Calcu!$E$12/M93)/(1-Calcu!$E$12/8000))</f>
        <v>0</v>
      </c>
      <c r="N36" s="111">
        <f>IF(N74=0,0,N74*(1-Calcu!$E$12/N93)/(1-Calcu!$E$12/8000))</f>
        <v>0</v>
      </c>
      <c r="O36" s="111">
        <f>IF(O74=0,0,O74*(1-Calcu!$E$12/O93)/(1-Calcu!$E$12/8000))</f>
        <v>0</v>
      </c>
      <c r="P36" s="111">
        <f>IF(P74=0,0,P74*(1-Calcu!$E$12/P93)/(1-Calcu!$E$12/8000))</f>
        <v>0</v>
      </c>
      <c r="Q36" s="111">
        <f>IF(Q74=0,0,Q74*(1-Calcu!$E$12/Q93)/(1-Calcu!$E$12/8000))</f>
        <v>0</v>
      </c>
      <c r="R36" s="111">
        <f>IF(R74=0,0,R74*(1-Calcu!$E$12/R93)/(1-Calcu!$E$12/8000))</f>
        <v>0</v>
      </c>
      <c r="S36" s="111">
        <f>IF(S74=0,0,S74*(1-Calcu!$E$12/S93)/(1-Calcu!$E$12/8000))</f>
        <v>0</v>
      </c>
      <c r="T36" s="111">
        <f>IF(T74=0,0,T74*(1-Calcu!$E$12/T93)/(1-Calcu!$E$12/8000))</f>
        <v>0</v>
      </c>
      <c r="U36" s="111">
        <f>IF(U74=0,0,U74*(1-Calcu!$E$12/U93)/(1-Calcu!$E$12/8000))</f>
        <v>0</v>
      </c>
      <c r="V36" s="111">
        <f>IF(V74=0,0,V74*(1-Calcu!$E$12/V93)/(1-Calcu!$E$12/8000))</f>
        <v>0</v>
      </c>
      <c r="W36" s="111">
        <f>IF(W74=0,0,W74*(1-Calcu!$E$12/W93)/(1-Calcu!$E$12/8000))</f>
        <v>0</v>
      </c>
      <c r="X36" s="111">
        <f>IF(X74=0,0,X74*(1-Calcu!$E$12/X93)/(1-Calcu!$E$12/8000))</f>
        <v>0</v>
      </c>
      <c r="Y36" s="111">
        <f>IF(Y74=0,0,Y74*(1-Calcu!$E$12/Y93)/(1-Calcu!$E$12/8000))</f>
        <v>0</v>
      </c>
      <c r="Z36" s="111">
        <f>IF(Z74=0,0,Z74*(1-Calcu!$E$12/Z93)/(1-Calcu!$E$12/8000))</f>
        <v>0</v>
      </c>
      <c r="AA36" s="111">
        <f>IF(AA74=0,0,AA74*(1-Calcu!$E$12/AA93)/(1-Calcu!$E$12/8000))</f>
        <v>0</v>
      </c>
      <c r="AB36" s="111">
        <f>IF(AB74=0,0,AB74*(1-Calcu!$E$12/AB93)/(1-Calcu!$E$12/8000))</f>
        <v>0</v>
      </c>
      <c r="AC36" s="111">
        <f>IF(AC74=0,0,AC74*(1-Calcu!$E$12/AC93)/(1-Calcu!$E$12/8000))</f>
        <v>0</v>
      </c>
      <c r="AD36" s="111">
        <f>IF(AD74=0,0,AD74*(1-Calcu!$E$12/AD93)/(1-Calcu!$E$12/8000))</f>
        <v>0</v>
      </c>
      <c r="AF36"/>
      <c r="AG36"/>
      <c r="AH36"/>
      <c r="AI36"/>
      <c r="AJ36"/>
      <c r="AK36"/>
    </row>
    <row r="37" spans="1:37" s="108" customFormat="1" ht="14.25" customHeight="1">
      <c r="A37" s="111">
        <f>IF(A75=0,0,A75*(1-Calcu!$E$12/A94)/(1-Calcu!$E$12/8000))</f>
        <v>0</v>
      </c>
      <c r="B37" s="111">
        <f>IF(B75=0,0,B75*(1-Calcu!$E$12/B94)/(1-Calcu!$E$12/8000))</f>
        <v>0</v>
      </c>
      <c r="C37" s="111">
        <f>IF(C75=0,0,C75*(1-Calcu!$E$12/C94)/(1-Calcu!$E$12/8000))</f>
        <v>0</v>
      </c>
      <c r="D37" s="111">
        <f>IF(D75=0,0,D75*(1-Calcu!$E$12/D94)/(1-Calcu!$E$12/8000))</f>
        <v>0</v>
      </c>
      <c r="E37" s="111">
        <f>IF(E75=0,0,E75*(1-Calcu!$E$12/E94)/(1-Calcu!$E$12/8000))</f>
        <v>0</v>
      </c>
      <c r="F37" s="111">
        <f>IF(F75=0,0,F75*(1-Calcu!$E$12/F94)/(1-Calcu!$E$12/8000))</f>
        <v>0</v>
      </c>
      <c r="G37" s="111">
        <f>IF(G75=0,0,G75*(1-Calcu!$E$12/G94)/(1-Calcu!$E$12/8000))</f>
        <v>0</v>
      </c>
      <c r="H37" s="111">
        <f>IF(H75=0,0,H75*(1-Calcu!$E$12/H94)/(1-Calcu!$E$12/8000))</f>
        <v>0</v>
      </c>
      <c r="I37" s="111">
        <f>IF(I75=0,0,I75*(1-Calcu!$E$12/I94)/(1-Calcu!$E$12/8000))</f>
        <v>0</v>
      </c>
      <c r="J37" s="111">
        <f>IF(J75=0,0,J75*(1-Calcu!$E$12/J94)/(1-Calcu!$E$12/8000))</f>
        <v>0</v>
      </c>
      <c r="K37" s="111">
        <f>IF(K75=0,0,K75*(1-Calcu!$E$12/K94)/(1-Calcu!$E$12/8000))</f>
        <v>0</v>
      </c>
      <c r="L37" s="111">
        <f>IF(L75=0,0,L75*(1-Calcu!$E$12/L94)/(1-Calcu!$E$12/8000))</f>
        <v>0</v>
      </c>
      <c r="M37" s="111">
        <f>IF(M75=0,0,M75*(1-Calcu!$E$12/M94)/(1-Calcu!$E$12/8000))</f>
        <v>0</v>
      </c>
      <c r="N37" s="111">
        <f>IF(N75=0,0,N75*(1-Calcu!$E$12/N94)/(1-Calcu!$E$12/8000))</f>
        <v>0</v>
      </c>
      <c r="O37" s="111">
        <f>IF(O75=0,0,O75*(1-Calcu!$E$12/O94)/(1-Calcu!$E$12/8000))</f>
        <v>0</v>
      </c>
      <c r="P37" s="111">
        <f>IF(P75=0,0,P75*(1-Calcu!$E$12/P94)/(1-Calcu!$E$12/8000))</f>
        <v>0</v>
      </c>
      <c r="Q37" s="111">
        <f>IF(Q75=0,0,Q75*(1-Calcu!$E$12/Q94)/(1-Calcu!$E$12/8000))</f>
        <v>0</v>
      </c>
      <c r="R37" s="111">
        <f>IF(R75=0,0,R75*(1-Calcu!$E$12/R94)/(1-Calcu!$E$12/8000))</f>
        <v>0</v>
      </c>
      <c r="S37" s="111">
        <f>IF(S75=0,0,S75*(1-Calcu!$E$12/S94)/(1-Calcu!$E$12/8000))</f>
        <v>0</v>
      </c>
      <c r="T37" s="111">
        <f>IF(T75=0,0,T75*(1-Calcu!$E$12/T94)/(1-Calcu!$E$12/8000))</f>
        <v>0</v>
      </c>
      <c r="U37" s="111">
        <f>IF(U75=0,0,U75*(1-Calcu!$E$12/U94)/(1-Calcu!$E$12/8000))</f>
        <v>0</v>
      </c>
      <c r="V37" s="111">
        <f>IF(V75=0,0,V75*(1-Calcu!$E$12/V94)/(1-Calcu!$E$12/8000))</f>
        <v>0</v>
      </c>
      <c r="W37" s="111">
        <f>IF(W75=0,0,W75*(1-Calcu!$E$12/W94)/(1-Calcu!$E$12/8000))</f>
        <v>0</v>
      </c>
      <c r="X37" s="111">
        <f>IF(X75=0,0,X75*(1-Calcu!$E$12/X94)/(1-Calcu!$E$12/8000))</f>
        <v>0</v>
      </c>
      <c r="Y37" s="111">
        <f>IF(Y75=0,0,Y75*(1-Calcu!$E$12/Y94)/(1-Calcu!$E$12/8000))</f>
        <v>0</v>
      </c>
      <c r="Z37" s="111">
        <f>IF(Z75=0,0,Z75*(1-Calcu!$E$12/Z94)/(1-Calcu!$E$12/8000))</f>
        <v>0</v>
      </c>
      <c r="AA37" s="111">
        <f>IF(AA75=0,0,AA75*(1-Calcu!$E$12/AA94)/(1-Calcu!$E$12/8000))</f>
        <v>0</v>
      </c>
      <c r="AB37" s="111">
        <f>IF(AB75=0,0,AB75*(1-Calcu!$E$12/AB94)/(1-Calcu!$E$12/8000))</f>
        <v>0</v>
      </c>
      <c r="AC37" s="111">
        <f>IF(AC75=0,0,AC75*(1-Calcu!$E$12/AC94)/(1-Calcu!$E$12/8000))</f>
        <v>0</v>
      </c>
      <c r="AD37" s="111">
        <f>IF(AD75=0,0,AD75*(1-Calcu!$E$12/AD94)/(1-Calcu!$E$12/8000))</f>
        <v>0</v>
      </c>
      <c r="AF37"/>
      <c r="AG37"/>
      <c r="AH37"/>
      <c r="AI37"/>
      <c r="AJ37"/>
      <c r="AK37"/>
    </row>
    <row r="38" spans="1:37" s="108" customFormat="1" ht="14.25" customHeight="1">
      <c r="A38" s="111">
        <f>IF(A76=0,0,A76*(1-Calcu!$E$12/A95)/(1-Calcu!$E$12/8000))</f>
        <v>0</v>
      </c>
      <c r="B38" s="111">
        <f>IF(B76=0,0,B76*(1-Calcu!$E$12/B95)/(1-Calcu!$E$12/8000))</f>
        <v>0</v>
      </c>
      <c r="C38" s="111">
        <f>IF(C76=0,0,C76*(1-Calcu!$E$12/C95)/(1-Calcu!$E$12/8000))</f>
        <v>0</v>
      </c>
      <c r="D38" s="111">
        <f>IF(D76=0,0,D76*(1-Calcu!$E$12/D95)/(1-Calcu!$E$12/8000))</f>
        <v>0</v>
      </c>
      <c r="E38" s="111">
        <f>IF(E76=0,0,E76*(1-Calcu!$E$12/E95)/(1-Calcu!$E$12/8000))</f>
        <v>0</v>
      </c>
      <c r="F38" s="111">
        <f>IF(F76=0,0,F76*(1-Calcu!$E$12/F95)/(1-Calcu!$E$12/8000))</f>
        <v>0</v>
      </c>
      <c r="G38" s="111">
        <f>IF(G76=0,0,G76*(1-Calcu!$E$12/G95)/(1-Calcu!$E$12/8000))</f>
        <v>0</v>
      </c>
      <c r="H38" s="111">
        <f>IF(H76=0,0,H76*(1-Calcu!$E$12/H95)/(1-Calcu!$E$12/8000))</f>
        <v>0</v>
      </c>
      <c r="I38" s="111">
        <f>IF(I76=0,0,I76*(1-Calcu!$E$12/I95)/(1-Calcu!$E$12/8000))</f>
        <v>0</v>
      </c>
      <c r="J38" s="111">
        <f>IF(J76=0,0,J76*(1-Calcu!$E$12/J95)/(1-Calcu!$E$12/8000))</f>
        <v>0</v>
      </c>
      <c r="K38" s="111">
        <f>IF(K76=0,0,K76*(1-Calcu!$E$12/K95)/(1-Calcu!$E$12/8000))</f>
        <v>0</v>
      </c>
      <c r="L38" s="111">
        <f>IF(L76=0,0,L76*(1-Calcu!$E$12/L95)/(1-Calcu!$E$12/8000))</f>
        <v>0</v>
      </c>
      <c r="M38" s="111">
        <f>IF(M76=0,0,M76*(1-Calcu!$E$12/M95)/(1-Calcu!$E$12/8000))</f>
        <v>0</v>
      </c>
      <c r="N38" s="111">
        <f>IF(N76=0,0,N76*(1-Calcu!$E$12/N95)/(1-Calcu!$E$12/8000))</f>
        <v>0</v>
      </c>
      <c r="O38" s="111">
        <f>IF(O76=0,0,O76*(1-Calcu!$E$12/O95)/(1-Calcu!$E$12/8000))</f>
        <v>0</v>
      </c>
      <c r="P38" s="111">
        <f>IF(P76=0,0,P76*(1-Calcu!$E$12/P95)/(1-Calcu!$E$12/8000))</f>
        <v>0</v>
      </c>
      <c r="Q38" s="111">
        <f>IF(Q76=0,0,Q76*(1-Calcu!$E$12/Q95)/(1-Calcu!$E$12/8000))</f>
        <v>0</v>
      </c>
      <c r="R38" s="111">
        <f>IF(R76=0,0,R76*(1-Calcu!$E$12/R95)/(1-Calcu!$E$12/8000))</f>
        <v>0</v>
      </c>
      <c r="S38" s="111">
        <f>IF(S76=0,0,S76*(1-Calcu!$E$12/S95)/(1-Calcu!$E$12/8000))</f>
        <v>0</v>
      </c>
      <c r="T38" s="111">
        <f>IF(T76=0,0,T76*(1-Calcu!$E$12/T95)/(1-Calcu!$E$12/8000))</f>
        <v>0</v>
      </c>
      <c r="U38" s="111">
        <f>IF(U76=0,0,U76*(1-Calcu!$E$12/U95)/(1-Calcu!$E$12/8000))</f>
        <v>0</v>
      </c>
      <c r="V38" s="111">
        <f>IF(V76=0,0,V76*(1-Calcu!$E$12/V95)/(1-Calcu!$E$12/8000))</f>
        <v>0</v>
      </c>
      <c r="W38" s="111">
        <f>IF(W76=0,0,W76*(1-Calcu!$E$12/W95)/(1-Calcu!$E$12/8000))</f>
        <v>0</v>
      </c>
      <c r="X38" s="111">
        <f>IF(X76=0,0,X76*(1-Calcu!$E$12/X95)/(1-Calcu!$E$12/8000))</f>
        <v>0</v>
      </c>
      <c r="Y38" s="111">
        <f>IF(Y76=0,0,Y76*(1-Calcu!$E$12/Y95)/(1-Calcu!$E$12/8000))</f>
        <v>0</v>
      </c>
      <c r="Z38" s="111">
        <f>IF(Z76=0,0,Z76*(1-Calcu!$E$12/Z95)/(1-Calcu!$E$12/8000))</f>
        <v>0</v>
      </c>
      <c r="AA38" s="111">
        <f>IF(AA76=0,0,AA76*(1-Calcu!$E$12/AA95)/(1-Calcu!$E$12/8000))</f>
        <v>0</v>
      </c>
      <c r="AB38" s="111">
        <f>IF(AB76=0,0,AB76*(1-Calcu!$E$12/AB95)/(1-Calcu!$E$12/8000))</f>
        <v>0</v>
      </c>
      <c r="AC38" s="111">
        <f>IF(AC76=0,0,AC76*(1-Calcu!$E$12/AC95)/(1-Calcu!$E$12/8000))</f>
        <v>0</v>
      </c>
      <c r="AD38" s="111">
        <f>IF(AD76=0,0,AD76*(1-Calcu!$E$12/AD95)/(1-Calcu!$E$12/8000))</f>
        <v>0</v>
      </c>
      <c r="AF38"/>
      <c r="AG38"/>
      <c r="AH38"/>
      <c r="AI38"/>
      <c r="AJ38"/>
      <c r="AK38"/>
    </row>
    <row r="39" spans="1:37" s="108" customFormat="1" ht="14.2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F39"/>
      <c r="AG39"/>
      <c r="AH39"/>
      <c r="AI39"/>
      <c r="AJ39"/>
      <c r="AK39"/>
    </row>
    <row r="40" spans="1:37" s="12" customFormat="1" ht="17.100000000000001" customHeight="1">
      <c r="A40" s="17" t="s">
        <v>193</v>
      </c>
    </row>
    <row r="41" spans="1:37" s="19" customFormat="1" ht="18" customHeight="1">
      <c r="A41" s="45" t="s">
        <v>103</v>
      </c>
      <c r="B41" s="45" t="s">
        <v>104</v>
      </c>
      <c r="C41" s="45" t="s">
        <v>105</v>
      </c>
      <c r="D41" s="45" t="s">
        <v>106</v>
      </c>
      <c r="E41" s="45" t="s">
        <v>107</v>
      </c>
      <c r="F41" s="45" t="s">
        <v>108</v>
      </c>
      <c r="G41" s="45" t="s">
        <v>109</v>
      </c>
      <c r="H41" s="45" t="s">
        <v>110</v>
      </c>
      <c r="I41" s="45" t="s">
        <v>111</v>
      </c>
      <c r="J41" s="45" t="s">
        <v>112</v>
      </c>
      <c r="K41" s="45" t="s">
        <v>113</v>
      </c>
      <c r="L41" s="45" t="s">
        <v>114</v>
      </c>
      <c r="M41" s="45" t="s">
        <v>115</v>
      </c>
      <c r="N41" s="45" t="s">
        <v>116</v>
      </c>
      <c r="O41" s="45" t="s">
        <v>117</v>
      </c>
      <c r="P41" s="45" t="s">
        <v>118</v>
      </c>
      <c r="Q41" s="45" t="s">
        <v>119</v>
      </c>
      <c r="R41" s="45" t="s">
        <v>120</v>
      </c>
      <c r="S41" s="45" t="s">
        <v>121</v>
      </c>
      <c r="T41" s="45" t="s">
        <v>122</v>
      </c>
      <c r="U41" s="45" t="s">
        <v>123</v>
      </c>
      <c r="V41" s="45" t="s">
        <v>124</v>
      </c>
      <c r="W41" s="45" t="s">
        <v>125</v>
      </c>
      <c r="X41" s="45" t="s">
        <v>126</v>
      </c>
      <c r="Y41" s="45" t="s">
        <v>127</v>
      </c>
      <c r="Z41" s="45" t="s">
        <v>128</v>
      </c>
      <c r="AA41" s="45" t="s">
        <v>129</v>
      </c>
      <c r="AB41" s="45" t="s">
        <v>130</v>
      </c>
      <c r="AC41" s="45" t="s">
        <v>131</v>
      </c>
      <c r="AD41" s="45" t="s">
        <v>132</v>
      </c>
      <c r="AE41" s="12"/>
      <c r="AF41" s="12"/>
      <c r="AG41" s="12"/>
      <c r="AH41" s="12"/>
      <c r="AI41" s="12"/>
      <c r="AJ41" s="12"/>
    </row>
    <row r="42" spans="1:37" ht="17.100000000000001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"/>
      <c r="AF42" s="12"/>
      <c r="AG42" s="12"/>
      <c r="AH42" s="12"/>
      <c r="AI42" s="12"/>
      <c r="AJ42" s="12"/>
    </row>
    <row r="43" spans="1:37" ht="17.100000000000001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"/>
      <c r="AF43" s="12"/>
      <c r="AG43" s="12"/>
      <c r="AH43" s="12"/>
      <c r="AI43" s="12"/>
      <c r="AJ43" s="12"/>
    </row>
    <row r="44" spans="1:37" ht="17.100000000000001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"/>
      <c r="AF44" s="12"/>
      <c r="AG44" s="12"/>
      <c r="AH44" s="12"/>
      <c r="AI44" s="12"/>
      <c r="AJ44" s="12"/>
    </row>
    <row r="45" spans="1:37" ht="17.100000000000001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"/>
      <c r="AF45" s="12"/>
      <c r="AG45" s="12"/>
      <c r="AH45" s="12"/>
      <c r="AI45" s="12"/>
      <c r="AJ45" s="12"/>
    </row>
    <row r="46" spans="1:37" ht="17.100000000000001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"/>
      <c r="AF46" s="12"/>
      <c r="AG46" s="12"/>
      <c r="AH46" s="12"/>
      <c r="AI46" s="12"/>
      <c r="AJ46" s="12"/>
    </row>
    <row r="47" spans="1:37" ht="17.100000000000001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"/>
      <c r="AF47" s="12"/>
      <c r="AG47" s="12"/>
      <c r="AH47" s="12"/>
      <c r="AI47" s="12"/>
      <c r="AJ47" s="12"/>
    </row>
    <row r="48" spans="1:37" ht="17.100000000000001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"/>
      <c r="AF48" s="12"/>
      <c r="AG48" s="12"/>
      <c r="AH48" s="12"/>
      <c r="AI48" s="12"/>
      <c r="AJ48" s="12"/>
    </row>
    <row r="49" spans="1:36" ht="17.100000000000001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"/>
      <c r="AF49" s="12"/>
      <c r="AG49" s="12"/>
      <c r="AH49" s="12"/>
      <c r="AI49" s="12"/>
      <c r="AJ49" s="12"/>
    </row>
    <row r="50" spans="1:36" ht="17.100000000000001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"/>
      <c r="AF50" s="12"/>
      <c r="AG50" s="12"/>
      <c r="AH50" s="12"/>
      <c r="AI50" s="12"/>
      <c r="AJ50" s="12"/>
    </row>
    <row r="51" spans="1:36" ht="17.100000000000001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"/>
      <c r="AF51" s="12"/>
      <c r="AG51" s="12"/>
      <c r="AH51" s="12"/>
      <c r="AI51" s="12"/>
      <c r="AJ51" s="12"/>
    </row>
    <row r="52" spans="1:36" ht="17.100000000000001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"/>
      <c r="AF52" s="12"/>
      <c r="AG52" s="12"/>
      <c r="AH52" s="12"/>
      <c r="AI52" s="12"/>
      <c r="AJ52" s="12"/>
    </row>
    <row r="53" spans="1:36" ht="17.100000000000001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"/>
      <c r="AF53" s="12"/>
      <c r="AG53" s="12"/>
      <c r="AH53" s="12"/>
      <c r="AI53" s="12"/>
      <c r="AJ53" s="12"/>
    </row>
    <row r="54" spans="1:36" ht="17.100000000000001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"/>
      <c r="AF54" s="12"/>
      <c r="AG54" s="12"/>
      <c r="AH54" s="12"/>
      <c r="AI54" s="12"/>
      <c r="AJ54" s="12"/>
    </row>
    <row r="55" spans="1:36" ht="17.100000000000001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"/>
      <c r="AF55" s="12"/>
      <c r="AG55" s="12"/>
      <c r="AH55" s="12"/>
      <c r="AI55" s="12"/>
      <c r="AJ55" s="12"/>
    </row>
    <row r="56" spans="1:36" ht="17.100000000000001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"/>
      <c r="AF56" s="12"/>
      <c r="AG56" s="12"/>
      <c r="AH56" s="12"/>
      <c r="AI56" s="12"/>
      <c r="AJ56" s="12"/>
    </row>
    <row r="57" spans="1:36" ht="17.100000000000001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"/>
      <c r="AF57" s="12"/>
      <c r="AG57" s="12"/>
      <c r="AH57" s="12"/>
      <c r="AI57" s="12"/>
      <c r="AJ57" s="12"/>
    </row>
    <row r="58" spans="1:36" ht="17.100000000000001" customHeight="1">
      <c r="AE58" s="12"/>
      <c r="AF58" s="12"/>
      <c r="AG58" s="12"/>
      <c r="AH58" s="12"/>
      <c r="AI58" s="12"/>
      <c r="AJ58" s="12"/>
    </row>
    <row r="59" spans="1:36" s="12" customFormat="1" ht="17.100000000000001" customHeight="1">
      <c r="A59" s="17" t="s">
        <v>36</v>
      </c>
    </row>
    <row r="60" spans="1:36" s="19" customFormat="1" ht="18" customHeight="1">
      <c r="A60" s="45" t="s">
        <v>133</v>
      </c>
      <c r="B60" s="45" t="s">
        <v>134</v>
      </c>
      <c r="C60" s="45" t="s">
        <v>135</v>
      </c>
      <c r="D60" s="45" t="s">
        <v>136</v>
      </c>
      <c r="E60" s="45" t="s">
        <v>137</v>
      </c>
      <c r="F60" s="45" t="s">
        <v>138</v>
      </c>
      <c r="G60" s="45" t="s">
        <v>139</v>
      </c>
      <c r="H60" s="45" t="s">
        <v>140</v>
      </c>
      <c r="I60" s="45" t="s">
        <v>141</v>
      </c>
      <c r="J60" s="45" t="s">
        <v>142</v>
      </c>
      <c r="K60" s="45" t="s">
        <v>143</v>
      </c>
      <c r="L60" s="45" t="s">
        <v>144</v>
      </c>
      <c r="M60" s="45" t="s">
        <v>145</v>
      </c>
      <c r="N60" s="45" t="s">
        <v>146</v>
      </c>
      <c r="O60" s="45" t="s">
        <v>147</v>
      </c>
      <c r="P60" s="45" t="s">
        <v>148</v>
      </c>
      <c r="Q60" s="45" t="s">
        <v>149</v>
      </c>
      <c r="R60" s="45" t="s">
        <v>150</v>
      </c>
      <c r="S60" s="45" t="s">
        <v>151</v>
      </c>
      <c r="T60" s="45" t="s">
        <v>152</v>
      </c>
      <c r="U60" s="45" t="s">
        <v>153</v>
      </c>
      <c r="V60" s="45" t="s">
        <v>154</v>
      </c>
      <c r="W60" s="45" t="s">
        <v>155</v>
      </c>
      <c r="X60" s="45" t="s">
        <v>156</v>
      </c>
      <c r="Y60" s="45" t="s">
        <v>157</v>
      </c>
      <c r="Z60" s="45" t="s">
        <v>158</v>
      </c>
      <c r="AA60" s="45" t="s">
        <v>159</v>
      </c>
      <c r="AB60" s="45" t="s">
        <v>160</v>
      </c>
      <c r="AC60" s="45" t="s">
        <v>161</v>
      </c>
      <c r="AD60" s="45" t="s">
        <v>162</v>
      </c>
      <c r="AE60" s="12"/>
      <c r="AF60" s="12"/>
      <c r="AG60" s="12"/>
      <c r="AH60" s="12"/>
      <c r="AI60" s="12"/>
      <c r="AJ60" s="12"/>
    </row>
    <row r="61" spans="1:36" ht="17.100000000000001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"/>
      <c r="AF61" s="12"/>
      <c r="AG61" s="12"/>
      <c r="AH61" s="12"/>
      <c r="AI61" s="12"/>
      <c r="AJ61" s="12"/>
    </row>
    <row r="62" spans="1:36" ht="17.100000000000001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"/>
      <c r="AF62" s="12"/>
      <c r="AG62" s="12"/>
      <c r="AH62" s="12"/>
      <c r="AI62" s="12"/>
      <c r="AJ62" s="12"/>
    </row>
    <row r="63" spans="1:36" ht="17.100000000000001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"/>
      <c r="AF63" s="12"/>
      <c r="AG63" s="12"/>
      <c r="AH63" s="12"/>
      <c r="AI63" s="12"/>
      <c r="AJ63" s="12"/>
    </row>
    <row r="64" spans="1:36" ht="17.100000000000001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"/>
      <c r="AF64" s="12"/>
      <c r="AG64" s="12"/>
      <c r="AH64" s="12"/>
      <c r="AI64" s="12"/>
      <c r="AJ64" s="12"/>
    </row>
    <row r="65" spans="1:36" ht="17.100000000000001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"/>
      <c r="AF65" s="12"/>
      <c r="AG65" s="12"/>
      <c r="AH65" s="12"/>
      <c r="AI65" s="12"/>
      <c r="AJ65" s="12"/>
    </row>
    <row r="66" spans="1:36" ht="17.100000000000001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"/>
      <c r="AF66" s="12"/>
      <c r="AG66" s="12"/>
      <c r="AH66" s="12"/>
      <c r="AI66" s="12"/>
      <c r="AJ66" s="12"/>
    </row>
    <row r="67" spans="1:36" ht="17.100000000000001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"/>
      <c r="AF67" s="12"/>
      <c r="AG67" s="12"/>
      <c r="AH67" s="12"/>
      <c r="AI67" s="12"/>
      <c r="AJ67" s="12"/>
    </row>
    <row r="68" spans="1:36" ht="17.100000000000001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"/>
      <c r="AF68" s="12"/>
      <c r="AG68" s="12"/>
      <c r="AH68" s="12"/>
      <c r="AI68" s="12"/>
      <c r="AJ68" s="12"/>
    </row>
    <row r="69" spans="1:36" ht="17.100000000000001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"/>
      <c r="AF69" s="12"/>
      <c r="AG69" s="12"/>
      <c r="AH69" s="12"/>
      <c r="AI69" s="12"/>
      <c r="AJ69" s="12"/>
    </row>
    <row r="70" spans="1:36" ht="17.100000000000001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"/>
      <c r="AF70" s="12"/>
      <c r="AG70" s="12"/>
      <c r="AH70" s="12"/>
      <c r="AI70" s="12"/>
      <c r="AJ70" s="12"/>
    </row>
    <row r="71" spans="1:36" ht="17.100000000000001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"/>
      <c r="AF71" s="12"/>
      <c r="AG71" s="12"/>
      <c r="AH71" s="12"/>
      <c r="AI71" s="12"/>
      <c r="AJ71" s="12"/>
    </row>
    <row r="72" spans="1:36" ht="17.100000000000001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"/>
      <c r="AF72" s="12"/>
      <c r="AG72" s="12"/>
      <c r="AH72" s="12"/>
      <c r="AI72" s="12"/>
      <c r="AJ72" s="12"/>
    </row>
    <row r="73" spans="1:36" ht="17.100000000000001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"/>
      <c r="AF73" s="12"/>
      <c r="AG73" s="12"/>
      <c r="AH73" s="12"/>
      <c r="AI73" s="12"/>
      <c r="AJ73" s="12"/>
    </row>
    <row r="74" spans="1:36" ht="17.100000000000001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"/>
      <c r="AF74" s="12"/>
      <c r="AG74" s="12"/>
      <c r="AH74" s="12"/>
      <c r="AI74" s="12"/>
      <c r="AJ74" s="12"/>
    </row>
    <row r="75" spans="1:36" ht="17.100000000000001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"/>
      <c r="AF75" s="12"/>
      <c r="AG75" s="12"/>
      <c r="AH75" s="12"/>
      <c r="AI75" s="12"/>
      <c r="AJ75" s="12"/>
    </row>
    <row r="76" spans="1:36" ht="17.100000000000001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"/>
      <c r="AF76" s="12"/>
      <c r="AG76" s="12"/>
      <c r="AH76" s="12"/>
      <c r="AI76" s="12"/>
      <c r="AJ76" s="12"/>
    </row>
    <row r="77" spans="1:36" ht="17.100000000000001" customHeight="1">
      <c r="AE77" s="12"/>
      <c r="AF77" s="12"/>
      <c r="AG77" s="12"/>
      <c r="AH77" s="12"/>
      <c r="AI77" s="12"/>
      <c r="AJ77" s="12"/>
    </row>
    <row r="78" spans="1:36" s="12" customFormat="1" ht="17.100000000000001" customHeight="1">
      <c r="A78" s="17" t="s">
        <v>62</v>
      </c>
    </row>
    <row r="79" spans="1:36" s="19" customFormat="1" ht="18" customHeight="1">
      <c r="A79" s="45" t="s">
        <v>163</v>
      </c>
      <c r="B79" s="45" t="s">
        <v>164</v>
      </c>
      <c r="C79" s="45" t="s">
        <v>165</v>
      </c>
      <c r="D79" s="45" t="s">
        <v>166</v>
      </c>
      <c r="E79" s="45" t="s">
        <v>167</v>
      </c>
      <c r="F79" s="45" t="s">
        <v>168</v>
      </c>
      <c r="G79" s="45" t="s">
        <v>169</v>
      </c>
      <c r="H79" s="45" t="s">
        <v>170</v>
      </c>
      <c r="I79" s="45" t="s">
        <v>171</v>
      </c>
      <c r="J79" s="45" t="s">
        <v>172</v>
      </c>
      <c r="K79" s="45" t="s">
        <v>173</v>
      </c>
      <c r="L79" s="45" t="s">
        <v>174</v>
      </c>
      <c r="M79" s="45" t="s">
        <v>175</v>
      </c>
      <c r="N79" s="45" t="s">
        <v>176</v>
      </c>
      <c r="O79" s="45" t="s">
        <v>177</v>
      </c>
      <c r="P79" s="45" t="s">
        <v>178</v>
      </c>
      <c r="Q79" s="45" t="s">
        <v>179</v>
      </c>
      <c r="R79" s="45" t="s">
        <v>180</v>
      </c>
      <c r="S79" s="45" t="s">
        <v>181</v>
      </c>
      <c r="T79" s="45" t="s">
        <v>182</v>
      </c>
      <c r="U79" s="45" t="s">
        <v>183</v>
      </c>
      <c r="V79" s="45" t="s">
        <v>184</v>
      </c>
      <c r="W79" s="45" t="s">
        <v>185</v>
      </c>
      <c r="X79" s="45" t="s">
        <v>186</v>
      </c>
      <c r="Y79" s="45" t="s">
        <v>187</v>
      </c>
      <c r="Z79" s="45" t="s">
        <v>188</v>
      </c>
      <c r="AA79" s="45" t="s">
        <v>189</v>
      </c>
      <c r="AB79" s="45" t="s">
        <v>190</v>
      </c>
      <c r="AC79" s="45" t="s">
        <v>191</v>
      </c>
      <c r="AD79" s="45" t="s">
        <v>192</v>
      </c>
      <c r="AE79" s="12"/>
      <c r="AF79" s="12"/>
      <c r="AG79" s="12"/>
      <c r="AH79" s="12"/>
      <c r="AI79" s="12"/>
      <c r="AJ79" s="12"/>
    </row>
    <row r="80" spans="1:36" ht="17.100000000000001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"/>
      <c r="AF80" s="12"/>
      <c r="AG80" s="12"/>
      <c r="AH80" s="12"/>
      <c r="AI80" s="12"/>
      <c r="AJ80" s="12"/>
    </row>
    <row r="81" spans="1:36" ht="17.100000000000001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"/>
      <c r="AF81" s="12"/>
      <c r="AG81" s="12"/>
      <c r="AH81" s="12"/>
      <c r="AI81" s="12"/>
      <c r="AJ81" s="12"/>
    </row>
    <row r="82" spans="1:36" ht="17.100000000000001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"/>
      <c r="AF82" s="12"/>
      <c r="AG82" s="12"/>
      <c r="AH82" s="12"/>
      <c r="AI82" s="12"/>
      <c r="AJ82" s="12"/>
    </row>
    <row r="83" spans="1:36" ht="17.100000000000001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"/>
      <c r="AF83" s="12"/>
      <c r="AG83" s="12"/>
      <c r="AH83" s="12"/>
      <c r="AI83" s="12"/>
      <c r="AJ83" s="12"/>
    </row>
    <row r="84" spans="1:36" ht="17.100000000000001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"/>
      <c r="AF84" s="12"/>
      <c r="AG84" s="12"/>
      <c r="AH84" s="12"/>
      <c r="AI84" s="12"/>
      <c r="AJ84" s="12"/>
    </row>
    <row r="85" spans="1:36" ht="17.100000000000001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"/>
      <c r="AF85" s="12"/>
      <c r="AG85" s="12"/>
      <c r="AH85" s="12"/>
      <c r="AI85" s="12"/>
      <c r="AJ85" s="12"/>
    </row>
    <row r="86" spans="1:36" ht="17.100000000000001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"/>
      <c r="AF86" s="12"/>
      <c r="AG86" s="12"/>
      <c r="AH86" s="12"/>
      <c r="AI86" s="12"/>
      <c r="AJ86" s="12"/>
    </row>
    <row r="87" spans="1:36" ht="17.100000000000001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"/>
      <c r="AF87" s="12"/>
      <c r="AG87" s="12"/>
      <c r="AH87" s="12"/>
      <c r="AI87" s="12"/>
      <c r="AJ87" s="12"/>
    </row>
    <row r="88" spans="1:36" ht="17.100000000000001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"/>
      <c r="AF88" s="12"/>
      <c r="AG88" s="12"/>
      <c r="AH88" s="12"/>
      <c r="AI88" s="12"/>
      <c r="AJ88" s="12"/>
    </row>
    <row r="89" spans="1:36" ht="17.100000000000001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"/>
      <c r="AF89" s="12"/>
      <c r="AG89" s="12"/>
      <c r="AH89" s="12"/>
      <c r="AI89" s="12"/>
      <c r="AJ89" s="12"/>
    </row>
    <row r="90" spans="1:36" ht="17.100000000000001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"/>
      <c r="AF90" s="12"/>
      <c r="AG90" s="12"/>
      <c r="AH90" s="12"/>
      <c r="AI90" s="12"/>
      <c r="AJ90" s="12"/>
    </row>
    <row r="91" spans="1:36" ht="17.100000000000001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"/>
      <c r="AF91" s="12"/>
      <c r="AG91" s="12"/>
      <c r="AH91" s="12"/>
      <c r="AI91" s="12"/>
      <c r="AJ91" s="12"/>
    </row>
    <row r="92" spans="1:36" ht="17.100000000000001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"/>
      <c r="AF92" s="12"/>
      <c r="AG92" s="12"/>
      <c r="AH92" s="12"/>
      <c r="AI92" s="12"/>
      <c r="AJ92" s="12"/>
    </row>
    <row r="93" spans="1:36" ht="17.100000000000001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"/>
      <c r="AF93" s="12"/>
      <c r="AG93" s="12"/>
      <c r="AH93" s="12"/>
      <c r="AI93" s="12"/>
      <c r="AJ93" s="12"/>
    </row>
    <row r="94" spans="1:36" ht="17.100000000000001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"/>
      <c r="AF94" s="12"/>
      <c r="AG94" s="12"/>
      <c r="AH94" s="12"/>
      <c r="AI94" s="12"/>
      <c r="AJ94" s="12"/>
    </row>
    <row r="95" spans="1:36" ht="17.100000000000001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"/>
      <c r="AF95" s="12"/>
      <c r="AG95" s="12"/>
      <c r="AH95" s="12"/>
      <c r="AI95" s="12"/>
      <c r="AJ95" s="12"/>
    </row>
    <row r="97" spans="1:3" ht="17.100000000000001" customHeight="1">
      <c r="A97" s="17" t="s">
        <v>36</v>
      </c>
      <c r="B97" s="12"/>
      <c r="C97" s="12"/>
    </row>
    <row r="98" spans="1:3" ht="17.100000000000001" customHeight="1">
      <c r="A98" s="45" t="s">
        <v>100</v>
      </c>
      <c r="B98" s="45" t="s">
        <v>101</v>
      </c>
      <c r="C98" s="45" t="s">
        <v>102</v>
      </c>
    </row>
  </sheetData>
  <mergeCells count="1">
    <mergeCell ref="A21:AD2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/>
  </sheetViews>
  <sheetFormatPr defaultColWidth="9" defaultRowHeight="17.100000000000001" customHeight="1"/>
  <cols>
    <col min="1" max="36" width="10.44140625" style="35" customWidth="1"/>
    <col min="37" max="16384" width="9" style="35"/>
  </cols>
  <sheetData>
    <row r="1" spans="1:25" s="12" customFormat="1" ht="33" customHeight="1">
      <c r="A1" s="15" t="s">
        <v>53</v>
      </c>
    </row>
    <row r="2" spans="1:25" s="12" customFormat="1" ht="17.100000000000001" customHeight="1">
      <c r="A2" s="17" t="s">
        <v>44</v>
      </c>
      <c r="C2" s="124" t="s">
        <v>77</v>
      </c>
      <c r="F2" s="124" t="s">
        <v>98</v>
      </c>
      <c r="O2" s="17" t="s">
        <v>45</v>
      </c>
      <c r="R2" s="17" t="s">
        <v>46</v>
      </c>
      <c r="W2" s="17" t="s">
        <v>706</v>
      </c>
    </row>
    <row r="3" spans="1:25" s="12" customFormat="1" ht="27">
      <c r="A3" s="14" t="s">
        <v>78</v>
      </c>
      <c r="B3" s="14" t="s">
        <v>73</v>
      </c>
      <c r="C3" s="14" t="s">
        <v>60</v>
      </c>
      <c r="D3" s="14" t="s">
        <v>61</v>
      </c>
      <c r="E3" s="14" t="s">
        <v>54</v>
      </c>
      <c r="F3" s="13" t="s">
        <v>47</v>
      </c>
      <c r="G3" s="14" t="s">
        <v>76</v>
      </c>
      <c r="H3" s="14" t="s">
        <v>99</v>
      </c>
      <c r="I3" s="14" t="s">
        <v>48</v>
      </c>
      <c r="J3" s="14" t="s">
        <v>195</v>
      </c>
      <c r="K3" s="14" t="s">
        <v>196</v>
      </c>
      <c r="L3" s="14" t="s">
        <v>197</v>
      </c>
      <c r="M3" s="14" t="s">
        <v>198</v>
      </c>
      <c r="N3" s="14" t="s">
        <v>199</v>
      </c>
      <c r="O3" s="14" t="s">
        <v>50</v>
      </c>
      <c r="P3" s="46" t="s">
        <v>51</v>
      </c>
      <c r="Q3" s="46" t="s">
        <v>52</v>
      </c>
      <c r="R3" s="46" t="s">
        <v>79</v>
      </c>
      <c r="S3" s="46" t="s">
        <v>80</v>
      </c>
      <c r="T3" s="46" t="s">
        <v>81</v>
      </c>
      <c r="U3" s="46" t="s">
        <v>194</v>
      </c>
      <c r="W3" s="46" t="s">
        <v>79</v>
      </c>
      <c r="X3" s="46" t="s">
        <v>80</v>
      </c>
      <c r="Y3" s="46" t="s">
        <v>81</v>
      </c>
    </row>
    <row r="4" spans="1:25" s="12" customFormat="1" ht="17.100000000000001" customHeight="1">
      <c r="A4" s="36"/>
      <c r="B4" s="23"/>
      <c r="C4" s="23"/>
      <c r="D4" s="63"/>
      <c r="E4" s="47"/>
      <c r="F4" s="23"/>
      <c r="G4" s="23"/>
      <c r="H4" s="126"/>
      <c r="I4" s="4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28">
        <f t="shared" ref="U4:U19" si="0">SUM(A23:AD23)</f>
        <v>0</v>
      </c>
      <c r="W4" s="23"/>
      <c r="X4" s="23"/>
      <c r="Y4" s="23"/>
    </row>
    <row r="5" spans="1:25" s="12" customFormat="1" ht="17.100000000000001" customHeight="1">
      <c r="A5" s="36"/>
      <c r="B5" s="23"/>
      <c r="C5" s="23"/>
      <c r="D5" s="63"/>
      <c r="E5" s="47"/>
      <c r="F5" s="23"/>
      <c r="G5" s="23"/>
      <c r="H5" s="126"/>
      <c r="I5" s="47"/>
      <c r="J5" s="23"/>
      <c r="K5" s="23"/>
      <c r="L5" s="23"/>
      <c r="M5" s="23"/>
      <c r="N5" s="23"/>
      <c r="O5" s="23"/>
      <c r="P5" s="24"/>
      <c r="Q5" s="24"/>
      <c r="R5" s="24"/>
      <c r="S5" s="24"/>
      <c r="T5" s="24"/>
      <c r="U5" s="128">
        <f t="shared" si="0"/>
        <v>0</v>
      </c>
      <c r="W5" s="24"/>
      <c r="X5" s="24"/>
      <c r="Y5" s="24"/>
    </row>
    <row r="6" spans="1:25" s="12" customFormat="1" ht="17.100000000000001" customHeight="1">
      <c r="A6" s="36"/>
      <c r="B6" s="23"/>
      <c r="C6" s="23"/>
      <c r="D6" s="63"/>
      <c r="E6" s="47"/>
      <c r="F6" s="23"/>
      <c r="G6" s="23"/>
      <c r="H6" s="126"/>
      <c r="I6" s="47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128">
        <f t="shared" si="0"/>
        <v>0</v>
      </c>
      <c r="W6" s="24"/>
      <c r="X6" s="24"/>
      <c r="Y6" s="24"/>
    </row>
    <row r="7" spans="1:25" s="12" customFormat="1" ht="17.100000000000001" customHeight="1">
      <c r="A7" s="36"/>
      <c r="B7" s="23"/>
      <c r="C7" s="23"/>
      <c r="D7" s="63"/>
      <c r="E7" s="47"/>
      <c r="F7" s="23"/>
      <c r="G7" s="23"/>
      <c r="H7" s="126"/>
      <c r="I7" s="47"/>
      <c r="J7" s="23"/>
      <c r="K7" s="23"/>
      <c r="L7" s="23"/>
      <c r="M7" s="23"/>
      <c r="N7" s="23"/>
      <c r="O7" s="23"/>
      <c r="P7" s="24"/>
      <c r="Q7" s="24"/>
      <c r="R7" s="24"/>
      <c r="S7" s="24"/>
      <c r="T7" s="24"/>
      <c r="U7" s="128">
        <f t="shared" si="0"/>
        <v>0</v>
      </c>
      <c r="W7" s="24"/>
      <c r="X7" s="24"/>
      <c r="Y7" s="24"/>
    </row>
    <row r="8" spans="1:25" s="12" customFormat="1" ht="17.100000000000001" customHeight="1">
      <c r="A8" s="36"/>
      <c r="B8" s="23"/>
      <c r="C8" s="23"/>
      <c r="D8" s="63"/>
      <c r="E8" s="47"/>
      <c r="F8" s="23"/>
      <c r="G8" s="23"/>
      <c r="H8" s="126"/>
      <c r="I8" s="47"/>
      <c r="J8" s="23"/>
      <c r="K8" s="23"/>
      <c r="L8" s="23"/>
      <c r="M8" s="23"/>
      <c r="N8" s="23"/>
      <c r="O8" s="23"/>
      <c r="P8" s="24"/>
      <c r="Q8" s="24"/>
      <c r="R8" s="24"/>
      <c r="S8" s="24"/>
      <c r="T8" s="24"/>
      <c r="U8" s="128">
        <f t="shared" si="0"/>
        <v>0</v>
      </c>
      <c r="W8" s="24"/>
      <c r="X8" s="24"/>
      <c r="Y8" s="24"/>
    </row>
    <row r="9" spans="1:25" s="12" customFormat="1" ht="17.100000000000001" customHeight="1">
      <c r="A9" s="36"/>
      <c r="B9" s="23"/>
      <c r="C9" s="23"/>
      <c r="D9" s="63"/>
      <c r="E9" s="47"/>
      <c r="F9" s="23"/>
      <c r="G9" s="23"/>
      <c r="H9" s="126"/>
      <c r="I9" s="47"/>
      <c r="J9" s="23"/>
      <c r="K9" s="23"/>
      <c r="L9" s="23"/>
      <c r="M9" s="23"/>
      <c r="N9" s="23"/>
      <c r="O9" s="23"/>
      <c r="P9" s="24"/>
      <c r="Q9" s="24"/>
      <c r="R9" s="24"/>
      <c r="S9" s="24"/>
      <c r="T9" s="24"/>
      <c r="U9" s="128">
        <f t="shared" si="0"/>
        <v>0</v>
      </c>
      <c r="W9" s="24"/>
      <c r="X9" s="24"/>
      <c r="Y9" s="24"/>
    </row>
    <row r="10" spans="1:25" s="12" customFormat="1" ht="17.100000000000001" customHeight="1">
      <c r="A10" s="36"/>
      <c r="B10" s="23"/>
      <c r="C10" s="23"/>
      <c r="D10" s="63"/>
      <c r="E10" s="47"/>
      <c r="F10" s="23"/>
      <c r="G10" s="23"/>
      <c r="H10" s="126"/>
      <c r="I10" s="47"/>
      <c r="J10" s="23"/>
      <c r="K10" s="23"/>
      <c r="L10" s="23"/>
      <c r="M10" s="23"/>
      <c r="N10" s="23"/>
      <c r="O10" s="23"/>
      <c r="P10" s="24"/>
      <c r="Q10" s="24"/>
      <c r="R10" s="24"/>
      <c r="S10" s="24"/>
      <c r="T10" s="24"/>
      <c r="U10" s="128">
        <f t="shared" si="0"/>
        <v>0</v>
      </c>
      <c r="W10" s="24"/>
      <c r="X10" s="24"/>
      <c r="Y10" s="24"/>
    </row>
    <row r="11" spans="1:25" s="12" customFormat="1" ht="17.100000000000001" customHeight="1">
      <c r="A11" s="36"/>
      <c r="B11" s="23"/>
      <c r="C11" s="23"/>
      <c r="D11" s="63"/>
      <c r="E11" s="47"/>
      <c r="F11" s="23"/>
      <c r="G11" s="23"/>
      <c r="H11" s="126"/>
      <c r="I11" s="47"/>
      <c r="J11" s="23"/>
      <c r="K11" s="23"/>
      <c r="L11" s="23"/>
      <c r="M11" s="23"/>
      <c r="N11" s="23"/>
      <c r="O11" s="23"/>
      <c r="P11" s="24"/>
      <c r="Q11" s="24"/>
      <c r="R11" s="24"/>
      <c r="S11" s="24"/>
      <c r="T11" s="24"/>
      <c r="U11" s="128">
        <f t="shared" si="0"/>
        <v>0</v>
      </c>
      <c r="W11" s="24"/>
      <c r="X11" s="24"/>
      <c r="Y11" s="24"/>
    </row>
    <row r="12" spans="1:25" s="12" customFormat="1" ht="17.100000000000001" customHeight="1">
      <c r="A12" s="36"/>
      <c r="B12" s="23"/>
      <c r="C12" s="23"/>
      <c r="D12" s="63"/>
      <c r="E12" s="47"/>
      <c r="F12" s="23"/>
      <c r="G12" s="23"/>
      <c r="H12" s="126"/>
      <c r="I12" s="47"/>
      <c r="J12" s="23"/>
      <c r="K12" s="23"/>
      <c r="L12" s="23"/>
      <c r="M12" s="23"/>
      <c r="N12" s="23"/>
      <c r="O12" s="23"/>
      <c r="P12" s="24"/>
      <c r="Q12" s="24"/>
      <c r="R12" s="24"/>
      <c r="S12" s="24"/>
      <c r="T12" s="24"/>
      <c r="U12" s="128">
        <f t="shared" si="0"/>
        <v>0</v>
      </c>
      <c r="W12" s="24"/>
      <c r="X12" s="24"/>
      <c r="Y12" s="24"/>
    </row>
    <row r="13" spans="1:25" s="12" customFormat="1" ht="17.100000000000001" customHeight="1">
      <c r="A13" s="36"/>
      <c r="B13" s="23"/>
      <c r="C13" s="23"/>
      <c r="D13" s="63"/>
      <c r="E13" s="47"/>
      <c r="F13" s="23"/>
      <c r="G13" s="23"/>
      <c r="H13" s="126"/>
      <c r="I13" s="47"/>
      <c r="J13" s="23"/>
      <c r="K13" s="23"/>
      <c r="L13" s="23"/>
      <c r="M13" s="23"/>
      <c r="N13" s="23"/>
      <c r="O13" s="23"/>
      <c r="P13" s="24"/>
      <c r="Q13" s="24"/>
      <c r="R13" s="24"/>
      <c r="S13" s="24"/>
      <c r="T13" s="24"/>
      <c r="U13" s="128">
        <f t="shared" si="0"/>
        <v>0</v>
      </c>
      <c r="W13" s="24"/>
      <c r="X13" s="24"/>
      <c r="Y13" s="24"/>
    </row>
    <row r="14" spans="1:25" s="12" customFormat="1" ht="17.100000000000001" customHeight="1">
      <c r="A14" s="36"/>
      <c r="B14" s="23"/>
      <c r="C14" s="23"/>
      <c r="D14" s="63"/>
      <c r="E14" s="47"/>
      <c r="F14" s="23"/>
      <c r="G14" s="23"/>
      <c r="H14" s="126"/>
      <c r="I14" s="47"/>
      <c r="J14" s="23"/>
      <c r="K14" s="23"/>
      <c r="L14" s="23"/>
      <c r="M14" s="23"/>
      <c r="N14" s="23"/>
      <c r="O14" s="23"/>
      <c r="P14" s="24"/>
      <c r="Q14" s="24"/>
      <c r="R14" s="24"/>
      <c r="S14" s="24"/>
      <c r="T14" s="24"/>
      <c r="U14" s="128">
        <f t="shared" si="0"/>
        <v>0</v>
      </c>
      <c r="W14" s="24"/>
      <c r="X14" s="24"/>
      <c r="Y14" s="24"/>
    </row>
    <row r="15" spans="1:25" s="12" customFormat="1" ht="17.100000000000001" customHeight="1">
      <c r="A15" s="36"/>
      <c r="B15" s="23"/>
      <c r="C15" s="23"/>
      <c r="D15" s="63"/>
      <c r="E15" s="47"/>
      <c r="F15" s="23"/>
      <c r="G15" s="23"/>
      <c r="H15" s="126"/>
      <c r="I15" s="47"/>
      <c r="J15" s="23"/>
      <c r="K15" s="23"/>
      <c r="L15" s="23"/>
      <c r="M15" s="23"/>
      <c r="N15" s="24"/>
      <c r="O15" s="24"/>
      <c r="P15" s="24"/>
      <c r="Q15" s="24"/>
      <c r="R15" s="24"/>
      <c r="S15" s="24"/>
      <c r="T15" s="24"/>
      <c r="U15" s="128">
        <f t="shared" si="0"/>
        <v>0</v>
      </c>
      <c r="W15" s="24"/>
      <c r="X15" s="24"/>
      <c r="Y15" s="24"/>
    </row>
    <row r="16" spans="1:25" s="12" customFormat="1" ht="17.100000000000001" customHeight="1">
      <c r="A16" s="36"/>
      <c r="B16" s="23"/>
      <c r="C16" s="23"/>
      <c r="D16" s="63"/>
      <c r="E16" s="47"/>
      <c r="F16" s="23"/>
      <c r="G16" s="23"/>
      <c r="H16" s="126"/>
      <c r="I16" s="47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128">
        <f t="shared" si="0"/>
        <v>0</v>
      </c>
      <c r="W16" s="24"/>
      <c r="X16" s="24"/>
      <c r="Y16" s="24"/>
    </row>
    <row r="17" spans="1:37" s="12" customFormat="1" ht="17.100000000000001" customHeight="1">
      <c r="A17" s="36"/>
      <c r="B17" s="23"/>
      <c r="C17" s="23"/>
      <c r="D17" s="63"/>
      <c r="E17" s="47"/>
      <c r="F17" s="23"/>
      <c r="G17" s="23"/>
      <c r="H17" s="126"/>
      <c r="I17" s="47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128">
        <f t="shared" si="0"/>
        <v>0</v>
      </c>
      <c r="W17" s="24"/>
      <c r="X17" s="24"/>
      <c r="Y17" s="24"/>
    </row>
    <row r="18" spans="1:37" s="12" customFormat="1" ht="17.100000000000001" customHeight="1">
      <c r="A18" s="36"/>
      <c r="B18" s="23"/>
      <c r="C18" s="23"/>
      <c r="D18" s="63"/>
      <c r="E18" s="47"/>
      <c r="F18" s="23"/>
      <c r="G18" s="23"/>
      <c r="H18" s="126"/>
      <c r="I18" s="47"/>
      <c r="J18" s="23"/>
      <c r="K18" s="23"/>
      <c r="L18" s="23"/>
      <c r="M18" s="23"/>
      <c r="N18" s="24"/>
      <c r="O18" s="24"/>
      <c r="P18" s="24"/>
      <c r="Q18" s="24"/>
      <c r="R18" s="24"/>
      <c r="S18" s="24"/>
      <c r="T18" s="24"/>
      <c r="U18" s="128">
        <f t="shared" si="0"/>
        <v>0</v>
      </c>
      <c r="W18" s="24"/>
      <c r="X18" s="24"/>
      <c r="Y18" s="24"/>
    </row>
    <row r="19" spans="1:37" s="12" customFormat="1" ht="17.100000000000001" customHeight="1">
      <c r="A19" s="36"/>
      <c r="B19" s="23"/>
      <c r="C19" s="23"/>
      <c r="D19" s="63"/>
      <c r="E19" s="47"/>
      <c r="F19" s="23"/>
      <c r="G19" s="23"/>
      <c r="H19" s="126"/>
      <c r="I19" s="47"/>
      <c r="J19" s="23"/>
      <c r="K19" s="23"/>
      <c r="L19" s="23"/>
      <c r="M19" s="23"/>
      <c r="N19" s="24"/>
      <c r="O19" s="24"/>
      <c r="P19" s="24"/>
      <c r="Q19" s="24"/>
      <c r="R19" s="24"/>
      <c r="S19" s="24"/>
      <c r="T19" s="24"/>
      <c r="U19" s="128">
        <f t="shared" si="0"/>
        <v>0</v>
      </c>
      <c r="W19" s="24"/>
      <c r="X19" s="24"/>
      <c r="Y19" s="24"/>
    </row>
    <row r="20" spans="1:37" s="12" customFormat="1" ht="17.100000000000001" customHeight="1"/>
    <row r="21" spans="1:37" s="108" customFormat="1" ht="14.25" customHeight="1">
      <c r="A21" s="428" t="s">
        <v>66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  <c r="V21" s="429"/>
      <c r="W21" s="429"/>
      <c r="X21" s="429"/>
      <c r="Y21" s="429"/>
      <c r="Z21" s="429"/>
      <c r="AA21" s="429"/>
      <c r="AB21" s="429"/>
      <c r="AC21" s="429"/>
      <c r="AD21" s="429"/>
      <c r="AF21"/>
      <c r="AG21"/>
      <c r="AH21"/>
      <c r="AI21"/>
      <c r="AJ21"/>
      <c r="AK21"/>
    </row>
    <row r="22" spans="1:37" s="108" customFormat="1" ht="14.25" customHeight="1">
      <c r="A22" s="127">
        <v>1</v>
      </c>
      <c r="B22" s="127">
        <v>2</v>
      </c>
      <c r="C22" s="127">
        <v>3</v>
      </c>
      <c r="D22" s="127">
        <v>4</v>
      </c>
      <c r="E22" s="127">
        <v>5</v>
      </c>
      <c r="F22" s="127">
        <v>6</v>
      </c>
      <c r="G22" s="127">
        <v>7</v>
      </c>
      <c r="H22" s="127">
        <v>8</v>
      </c>
      <c r="I22" s="127">
        <v>9</v>
      </c>
      <c r="J22" s="127">
        <v>10</v>
      </c>
      <c r="K22" s="127">
        <v>11</v>
      </c>
      <c r="L22" s="127">
        <v>12</v>
      </c>
      <c r="M22" s="127">
        <v>13</v>
      </c>
      <c r="N22" s="127">
        <v>14</v>
      </c>
      <c r="O22" s="127">
        <v>15</v>
      </c>
      <c r="P22" s="127">
        <v>16</v>
      </c>
      <c r="Q22" s="127">
        <v>17</v>
      </c>
      <c r="R22" s="127">
        <v>18</v>
      </c>
      <c r="S22" s="127">
        <v>19</v>
      </c>
      <c r="T22" s="127">
        <v>20</v>
      </c>
      <c r="U22" s="127">
        <v>21</v>
      </c>
      <c r="V22" s="127">
        <v>22</v>
      </c>
      <c r="W22" s="127">
        <v>23</v>
      </c>
      <c r="X22" s="127">
        <v>24</v>
      </c>
      <c r="Y22" s="127">
        <v>25</v>
      </c>
      <c r="Z22" s="127">
        <v>26</v>
      </c>
      <c r="AA22" s="127">
        <v>27</v>
      </c>
      <c r="AB22" s="127">
        <v>28</v>
      </c>
      <c r="AC22" s="127">
        <v>29</v>
      </c>
      <c r="AD22" s="127">
        <v>30</v>
      </c>
      <c r="AF22" s="109"/>
      <c r="AG22" s="109"/>
      <c r="AH22" s="109"/>
      <c r="AI22" s="109"/>
      <c r="AJ22" s="109"/>
      <c r="AK22" s="109"/>
    </row>
    <row r="23" spans="1:37" s="108" customFormat="1" ht="14.25" customHeight="1">
      <c r="A23" s="111">
        <f>IF(A61=0,0,A61*(1-Calcu!$E$12/A80)/(1-Calcu!$E$12/8000))</f>
        <v>0</v>
      </c>
      <c r="B23" s="111">
        <f>IF(B61=0,0,B61*(1-Calcu!$E$12/B80)/(1-Calcu!$E$12/8000))</f>
        <v>0</v>
      </c>
      <c r="C23" s="111">
        <f>IF(C61=0,0,C61*(1-Calcu!$E$12/C80)/(1-Calcu!$E$12/8000))</f>
        <v>0</v>
      </c>
      <c r="D23" s="111">
        <f>IF(D61=0,0,D61*(1-Calcu!$E$12/D80)/(1-Calcu!$E$12/8000))</f>
        <v>0</v>
      </c>
      <c r="E23" s="111">
        <f>IF(E61=0,0,E61*(1-Calcu!$E$12/E80)/(1-Calcu!$E$12/8000))</f>
        <v>0</v>
      </c>
      <c r="F23" s="111">
        <f>IF(F61=0,0,F61*(1-Calcu!$E$12/F80)/(1-Calcu!$E$12/8000))</f>
        <v>0</v>
      </c>
      <c r="G23" s="111">
        <f>IF(G61=0,0,G61*(1-Calcu!$E$12/G80)/(1-Calcu!$E$12/8000))</f>
        <v>0</v>
      </c>
      <c r="H23" s="111">
        <f>IF(H61=0,0,H61*(1-Calcu!$E$12/H80)/(1-Calcu!$E$12/8000))</f>
        <v>0</v>
      </c>
      <c r="I23" s="111">
        <f>IF(I61=0,0,I61*(1-Calcu!$E$12/I80)/(1-Calcu!$E$12/8000))</f>
        <v>0</v>
      </c>
      <c r="J23" s="111">
        <f>IF(J61=0,0,J61*(1-Calcu!$E$12/J80)/(1-Calcu!$E$12/8000))</f>
        <v>0</v>
      </c>
      <c r="K23" s="111">
        <f>IF(K61=0,0,K61*(1-Calcu!$E$12/K80)/(1-Calcu!$E$12/8000))</f>
        <v>0</v>
      </c>
      <c r="L23" s="111">
        <f>IF(L61=0,0,L61*(1-Calcu!$E$12/L80)/(1-Calcu!$E$12/8000))</f>
        <v>0</v>
      </c>
      <c r="M23" s="111">
        <f>IF(M61=0,0,M61*(1-Calcu!$E$12/M80)/(1-Calcu!$E$12/8000))</f>
        <v>0</v>
      </c>
      <c r="N23" s="111">
        <f>IF(N61=0,0,N61*(1-Calcu!$E$12/N80)/(1-Calcu!$E$12/8000))</f>
        <v>0</v>
      </c>
      <c r="O23" s="111">
        <f>IF(O61=0,0,O61*(1-Calcu!$E$12/O80)/(1-Calcu!$E$12/8000))</f>
        <v>0</v>
      </c>
      <c r="P23" s="111">
        <f>IF(P61=0,0,P61*(1-Calcu!$E$12/P80)/(1-Calcu!$E$12/8000))</f>
        <v>0</v>
      </c>
      <c r="Q23" s="111">
        <f>IF(Q61=0,0,Q61*(1-Calcu!$E$12/Q80)/(1-Calcu!$E$12/8000))</f>
        <v>0</v>
      </c>
      <c r="R23" s="111">
        <f>IF(R61=0,0,R61*(1-Calcu!$E$12/R80)/(1-Calcu!$E$12/8000))</f>
        <v>0</v>
      </c>
      <c r="S23" s="111">
        <f>IF(S61=0,0,S61*(1-Calcu!$E$12/S80)/(1-Calcu!$E$12/8000))</f>
        <v>0</v>
      </c>
      <c r="T23" s="111">
        <f>IF(T61=0,0,T61*(1-Calcu!$E$12/T80)/(1-Calcu!$E$12/8000))</f>
        <v>0</v>
      </c>
      <c r="U23" s="111">
        <f>IF(U61=0,0,U61*(1-Calcu!$E$12/U80)/(1-Calcu!$E$12/8000))</f>
        <v>0</v>
      </c>
      <c r="V23" s="111">
        <f>IF(V61=0,0,V61*(1-Calcu!$E$12/V80)/(1-Calcu!$E$12/8000))</f>
        <v>0</v>
      </c>
      <c r="W23" s="111">
        <f>IF(W61=0,0,W61*(1-Calcu!$E$12/W80)/(1-Calcu!$E$12/8000))</f>
        <v>0</v>
      </c>
      <c r="X23" s="111">
        <f>IF(X61=0,0,X61*(1-Calcu!$E$12/X80)/(1-Calcu!$E$12/8000))</f>
        <v>0</v>
      </c>
      <c r="Y23" s="111">
        <f>IF(Y61=0,0,Y61*(1-Calcu!$E$12/Y80)/(1-Calcu!$E$12/8000))</f>
        <v>0</v>
      </c>
      <c r="Z23" s="111">
        <f>IF(Z61=0,0,Z61*(1-Calcu!$E$12/Z80)/(1-Calcu!$E$12/8000))</f>
        <v>0</v>
      </c>
      <c r="AA23" s="111">
        <f>IF(AA61=0,0,AA61*(1-Calcu!$E$12/AA80)/(1-Calcu!$E$12/8000))</f>
        <v>0</v>
      </c>
      <c r="AB23" s="111">
        <f>IF(AB61=0,0,AB61*(1-Calcu!$E$12/AB80)/(1-Calcu!$E$12/8000))</f>
        <v>0</v>
      </c>
      <c r="AC23" s="111">
        <f>IF(AC61=0,0,AC61*(1-Calcu!$E$12/AC80)/(1-Calcu!$E$12/8000))</f>
        <v>0</v>
      </c>
      <c r="AD23" s="111">
        <f>IF(AD61=0,0,AD61*(1-Calcu!$E$12/AD80)/(1-Calcu!$E$12/8000))</f>
        <v>0</v>
      </c>
      <c r="AF23"/>
      <c r="AG23"/>
      <c r="AH23"/>
      <c r="AI23"/>
      <c r="AJ23"/>
      <c r="AK23"/>
    </row>
    <row r="24" spans="1:37" s="108" customFormat="1" ht="14.25" customHeight="1">
      <c r="A24" s="111">
        <f>IF(A62=0,0,A62*(1-Calcu!$E$12/A81)/(1-Calcu!$E$12/8000))</f>
        <v>0</v>
      </c>
      <c r="B24" s="111">
        <f>IF(B62=0,0,B62*(1-Calcu!$E$12/B81)/(1-Calcu!$E$12/8000))</f>
        <v>0</v>
      </c>
      <c r="C24" s="111">
        <f>IF(C62=0,0,C62*(1-Calcu!$E$12/C81)/(1-Calcu!$E$12/8000))</f>
        <v>0</v>
      </c>
      <c r="D24" s="111">
        <f>IF(D62=0,0,D62*(1-Calcu!$E$12/D81)/(1-Calcu!$E$12/8000))</f>
        <v>0</v>
      </c>
      <c r="E24" s="111">
        <f>IF(E62=0,0,E62*(1-Calcu!$E$12/E81)/(1-Calcu!$E$12/8000))</f>
        <v>0</v>
      </c>
      <c r="F24" s="111">
        <f>IF(F62=0,0,F62*(1-Calcu!$E$12/F81)/(1-Calcu!$E$12/8000))</f>
        <v>0</v>
      </c>
      <c r="G24" s="111">
        <f>IF(G62=0,0,G62*(1-Calcu!$E$12/G81)/(1-Calcu!$E$12/8000))</f>
        <v>0</v>
      </c>
      <c r="H24" s="111">
        <f>IF(H62=0,0,H62*(1-Calcu!$E$12/H81)/(1-Calcu!$E$12/8000))</f>
        <v>0</v>
      </c>
      <c r="I24" s="111">
        <f>IF(I62=0,0,I62*(1-Calcu!$E$12/I81)/(1-Calcu!$E$12/8000))</f>
        <v>0</v>
      </c>
      <c r="J24" s="111">
        <f>IF(J62=0,0,J62*(1-Calcu!$E$12/J81)/(1-Calcu!$E$12/8000))</f>
        <v>0</v>
      </c>
      <c r="K24" s="111">
        <f>IF(K62=0,0,K62*(1-Calcu!$E$12/K81)/(1-Calcu!$E$12/8000))</f>
        <v>0</v>
      </c>
      <c r="L24" s="111">
        <f>IF(L62=0,0,L62*(1-Calcu!$E$12/L81)/(1-Calcu!$E$12/8000))</f>
        <v>0</v>
      </c>
      <c r="M24" s="111">
        <f>IF(M62=0,0,M62*(1-Calcu!$E$12/M81)/(1-Calcu!$E$12/8000))</f>
        <v>0</v>
      </c>
      <c r="N24" s="111">
        <f>IF(N62=0,0,N62*(1-Calcu!$E$12/N81)/(1-Calcu!$E$12/8000))</f>
        <v>0</v>
      </c>
      <c r="O24" s="111">
        <f>IF(O62=0,0,O62*(1-Calcu!$E$12/O81)/(1-Calcu!$E$12/8000))</f>
        <v>0</v>
      </c>
      <c r="P24" s="111">
        <f>IF(P62=0,0,P62*(1-Calcu!$E$12/P81)/(1-Calcu!$E$12/8000))</f>
        <v>0</v>
      </c>
      <c r="Q24" s="111">
        <f>IF(Q62=0,0,Q62*(1-Calcu!$E$12/Q81)/(1-Calcu!$E$12/8000))</f>
        <v>0</v>
      </c>
      <c r="R24" s="111">
        <f>IF(R62=0,0,R62*(1-Calcu!$E$12/R81)/(1-Calcu!$E$12/8000))</f>
        <v>0</v>
      </c>
      <c r="S24" s="111">
        <f>IF(S62=0,0,S62*(1-Calcu!$E$12/S81)/(1-Calcu!$E$12/8000))</f>
        <v>0</v>
      </c>
      <c r="T24" s="111">
        <f>IF(T62=0,0,T62*(1-Calcu!$E$12/T81)/(1-Calcu!$E$12/8000))</f>
        <v>0</v>
      </c>
      <c r="U24" s="111">
        <f>IF(U62=0,0,U62*(1-Calcu!$E$12/U81)/(1-Calcu!$E$12/8000))</f>
        <v>0</v>
      </c>
      <c r="V24" s="111">
        <f>IF(V62=0,0,V62*(1-Calcu!$E$12/V81)/(1-Calcu!$E$12/8000))</f>
        <v>0</v>
      </c>
      <c r="W24" s="111">
        <f>IF(W62=0,0,W62*(1-Calcu!$E$12/W81)/(1-Calcu!$E$12/8000))</f>
        <v>0</v>
      </c>
      <c r="X24" s="111">
        <f>IF(X62=0,0,X62*(1-Calcu!$E$12/X81)/(1-Calcu!$E$12/8000))</f>
        <v>0</v>
      </c>
      <c r="Y24" s="111">
        <f>IF(Y62=0,0,Y62*(1-Calcu!$E$12/Y81)/(1-Calcu!$E$12/8000))</f>
        <v>0</v>
      </c>
      <c r="Z24" s="111">
        <f>IF(Z62=0,0,Z62*(1-Calcu!$E$12/Z81)/(1-Calcu!$E$12/8000))</f>
        <v>0</v>
      </c>
      <c r="AA24" s="111">
        <f>IF(AA62=0,0,AA62*(1-Calcu!$E$12/AA81)/(1-Calcu!$E$12/8000))</f>
        <v>0</v>
      </c>
      <c r="AB24" s="111">
        <f>IF(AB62=0,0,AB62*(1-Calcu!$E$12/AB81)/(1-Calcu!$E$12/8000))</f>
        <v>0</v>
      </c>
      <c r="AC24" s="111">
        <f>IF(AC62=0,0,AC62*(1-Calcu!$E$12/AC81)/(1-Calcu!$E$12/8000))</f>
        <v>0</v>
      </c>
      <c r="AD24" s="111">
        <f>IF(AD62=0,0,AD62*(1-Calcu!$E$12/AD81)/(1-Calcu!$E$12/8000))</f>
        <v>0</v>
      </c>
      <c r="AF24"/>
      <c r="AG24"/>
      <c r="AH24"/>
      <c r="AI24"/>
      <c r="AJ24"/>
      <c r="AK24"/>
    </row>
    <row r="25" spans="1:37" s="108" customFormat="1" ht="14.25" customHeight="1">
      <c r="A25" s="111">
        <f>IF(A63=0,0,A63*(1-Calcu!$E$12/A82)/(1-Calcu!$E$12/8000))</f>
        <v>0</v>
      </c>
      <c r="B25" s="111">
        <f>IF(B63=0,0,B63*(1-Calcu!$E$12/B82)/(1-Calcu!$E$12/8000))</f>
        <v>0</v>
      </c>
      <c r="C25" s="111">
        <f>IF(C63=0,0,C63*(1-Calcu!$E$12/C82)/(1-Calcu!$E$12/8000))</f>
        <v>0</v>
      </c>
      <c r="D25" s="111">
        <f>IF(D63=0,0,D63*(1-Calcu!$E$12/D82)/(1-Calcu!$E$12/8000))</f>
        <v>0</v>
      </c>
      <c r="E25" s="111">
        <f>IF(E63=0,0,E63*(1-Calcu!$E$12/E82)/(1-Calcu!$E$12/8000))</f>
        <v>0</v>
      </c>
      <c r="F25" s="111">
        <f>IF(F63=0,0,F63*(1-Calcu!$E$12/F82)/(1-Calcu!$E$12/8000))</f>
        <v>0</v>
      </c>
      <c r="G25" s="111">
        <f>IF(G63=0,0,G63*(1-Calcu!$E$12/G82)/(1-Calcu!$E$12/8000))</f>
        <v>0</v>
      </c>
      <c r="H25" s="111">
        <f>IF(H63=0,0,H63*(1-Calcu!$E$12/H82)/(1-Calcu!$E$12/8000))</f>
        <v>0</v>
      </c>
      <c r="I25" s="111">
        <f>IF(I63=0,0,I63*(1-Calcu!$E$12/I82)/(1-Calcu!$E$12/8000))</f>
        <v>0</v>
      </c>
      <c r="J25" s="111">
        <f>IF(J63=0,0,J63*(1-Calcu!$E$12/J82)/(1-Calcu!$E$12/8000))</f>
        <v>0</v>
      </c>
      <c r="K25" s="111">
        <f>IF(K63=0,0,K63*(1-Calcu!$E$12/K82)/(1-Calcu!$E$12/8000))</f>
        <v>0</v>
      </c>
      <c r="L25" s="111">
        <f>IF(L63=0,0,L63*(1-Calcu!$E$12/L82)/(1-Calcu!$E$12/8000))</f>
        <v>0</v>
      </c>
      <c r="M25" s="111">
        <f>IF(M63=0,0,M63*(1-Calcu!$E$12/M82)/(1-Calcu!$E$12/8000))</f>
        <v>0</v>
      </c>
      <c r="N25" s="111">
        <f>IF(N63=0,0,N63*(1-Calcu!$E$12/N82)/(1-Calcu!$E$12/8000))</f>
        <v>0</v>
      </c>
      <c r="O25" s="111">
        <f>IF(O63=0,0,O63*(1-Calcu!$E$12/O82)/(1-Calcu!$E$12/8000))</f>
        <v>0</v>
      </c>
      <c r="P25" s="111">
        <f>IF(P63=0,0,P63*(1-Calcu!$E$12/P82)/(1-Calcu!$E$12/8000))</f>
        <v>0</v>
      </c>
      <c r="Q25" s="111">
        <f>IF(Q63=0,0,Q63*(1-Calcu!$E$12/Q82)/(1-Calcu!$E$12/8000))</f>
        <v>0</v>
      </c>
      <c r="R25" s="111">
        <f>IF(R63=0,0,R63*(1-Calcu!$E$12/R82)/(1-Calcu!$E$12/8000))</f>
        <v>0</v>
      </c>
      <c r="S25" s="111">
        <f>IF(S63=0,0,S63*(1-Calcu!$E$12/S82)/(1-Calcu!$E$12/8000))</f>
        <v>0</v>
      </c>
      <c r="T25" s="111">
        <f>IF(T63=0,0,T63*(1-Calcu!$E$12/T82)/(1-Calcu!$E$12/8000))</f>
        <v>0</v>
      </c>
      <c r="U25" s="111">
        <f>IF(U63=0,0,U63*(1-Calcu!$E$12/U82)/(1-Calcu!$E$12/8000))</f>
        <v>0</v>
      </c>
      <c r="V25" s="111">
        <f>IF(V63=0,0,V63*(1-Calcu!$E$12/V82)/(1-Calcu!$E$12/8000))</f>
        <v>0</v>
      </c>
      <c r="W25" s="111">
        <f>IF(W63=0,0,W63*(1-Calcu!$E$12/W82)/(1-Calcu!$E$12/8000))</f>
        <v>0</v>
      </c>
      <c r="X25" s="111">
        <f>IF(X63=0,0,X63*(1-Calcu!$E$12/X82)/(1-Calcu!$E$12/8000))</f>
        <v>0</v>
      </c>
      <c r="Y25" s="111">
        <f>IF(Y63=0,0,Y63*(1-Calcu!$E$12/Y82)/(1-Calcu!$E$12/8000))</f>
        <v>0</v>
      </c>
      <c r="Z25" s="111">
        <f>IF(Z63=0,0,Z63*(1-Calcu!$E$12/Z82)/(1-Calcu!$E$12/8000))</f>
        <v>0</v>
      </c>
      <c r="AA25" s="111">
        <f>IF(AA63=0,0,AA63*(1-Calcu!$E$12/AA82)/(1-Calcu!$E$12/8000))</f>
        <v>0</v>
      </c>
      <c r="AB25" s="111">
        <f>IF(AB63=0,0,AB63*(1-Calcu!$E$12/AB82)/(1-Calcu!$E$12/8000))</f>
        <v>0</v>
      </c>
      <c r="AC25" s="111">
        <f>IF(AC63=0,0,AC63*(1-Calcu!$E$12/AC82)/(1-Calcu!$E$12/8000))</f>
        <v>0</v>
      </c>
      <c r="AD25" s="111">
        <f>IF(AD63=0,0,AD63*(1-Calcu!$E$12/AD82)/(1-Calcu!$E$12/8000))</f>
        <v>0</v>
      </c>
      <c r="AF25"/>
      <c r="AG25"/>
      <c r="AH25"/>
      <c r="AI25"/>
      <c r="AJ25"/>
      <c r="AK25"/>
    </row>
    <row r="26" spans="1:37" s="108" customFormat="1" ht="14.25" customHeight="1">
      <c r="A26" s="111">
        <f>IF(A64=0,0,A64*(1-Calcu!$E$12/A83)/(1-Calcu!$E$12/8000))</f>
        <v>0</v>
      </c>
      <c r="B26" s="111">
        <f>IF(B64=0,0,B64*(1-Calcu!$E$12/B83)/(1-Calcu!$E$12/8000))</f>
        <v>0</v>
      </c>
      <c r="C26" s="111">
        <f>IF(C64=0,0,C64*(1-Calcu!$E$12/C83)/(1-Calcu!$E$12/8000))</f>
        <v>0</v>
      </c>
      <c r="D26" s="111">
        <f>IF(D64=0,0,D64*(1-Calcu!$E$12/D83)/(1-Calcu!$E$12/8000))</f>
        <v>0</v>
      </c>
      <c r="E26" s="111">
        <f>IF(E64=0,0,E64*(1-Calcu!$E$12/E83)/(1-Calcu!$E$12/8000))</f>
        <v>0</v>
      </c>
      <c r="F26" s="111">
        <f>IF(F64=0,0,F64*(1-Calcu!$E$12/F83)/(1-Calcu!$E$12/8000))</f>
        <v>0</v>
      </c>
      <c r="G26" s="111">
        <f>IF(G64=0,0,G64*(1-Calcu!$E$12/G83)/(1-Calcu!$E$12/8000))</f>
        <v>0</v>
      </c>
      <c r="H26" s="111">
        <f>IF(H64=0,0,H64*(1-Calcu!$E$12/H83)/(1-Calcu!$E$12/8000))</f>
        <v>0</v>
      </c>
      <c r="I26" s="111">
        <f>IF(I64=0,0,I64*(1-Calcu!$E$12/I83)/(1-Calcu!$E$12/8000))</f>
        <v>0</v>
      </c>
      <c r="J26" s="111">
        <f>IF(J64=0,0,J64*(1-Calcu!$E$12/J83)/(1-Calcu!$E$12/8000))</f>
        <v>0</v>
      </c>
      <c r="K26" s="111">
        <f>IF(K64=0,0,K64*(1-Calcu!$E$12/K83)/(1-Calcu!$E$12/8000))</f>
        <v>0</v>
      </c>
      <c r="L26" s="111">
        <f>IF(L64=0,0,L64*(1-Calcu!$E$12/L83)/(1-Calcu!$E$12/8000))</f>
        <v>0</v>
      </c>
      <c r="M26" s="111">
        <f>IF(M64=0,0,M64*(1-Calcu!$E$12/M83)/(1-Calcu!$E$12/8000))</f>
        <v>0</v>
      </c>
      <c r="N26" s="111">
        <f>IF(N64=0,0,N64*(1-Calcu!$E$12/N83)/(1-Calcu!$E$12/8000))</f>
        <v>0</v>
      </c>
      <c r="O26" s="111">
        <f>IF(O64=0,0,O64*(1-Calcu!$E$12/O83)/(1-Calcu!$E$12/8000))</f>
        <v>0</v>
      </c>
      <c r="P26" s="111">
        <f>IF(P64=0,0,P64*(1-Calcu!$E$12/P83)/(1-Calcu!$E$12/8000))</f>
        <v>0</v>
      </c>
      <c r="Q26" s="111">
        <f>IF(Q64=0,0,Q64*(1-Calcu!$E$12/Q83)/(1-Calcu!$E$12/8000))</f>
        <v>0</v>
      </c>
      <c r="R26" s="111">
        <f>IF(R64=0,0,R64*(1-Calcu!$E$12/R83)/(1-Calcu!$E$12/8000))</f>
        <v>0</v>
      </c>
      <c r="S26" s="111">
        <f>IF(S64=0,0,S64*(1-Calcu!$E$12/S83)/(1-Calcu!$E$12/8000))</f>
        <v>0</v>
      </c>
      <c r="T26" s="111">
        <f>IF(T64=0,0,T64*(1-Calcu!$E$12/T83)/(1-Calcu!$E$12/8000))</f>
        <v>0</v>
      </c>
      <c r="U26" s="111">
        <f>IF(U64=0,0,U64*(1-Calcu!$E$12/U83)/(1-Calcu!$E$12/8000))</f>
        <v>0</v>
      </c>
      <c r="V26" s="111">
        <f>IF(V64=0,0,V64*(1-Calcu!$E$12/V83)/(1-Calcu!$E$12/8000))</f>
        <v>0</v>
      </c>
      <c r="W26" s="111">
        <f>IF(W64=0,0,W64*(1-Calcu!$E$12/W83)/(1-Calcu!$E$12/8000))</f>
        <v>0</v>
      </c>
      <c r="X26" s="111">
        <f>IF(X64=0,0,X64*(1-Calcu!$E$12/X83)/(1-Calcu!$E$12/8000))</f>
        <v>0</v>
      </c>
      <c r="Y26" s="111">
        <f>IF(Y64=0,0,Y64*(1-Calcu!$E$12/Y83)/(1-Calcu!$E$12/8000))</f>
        <v>0</v>
      </c>
      <c r="Z26" s="111">
        <f>IF(Z64=0,0,Z64*(1-Calcu!$E$12/Z83)/(1-Calcu!$E$12/8000))</f>
        <v>0</v>
      </c>
      <c r="AA26" s="111">
        <f>IF(AA64=0,0,AA64*(1-Calcu!$E$12/AA83)/(1-Calcu!$E$12/8000))</f>
        <v>0</v>
      </c>
      <c r="AB26" s="111">
        <f>IF(AB64=0,0,AB64*(1-Calcu!$E$12/AB83)/(1-Calcu!$E$12/8000))</f>
        <v>0</v>
      </c>
      <c r="AC26" s="111">
        <f>IF(AC64=0,0,AC64*(1-Calcu!$E$12/AC83)/(1-Calcu!$E$12/8000))</f>
        <v>0</v>
      </c>
      <c r="AD26" s="111">
        <f>IF(AD64=0,0,AD64*(1-Calcu!$E$12/AD83)/(1-Calcu!$E$12/8000))</f>
        <v>0</v>
      </c>
      <c r="AF26"/>
      <c r="AG26"/>
      <c r="AH26"/>
      <c r="AI26"/>
      <c r="AJ26"/>
      <c r="AK26"/>
    </row>
    <row r="27" spans="1:37" s="108" customFormat="1" ht="14.25" customHeight="1">
      <c r="A27" s="111">
        <f>IF(A65=0,0,A65*(1-Calcu!$E$12/A84)/(1-Calcu!$E$12/8000))</f>
        <v>0</v>
      </c>
      <c r="B27" s="111">
        <f>IF(B65=0,0,B65*(1-Calcu!$E$12/B84)/(1-Calcu!$E$12/8000))</f>
        <v>0</v>
      </c>
      <c r="C27" s="111">
        <f>IF(C65=0,0,C65*(1-Calcu!$E$12/C84)/(1-Calcu!$E$12/8000))</f>
        <v>0</v>
      </c>
      <c r="D27" s="111">
        <f>IF(D65=0,0,D65*(1-Calcu!$E$12/D84)/(1-Calcu!$E$12/8000))</f>
        <v>0</v>
      </c>
      <c r="E27" s="111">
        <f>IF(E65=0,0,E65*(1-Calcu!$E$12/E84)/(1-Calcu!$E$12/8000))</f>
        <v>0</v>
      </c>
      <c r="F27" s="111">
        <f>IF(F65=0,0,F65*(1-Calcu!$E$12/F84)/(1-Calcu!$E$12/8000))</f>
        <v>0</v>
      </c>
      <c r="G27" s="111">
        <f>IF(G65=0,0,G65*(1-Calcu!$E$12/G84)/(1-Calcu!$E$12/8000))</f>
        <v>0</v>
      </c>
      <c r="H27" s="111">
        <f>IF(H65=0,0,H65*(1-Calcu!$E$12/H84)/(1-Calcu!$E$12/8000))</f>
        <v>0</v>
      </c>
      <c r="I27" s="111">
        <f>IF(I65=0,0,I65*(1-Calcu!$E$12/I84)/(1-Calcu!$E$12/8000))</f>
        <v>0</v>
      </c>
      <c r="J27" s="111">
        <f>IF(J65=0,0,J65*(1-Calcu!$E$12/J84)/(1-Calcu!$E$12/8000))</f>
        <v>0</v>
      </c>
      <c r="K27" s="111">
        <f>IF(K65=0,0,K65*(1-Calcu!$E$12/K84)/(1-Calcu!$E$12/8000))</f>
        <v>0</v>
      </c>
      <c r="L27" s="111">
        <f>IF(L65=0,0,L65*(1-Calcu!$E$12/L84)/(1-Calcu!$E$12/8000))</f>
        <v>0</v>
      </c>
      <c r="M27" s="111">
        <f>IF(M65=0,0,M65*(1-Calcu!$E$12/M84)/(1-Calcu!$E$12/8000))</f>
        <v>0</v>
      </c>
      <c r="N27" s="111">
        <f>IF(N65=0,0,N65*(1-Calcu!$E$12/N84)/(1-Calcu!$E$12/8000))</f>
        <v>0</v>
      </c>
      <c r="O27" s="111">
        <f>IF(O65=0,0,O65*(1-Calcu!$E$12/O84)/(1-Calcu!$E$12/8000))</f>
        <v>0</v>
      </c>
      <c r="P27" s="111">
        <f>IF(P65=0,0,P65*(1-Calcu!$E$12/P84)/(1-Calcu!$E$12/8000))</f>
        <v>0</v>
      </c>
      <c r="Q27" s="111">
        <f>IF(Q65=0,0,Q65*(1-Calcu!$E$12/Q84)/(1-Calcu!$E$12/8000))</f>
        <v>0</v>
      </c>
      <c r="R27" s="111">
        <f>IF(R65=0,0,R65*(1-Calcu!$E$12/R84)/(1-Calcu!$E$12/8000))</f>
        <v>0</v>
      </c>
      <c r="S27" s="111">
        <f>IF(S65=0,0,S65*(1-Calcu!$E$12/S84)/(1-Calcu!$E$12/8000))</f>
        <v>0</v>
      </c>
      <c r="T27" s="111">
        <f>IF(T65=0,0,T65*(1-Calcu!$E$12/T84)/(1-Calcu!$E$12/8000))</f>
        <v>0</v>
      </c>
      <c r="U27" s="111">
        <f>IF(U65=0,0,U65*(1-Calcu!$E$12/U84)/(1-Calcu!$E$12/8000))</f>
        <v>0</v>
      </c>
      <c r="V27" s="111">
        <f>IF(V65=0,0,V65*(1-Calcu!$E$12/V84)/(1-Calcu!$E$12/8000))</f>
        <v>0</v>
      </c>
      <c r="W27" s="111">
        <f>IF(W65=0,0,W65*(1-Calcu!$E$12/W84)/(1-Calcu!$E$12/8000))</f>
        <v>0</v>
      </c>
      <c r="X27" s="111">
        <f>IF(X65=0,0,X65*(1-Calcu!$E$12/X84)/(1-Calcu!$E$12/8000))</f>
        <v>0</v>
      </c>
      <c r="Y27" s="111">
        <f>IF(Y65=0,0,Y65*(1-Calcu!$E$12/Y84)/(1-Calcu!$E$12/8000))</f>
        <v>0</v>
      </c>
      <c r="Z27" s="111">
        <f>IF(Z65=0,0,Z65*(1-Calcu!$E$12/Z84)/(1-Calcu!$E$12/8000))</f>
        <v>0</v>
      </c>
      <c r="AA27" s="111">
        <f>IF(AA65=0,0,AA65*(1-Calcu!$E$12/AA84)/(1-Calcu!$E$12/8000))</f>
        <v>0</v>
      </c>
      <c r="AB27" s="111">
        <f>IF(AB65=0,0,AB65*(1-Calcu!$E$12/AB84)/(1-Calcu!$E$12/8000))</f>
        <v>0</v>
      </c>
      <c r="AC27" s="111">
        <f>IF(AC65=0,0,AC65*(1-Calcu!$E$12/AC84)/(1-Calcu!$E$12/8000))</f>
        <v>0</v>
      </c>
      <c r="AD27" s="111">
        <f>IF(AD65=0,0,AD65*(1-Calcu!$E$12/AD84)/(1-Calcu!$E$12/8000))</f>
        <v>0</v>
      </c>
      <c r="AF27"/>
      <c r="AG27"/>
      <c r="AH27"/>
      <c r="AI27"/>
      <c r="AJ27"/>
      <c r="AK27"/>
    </row>
    <row r="28" spans="1:37" s="108" customFormat="1" ht="14.25" customHeight="1">
      <c r="A28" s="111">
        <f>IF(A66=0,0,A66*(1-Calcu!$E$12/A85)/(1-Calcu!$E$12/8000))</f>
        <v>0</v>
      </c>
      <c r="B28" s="111">
        <f>IF(B66=0,0,B66*(1-Calcu!$E$12/B85)/(1-Calcu!$E$12/8000))</f>
        <v>0</v>
      </c>
      <c r="C28" s="111">
        <f>IF(C66=0,0,C66*(1-Calcu!$E$12/C85)/(1-Calcu!$E$12/8000))</f>
        <v>0</v>
      </c>
      <c r="D28" s="111">
        <f>IF(D66=0,0,D66*(1-Calcu!$E$12/D85)/(1-Calcu!$E$12/8000))</f>
        <v>0</v>
      </c>
      <c r="E28" s="111">
        <f>IF(E66=0,0,E66*(1-Calcu!$E$12/E85)/(1-Calcu!$E$12/8000))</f>
        <v>0</v>
      </c>
      <c r="F28" s="111">
        <f>IF(F66=0,0,F66*(1-Calcu!$E$12/F85)/(1-Calcu!$E$12/8000))</f>
        <v>0</v>
      </c>
      <c r="G28" s="111">
        <f>IF(G66=0,0,G66*(1-Calcu!$E$12/G85)/(1-Calcu!$E$12/8000))</f>
        <v>0</v>
      </c>
      <c r="H28" s="111">
        <f>IF(H66=0,0,H66*(1-Calcu!$E$12/H85)/(1-Calcu!$E$12/8000))</f>
        <v>0</v>
      </c>
      <c r="I28" s="111">
        <f>IF(I66=0,0,I66*(1-Calcu!$E$12/I85)/(1-Calcu!$E$12/8000))</f>
        <v>0</v>
      </c>
      <c r="J28" s="111">
        <f>IF(J66=0,0,J66*(1-Calcu!$E$12/J85)/(1-Calcu!$E$12/8000))</f>
        <v>0</v>
      </c>
      <c r="K28" s="111">
        <f>IF(K66=0,0,K66*(1-Calcu!$E$12/K85)/(1-Calcu!$E$12/8000))</f>
        <v>0</v>
      </c>
      <c r="L28" s="111">
        <f>IF(L66=0,0,L66*(1-Calcu!$E$12/L85)/(1-Calcu!$E$12/8000))</f>
        <v>0</v>
      </c>
      <c r="M28" s="111">
        <f>IF(M66=0,0,M66*(1-Calcu!$E$12/M85)/(1-Calcu!$E$12/8000))</f>
        <v>0</v>
      </c>
      <c r="N28" s="111">
        <f>IF(N66=0,0,N66*(1-Calcu!$E$12/N85)/(1-Calcu!$E$12/8000))</f>
        <v>0</v>
      </c>
      <c r="O28" s="111">
        <f>IF(O66=0,0,O66*(1-Calcu!$E$12/O85)/(1-Calcu!$E$12/8000))</f>
        <v>0</v>
      </c>
      <c r="P28" s="111">
        <f>IF(P66=0,0,P66*(1-Calcu!$E$12/P85)/(1-Calcu!$E$12/8000))</f>
        <v>0</v>
      </c>
      <c r="Q28" s="111">
        <f>IF(Q66=0,0,Q66*(1-Calcu!$E$12/Q85)/(1-Calcu!$E$12/8000))</f>
        <v>0</v>
      </c>
      <c r="R28" s="111">
        <f>IF(R66=0,0,R66*(1-Calcu!$E$12/R85)/(1-Calcu!$E$12/8000))</f>
        <v>0</v>
      </c>
      <c r="S28" s="111">
        <f>IF(S66=0,0,S66*(1-Calcu!$E$12/S85)/(1-Calcu!$E$12/8000))</f>
        <v>0</v>
      </c>
      <c r="T28" s="111">
        <f>IF(T66=0,0,T66*(1-Calcu!$E$12/T85)/(1-Calcu!$E$12/8000))</f>
        <v>0</v>
      </c>
      <c r="U28" s="111">
        <f>IF(U66=0,0,U66*(1-Calcu!$E$12/U85)/(1-Calcu!$E$12/8000))</f>
        <v>0</v>
      </c>
      <c r="V28" s="111">
        <f>IF(V66=0,0,V66*(1-Calcu!$E$12/V85)/(1-Calcu!$E$12/8000))</f>
        <v>0</v>
      </c>
      <c r="W28" s="111">
        <f>IF(W66=0,0,W66*(1-Calcu!$E$12/W85)/(1-Calcu!$E$12/8000))</f>
        <v>0</v>
      </c>
      <c r="X28" s="111">
        <f>IF(X66=0,0,X66*(1-Calcu!$E$12/X85)/(1-Calcu!$E$12/8000))</f>
        <v>0</v>
      </c>
      <c r="Y28" s="111">
        <f>IF(Y66=0,0,Y66*(1-Calcu!$E$12/Y85)/(1-Calcu!$E$12/8000))</f>
        <v>0</v>
      </c>
      <c r="Z28" s="111">
        <f>IF(Z66=0,0,Z66*(1-Calcu!$E$12/Z85)/(1-Calcu!$E$12/8000))</f>
        <v>0</v>
      </c>
      <c r="AA28" s="111">
        <f>IF(AA66=0,0,AA66*(1-Calcu!$E$12/AA85)/(1-Calcu!$E$12/8000))</f>
        <v>0</v>
      </c>
      <c r="AB28" s="111">
        <f>IF(AB66=0,0,AB66*(1-Calcu!$E$12/AB85)/(1-Calcu!$E$12/8000))</f>
        <v>0</v>
      </c>
      <c r="AC28" s="111">
        <f>IF(AC66=0,0,AC66*(1-Calcu!$E$12/AC85)/(1-Calcu!$E$12/8000))</f>
        <v>0</v>
      </c>
      <c r="AD28" s="111">
        <f>IF(AD66=0,0,AD66*(1-Calcu!$E$12/AD85)/(1-Calcu!$E$12/8000))</f>
        <v>0</v>
      </c>
      <c r="AF28"/>
      <c r="AG28"/>
      <c r="AH28"/>
      <c r="AI28"/>
      <c r="AJ28"/>
      <c r="AK28"/>
    </row>
    <row r="29" spans="1:37" s="108" customFormat="1" ht="14.25" customHeight="1">
      <c r="A29" s="111">
        <f>IF(A67=0,0,A67*(1-Calcu!$E$12/A86)/(1-Calcu!$E$12/8000))</f>
        <v>0</v>
      </c>
      <c r="B29" s="111">
        <f>IF(B67=0,0,B67*(1-Calcu!$E$12/B86)/(1-Calcu!$E$12/8000))</f>
        <v>0</v>
      </c>
      <c r="C29" s="111">
        <f>IF(C67=0,0,C67*(1-Calcu!$E$12/C86)/(1-Calcu!$E$12/8000))</f>
        <v>0</v>
      </c>
      <c r="D29" s="111">
        <f>IF(D67=0,0,D67*(1-Calcu!$E$12/D86)/(1-Calcu!$E$12/8000))</f>
        <v>0</v>
      </c>
      <c r="E29" s="111">
        <f>IF(E67=0,0,E67*(1-Calcu!$E$12/E86)/(1-Calcu!$E$12/8000))</f>
        <v>0</v>
      </c>
      <c r="F29" s="111">
        <f>IF(F67=0,0,F67*(1-Calcu!$E$12/F86)/(1-Calcu!$E$12/8000))</f>
        <v>0</v>
      </c>
      <c r="G29" s="111">
        <f>IF(G67=0,0,G67*(1-Calcu!$E$12/G86)/(1-Calcu!$E$12/8000))</f>
        <v>0</v>
      </c>
      <c r="H29" s="111">
        <f>IF(H67=0,0,H67*(1-Calcu!$E$12/H86)/(1-Calcu!$E$12/8000))</f>
        <v>0</v>
      </c>
      <c r="I29" s="111">
        <f>IF(I67=0,0,I67*(1-Calcu!$E$12/I86)/(1-Calcu!$E$12/8000))</f>
        <v>0</v>
      </c>
      <c r="J29" s="111">
        <f>IF(J67=0,0,J67*(1-Calcu!$E$12/J86)/(1-Calcu!$E$12/8000))</f>
        <v>0</v>
      </c>
      <c r="K29" s="111">
        <f>IF(K67=0,0,K67*(1-Calcu!$E$12/K86)/(1-Calcu!$E$12/8000))</f>
        <v>0</v>
      </c>
      <c r="L29" s="111">
        <f>IF(L67=0,0,L67*(1-Calcu!$E$12/L86)/(1-Calcu!$E$12/8000))</f>
        <v>0</v>
      </c>
      <c r="M29" s="111">
        <f>IF(M67=0,0,M67*(1-Calcu!$E$12/M86)/(1-Calcu!$E$12/8000))</f>
        <v>0</v>
      </c>
      <c r="N29" s="111">
        <f>IF(N67=0,0,N67*(1-Calcu!$E$12/N86)/(1-Calcu!$E$12/8000))</f>
        <v>0</v>
      </c>
      <c r="O29" s="111">
        <f>IF(O67=0,0,O67*(1-Calcu!$E$12/O86)/(1-Calcu!$E$12/8000))</f>
        <v>0</v>
      </c>
      <c r="P29" s="111">
        <f>IF(P67=0,0,P67*(1-Calcu!$E$12/P86)/(1-Calcu!$E$12/8000))</f>
        <v>0</v>
      </c>
      <c r="Q29" s="111">
        <f>IF(Q67=0,0,Q67*(1-Calcu!$E$12/Q86)/(1-Calcu!$E$12/8000))</f>
        <v>0</v>
      </c>
      <c r="R29" s="111">
        <f>IF(R67=0,0,R67*(1-Calcu!$E$12/R86)/(1-Calcu!$E$12/8000))</f>
        <v>0</v>
      </c>
      <c r="S29" s="111">
        <f>IF(S67=0,0,S67*(1-Calcu!$E$12/S86)/(1-Calcu!$E$12/8000))</f>
        <v>0</v>
      </c>
      <c r="T29" s="111">
        <f>IF(T67=0,0,T67*(1-Calcu!$E$12/T86)/(1-Calcu!$E$12/8000))</f>
        <v>0</v>
      </c>
      <c r="U29" s="111">
        <f>IF(U67=0,0,U67*(1-Calcu!$E$12/U86)/(1-Calcu!$E$12/8000))</f>
        <v>0</v>
      </c>
      <c r="V29" s="111">
        <f>IF(V67=0,0,V67*(1-Calcu!$E$12/V86)/(1-Calcu!$E$12/8000))</f>
        <v>0</v>
      </c>
      <c r="W29" s="111">
        <f>IF(W67=0,0,W67*(1-Calcu!$E$12/W86)/(1-Calcu!$E$12/8000))</f>
        <v>0</v>
      </c>
      <c r="X29" s="111">
        <f>IF(X67=0,0,X67*(1-Calcu!$E$12/X86)/(1-Calcu!$E$12/8000))</f>
        <v>0</v>
      </c>
      <c r="Y29" s="111">
        <f>IF(Y67=0,0,Y67*(1-Calcu!$E$12/Y86)/(1-Calcu!$E$12/8000))</f>
        <v>0</v>
      </c>
      <c r="Z29" s="111">
        <f>IF(Z67=0,0,Z67*(1-Calcu!$E$12/Z86)/(1-Calcu!$E$12/8000))</f>
        <v>0</v>
      </c>
      <c r="AA29" s="111">
        <f>IF(AA67=0,0,AA67*(1-Calcu!$E$12/AA86)/(1-Calcu!$E$12/8000))</f>
        <v>0</v>
      </c>
      <c r="AB29" s="111">
        <f>IF(AB67=0,0,AB67*(1-Calcu!$E$12/AB86)/(1-Calcu!$E$12/8000))</f>
        <v>0</v>
      </c>
      <c r="AC29" s="111">
        <f>IF(AC67=0,0,AC67*(1-Calcu!$E$12/AC86)/(1-Calcu!$E$12/8000))</f>
        <v>0</v>
      </c>
      <c r="AD29" s="111">
        <f>IF(AD67=0,0,AD67*(1-Calcu!$E$12/AD86)/(1-Calcu!$E$12/8000))</f>
        <v>0</v>
      </c>
      <c r="AF29"/>
      <c r="AG29"/>
      <c r="AH29"/>
      <c r="AI29"/>
      <c r="AJ29"/>
      <c r="AK29"/>
    </row>
    <row r="30" spans="1:37" s="108" customFormat="1" ht="14.25" customHeight="1">
      <c r="A30" s="111">
        <f>IF(A68=0,0,A68*(1-Calcu!$E$12/A87)/(1-Calcu!$E$12/8000))</f>
        <v>0</v>
      </c>
      <c r="B30" s="111">
        <f>IF(B68=0,0,B68*(1-Calcu!$E$12/B87)/(1-Calcu!$E$12/8000))</f>
        <v>0</v>
      </c>
      <c r="C30" s="111">
        <f>IF(C68=0,0,C68*(1-Calcu!$E$12/C87)/(1-Calcu!$E$12/8000))</f>
        <v>0</v>
      </c>
      <c r="D30" s="111">
        <f>IF(D68=0,0,D68*(1-Calcu!$E$12/D87)/(1-Calcu!$E$12/8000))</f>
        <v>0</v>
      </c>
      <c r="E30" s="111">
        <f>IF(E68=0,0,E68*(1-Calcu!$E$12/E87)/(1-Calcu!$E$12/8000))</f>
        <v>0</v>
      </c>
      <c r="F30" s="111">
        <f>IF(F68=0,0,F68*(1-Calcu!$E$12/F87)/(1-Calcu!$E$12/8000))</f>
        <v>0</v>
      </c>
      <c r="G30" s="111">
        <f>IF(G68=0,0,G68*(1-Calcu!$E$12/G87)/(1-Calcu!$E$12/8000))</f>
        <v>0</v>
      </c>
      <c r="H30" s="111">
        <f>IF(H68=0,0,H68*(1-Calcu!$E$12/H87)/(1-Calcu!$E$12/8000))</f>
        <v>0</v>
      </c>
      <c r="I30" s="111">
        <f>IF(I68=0,0,I68*(1-Calcu!$E$12/I87)/(1-Calcu!$E$12/8000))</f>
        <v>0</v>
      </c>
      <c r="J30" s="111">
        <f>IF(J68=0,0,J68*(1-Calcu!$E$12/J87)/(1-Calcu!$E$12/8000))</f>
        <v>0</v>
      </c>
      <c r="K30" s="111">
        <f>IF(K68=0,0,K68*(1-Calcu!$E$12/K87)/(1-Calcu!$E$12/8000))</f>
        <v>0</v>
      </c>
      <c r="L30" s="111">
        <f>IF(L68=0,0,L68*(1-Calcu!$E$12/L87)/(1-Calcu!$E$12/8000))</f>
        <v>0</v>
      </c>
      <c r="M30" s="111">
        <f>IF(M68=0,0,M68*(1-Calcu!$E$12/M87)/(1-Calcu!$E$12/8000))</f>
        <v>0</v>
      </c>
      <c r="N30" s="111">
        <f>IF(N68=0,0,N68*(1-Calcu!$E$12/N87)/(1-Calcu!$E$12/8000))</f>
        <v>0</v>
      </c>
      <c r="O30" s="111">
        <f>IF(O68=0,0,O68*(1-Calcu!$E$12/O87)/(1-Calcu!$E$12/8000))</f>
        <v>0</v>
      </c>
      <c r="P30" s="111">
        <f>IF(P68=0,0,P68*(1-Calcu!$E$12/P87)/(1-Calcu!$E$12/8000))</f>
        <v>0</v>
      </c>
      <c r="Q30" s="111">
        <f>IF(Q68=0,0,Q68*(1-Calcu!$E$12/Q87)/(1-Calcu!$E$12/8000))</f>
        <v>0</v>
      </c>
      <c r="R30" s="111">
        <f>IF(R68=0,0,R68*(1-Calcu!$E$12/R87)/(1-Calcu!$E$12/8000))</f>
        <v>0</v>
      </c>
      <c r="S30" s="111">
        <f>IF(S68=0,0,S68*(1-Calcu!$E$12/S87)/(1-Calcu!$E$12/8000))</f>
        <v>0</v>
      </c>
      <c r="T30" s="111">
        <f>IF(T68=0,0,T68*(1-Calcu!$E$12/T87)/(1-Calcu!$E$12/8000))</f>
        <v>0</v>
      </c>
      <c r="U30" s="111">
        <f>IF(U68=0,0,U68*(1-Calcu!$E$12/U87)/(1-Calcu!$E$12/8000))</f>
        <v>0</v>
      </c>
      <c r="V30" s="111">
        <f>IF(V68=0,0,V68*(1-Calcu!$E$12/V87)/(1-Calcu!$E$12/8000))</f>
        <v>0</v>
      </c>
      <c r="W30" s="111">
        <f>IF(W68=0,0,W68*(1-Calcu!$E$12/W87)/(1-Calcu!$E$12/8000))</f>
        <v>0</v>
      </c>
      <c r="X30" s="111">
        <f>IF(X68=0,0,X68*(1-Calcu!$E$12/X87)/(1-Calcu!$E$12/8000))</f>
        <v>0</v>
      </c>
      <c r="Y30" s="111">
        <f>IF(Y68=0,0,Y68*(1-Calcu!$E$12/Y87)/(1-Calcu!$E$12/8000))</f>
        <v>0</v>
      </c>
      <c r="Z30" s="111">
        <f>IF(Z68=0,0,Z68*(1-Calcu!$E$12/Z87)/(1-Calcu!$E$12/8000))</f>
        <v>0</v>
      </c>
      <c r="AA30" s="111">
        <f>IF(AA68=0,0,AA68*(1-Calcu!$E$12/AA87)/(1-Calcu!$E$12/8000))</f>
        <v>0</v>
      </c>
      <c r="AB30" s="111">
        <f>IF(AB68=0,0,AB68*(1-Calcu!$E$12/AB87)/(1-Calcu!$E$12/8000))</f>
        <v>0</v>
      </c>
      <c r="AC30" s="111">
        <f>IF(AC68=0,0,AC68*(1-Calcu!$E$12/AC87)/(1-Calcu!$E$12/8000))</f>
        <v>0</v>
      </c>
      <c r="AD30" s="111">
        <f>IF(AD68=0,0,AD68*(1-Calcu!$E$12/AD87)/(1-Calcu!$E$12/8000))</f>
        <v>0</v>
      </c>
      <c r="AF30"/>
      <c r="AG30"/>
      <c r="AH30"/>
      <c r="AI30"/>
      <c r="AJ30"/>
      <c r="AK30"/>
    </row>
    <row r="31" spans="1:37" s="108" customFormat="1" ht="14.25" customHeight="1">
      <c r="A31" s="111">
        <f>IF(A69=0,0,A69*(1-Calcu!$E$12/A88)/(1-Calcu!$E$12/8000))</f>
        <v>0</v>
      </c>
      <c r="B31" s="111">
        <f>IF(B69=0,0,B69*(1-Calcu!$E$12/B88)/(1-Calcu!$E$12/8000))</f>
        <v>0</v>
      </c>
      <c r="C31" s="111">
        <f>IF(C69=0,0,C69*(1-Calcu!$E$12/C88)/(1-Calcu!$E$12/8000))</f>
        <v>0</v>
      </c>
      <c r="D31" s="111">
        <f>IF(D69=0,0,D69*(1-Calcu!$E$12/D88)/(1-Calcu!$E$12/8000))</f>
        <v>0</v>
      </c>
      <c r="E31" s="111">
        <f>IF(E69=0,0,E69*(1-Calcu!$E$12/E88)/(1-Calcu!$E$12/8000))</f>
        <v>0</v>
      </c>
      <c r="F31" s="111">
        <f>IF(F69=0,0,F69*(1-Calcu!$E$12/F88)/(1-Calcu!$E$12/8000))</f>
        <v>0</v>
      </c>
      <c r="G31" s="111">
        <f>IF(G69=0,0,G69*(1-Calcu!$E$12/G88)/(1-Calcu!$E$12/8000))</f>
        <v>0</v>
      </c>
      <c r="H31" s="111">
        <f>IF(H69=0,0,H69*(1-Calcu!$E$12/H88)/(1-Calcu!$E$12/8000))</f>
        <v>0</v>
      </c>
      <c r="I31" s="111">
        <f>IF(I69=0,0,I69*(1-Calcu!$E$12/I88)/(1-Calcu!$E$12/8000))</f>
        <v>0</v>
      </c>
      <c r="J31" s="111">
        <f>IF(J69=0,0,J69*(1-Calcu!$E$12/J88)/(1-Calcu!$E$12/8000))</f>
        <v>0</v>
      </c>
      <c r="K31" s="111">
        <f>IF(K69=0,0,K69*(1-Calcu!$E$12/K88)/(1-Calcu!$E$12/8000))</f>
        <v>0</v>
      </c>
      <c r="L31" s="111">
        <f>IF(L69=0,0,L69*(1-Calcu!$E$12/L88)/(1-Calcu!$E$12/8000))</f>
        <v>0</v>
      </c>
      <c r="M31" s="111">
        <f>IF(M69=0,0,M69*(1-Calcu!$E$12/M88)/(1-Calcu!$E$12/8000))</f>
        <v>0</v>
      </c>
      <c r="N31" s="111">
        <f>IF(N69=0,0,N69*(1-Calcu!$E$12/N88)/(1-Calcu!$E$12/8000))</f>
        <v>0</v>
      </c>
      <c r="O31" s="111">
        <f>IF(O69=0,0,O69*(1-Calcu!$E$12/O88)/(1-Calcu!$E$12/8000))</f>
        <v>0</v>
      </c>
      <c r="P31" s="111">
        <f>IF(P69=0,0,P69*(1-Calcu!$E$12/P88)/(1-Calcu!$E$12/8000))</f>
        <v>0</v>
      </c>
      <c r="Q31" s="111">
        <f>IF(Q69=0,0,Q69*(1-Calcu!$E$12/Q88)/(1-Calcu!$E$12/8000))</f>
        <v>0</v>
      </c>
      <c r="R31" s="111">
        <f>IF(R69=0,0,R69*(1-Calcu!$E$12/R88)/(1-Calcu!$E$12/8000))</f>
        <v>0</v>
      </c>
      <c r="S31" s="111">
        <f>IF(S69=0,0,S69*(1-Calcu!$E$12/S88)/(1-Calcu!$E$12/8000))</f>
        <v>0</v>
      </c>
      <c r="T31" s="111">
        <f>IF(T69=0,0,T69*(1-Calcu!$E$12/T88)/(1-Calcu!$E$12/8000))</f>
        <v>0</v>
      </c>
      <c r="U31" s="111">
        <f>IF(U69=0,0,U69*(1-Calcu!$E$12/U88)/(1-Calcu!$E$12/8000))</f>
        <v>0</v>
      </c>
      <c r="V31" s="111">
        <f>IF(V69=0,0,V69*(1-Calcu!$E$12/V88)/(1-Calcu!$E$12/8000))</f>
        <v>0</v>
      </c>
      <c r="W31" s="111">
        <f>IF(W69=0,0,W69*(1-Calcu!$E$12/W88)/(1-Calcu!$E$12/8000))</f>
        <v>0</v>
      </c>
      <c r="X31" s="111">
        <f>IF(X69=0,0,X69*(1-Calcu!$E$12/X88)/(1-Calcu!$E$12/8000))</f>
        <v>0</v>
      </c>
      <c r="Y31" s="111">
        <f>IF(Y69=0,0,Y69*(1-Calcu!$E$12/Y88)/(1-Calcu!$E$12/8000))</f>
        <v>0</v>
      </c>
      <c r="Z31" s="111">
        <f>IF(Z69=0,0,Z69*(1-Calcu!$E$12/Z88)/(1-Calcu!$E$12/8000))</f>
        <v>0</v>
      </c>
      <c r="AA31" s="111">
        <f>IF(AA69=0,0,AA69*(1-Calcu!$E$12/AA88)/(1-Calcu!$E$12/8000))</f>
        <v>0</v>
      </c>
      <c r="AB31" s="111">
        <f>IF(AB69=0,0,AB69*(1-Calcu!$E$12/AB88)/(1-Calcu!$E$12/8000))</f>
        <v>0</v>
      </c>
      <c r="AC31" s="111">
        <f>IF(AC69=0,0,AC69*(1-Calcu!$E$12/AC88)/(1-Calcu!$E$12/8000))</f>
        <v>0</v>
      </c>
      <c r="AD31" s="111">
        <f>IF(AD69=0,0,AD69*(1-Calcu!$E$12/AD88)/(1-Calcu!$E$12/8000))</f>
        <v>0</v>
      </c>
      <c r="AF31"/>
      <c r="AG31"/>
      <c r="AH31"/>
      <c r="AI31"/>
      <c r="AJ31"/>
      <c r="AK31"/>
    </row>
    <row r="32" spans="1:37" s="108" customFormat="1" ht="14.25" customHeight="1">
      <c r="A32" s="111">
        <f>IF(A70=0,0,A70*(1-Calcu!$E$12/A89)/(1-Calcu!$E$12/8000))</f>
        <v>0</v>
      </c>
      <c r="B32" s="111">
        <f>IF(B70=0,0,B70*(1-Calcu!$E$12/B89)/(1-Calcu!$E$12/8000))</f>
        <v>0</v>
      </c>
      <c r="C32" s="111">
        <f>IF(C70=0,0,C70*(1-Calcu!$E$12/C89)/(1-Calcu!$E$12/8000))</f>
        <v>0</v>
      </c>
      <c r="D32" s="111">
        <f>IF(D70=0,0,D70*(1-Calcu!$E$12/D89)/(1-Calcu!$E$12/8000))</f>
        <v>0</v>
      </c>
      <c r="E32" s="111">
        <f>IF(E70=0,0,E70*(1-Calcu!$E$12/E89)/(1-Calcu!$E$12/8000))</f>
        <v>0</v>
      </c>
      <c r="F32" s="111">
        <f>IF(F70=0,0,F70*(1-Calcu!$E$12/F89)/(1-Calcu!$E$12/8000))</f>
        <v>0</v>
      </c>
      <c r="G32" s="111">
        <f>IF(G70=0,0,G70*(1-Calcu!$E$12/G89)/(1-Calcu!$E$12/8000))</f>
        <v>0</v>
      </c>
      <c r="H32" s="111">
        <f>IF(H70=0,0,H70*(1-Calcu!$E$12/H89)/(1-Calcu!$E$12/8000))</f>
        <v>0</v>
      </c>
      <c r="I32" s="111">
        <f>IF(I70=0,0,I70*(1-Calcu!$E$12/I89)/(1-Calcu!$E$12/8000))</f>
        <v>0</v>
      </c>
      <c r="J32" s="111">
        <f>IF(J70=0,0,J70*(1-Calcu!$E$12/J89)/(1-Calcu!$E$12/8000))</f>
        <v>0</v>
      </c>
      <c r="K32" s="111">
        <f>IF(K70=0,0,K70*(1-Calcu!$E$12/K89)/(1-Calcu!$E$12/8000))</f>
        <v>0</v>
      </c>
      <c r="L32" s="111">
        <f>IF(L70=0,0,L70*(1-Calcu!$E$12/L89)/(1-Calcu!$E$12/8000))</f>
        <v>0</v>
      </c>
      <c r="M32" s="111">
        <f>IF(M70=0,0,M70*(1-Calcu!$E$12/M89)/(1-Calcu!$E$12/8000))</f>
        <v>0</v>
      </c>
      <c r="N32" s="111">
        <f>IF(N70=0,0,N70*(1-Calcu!$E$12/N89)/(1-Calcu!$E$12/8000))</f>
        <v>0</v>
      </c>
      <c r="O32" s="111">
        <f>IF(O70=0,0,O70*(1-Calcu!$E$12/O89)/(1-Calcu!$E$12/8000))</f>
        <v>0</v>
      </c>
      <c r="P32" s="111">
        <f>IF(P70=0,0,P70*(1-Calcu!$E$12/P89)/(1-Calcu!$E$12/8000))</f>
        <v>0</v>
      </c>
      <c r="Q32" s="111">
        <f>IF(Q70=0,0,Q70*(1-Calcu!$E$12/Q89)/(1-Calcu!$E$12/8000))</f>
        <v>0</v>
      </c>
      <c r="R32" s="111">
        <f>IF(R70=0,0,R70*(1-Calcu!$E$12/R89)/(1-Calcu!$E$12/8000))</f>
        <v>0</v>
      </c>
      <c r="S32" s="111">
        <f>IF(S70=0,0,S70*(1-Calcu!$E$12/S89)/(1-Calcu!$E$12/8000))</f>
        <v>0</v>
      </c>
      <c r="T32" s="111">
        <f>IF(T70=0,0,T70*(1-Calcu!$E$12/T89)/(1-Calcu!$E$12/8000))</f>
        <v>0</v>
      </c>
      <c r="U32" s="111">
        <f>IF(U70=0,0,U70*(1-Calcu!$E$12/U89)/(1-Calcu!$E$12/8000))</f>
        <v>0</v>
      </c>
      <c r="V32" s="111">
        <f>IF(V70=0,0,V70*(1-Calcu!$E$12/V89)/(1-Calcu!$E$12/8000))</f>
        <v>0</v>
      </c>
      <c r="W32" s="111">
        <f>IF(W70=0,0,W70*(1-Calcu!$E$12/W89)/(1-Calcu!$E$12/8000))</f>
        <v>0</v>
      </c>
      <c r="X32" s="111">
        <f>IF(X70=0,0,X70*(1-Calcu!$E$12/X89)/(1-Calcu!$E$12/8000))</f>
        <v>0</v>
      </c>
      <c r="Y32" s="111">
        <f>IF(Y70=0,0,Y70*(1-Calcu!$E$12/Y89)/(1-Calcu!$E$12/8000))</f>
        <v>0</v>
      </c>
      <c r="Z32" s="111">
        <f>IF(Z70=0,0,Z70*(1-Calcu!$E$12/Z89)/(1-Calcu!$E$12/8000))</f>
        <v>0</v>
      </c>
      <c r="AA32" s="111">
        <f>IF(AA70=0,0,AA70*(1-Calcu!$E$12/AA89)/(1-Calcu!$E$12/8000))</f>
        <v>0</v>
      </c>
      <c r="AB32" s="111">
        <f>IF(AB70=0,0,AB70*(1-Calcu!$E$12/AB89)/(1-Calcu!$E$12/8000))</f>
        <v>0</v>
      </c>
      <c r="AC32" s="111">
        <f>IF(AC70=0,0,AC70*(1-Calcu!$E$12/AC89)/(1-Calcu!$E$12/8000))</f>
        <v>0</v>
      </c>
      <c r="AD32" s="111">
        <f>IF(AD70=0,0,AD70*(1-Calcu!$E$12/AD89)/(1-Calcu!$E$12/8000))</f>
        <v>0</v>
      </c>
      <c r="AF32"/>
      <c r="AG32"/>
      <c r="AH32"/>
      <c r="AI32"/>
      <c r="AJ32"/>
      <c r="AK32"/>
    </row>
    <row r="33" spans="1:37" s="108" customFormat="1" ht="14.25" customHeight="1">
      <c r="A33" s="111">
        <f>IF(A71=0,0,A71*(1-Calcu!$E$12/A90)/(1-Calcu!$E$12/8000))</f>
        <v>0</v>
      </c>
      <c r="B33" s="111">
        <f>IF(B71=0,0,B71*(1-Calcu!$E$12/B90)/(1-Calcu!$E$12/8000))</f>
        <v>0</v>
      </c>
      <c r="C33" s="111">
        <f>IF(C71=0,0,C71*(1-Calcu!$E$12/C90)/(1-Calcu!$E$12/8000))</f>
        <v>0</v>
      </c>
      <c r="D33" s="111">
        <f>IF(D71=0,0,D71*(1-Calcu!$E$12/D90)/(1-Calcu!$E$12/8000))</f>
        <v>0</v>
      </c>
      <c r="E33" s="111">
        <f>IF(E71=0,0,E71*(1-Calcu!$E$12/E90)/(1-Calcu!$E$12/8000))</f>
        <v>0</v>
      </c>
      <c r="F33" s="111">
        <f>IF(F71=0,0,F71*(1-Calcu!$E$12/F90)/(1-Calcu!$E$12/8000))</f>
        <v>0</v>
      </c>
      <c r="G33" s="111">
        <f>IF(G71=0,0,G71*(1-Calcu!$E$12/G90)/(1-Calcu!$E$12/8000))</f>
        <v>0</v>
      </c>
      <c r="H33" s="111">
        <f>IF(H71=0,0,H71*(1-Calcu!$E$12/H90)/(1-Calcu!$E$12/8000))</f>
        <v>0</v>
      </c>
      <c r="I33" s="111">
        <f>IF(I71=0,0,I71*(1-Calcu!$E$12/I90)/(1-Calcu!$E$12/8000))</f>
        <v>0</v>
      </c>
      <c r="J33" s="111">
        <f>IF(J71=0,0,J71*(1-Calcu!$E$12/J90)/(1-Calcu!$E$12/8000))</f>
        <v>0</v>
      </c>
      <c r="K33" s="111">
        <f>IF(K71=0,0,K71*(1-Calcu!$E$12/K90)/(1-Calcu!$E$12/8000))</f>
        <v>0</v>
      </c>
      <c r="L33" s="111">
        <f>IF(L71=0,0,L71*(1-Calcu!$E$12/L90)/(1-Calcu!$E$12/8000))</f>
        <v>0</v>
      </c>
      <c r="M33" s="111">
        <f>IF(M71=0,0,M71*(1-Calcu!$E$12/M90)/(1-Calcu!$E$12/8000))</f>
        <v>0</v>
      </c>
      <c r="N33" s="111">
        <f>IF(N71=0,0,N71*(1-Calcu!$E$12/N90)/(1-Calcu!$E$12/8000))</f>
        <v>0</v>
      </c>
      <c r="O33" s="111">
        <f>IF(O71=0,0,O71*(1-Calcu!$E$12/O90)/(1-Calcu!$E$12/8000))</f>
        <v>0</v>
      </c>
      <c r="P33" s="111">
        <f>IF(P71=0,0,P71*(1-Calcu!$E$12/P90)/(1-Calcu!$E$12/8000))</f>
        <v>0</v>
      </c>
      <c r="Q33" s="111">
        <f>IF(Q71=0,0,Q71*(1-Calcu!$E$12/Q90)/(1-Calcu!$E$12/8000))</f>
        <v>0</v>
      </c>
      <c r="R33" s="111">
        <f>IF(R71=0,0,R71*(1-Calcu!$E$12/R90)/(1-Calcu!$E$12/8000))</f>
        <v>0</v>
      </c>
      <c r="S33" s="111">
        <f>IF(S71=0,0,S71*(1-Calcu!$E$12/S90)/(1-Calcu!$E$12/8000))</f>
        <v>0</v>
      </c>
      <c r="T33" s="111">
        <f>IF(T71=0,0,T71*(1-Calcu!$E$12/T90)/(1-Calcu!$E$12/8000))</f>
        <v>0</v>
      </c>
      <c r="U33" s="111">
        <f>IF(U71=0,0,U71*(1-Calcu!$E$12/U90)/(1-Calcu!$E$12/8000))</f>
        <v>0</v>
      </c>
      <c r="V33" s="111">
        <f>IF(V71=0,0,V71*(1-Calcu!$E$12/V90)/(1-Calcu!$E$12/8000))</f>
        <v>0</v>
      </c>
      <c r="W33" s="111">
        <f>IF(W71=0,0,W71*(1-Calcu!$E$12/W90)/(1-Calcu!$E$12/8000))</f>
        <v>0</v>
      </c>
      <c r="X33" s="111">
        <f>IF(X71=0,0,X71*(1-Calcu!$E$12/X90)/(1-Calcu!$E$12/8000))</f>
        <v>0</v>
      </c>
      <c r="Y33" s="111">
        <f>IF(Y71=0,0,Y71*(1-Calcu!$E$12/Y90)/(1-Calcu!$E$12/8000))</f>
        <v>0</v>
      </c>
      <c r="Z33" s="111">
        <f>IF(Z71=0,0,Z71*(1-Calcu!$E$12/Z90)/(1-Calcu!$E$12/8000))</f>
        <v>0</v>
      </c>
      <c r="AA33" s="111">
        <f>IF(AA71=0,0,AA71*(1-Calcu!$E$12/AA90)/(1-Calcu!$E$12/8000))</f>
        <v>0</v>
      </c>
      <c r="AB33" s="111">
        <f>IF(AB71=0,0,AB71*(1-Calcu!$E$12/AB90)/(1-Calcu!$E$12/8000))</f>
        <v>0</v>
      </c>
      <c r="AC33" s="111">
        <f>IF(AC71=0,0,AC71*(1-Calcu!$E$12/AC90)/(1-Calcu!$E$12/8000))</f>
        <v>0</v>
      </c>
      <c r="AD33" s="111">
        <f>IF(AD71=0,0,AD71*(1-Calcu!$E$12/AD90)/(1-Calcu!$E$12/8000))</f>
        <v>0</v>
      </c>
      <c r="AF33"/>
      <c r="AG33"/>
      <c r="AH33"/>
      <c r="AI33"/>
      <c r="AJ33"/>
      <c r="AK33"/>
    </row>
    <row r="34" spans="1:37" s="108" customFormat="1" ht="14.25" customHeight="1">
      <c r="A34" s="111">
        <f>IF(A72=0,0,A72*(1-Calcu!$E$12/A91)/(1-Calcu!$E$12/8000))</f>
        <v>0</v>
      </c>
      <c r="B34" s="111">
        <f>IF(B72=0,0,B72*(1-Calcu!$E$12/B91)/(1-Calcu!$E$12/8000))</f>
        <v>0</v>
      </c>
      <c r="C34" s="111">
        <f>IF(C72=0,0,C72*(1-Calcu!$E$12/C91)/(1-Calcu!$E$12/8000))</f>
        <v>0</v>
      </c>
      <c r="D34" s="111">
        <f>IF(D72=0,0,D72*(1-Calcu!$E$12/D91)/(1-Calcu!$E$12/8000))</f>
        <v>0</v>
      </c>
      <c r="E34" s="111">
        <f>IF(E72=0,0,E72*(1-Calcu!$E$12/E91)/(1-Calcu!$E$12/8000))</f>
        <v>0</v>
      </c>
      <c r="F34" s="111">
        <f>IF(F72=0,0,F72*(1-Calcu!$E$12/F91)/(1-Calcu!$E$12/8000))</f>
        <v>0</v>
      </c>
      <c r="G34" s="111">
        <f>IF(G72=0,0,G72*(1-Calcu!$E$12/G91)/(1-Calcu!$E$12/8000))</f>
        <v>0</v>
      </c>
      <c r="H34" s="111">
        <f>IF(H72=0,0,H72*(1-Calcu!$E$12/H91)/(1-Calcu!$E$12/8000))</f>
        <v>0</v>
      </c>
      <c r="I34" s="111">
        <f>IF(I72=0,0,I72*(1-Calcu!$E$12/I91)/(1-Calcu!$E$12/8000))</f>
        <v>0</v>
      </c>
      <c r="J34" s="111">
        <f>IF(J72=0,0,J72*(1-Calcu!$E$12/J91)/(1-Calcu!$E$12/8000))</f>
        <v>0</v>
      </c>
      <c r="K34" s="111">
        <f>IF(K72=0,0,K72*(1-Calcu!$E$12/K91)/(1-Calcu!$E$12/8000))</f>
        <v>0</v>
      </c>
      <c r="L34" s="111">
        <f>IF(L72=0,0,L72*(1-Calcu!$E$12/L91)/(1-Calcu!$E$12/8000))</f>
        <v>0</v>
      </c>
      <c r="M34" s="111">
        <f>IF(M72=0,0,M72*(1-Calcu!$E$12/M91)/(1-Calcu!$E$12/8000))</f>
        <v>0</v>
      </c>
      <c r="N34" s="111">
        <f>IF(N72=0,0,N72*(1-Calcu!$E$12/N91)/(1-Calcu!$E$12/8000))</f>
        <v>0</v>
      </c>
      <c r="O34" s="111">
        <f>IF(O72=0,0,O72*(1-Calcu!$E$12/O91)/(1-Calcu!$E$12/8000))</f>
        <v>0</v>
      </c>
      <c r="P34" s="111">
        <f>IF(P72=0,0,P72*(1-Calcu!$E$12/P91)/(1-Calcu!$E$12/8000))</f>
        <v>0</v>
      </c>
      <c r="Q34" s="111">
        <f>IF(Q72=0,0,Q72*(1-Calcu!$E$12/Q91)/(1-Calcu!$E$12/8000))</f>
        <v>0</v>
      </c>
      <c r="R34" s="111">
        <f>IF(R72=0,0,R72*(1-Calcu!$E$12/R91)/(1-Calcu!$E$12/8000))</f>
        <v>0</v>
      </c>
      <c r="S34" s="111">
        <f>IF(S72=0,0,S72*(1-Calcu!$E$12/S91)/(1-Calcu!$E$12/8000))</f>
        <v>0</v>
      </c>
      <c r="T34" s="111">
        <f>IF(T72=0,0,T72*(1-Calcu!$E$12/T91)/(1-Calcu!$E$12/8000))</f>
        <v>0</v>
      </c>
      <c r="U34" s="111">
        <f>IF(U72=0,0,U72*(1-Calcu!$E$12/U91)/(1-Calcu!$E$12/8000))</f>
        <v>0</v>
      </c>
      <c r="V34" s="111">
        <f>IF(V72=0,0,V72*(1-Calcu!$E$12/V91)/(1-Calcu!$E$12/8000))</f>
        <v>0</v>
      </c>
      <c r="W34" s="111">
        <f>IF(W72=0,0,W72*(1-Calcu!$E$12/W91)/(1-Calcu!$E$12/8000))</f>
        <v>0</v>
      </c>
      <c r="X34" s="111">
        <f>IF(X72=0,0,X72*(1-Calcu!$E$12/X91)/(1-Calcu!$E$12/8000))</f>
        <v>0</v>
      </c>
      <c r="Y34" s="111">
        <f>IF(Y72=0,0,Y72*(1-Calcu!$E$12/Y91)/(1-Calcu!$E$12/8000))</f>
        <v>0</v>
      </c>
      <c r="Z34" s="111">
        <f>IF(Z72=0,0,Z72*(1-Calcu!$E$12/Z91)/(1-Calcu!$E$12/8000))</f>
        <v>0</v>
      </c>
      <c r="AA34" s="111">
        <f>IF(AA72=0,0,AA72*(1-Calcu!$E$12/AA91)/(1-Calcu!$E$12/8000))</f>
        <v>0</v>
      </c>
      <c r="AB34" s="111">
        <f>IF(AB72=0,0,AB72*(1-Calcu!$E$12/AB91)/(1-Calcu!$E$12/8000))</f>
        <v>0</v>
      </c>
      <c r="AC34" s="111">
        <f>IF(AC72=0,0,AC72*(1-Calcu!$E$12/AC91)/(1-Calcu!$E$12/8000))</f>
        <v>0</v>
      </c>
      <c r="AD34" s="111">
        <f>IF(AD72=0,0,AD72*(1-Calcu!$E$12/AD91)/(1-Calcu!$E$12/8000))</f>
        <v>0</v>
      </c>
      <c r="AF34"/>
      <c r="AG34"/>
      <c r="AH34"/>
      <c r="AI34"/>
      <c r="AJ34"/>
      <c r="AK34"/>
    </row>
    <row r="35" spans="1:37" s="108" customFormat="1" ht="14.25" customHeight="1">
      <c r="A35" s="111">
        <f>IF(A73=0,0,A73*(1-Calcu!$E$12/A92)/(1-Calcu!$E$12/8000))</f>
        <v>0</v>
      </c>
      <c r="B35" s="111">
        <f>IF(B73=0,0,B73*(1-Calcu!$E$12/B92)/(1-Calcu!$E$12/8000))</f>
        <v>0</v>
      </c>
      <c r="C35" s="111">
        <f>IF(C73=0,0,C73*(1-Calcu!$E$12/C92)/(1-Calcu!$E$12/8000))</f>
        <v>0</v>
      </c>
      <c r="D35" s="111">
        <f>IF(D73=0,0,D73*(1-Calcu!$E$12/D92)/(1-Calcu!$E$12/8000))</f>
        <v>0</v>
      </c>
      <c r="E35" s="111">
        <f>IF(E73=0,0,E73*(1-Calcu!$E$12/E92)/(1-Calcu!$E$12/8000))</f>
        <v>0</v>
      </c>
      <c r="F35" s="111">
        <f>IF(F73=0,0,F73*(1-Calcu!$E$12/F92)/(1-Calcu!$E$12/8000))</f>
        <v>0</v>
      </c>
      <c r="G35" s="111">
        <f>IF(G73=0,0,G73*(1-Calcu!$E$12/G92)/(1-Calcu!$E$12/8000))</f>
        <v>0</v>
      </c>
      <c r="H35" s="111">
        <f>IF(H73=0,0,H73*(1-Calcu!$E$12/H92)/(1-Calcu!$E$12/8000))</f>
        <v>0</v>
      </c>
      <c r="I35" s="111">
        <f>IF(I73=0,0,I73*(1-Calcu!$E$12/I92)/(1-Calcu!$E$12/8000))</f>
        <v>0</v>
      </c>
      <c r="J35" s="111">
        <f>IF(J73=0,0,J73*(1-Calcu!$E$12/J92)/(1-Calcu!$E$12/8000))</f>
        <v>0</v>
      </c>
      <c r="K35" s="111">
        <f>IF(K73=0,0,K73*(1-Calcu!$E$12/K92)/(1-Calcu!$E$12/8000))</f>
        <v>0</v>
      </c>
      <c r="L35" s="111">
        <f>IF(L73=0,0,L73*(1-Calcu!$E$12/L92)/(1-Calcu!$E$12/8000))</f>
        <v>0</v>
      </c>
      <c r="M35" s="111">
        <f>IF(M73=0,0,M73*(1-Calcu!$E$12/M92)/(1-Calcu!$E$12/8000))</f>
        <v>0</v>
      </c>
      <c r="N35" s="111">
        <f>IF(N73=0,0,N73*(1-Calcu!$E$12/N92)/(1-Calcu!$E$12/8000))</f>
        <v>0</v>
      </c>
      <c r="O35" s="111">
        <f>IF(O73=0,0,O73*(1-Calcu!$E$12/O92)/(1-Calcu!$E$12/8000))</f>
        <v>0</v>
      </c>
      <c r="P35" s="111">
        <f>IF(P73=0,0,P73*(1-Calcu!$E$12/P92)/(1-Calcu!$E$12/8000))</f>
        <v>0</v>
      </c>
      <c r="Q35" s="111">
        <f>IF(Q73=0,0,Q73*(1-Calcu!$E$12/Q92)/(1-Calcu!$E$12/8000))</f>
        <v>0</v>
      </c>
      <c r="R35" s="111">
        <f>IF(R73=0,0,R73*(1-Calcu!$E$12/R92)/(1-Calcu!$E$12/8000))</f>
        <v>0</v>
      </c>
      <c r="S35" s="111">
        <f>IF(S73=0,0,S73*(1-Calcu!$E$12/S92)/(1-Calcu!$E$12/8000))</f>
        <v>0</v>
      </c>
      <c r="T35" s="111">
        <f>IF(T73=0,0,T73*(1-Calcu!$E$12/T92)/(1-Calcu!$E$12/8000))</f>
        <v>0</v>
      </c>
      <c r="U35" s="111">
        <f>IF(U73=0,0,U73*(1-Calcu!$E$12/U92)/(1-Calcu!$E$12/8000))</f>
        <v>0</v>
      </c>
      <c r="V35" s="111">
        <f>IF(V73=0,0,V73*(1-Calcu!$E$12/V92)/(1-Calcu!$E$12/8000))</f>
        <v>0</v>
      </c>
      <c r="W35" s="111">
        <f>IF(W73=0,0,W73*(1-Calcu!$E$12/W92)/(1-Calcu!$E$12/8000))</f>
        <v>0</v>
      </c>
      <c r="X35" s="111">
        <f>IF(X73=0,0,X73*(1-Calcu!$E$12/X92)/(1-Calcu!$E$12/8000))</f>
        <v>0</v>
      </c>
      <c r="Y35" s="111">
        <f>IF(Y73=0,0,Y73*(1-Calcu!$E$12/Y92)/(1-Calcu!$E$12/8000))</f>
        <v>0</v>
      </c>
      <c r="Z35" s="111">
        <f>IF(Z73=0,0,Z73*(1-Calcu!$E$12/Z92)/(1-Calcu!$E$12/8000))</f>
        <v>0</v>
      </c>
      <c r="AA35" s="111">
        <f>IF(AA73=0,0,AA73*(1-Calcu!$E$12/AA92)/(1-Calcu!$E$12/8000))</f>
        <v>0</v>
      </c>
      <c r="AB35" s="111">
        <f>IF(AB73=0,0,AB73*(1-Calcu!$E$12/AB92)/(1-Calcu!$E$12/8000))</f>
        <v>0</v>
      </c>
      <c r="AC35" s="111">
        <f>IF(AC73=0,0,AC73*(1-Calcu!$E$12/AC92)/(1-Calcu!$E$12/8000))</f>
        <v>0</v>
      </c>
      <c r="AD35" s="111">
        <f>IF(AD73=0,0,AD73*(1-Calcu!$E$12/AD92)/(1-Calcu!$E$12/8000))</f>
        <v>0</v>
      </c>
      <c r="AF35"/>
      <c r="AG35"/>
      <c r="AH35"/>
      <c r="AI35"/>
      <c r="AJ35"/>
      <c r="AK35"/>
    </row>
    <row r="36" spans="1:37" s="108" customFormat="1" ht="14.25" customHeight="1">
      <c r="A36" s="111">
        <f>IF(A74=0,0,A74*(1-Calcu!$E$12/A93)/(1-Calcu!$E$12/8000))</f>
        <v>0</v>
      </c>
      <c r="B36" s="111">
        <f>IF(B74=0,0,B74*(1-Calcu!$E$12/B93)/(1-Calcu!$E$12/8000))</f>
        <v>0</v>
      </c>
      <c r="C36" s="111">
        <f>IF(C74=0,0,C74*(1-Calcu!$E$12/C93)/(1-Calcu!$E$12/8000))</f>
        <v>0</v>
      </c>
      <c r="D36" s="111">
        <f>IF(D74=0,0,D74*(1-Calcu!$E$12/D93)/(1-Calcu!$E$12/8000))</f>
        <v>0</v>
      </c>
      <c r="E36" s="111">
        <f>IF(E74=0,0,E74*(1-Calcu!$E$12/E93)/(1-Calcu!$E$12/8000))</f>
        <v>0</v>
      </c>
      <c r="F36" s="111">
        <f>IF(F74=0,0,F74*(1-Calcu!$E$12/F93)/(1-Calcu!$E$12/8000))</f>
        <v>0</v>
      </c>
      <c r="G36" s="111">
        <f>IF(G74=0,0,G74*(1-Calcu!$E$12/G93)/(1-Calcu!$E$12/8000))</f>
        <v>0</v>
      </c>
      <c r="H36" s="111">
        <f>IF(H74=0,0,H74*(1-Calcu!$E$12/H93)/(1-Calcu!$E$12/8000))</f>
        <v>0</v>
      </c>
      <c r="I36" s="111">
        <f>IF(I74=0,0,I74*(1-Calcu!$E$12/I93)/(1-Calcu!$E$12/8000))</f>
        <v>0</v>
      </c>
      <c r="J36" s="111">
        <f>IF(J74=0,0,J74*(1-Calcu!$E$12/J93)/(1-Calcu!$E$12/8000))</f>
        <v>0</v>
      </c>
      <c r="K36" s="111">
        <f>IF(K74=0,0,K74*(1-Calcu!$E$12/K93)/(1-Calcu!$E$12/8000))</f>
        <v>0</v>
      </c>
      <c r="L36" s="111">
        <f>IF(L74=0,0,L74*(1-Calcu!$E$12/L93)/(1-Calcu!$E$12/8000))</f>
        <v>0</v>
      </c>
      <c r="M36" s="111">
        <f>IF(M74=0,0,M74*(1-Calcu!$E$12/M93)/(1-Calcu!$E$12/8000))</f>
        <v>0</v>
      </c>
      <c r="N36" s="111">
        <f>IF(N74=0,0,N74*(1-Calcu!$E$12/N93)/(1-Calcu!$E$12/8000))</f>
        <v>0</v>
      </c>
      <c r="O36" s="111">
        <f>IF(O74=0,0,O74*(1-Calcu!$E$12/O93)/(1-Calcu!$E$12/8000))</f>
        <v>0</v>
      </c>
      <c r="P36" s="111">
        <f>IF(P74=0,0,P74*(1-Calcu!$E$12/P93)/(1-Calcu!$E$12/8000))</f>
        <v>0</v>
      </c>
      <c r="Q36" s="111">
        <f>IF(Q74=0,0,Q74*(1-Calcu!$E$12/Q93)/(1-Calcu!$E$12/8000))</f>
        <v>0</v>
      </c>
      <c r="R36" s="111">
        <f>IF(R74=0,0,R74*(1-Calcu!$E$12/R93)/(1-Calcu!$E$12/8000))</f>
        <v>0</v>
      </c>
      <c r="S36" s="111">
        <f>IF(S74=0,0,S74*(1-Calcu!$E$12/S93)/(1-Calcu!$E$12/8000))</f>
        <v>0</v>
      </c>
      <c r="T36" s="111">
        <f>IF(T74=0,0,T74*(1-Calcu!$E$12/T93)/(1-Calcu!$E$12/8000))</f>
        <v>0</v>
      </c>
      <c r="U36" s="111">
        <f>IF(U74=0,0,U74*(1-Calcu!$E$12/U93)/(1-Calcu!$E$12/8000))</f>
        <v>0</v>
      </c>
      <c r="V36" s="111">
        <f>IF(V74=0,0,V74*(1-Calcu!$E$12/V93)/(1-Calcu!$E$12/8000))</f>
        <v>0</v>
      </c>
      <c r="W36" s="111">
        <f>IF(W74=0,0,W74*(1-Calcu!$E$12/W93)/(1-Calcu!$E$12/8000))</f>
        <v>0</v>
      </c>
      <c r="X36" s="111">
        <f>IF(X74=0,0,X74*(1-Calcu!$E$12/X93)/(1-Calcu!$E$12/8000))</f>
        <v>0</v>
      </c>
      <c r="Y36" s="111">
        <f>IF(Y74=0,0,Y74*(1-Calcu!$E$12/Y93)/(1-Calcu!$E$12/8000))</f>
        <v>0</v>
      </c>
      <c r="Z36" s="111">
        <f>IF(Z74=0,0,Z74*(1-Calcu!$E$12/Z93)/(1-Calcu!$E$12/8000))</f>
        <v>0</v>
      </c>
      <c r="AA36" s="111">
        <f>IF(AA74=0,0,AA74*(1-Calcu!$E$12/AA93)/(1-Calcu!$E$12/8000))</f>
        <v>0</v>
      </c>
      <c r="AB36" s="111">
        <f>IF(AB74=0,0,AB74*(1-Calcu!$E$12/AB93)/(1-Calcu!$E$12/8000))</f>
        <v>0</v>
      </c>
      <c r="AC36" s="111">
        <f>IF(AC74=0,0,AC74*(1-Calcu!$E$12/AC93)/(1-Calcu!$E$12/8000))</f>
        <v>0</v>
      </c>
      <c r="AD36" s="111">
        <f>IF(AD74=0,0,AD74*(1-Calcu!$E$12/AD93)/(1-Calcu!$E$12/8000))</f>
        <v>0</v>
      </c>
      <c r="AF36"/>
      <c r="AG36"/>
      <c r="AH36"/>
      <c r="AI36"/>
      <c r="AJ36"/>
      <c r="AK36"/>
    </row>
    <row r="37" spans="1:37" s="108" customFormat="1" ht="14.25" customHeight="1">
      <c r="A37" s="111">
        <f>IF(A75=0,0,A75*(1-Calcu!$E$12/A94)/(1-Calcu!$E$12/8000))</f>
        <v>0</v>
      </c>
      <c r="B37" s="111">
        <f>IF(B75=0,0,B75*(1-Calcu!$E$12/B94)/(1-Calcu!$E$12/8000))</f>
        <v>0</v>
      </c>
      <c r="C37" s="111">
        <f>IF(C75=0,0,C75*(1-Calcu!$E$12/C94)/(1-Calcu!$E$12/8000))</f>
        <v>0</v>
      </c>
      <c r="D37" s="111">
        <f>IF(D75=0,0,D75*(1-Calcu!$E$12/D94)/(1-Calcu!$E$12/8000))</f>
        <v>0</v>
      </c>
      <c r="E37" s="111">
        <f>IF(E75=0,0,E75*(1-Calcu!$E$12/E94)/(1-Calcu!$E$12/8000))</f>
        <v>0</v>
      </c>
      <c r="F37" s="111">
        <f>IF(F75=0,0,F75*(1-Calcu!$E$12/F94)/(1-Calcu!$E$12/8000))</f>
        <v>0</v>
      </c>
      <c r="G37" s="111">
        <f>IF(G75=0,0,G75*(1-Calcu!$E$12/G94)/(1-Calcu!$E$12/8000))</f>
        <v>0</v>
      </c>
      <c r="H37" s="111">
        <f>IF(H75=0,0,H75*(1-Calcu!$E$12/H94)/(1-Calcu!$E$12/8000))</f>
        <v>0</v>
      </c>
      <c r="I37" s="111">
        <f>IF(I75=0,0,I75*(1-Calcu!$E$12/I94)/(1-Calcu!$E$12/8000))</f>
        <v>0</v>
      </c>
      <c r="J37" s="111">
        <f>IF(J75=0,0,J75*(1-Calcu!$E$12/J94)/(1-Calcu!$E$12/8000))</f>
        <v>0</v>
      </c>
      <c r="K37" s="111">
        <f>IF(K75=0,0,K75*(1-Calcu!$E$12/K94)/(1-Calcu!$E$12/8000))</f>
        <v>0</v>
      </c>
      <c r="L37" s="111">
        <f>IF(L75=0,0,L75*(1-Calcu!$E$12/L94)/(1-Calcu!$E$12/8000))</f>
        <v>0</v>
      </c>
      <c r="M37" s="111">
        <f>IF(M75=0,0,M75*(1-Calcu!$E$12/M94)/(1-Calcu!$E$12/8000))</f>
        <v>0</v>
      </c>
      <c r="N37" s="111">
        <f>IF(N75=0,0,N75*(1-Calcu!$E$12/N94)/(1-Calcu!$E$12/8000))</f>
        <v>0</v>
      </c>
      <c r="O37" s="111">
        <f>IF(O75=0,0,O75*(1-Calcu!$E$12/O94)/(1-Calcu!$E$12/8000))</f>
        <v>0</v>
      </c>
      <c r="P37" s="111">
        <f>IF(P75=0,0,P75*(1-Calcu!$E$12/P94)/(1-Calcu!$E$12/8000))</f>
        <v>0</v>
      </c>
      <c r="Q37" s="111">
        <f>IF(Q75=0,0,Q75*(1-Calcu!$E$12/Q94)/(1-Calcu!$E$12/8000))</f>
        <v>0</v>
      </c>
      <c r="R37" s="111">
        <f>IF(R75=0,0,R75*(1-Calcu!$E$12/R94)/(1-Calcu!$E$12/8000))</f>
        <v>0</v>
      </c>
      <c r="S37" s="111">
        <f>IF(S75=0,0,S75*(1-Calcu!$E$12/S94)/(1-Calcu!$E$12/8000))</f>
        <v>0</v>
      </c>
      <c r="T37" s="111">
        <f>IF(T75=0,0,T75*(1-Calcu!$E$12/T94)/(1-Calcu!$E$12/8000))</f>
        <v>0</v>
      </c>
      <c r="U37" s="111">
        <f>IF(U75=0,0,U75*(1-Calcu!$E$12/U94)/(1-Calcu!$E$12/8000))</f>
        <v>0</v>
      </c>
      <c r="V37" s="111">
        <f>IF(V75=0,0,V75*(1-Calcu!$E$12/V94)/(1-Calcu!$E$12/8000))</f>
        <v>0</v>
      </c>
      <c r="W37" s="111">
        <f>IF(W75=0,0,W75*(1-Calcu!$E$12/W94)/(1-Calcu!$E$12/8000))</f>
        <v>0</v>
      </c>
      <c r="X37" s="111">
        <f>IF(X75=0,0,X75*(1-Calcu!$E$12/X94)/(1-Calcu!$E$12/8000))</f>
        <v>0</v>
      </c>
      <c r="Y37" s="111">
        <f>IF(Y75=0,0,Y75*(1-Calcu!$E$12/Y94)/(1-Calcu!$E$12/8000))</f>
        <v>0</v>
      </c>
      <c r="Z37" s="111">
        <f>IF(Z75=0,0,Z75*(1-Calcu!$E$12/Z94)/(1-Calcu!$E$12/8000))</f>
        <v>0</v>
      </c>
      <c r="AA37" s="111">
        <f>IF(AA75=0,0,AA75*(1-Calcu!$E$12/AA94)/(1-Calcu!$E$12/8000))</f>
        <v>0</v>
      </c>
      <c r="AB37" s="111">
        <f>IF(AB75=0,0,AB75*(1-Calcu!$E$12/AB94)/(1-Calcu!$E$12/8000))</f>
        <v>0</v>
      </c>
      <c r="AC37" s="111">
        <f>IF(AC75=0,0,AC75*(1-Calcu!$E$12/AC94)/(1-Calcu!$E$12/8000))</f>
        <v>0</v>
      </c>
      <c r="AD37" s="111">
        <f>IF(AD75=0,0,AD75*(1-Calcu!$E$12/AD94)/(1-Calcu!$E$12/8000))</f>
        <v>0</v>
      </c>
      <c r="AF37"/>
      <c r="AG37"/>
      <c r="AH37"/>
      <c r="AI37"/>
      <c r="AJ37"/>
      <c r="AK37"/>
    </row>
    <row r="38" spans="1:37" s="108" customFormat="1" ht="14.25" customHeight="1">
      <c r="A38" s="111">
        <f>IF(A76=0,0,A76*(1-Calcu!$E$12/A95)/(1-Calcu!$E$12/8000))</f>
        <v>0</v>
      </c>
      <c r="B38" s="111">
        <f>IF(B76=0,0,B76*(1-Calcu!$E$12/B95)/(1-Calcu!$E$12/8000))</f>
        <v>0</v>
      </c>
      <c r="C38" s="111">
        <f>IF(C76=0,0,C76*(1-Calcu!$E$12/C95)/(1-Calcu!$E$12/8000))</f>
        <v>0</v>
      </c>
      <c r="D38" s="111">
        <f>IF(D76=0,0,D76*(1-Calcu!$E$12/D95)/(1-Calcu!$E$12/8000))</f>
        <v>0</v>
      </c>
      <c r="E38" s="111">
        <f>IF(E76=0,0,E76*(1-Calcu!$E$12/E95)/(1-Calcu!$E$12/8000))</f>
        <v>0</v>
      </c>
      <c r="F38" s="111">
        <f>IF(F76=0,0,F76*(1-Calcu!$E$12/F95)/(1-Calcu!$E$12/8000))</f>
        <v>0</v>
      </c>
      <c r="G38" s="111">
        <f>IF(G76=0,0,G76*(1-Calcu!$E$12/G95)/(1-Calcu!$E$12/8000))</f>
        <v>0</v>
      </c>
      <c r="H38" s="111">
        <f>IF(H76=0,0,H76*(1-Calcu!$E$12/H95)/(1-Calcu!$E$12/8000))</f>
        <v>0</v>
      </c>
      <c r="I38" s="111">
        <f>IF(I76=0,0,I76*(1-Calcu!$E$12/I95)/(1-Calcu!$E$12/8000))</f>
        <v>0</v>
      </c>
      <c r="J38" s="111">
        <f>IF(J76=0,0,J76*(1-Calcu!$E$12/J95)/(1-Calcu!$E$12/8000))</f>
        <v>0</v>
      </c>
      <c r="K38" s="111">
        <f>IF(K76=0,0,K76*(1-Calcu!$E$12/K95)/(1-Calcu!$E$12/8000))</f>
        <v>0</v>
      </c>
      <c r="L38" s="111">
        <f>IF(L76=0,0,L76*(1-Calcu!$E$12/L95)/(1-Calcu!$E$12/8000))</f>
        <v>0</v>
      </c>
      <c r="M38" s="111">
        <f>IF(M76=0,0,M76*(1-Calcu!$E$12/M95)/(1-Calcu!$E$12/8000))</f>
        <v>0</v>
      </c>
      <c r="N38" s="111">
        <f>IF(N76=0,0,N76*(1-Calcu!$E$12/N95)/(1-Calcu!$E$12/8000))</f>
        <v>0</v>
      </c>
      <c r="O38" s="111">
        <f>IF(O76=0,0,O76*(1-Calcu!$E$12/O95)/(1-Calcu!$E$12/8000))</f>
        <v>0</v>
      </c>
      <c r="P38" s="111">
        <f>IF(P76=0,0,P76*(1-Calcu!$E$12/P95)/(1-Calcu!$E$12/8000))</f>
        <v>0</v>
      </c>
      <c r="Q38" s="111">
        <f>IF(Q76=0,0,Q76*(1-Calcu!$E$12/Q95)/(1-Calcu!$E$12/8000))</f>
        <v>0</v>
      </c>
      <c r="R38" s="111">
        <f>IF(R76=0,0,R76*(1-Calcu!$E$12/R95)/(1-Calcu!$E$12/8000))</f>
        <v>0</v>
      </c>
      <c r="S38" s="111">
        <f>IF(S76=0,0,S76*(1-Calcu!$E$12/S95)/(1-Calcu!$E$12/8000))</f>
        <v>0</v>
      </c>
      <c r="T38" s="111">
        <f>IF(T76=0,0,T76*(1-Calcu!$E$12/T95)/(1-Calcu!$E$12/8000))</f>
        <v>0</v>
      </c>
      <c r="U38" s="111">
        <f>IF(U76=0,0,U76*(1-Calcu!$E$12/U95)/(1-Calcu!$E$12/8000))</f>
        <v>0</v>
      </c>
      <c r="V38" s="111">
        <f>IF(V76=0,0,V76*(1-Calcu!$E$12/V95)/(1-Calcu!$E$12/8000))</f>
        <v>0</v>
      </c>
      <c r="W38" s="111">
        <f>IF(W76=0,0,W76*(1-Calcu!$E$12/W95)/(1-Calcu!$E$12/8000))</f>
        <v>0</v>
      </c>
      <c r="X38" s="111">
        <f>IF(X76=0,0,X76*(1-Calcu!$E$12/X95)/(1-Calcu!$E$12/8000))</f>
        <v>0</v>
      </c>
      <c r="Y38" s="111">
        <f>IF(Y76=0,0,Y76*(1-Calcu!$E$12/Y95)/(1-Calcu!$E$12/8000))</f>
        <v>0</v>
      </c>
      <c r="Z38" s="111">
        <f>IF(Z76=0,0,Z76*(1-Calcu!$E$12/Z95)/(1-Calcu!$E$12/8000))</f>
        <v>0</v>
      </c>
      <c r="AA38" s="111">
        <f>IF(AA76=0,0,AA76*(1-Calcu!$E$12/AA95)/(1-Calcu!$E$12/8000))</f>
        <v>0</v>
      </c>
      <c r="AB38" s="111">
        <f>IF(AB76=0,0,AB76*(1-Calcu!$E$12/AB95)/(1-Calcu!$E$12/8000))</f>
        <v>0</v>
      </c>
      <c r="AC38" s="111">
        <f>IF(AC76=0,0,AC76*(1-Calcu!$E$12/AC95)/(1-Calcu!$E$12/8000))</f>
        <v>0</v>
      </c>
      <c r="AD38" s="111">
        <f>IF(AD76=0,0,AD76*(1-Calcu!$E$12/AD95)/(1-Calcu!$E$12/8000))</f>
        <v>0</v>
      </c>
      <c r="AF38"/>
      <c r="AG38"/>
      <c r="AH38"/>
      <c r="AI38"/>
      <c r="AJ38"/>
      <c r="AK38"/>
    </row>
    <row r="39" spans="1:37" s="108" customFormat="1" ht="14.2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F39"/>
      <c r="AG39"/>
      <c r="AH39"/>
      <c r="AI39"/>
      <c r="AJ39"/>
      <c r="AK39"/>
    </row>
    <row r="40" spans="1:37" s="12" customFormat="1" ht="17.100000000000001" customHeight="1">
      <c r="A40" s="17" t="s">
        <v>193</v>
      </c>
    </row>
    <row r="41" spans="1:37" s="19" customFormat="1" ht="18" customHeight="1">
      <c r="A41" s="45" t="s">
        <v>103</v>
      </c>
      <c r="B41" s="45" t="s">
        <v>104</v>
      </c>
      <c r="C41" s="45" t="s">
        <v>105</v>
      </c>
      <c r="D41" s="45" t="s">
        <v>106</v>
      </c>
      <c r="E41" s="45" t="s">
        <v>107</v>
      </c>
      <c r="F41" s="45" t="s">
        <v>108</v>
      </c>
      <c r="G41" s="45" t="s">
        <v>109</v>
      </c>
      <c r="H41" s="45" t="s">
        <v>110</v>
      </c>
      <c r="I41" s="45" t="s">
        <v>111</v>
      </c>
      <c r="J41" s="45" t="s">
        <v>112</v>
      </c>
      <c r="K41" s="45" t="s">
        <v>113</v>
      </c>
      <c r="L41" s="45" t="s">
        <v>114</v>
      </c>
      <c r="M41" s="45" t="s">
        <v>115</v>
      </c>
      <c r="N41" s="45" t="s">
        <v>116</v>
      </c>
      <c r="O41" s="45" t="s">
        <v>117</v>
      </c>
      <c r="P41" s="45" t="s">
        <v>118</v>
      </c>
      <c r="Q41" s="45" t="s">
        <v>119</v>
      </c>
      <c r="R41" s="45" t="s">
        <v>120</v>
      </c>
      <c r="S41" s="45" t="s">
        <v>121</v>
      </c>
      <c r="T41" s="45" t="s">
        <v>122</v>
      </c>
      <c r="U41" s="45" t="s">
        <v>123</v>
      </c>
      <c r="V41" s="45" t="s">
        <v>124</v>
      </c>
      <c r="W41" s="45" t="s">
        <v>125</v>
      </c>
      <c r="X41" s="45" t="s">
        <v>126</v>
      </c>
      <c r="Y41" s="45" t="s">
        <v>127</v>
      </c>
      <c r="Z41" s="45" t="s">
        <v>128</v>
      </c>
      <c r="AA41" s="45" t="s">
        <v>129</v>
      </c>
      <c r="AB41" s="45" t="s">
        <v>130</v>
      </c>
      <c r="AC41" s="45" t="s">
        <v>131</v>
      </c>
      <c r="AD41" s="45" t="s">
        <v>132</v>
      </c>
      <c r="AE41" s="12"/>
      <c r="AF41" s="12"/>
      <c r="AG41" s="12"/>
      <c r="AH41" s="12"/>
      <c r="AI41" s="12"/>
      <c r="AJ41" s="12"/>
    </row>
    <row r="42" spans="1:37" ht="17.100000000000001" customHeight="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"/>
      <c r="AF42" s="12"/>
      <c r="AG42" s="12"/>
      <c r="AH42" s="12"/>
      <c r="AI42" s="12"/>
      <c r="AJ42" s="12"/>
    </row>
    <row r="43" spans="1:37" ht="17.100000000000001" customHeight="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"/>
      <c r="AF43" s="12"/>
      <c r="AG43" s="12"/>
      <c r="AH43" s="12"/>
      <c r="AI43" s="12"/>
      <c r="AJ43" s="12"/>
    </row>
    <row r="44" spans="1:37" ht="17.100000000000001" customHeight="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"/>
      <c r="AF44" s="12"/>
      <c r="AG44" s="12"/>
      <c r="AH44" s="12"/>
      <c r="AI44" s="12"/>
      <c r="AJ44" s="12"/>
    </row>
    <row r="45" spans="1:37" ht="17.100000000000001" customHeight="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"/>
      <c r="AF45" s="12"/>
      <c r="AG45" s="12"/>
      <c r="AH45" s="12"/>
      <c r="AI45" s="12"/>
      <c r="AJ45" s="12"/>
    </row>
    <row r="46" spans="1:37" ht="17.100000000000001" customHeight="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"/>
      <c r="AF46" s="12"/>
      <c r="AG46" s="12"/>
      <c r="AH46" s="12"/>
      <c r="AI46" s="12"/>
      <c r="AJ46" s="12"/>
    </row>
    <row r="47" spans="1:37" ht="17.100000000000001" customHeight="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"/>
      <c r="AF47" s="12"/>
      <c r="AG47" s="12"/>
      <c r="AH47" s="12"/>
      <c r="AI47" s="12"/>
      <c r="AJ47" s="12"/>
    </row>
    <row r="48" spans="1:37" ht="17.100000000000001" customHeight="1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"/>
      <c r="AF48" s="12"/>
      <c r="AG48" s="12"/>
      <c r="AH48" s="12"/>
      <c r="AI48" s="12"/>
      <c r="AJ48" s="12"/>
    </row>
    <row r="49" spans="1:36" ht="17.100000000000001" customHeight="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"/>
      <c r="AF49" s="12"/>
      <c r="AG49" s="12"/>
      <c r="AH49" s="12"/>
      <c r="AI49" s="12"/>
      <c r="AJ49" s="12"/>
    </row>
    <row r="50" spans="1:36" ht="17.100000000000001" customHeight="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"/>
      <c r="AF50" s="12"/>
      <c r="AG50" s="12"/>
      <c r="AH50" s="12"/>
      <c r="AI50" s="12"/>
      <c r="AJ50" s="12"/>
    </row>
    <row r="51" spans="1:36" ht="17.100000000000001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"/>
      <c r="AF51" s="12"/>
      <c r="AG51" s="12"/>
      <c r="AH51" s="12"/>
      <c r="AI51" s="12"/>
      <c r="AJ51" s="12"/>
    </row>
    <row r="52" spans="1:36" ht="17.100000000000001" customHeight="1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"/>
      <c r="AF52" s="12"/>
      <c r="AG52" s="12"/>
      <c r="AH52" s="12"/>
      <c r="AI52" s="12"/>
      <c r="AJ52" s="12"/>
    </row>
    <row r="53" spans="1:36" ht="17.100000000000001" customHeight="1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"/>
      <c r="AF53" s="12"/>
      <c r="AG53" s="12"/>
      <c r="AH53" s="12"/>
      <c r="AI53" s="12"/>
      <c r="AJ53" s="12"/>
    </row>
    <row r="54" spans="1:36" ht="17.100000000000001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"/>
      <c r="AF54" s="12"/>
      <c r="AG54" s="12"/>
      <c r="AH54" s="12"/>
      <c r="AI54" s="12"/>
      <c r="AJ54" s="12"/>
    </row>
    <row r="55" spans="1:36" ht="17.100000000000001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"/>
      <c r="AF55" s="12"/>
      <c r="AG55" s="12"/>
      <c r="AH55" s="12"/>
      <c r="AI55" s="12"/>
      <c r="AJ55" s="12"/>
    </row>
    <row r="56" spans="1:36" ht="17.100000000000001" customHeight="1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"/>
      <c r="AF56" s="12"/>
      <c r="AG56" s="12"/>
      <c r="AH56" s="12"/>
      <c r="AI56" s="12"/>
      <c r="AJ56" s="12"/>
    </row>
    <row r="57" spans="1:36" ht="17.100000000000001" customHeight="1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"/>
      <c r="AF57" s="12"/>
      <c r="AG57" s="12"/>
      <c r="AH57" s="12"/>
      <c r="AI57" s="12"/>
      <c r="AJ57" s="12"/>
    </row>
    <row r="58" spans="1:36" ht="17.100000000000001" customHeight="1">
      <c r="AE58" s="12"/>
      <c r="AF58" s="12"/>
      <c r="AG58" s="12"/>
      <c r="AH58" s="12"/>
      <c r="AI58" s="12"/>
      <c r="AJ58" s="12"/>
    </row>
    <row r="59" spans="1:36" s="12" customFormat="1" ht="17.100000000000001" customHeight="1">
      <c r="A59" s="17" t="s">
        <v>36</v>
      </c>
    </row>
    <row r="60" spans="1:36" s="19" customFormat="1" ht="18" customHeight="1">
      <c r="A60" s="45" t="s">
        <v>133</v>
      </c>
      <c r="B60" s="45" t="s">
        <v>134</v>
      </c>
      <c r="C60" s="45" t="s">
        <v>135</v>
      </c>
      <c r="D60" s="45" t="s">
        <v>136</v>
      </c>
      <c r="E60" s="45" t="s">
        <v>137</v>
      </c>
      <c r="F60" s="45" t="s">
        <v>138</v>
      </c>
      <c r="G60" s="45" t="s">
        <v>139</v>
      </c>
      <c r="H60" s="45" t="s">
        <v>140</v>
      </c>
      <c r="I60" s="45" t="s">
        <v>141</v>
      </c>
      <c r="J60" s="45" t="s">
        <v>142</v>
      </c>
      <c r="K60" s="45" t="s">
        <v>143</v>
      </c>
      <c r="L60" s="45" t="s">
        <v>144</v>
      </c>
      <c r="M60" s="45" t="s">
        <v>145</v>
      </c>
      <c r="N60" s="45" t="s">
        <v>146</v>
      </c>
      <c r="O60" s="45" t="s">
        <v>147</v>
      </c>
      <c r="P60" s="45" t="s">
        <v>148</v>
      </c>
      <c r="Q60" s="45" t="s">
        <v>149</v>
      </c>
      <c r="R60" s="45" t="s">
        <v>150</v>
      </c>
      <c r="S60" s="45" t="s">
        <v>151</v>
      </c>
      <c r="T60" s="45" t="s">
        <v>152</v>
      </c>
      <c r="U60" s="45" t="s">
        <v>153</v>
      </c>
      <c r="V60" s="45" t="s">
        <v>154</v>
      </c>
      <c r="W60" s="45" t="s">
        <v>155</v>
      </c>
      <c r="X60" s="45" t="s">
        <v>156</v>
      </c>
      <c r="Y60" s="45" t="s">
        <v>157</v>
      </c>
      <c r="Z60" s="45" t="s">
        <v>158</v>
      </c>
      <c r="AA60" s="45" t="s">
        <v>159</v>
      </c>
      <c r="AB60" s="45" t="s">
        <v>160</v>
      </c>
      <c r="AC60" s="45" t="s">
        <v>161</v>
      </c>
      <c r="AD60" s="45" t="s">
        <v>162</v>
      </c>
      <c r="AE60" s="12"/>
      <c r="AF60" s="12"/>
      <c r="AG60" s="12"/>
      <c r="AH60" s="12"/>
      <c r="AI60" s="12"/>
      <c r="AJ60" s="12"/>
    </row>
    <row r="61" spans="1:36" ht="17.100000000000001" customHeight="1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"/>
      <c r="AF61" s="12"/>
      <c r="AG61" s="12"/>
      <c r="AH61" s="12"/>
      <c r="AI61" s="12"/>
      <c r="AJ61" s="12"/>
    </row>
    <row r="62" spans="1:36" ht="17.100000000000001" customHeight="1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"/>
      <c r="AF62" s="12"/>
      <c r="AG62" s="12"/>
      <c r="AH62" s="12"/>
      <c r="AI62" s="12"/>
      <c r="AJ62" s="12"/>
    </row>
    <row r="63" spans="1:36" ht="17.100000000000001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"/>
      <c r="AF63" s="12"/>
      <c r="AG63" s="12"/>
      <c r="AH63" s="12"/>
      <c r="AI63" s="12"/>
      <c r="AJ63" s="12"/>
    </row>
    <row r="64" spans="1:36" ht="17.100000000000001" customHeight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"/>
      <c r="AF64" s="12"/>
      <c r="AG64" s="12"/>
      <c r="AH64" s="12"/>
      <c r="AI64" s="12"/>
      <c r="AJ64" s="12"/>
    </row>
    <row r="65" spans="1:36" ht="17.100000000000001" customHeight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"/>
      <c r="AF65" s="12"/>
      <c r="AG65" s="12"/>
      <c r="AH65" s="12"/>
      <c r="AI65" s="12"/>
      <c r="AJ65" s="12"/>
    </row>
    <row r="66" spans="1:36" ht="17.100000000000001" customHeight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"/>
      <c r="AF66" s="12"/>
      <c r="AG66" s="12"/>
      <c r="AH66" s="12"/>
      <c r="AI66" s="12"/>
      <c r="AJ66" s="12"/>
    </row>
    <row r="67" spans="1:36" ht="17.100000000000001" customHeight="1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"/>
      <c r="AF67" s="12"/>
      <c r="AG67" s="12"/>
      <c r="AH67" s="12"/>
      <c r="AI67" s="12"/>
      <c r="AJ67" s="12"/>
    </row>
    <row r="68" spans="1:36" ht="17.100000000000001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"/>
      <c r="AF68" s="12"/>
      <c r="AG68" s="12"/>
      <c r="AH68" s="12"/>
      <c r="AI68" s="12"/>
      <c r="AJ68" s="12"/>
    </row>
    <row r="69" spans="1:36" ht="17.100000000000001" customHeight="1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"/>
      <c r="AF69" s="12"/>
      <c r="AG69" s="12"/>
      <c r="AH69" s="12"/>
      <c r="AI69" s="12"/>
      <c r="AJ69" s="12"/>
    </row>
    <row r="70" spans="1:36" ht="17.100000000000001" customHeight="1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"/>
      <c r="AF70" s="12"/>
      <c r="AG70" s="12"/>
      <c r="AH70" s="12"/>
      <c r="AI70" s="12"/>
      <c r="AJ70" s="12"/>
    </row>
    <row r="71" spans="1:36" ht="17.100000000000001" customHeight="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"/>
      <c r="AF71" s="12"/>
      <c r="AG71" s="12"/>
      <c r="AH71" s="12"/>
      <c r="AI71" s="12"/>
      <c r="AJ71" s="12"/>
    </row>
    <row r="72" spans="1:36" ht="17.100000000000001" customHeight="1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"/>
      <c r="AF72" s="12"/>
      <c r="AG72" s="12"/>
      <c r="AH72" s="12"/>
      <c r="AI72" s="12"/>
      <c r="AJ72" s="12"/>
    </row>
    <row r="73" spans="1:36" ht="17.100000000000001" customHeight="1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"/>
      <c r="AF73" s="12"/>
      <c r="AG73" s="12"/>
      <c r="AH73" s="12"/>
      <c r="AI73" s="12"/>
      <c r="AJ73" s="12"/>
    </row>
    <row r="74" spans="1:36" ht="17.100000000000001" customHeight="1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"/>
      <c r="AF74" s="12"/>
      <c r="AG74" s="12"/>
      <c r="AH74" s="12"/>
      <c r="AI74" s="12"/>
      <c r="AJ74" s="12"/>
    </row>
    <row r="75" spans="1:36" ht="17.100000000000001" customHeight="1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"/>
      <c r="AF75" s="12"/>
      <c r="AG75" s="12"/>
      <c r="AH75" s="12"/>
      <c r="AI75" s="12"/>
      <c r="AJ75" s="12"/>
    </row>
    <row r="76" spans="1:36" ht="17.100000000000001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"/>
      <c r="AF76" s="12"/>
      <c r="AG76" s="12"/>
      <c r="AH76" s="12"/>
      <c r="AI76" s="12"/>
      <c r="AJ76" s="12"/>
    </row>
    <row r="77" spans="1:36" ht="17.100000000000001" customHeight="1">
      <c r="AE77" s="12"/>
      <c r="AF77" s="12"/>
      <c r="AG77" s="12"/>
      <c r="AH77" s="12"/>
      <c r="AI77" s="12"/>
      <c r="AJ77" s="12"/>
    </row>
    <row r="78" spans="1:36" s="12" customFormat="1" ht="17.100000000000001" customHeight="1">
      <c r="A78" s="17" t="s">
        <v>62</v>
      </c>
    </row>
    <row r="79" spans="1:36" s="19" customFormat="1" ht="18" customHeight="1">
      <c r="A79" s="45" t="s">
        <v>163</v>
      </c>
      <c r="B79" s="45" t="s">
        <v>164</v>
      </c>
      <c r="C79" s="45" t="s">
        <v>165</v>
      </c>
      <c r="D79" s="45" t="s">
        <v>166</v>
      </c>
      <c r="E79" s="45" t="s">
        <v>167</v>
      </c>
      <c r="F79" s="45" t="s">
        <v>168</v>
      </c>
      <c r="G79" s="45" t="s">
        <v>169</v>
      </c>
      <c r="H79" s="45" t="s">
        <v>170</v>
      </c>
      <c r="I79" s="45" t="s">
        <v>171</v>
      </c>
      <c r="J79" s="45" t="s">
        <v>172</v>
      </c>
      <c r="K79" s="45" t="s">
        <v>173</v>
      </c>
      <c r="L79" s="45" t="s">
        <v>174</v>
      </c>
      <c r="M79" s="45" t="s">
        <v>175</v>
      </c>
      <c r="N79" s="45" t="s">
        <v>176</v>
      </c>
      <c r="O79" s="45" t="s">
        <v>177</v>
      </c>
      <c r="P79" s="45" t="s">
        <v>178</v>
      </c>
      <c r="Q79" s="45" t="s">
        <v>179</v>
      </c>
      <c r="R79" s="45" t="s">
        <v>180</v>
      </c>
      <c r="S79" s="45" t="s">
        <v>181</v>
      </c>
      <c r="T79" s="45" t="s">
        <v>182</v>
      </c>
      <c r="U79" s="45" t="s">
        <v>183</v>
      </c>
      <c r="V79" s="45" t="s">
        <v>184</v>
      </c>
      <c r="W79" s="45" t="s">
        <v>185</v>
      </c>
      <c r="X79" s="45" t="s">
        <v>186</v>
      </c>
      <c r="Y79" s="45" t="s">
        <v>187</v>
      </c>
      <c r="Z79" s="45" t="s">
        <v>188</v>
      </c>
      <c r="AA79" s="45" t="s">
        <v>189</v>
      </c>
      <c r="AB79" s="45" t="s">
        <v>190</v>
      </c>
      <c r="AC79" s="45" t="s">
        <v>191</v>
      </c>
      <c r="AD79" s="45" t="s">
        <v>192</v>
      </c>
      <c r="AE79" s="12"/>
      <c r="AF79" s="12"/>
      <c r="AG79" s="12"/>
      <c r="AH79" s="12"/>
      <c r="AI79" s="12"/>
      <c r="AJ79" s="12"/>
    </row>
    <row r="80" spans="1:36" ht="17.100000000000001" customHeight="1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"/>
      <c r="AF80" s="12"/>
      <c r="AG80" s="12"/>
      <c r="AH80" s="12"/>
      <c r="AI80" s="12"/>
      <c r="AJ80" s="12"/>
    </row>
    <row r="81" spans="1:36" ht="17.100000000000001" customHeight="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"/>
      <c r="AF81" s="12"/>
      <c r="AG81" s="12"/>
      <c r="AH81" s="12"/>
      <c r="AI81" s="12"/>
      <c r="AJ81" s="12"/>
    </row>
    <row r="82" spans="1:36" ht="17.100000000000001" customHeight="1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"/>
      <c r="AF82" s="12"/>
      <c r="AG82" s="12"/>
      <c r="AH82" s="12"/>
      <c r="AI82" s="12"/>
      <c r="AJ82" s="12"/>
    </row>
    <row r="83" spans="1:36" ht="17.100000000000001" customHeight="1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"/>
      <c r="AF83" s="12"/>
      <c r="AG83" s="12"/>
      <c r="AH83" s="12"/>
      <c r="AI83" s="12"/>
      <c r="AJ83" s="12"/>
    </row>
    <row r="84" spans="1:36" ht="17.100000000000001" customHeight="1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"/>
      <c r="AF84" s="12"/>
      <c r="AG84" s="12"/>
      <c r="AH84" s="12"/>
      <c r="AI84" s="12"/>
      <c r="AJ84" s="12"/>
    </row>
    <row r="85" spans="1:36" ht="17.100000000000001" customHeight="1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"/>
      <c r="AF85" s="12"/>
      <c r="AG85" s="12"/>
      <c r="AH85" s="12"/>
      <c r="AI85" s="12"/>
      <c r="AJ85" s="12"/>
    </row>
    <row r="86" spans="1:36" ht="17.100000000000001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"/>
      <c r="AF86" s="12"/>
      <c r="AG86" s="12"/>
      <c r="AH86" s="12"/>
      <c r="AI86" s="12"/>
      <c r="AJ86" s="12"/>
    </row>
    <row r="87" spans="1:36" ht="17.100000000000001" customHeight="1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"/>
      <c r="AF87" s="12"/>
      <c r="AG87" s="12"/>
      <c r="AH87" s="12"/>
      <c r="AI87" s="12"/>
      <c r="AJ87" s="12"/>
    </row>
    <row r="88" spans="1:36" ht="17.100000000000001" customHeight="1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"/>
      <c r="AF88" s="12"/>
      <c r="AG88" s="12"/>
      <c r="AH88" s="12"/>
      <c r="AI88" s="12"/>
      <c r="AJ88" s="12"/>
    </row>
    <row r="89" spans="1:36" ht="17.100000000000001" customHeight="1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"/>
      <c r="AF89" s="12"/>
      <c r="AG89" s="12"/>
      <c r="AH89" s="12"/>
      <c r="AI89" s="12"/>
      <c r="AJ89" s="12"/>
    </row>
    <row r="90" spans="1:36" ht="17.100000000000001" customHeight="1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"/>
      <c r="AF90" s="12"/>
      <c r="AG90" s="12"/>
      <c r="AH90" s="12"/>
      <c r="AI90" s="12"/>
      <c r="AJ90" s="12"/>
    </row>
    <row r="91" spans="1:36" ht="17.100000000000001" customHeight="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"/>
      <c r="AF91" s="12"/>
      <c r="AG91" s="12"/>
      <c r="AH91" s="12"/>
      <c r="AI91" s="12"/>
      <c r="AJ91" s="12"/>
    </row>
    <row r="92" spans="1:36" ht="17.100000000000001" customHeight="1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"/>
      <c r="AF92" s="12"/>
      <c r="AG92" s="12"/>
      <c r="AH92" s="12"/>
      <c r="AI92" s="12"/>
      <c r="AJ92" s="12"/>
    </row>
    <row r="93" spans="1:36" ht="17.100000000000001" customHeight="1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"/>
      <c r="AF93" s="12"/>
      <c r="AG93" s="12"/>
      <c r="AH93" s="12"/>
      <c r="AI93" s="12"/>
      <c r="AJ93" s="12"/>
    </row>
    <row r="94" spans="1:36" ht="17.100000000000001" customHeight="1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"/>
      <c r="AF94" s="12"/>
      <c r="AG94" s="12"/>
      <c r="AH94" s="12"/>
      <c r="AI94" s="12"/>
      <c r="AJ94" s="12"/>
    </row>
    <row r="95" spans="1:36" ht="17.100000000000001" customHeight="1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"/>
      <c r="AF95" s="12"/>
      <c r="AG95" s="12"/>
      <c r="AH95" s="12"/>
      <c r="AI95" s="12"/>
      <c r="AJ95" s="12"/>
    </row>
    <row r="97" spans="1:3" ht="17.100000000000001" customHeight="1">
      <c r="A97" s="17" t="s">
        <v>36</v>
      </c>
      <c r="B97" s="12"/>
      <c r="C97" s="12"/>
    </row>
    <row r="98" spans="1:3" ht="17.100000000000001" customHeight="1">
      <c r="A98" s="45" t="s">
        <v>100</v>
      </c>
      <c r="B98" s="45" t="s">
        <v>101</v>
      </c>
      <c r="C98" s="45" t="s">
        <v>102</v>
      </c>
    </row>
  </sheetData>
  <mergeCells count="1">
    <mergeCell ref="A21:AD21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27"/>
  <sheetViews>
    <sheetView showGridLines="0" workbookViewId="0">
      <selection sqref="A1:K2"/>
    </sheetView>
  </sheetViews>
  <sheetFormatPr defaultColWidth="10.77734375" defaultRowHeight="15" customHeight="1"/>
  <cols>
    <col min="1" max="3" width="4.33203125" style="40" customWidth="1"/>
    <col min="4" max="9" width="9.109375" style="40" customWidth="1"/>
    <col min="10" max="11" width="6.6640625" style="40" customWidth="1"/>
    <col min="12" max="16384" width="10.77734375" style="40"/>
  </cols>
  <sheetData>
    <row r="1" spans="1:11" s="55" customFormat="1" ht="33" customHeight="1">
      <c r="A1" s="291" t="s">
        <v>34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</row>
    <row r="2" spans="1:11" s="55" customFormat="1" ht="33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</row>
    <row r="3" spans="1:11" s="55" customFormat="1" ht="12.75" customHeight="1">
      <c r="A3" s="56" t="s">
        <v>416</v>
      </c>
      <c r="B3" s="56"/>
      <c r="C3" s="22"/>
      <c r="D3" s="22"/>
      <c r="E3" s="22"/>
      <c r="F3" s="22"/>
      <c r="G3" s="22"/>
      <c r="H3" s="22"/>
      <c r="I3" s="22"/>
      <c r="J3" s="22"/>
      <c r="K3" s="22"/>
    </row>
    <row r="4" spans="1:11" s="57" customFormat="1" ht="13.5" customHeight="1">
      <c r="A4" s="118" t="str">
        <f>" 교   정   번   호(Calibration No) : "&amp;기본정보!H3</f>
        <v xml:space="preserve"> 교   정   번   호(Calibration No) : </v>
      </c>
      <c r="B4" s="118"/>
      <c r="C4" s="119"/>
      <c r="D4" s="119"/>
      <c r="E4" s="119"/>
      <c r="F4" s="143"/>
      <c r="G4" s="119"/>
      <c r="H4" s="119"/>
      <c r="I4" s="144"/>
      <c r="J4" s="120"/>
      <c r="K4" s="143"/>
    </row>
    <row r="5" spans="1:11" s="39" customFormat="1" ht="15" customHeight="1"/>
    <row r="6" spans="1:11" ht="15" customHeight="1">
      <c r="D6" s="62" t="str">
        <f>"○ 품명 : "&amp;기본정보!C$5</f>
        <v xml:space="preserve">○ 품명 : </v>
      </c>
    </row>
    <row r="7" spans="1:11" ht="15" customHeight="1">
      <c r="D7" s="62" t="str">
        <f>"○ 제작회사 : "&amp;기본정보!C$6</f>
        <v xml:space="preserve">○ 제작회사 : </v>
      </c>
    </row>
    <row r="8" spans="1:11" ht="15" customHeight="1">
      <c r="D8" s="62" t="str">
        <f>"○ 형식 : "&amp;기본정보!C$7</f>
        <v xml:space="preserve">○ 형식 : </v>
      </c>
    </row>
    <row r="9" spans="1:11" ht="15" customHeight="1">
      <c r="D9" s="62" t="str">
        <f>"○ 기기번호 : "&amp;기본정보!C$8</f>
        <v xml:space="preserve">○ 기기번호 : </v>
      </c>
    </row>
    <row r="11" spans="1:11" ht="15" customHeight="1">
      <c r="D11" s="41" t="s">
        <v>417</v>
      </c>
    </row>
    <row r="12" spans="1:11" ht="15" customHeight="1">
      <c r="D12" s="62" t="str">
        <f ca="1">"○ 최대용량 : "&amp;Calcu!M18</f>
        <v>○ 최대용량 : 0.00 0</v>
      </c>
    </row>
    <row r="13" spans="1:11" ht="15" customHeight="1">
      <c r="A13" s="49"/>
      <c r="B13" s="49"/>
      <c r="D13" s="62" t="str">
        <f ca="1">"○ 최소눈금 : "&amp;Calcu!N18</f>
        <v>○ 최소눈금 : For1at 0</v>
      </c>
    </row>
    <row r="14" spans="1:11" ht="15" customHeight="1">
      <c r="A14" s="48"/>
      <c r="D14" s="41" t="e">
        <f ca="1">"○ 표준편차 : "&amp;Calcu!AG27</f>
        <v>#N/A</v>
      </c>
      <c r="H14" s="61"/>
      <c r="I14" s="58"/>
    </row>
    <row r="15" spans="1:11" ht="15" customHeight="1">
      <c r="A15" s="49"/>
      <c r="B15" s="49"/>
    </row>
    <row r="16" spans="1:11" ht="15" customHeight="1">
      <c r="A16" s="49"/>
      <c r="B16" s="49"/>
      <c r="D16" s="41" t="s">
        <v>58</v>
      </c>
      <c r="H16" s="142" t="str">
        <f ca="1">"※ 사용분동 : "&amp;Calcu!S22</f>
        <v>※ 사용분동 : 0.00 0</v>
      </c>
    </row>
    <row r="17" spans="1:9" ht="15" customHeight="1">
      <c r="A17" s="49"/>
      <c r="B17" s="49"/>
      <c r="D17" s="145" t="s">
        <v>418</v>
      </c>
      <c r="E17" s="145" t="s">
        <v>69</v>
      </c>
      <c r="F17" s="145" t="s">
        <v>70</v>
      </c>
      <c r="G17" s="145" t="s">
        <v>71</v>
      </c>
      <c r="H17" s="145" t="s">
        <v>415</v>
      </c>
    </row>
    <row r="18" spans="1:9" ht="15" customHeight="1">
      <c r="A18" s="48"/>
      <c r="B18" s="48"/>
      <c r="D18" s="145" t="s">
        <v>49</v>
      </c>
      <c r="E18" s="145" t="e">
        <f ca="1">Calcu!O22</f>
        <v>#N/A</v>
      </c>
      <c r="F18" s="145" t="e">
        <f ca="1">Calcu!P22</f>
        <v>#N/A</v>
      </c>
      <c r="G18" s="145" t="e">
        <f ca="1">Calcu!Q22</f>
        <v>#N/A</v>
      </c>
      <c r="H18" s="145" t="e">
        <f ca="1">Calcu!R22</f>
        <v>#N/A</v>
      </c>
    </row>
    <row r="19" spans="1:9" ht="15" customHeight="1">
      <c r="A19" s="48"/>
      <c r="B19" s="48"/>
      <c r="F19" s="60"/>
      <c r="G19" s="60"/>
      <c r="H19" s="60"/>
      <c r="I19" s="59"/>
    </row>
    <row r="20" spans="1:9" ht="15" customHeight="1">
      <c r="A20" s="48"/>
      <c r="B20" s="48"/>
      <c r="D20" s="41" t="s">
        <v>413</v>
      </c>
      <c r="F20" s="60"/>
      <c r="G20" s="60"/>
      <c r="H20" s="60"/>
      <c r="I20" s="59"/>
    </row>
    <row r="21" spans="1:9" ht="15" customHeight="1">
      <c r="A21" s="48"/>
      <c r="B21" s="48"/>
      <c r="D21" s="288" t="s">
        <v>419</v>
      </c>
      <c r="E21" s="289"/>
      <c r="F21" s="288" t="s">
        <v>420</v>
      </c>
      <c r="G21" s="289"/>
      <c r="H21" s="288" t="s">
        <v>421</v>
      </c>
      <c r="I21" s="289"/>
    </row>
    <row r="22" spans="1:9" ht="15" customHeight="1">
      <c r="A22" s="48"/>
      <c r="B22" s="48"/>
      <c r="D22" s="286" t="str">
        <f>"("&amp;Calcu!D17&amp;")"</f>
        <v>(0)</v>
      </c>
      <c r="E22" s="287"/>
      <c r="F22" s="286" t="str">
        <f>"("&amp;Calcu!D17&amp;")"</f>
        <v>(0)</v>
      </c>
      <c r="G22" s="287"/>
      <c r="H22" s="286" t="str">
        <f>"("&amp;Calcu!D17&amp;")"</f>
        <v>(0)</v>
      </c>
      <c r="I22" s="287"/>
    </row>
    <row r="23" spans="1:9" ht="15" customHeight="1">
      <c r="A23" s="48" t="str">
        <f>IF(Calcu!B27=TRUE,"","삭제")</f>
        <v>삭제</v>
      </c>
      <c r="B23" s="48"/>
      <c r="D23" s="288" t="e">
        <f ca="1">Calcu!O27</f>
        <v>#N/A</v>
      </c>
      <c r="E23" s="289"/>
      <c r="F23" s="288" t="e">
        <f ca="1">Calcu!P27</f>
        <v>#VALUE!</v>
      </c>
      <c r="G23" s="289"/>
      <c r="H23" s="288" t="e">
        <f ca="1">Calcu!Q27</f>
        <v>#VALUE!</v>
      </c>
      <c r="I23" s="289"/>
    </row>
    <row r="24" spans="1:9" ht="15" customHeight="1">
      <c r="A24" s="48" t="str">
        <f>IF(Calcu!B28=TRUE,"","삭제")</f>
        <v>삭제</v>
      </c>
      <c r="B24" s="48"/>
      <c r="D24" s="286" t="e">
        <f ca="1">Calcu!O28</f>
        <v>#N/A</v>
      </c>
      <c r="E24" s="287"/>
      <c r="F24" s="286" t="e">
        <f ca="1">Calcu!P28</f>
        <v>#VALUE!</v>
      </c>
      <c r="G24" s="287"/>
      <c r="H24" s="286" t="e">
        <f ca="1">Calcu!Q28</f>
        <v>#VALUE!</v>
      </c>
      <c r="I24" s="287"/>
    </row>
    <row r="25" spans="1:9" ht="15" customHeight="1">
      <c r="A25" s="48" t="str">
        <f>IF(Calcu!B29=TRUE,"","삭제")</f>
        <v>삭제</v>
      </c>
      <c r="B25" s="48"/>
      <c r="D25" s="286" t="e">
        <f ca="1">Calcu!O29</f>
        <v>#N/A</v>
      </c>
      <c r="E25" s="287"/>
      <c r="F25" s="286" t="e">
        <f ca="1">Calcu!P29</f>
        <v>#VALUE!</v>
      </c>
      <c r="G25" s="287"/>
      <c r="H25" s="286" t="e">
        <f ca="1">Calcu!Q29</f>
        <v>#VALUE!</v>
      </c>
      <c r="I25" s="287"/>
    </row>
    <row r="26" spans="1:9" ht="15" customHeight="1">
      <c r="A26" s="48" t="str">
        <f>IF(Calcu!B30=TRUE,"","삭제")</f>
        <v>삭제</v>
      </c>
      <c r="B26" s="48"/>
      <c r="D26" s="286" t="e">
        <f ca="1">Calcu!O30</f>
        <v>#N/A</v>
      </c>
      <c r="E26" s="287"/>
      <c r="F26" s="286" t="e">
        <f ca="1">Calcu!P30</f>
        <v>#VALUE!</v>
      </c>
      <c r="G26" s="287"/>
      <c r="H26" s="286" t="e">
        <f ca="1">Calcu!Q30</f>
        <v>#VALUE!</v>
      </c>
      <c r="I26" s="287"/>
    </row>
    <row r="27" spans="1:9" ht="15" customHeight="1">
      <c r="A27" s="48" t="str">
        <f>IF(Calcu!B31=TRUE,"","삭제")</f>
        <v>삭제</v>
      </c>
      <c r="B27" s="48"/>
      <c r="D27" s="286" t="e">
        <f ca="1">Calcu!O31</f>
        <v>#N/A</v>
      </c>
      <c r="E27" s="287"/>
      <c r="F27" s="286" t="e">
        <f ca="1">Calcu!P31</f>
        <v>#VALUE!</v>
      </c>
      <c r="G27" s="287"/>
      <c r="H27" s="286" t="e">
        <f ca="1">Calcu!Q31</f>
        <v>#VALUE!</v>
      </c>
      <c r="I27" s="287"/>
    </row>
    <row r="28" spans="1:9" ht="15" customHeight="1">
      <c r="A28" s="48" t="str">
        <f>IF(Calcu!B32=TRUE,"","삭제")</f>
        <v>삭제</v>
      </c>
      <c r="B28" s="48"/>
      <c r="D28" s="286" t="e">
        <f ca="1">Calcu!O32</f>
        <v>#N/A</v>
      </c>
      <c r="E28" s="287"/>
      <c r="F28" s="286" t="e">
        <f ca="1">Calcu!P32</f>
        <v>#VALUE!</v>
      </c>
      <c r="G28" s="287"/>
      <c r="H28" s="286" t="e">
        <f ca="1">Calcu!Q32</f>
        <v>#VALUE!</v>
      </c>
      <c r="I28" s="287"/>
    </row>
    <row r="29" spans="1:9" ht="15" customHeight="1">
      <c r="A29" s="48" t="str">
        <f>IF(Calcu!B33=TRUE,"","삭제")</f>
        <v>삭제</v>
      </c>
      <c r="B29" s="48"/>
      <c r="D29" s="286" t="e">
        <f ca="1">Calcu!O33</f>
        <v>#N/A</v>
      </c>
      <c r="E29" s="287"/>
      <c r="F29" s="286" t="e">
        <f ca="1">Calcu!P33</f>
        <v>#VALUE!</v>
      </c>
      <c r="G29" s="287"/>
      <c r="H29" s="286" t="e">
        <f ca="1">Calcu!Q33</f>
        <v>#VALUE!</v>
      </c>
      <c r="I29" s="287"/>
    </row>
    <row r="30" spans="1:9" ht="15" customHeight="1">
      <c r="A30" s="48" t="str">
        <f>IF(Calcu!B34=TRUE,"","삭제")</f>
        <v>삭제</v>
      </c>
      <c r="B30" s="48"/>
      <c r="D30" s="286" t="e">
        <f ca="1">Calcu!O34</f>
        <v>#N/A</v>
      </c>
      <c r="E30" s="287"/>
      <c r="F30" s="286" t="e">
        <f ca="1">Calcu!P34</f>
        <v>#VALUE!</v>
      </c>
      <c r="G30" s="287"/>
      <c r="H30" s="286" t="e">
        <f ca="1">Calcu!Q34</f>
        <v>#VALUE!</v>
      </c>
      <c r="I30" s="287"/>
    </row>
    <row r="31" spans="1:9" ht="15" customHeight="1">
      <c r="A31" s="48" t="str">
        <f>IF(Calcu!B35=TRUE,"","삭제")</f>
        <v>삭제</v>
      </c>
      <c r="B31" s="48"/>
      <c r="D31" s="286" t="e">
        <f ca="1">Calcu!O35</f>
        <v>#N/A</v>
      </c>
      <c r="E31" s="287"/>
      <c r="F31" s="286" t="e">
        <f ca="1">Calcu!P35</f>
        <v>#VALUE!</v>
      </c>
      <c r="G31" s="287"/>
      <c r="H31" s="286" t="e">
        <f ca="1">Calcu!Q35</f>
        <v>#VALUE!</v>
      </c>
      <c r="I31" s="287"/>
    </row>
    <row r="32" spans="1:9" ht="15" customHeight="1">
      <c r="A32" s="48" t="str">
        <f>IF(Calcu!B36=TRUE,"","삭제")</f>
        <v>삭제</v>
      </c>
      <c r="B32" s="48"/>
      <c r="D32" s="286" t="e">
        <f ca="1">Calcu!O36</f>
        <v>#N/A</v>
      </c>
      <c r="E32" s="287"/>
      <c r="F32" s="286" t="e">
        <f ca="1">Calcu!P36</f>
        <v>#VALUE!</v>
      </c>
      <c r="G32" s="287"/>
      <c r="H32" s="286" t="e">
        <f ca="1">Calcu!Q36</f>
        <v>#VALUE!</v>
      </c>
      <c r="I32" s="287"/>
    </row>
    <row r="33" spans="1:9" ht="15" customHeight="1">
      <c r="A33" s="48" t="str">
        <f>IF(Calcu!B37=TRUE,"","삭제")</f>
        <v>삭제</v>
      </c>
      <c r="B33" s="48"/>
      <c r="D33" s="286" t="e">
        <f ca="1">Calcu!O37</f>
        <v>#N/A</v>
      </c>
      <c r="E33" s="287"/>
      <c r="F33" s="286" t="e">
        <f ca="1">Calcu!P37</f>
        <v>#VALUE!</v>
      </c>
      <c r="G33" s="287"/>
      <c r="H33" s="286" t="e">
        <f ca="1">Calcu!Q37</f>
        <v>#VALUE!</v>
      </c>
      <c r="I33" s="287"/>
    </row>
    <row r="34" spans="1:9" ht="15" customHeight="1">
      <c r="A34" s="48" t="str">
        <f>IF(Calcu!B38=TRUE,"","삭제")</f>
        <v>삭제</v>
      </c>
      <c r="B34" s="48"/>
      <c r="D34" s="286" t="e">
        <f ca="1">Calcu!O38</f>
        <v>#N/A</v>
      </c>
      <c r="E34" s="287"/>
      <c r="F34" s="286" t="e">
        <f ca="1">Calcu!P38</f>
        <v>#VALUE!</v>
      </c>
      <c r="G34" s="287"/>
      <c r="H34" s="286" t="e">
        <f ca="1">Calcu!Q38</f>
        <v>#VALUE!</v>
      </c>
      <c r="I34" s="287"/>
    </row>
    <row r="35" spans="1:9" ht="15" customHeight="1">
      <c r="A35" s="48" t="str">
        <f>IF(Calcu!B39=TRUE,"","삭제")</f>
        <v>삭제</v>
      </c>
      <c r="B35" s="48"/>
      <c r="D35" s="286" t="e">
        <f ca="1">Calcu!O39</f>
        <v>#N/A</v>
      </c>
      <c r="E35" s="287"/>
      <c r="F35" s="286" t="e">
        <f ca="1">Calcu!P39</f>
        <v>#VALUE!</v>
      </c>
      <c r="G35" s="287"/>
      <c r="H35" s="286" t="e">
        <f ca="1">Calcu!Q39</f>
        <v>#VALUE!</v>
      </c>
      <c r="I35" s="287"/>
    </row>
    <row r="36" spans="1:9" ht="15" customHeight="1">
      <c r="A36" s="48" t="str">
        <f>IF(Calcu!B40=TRUE,"","삭제")</f>
        <v>삭제</v>
      </c>
      <c r="B36" s="48"/>
      <c r="D36" s="286" t="e">
        <f ca="1">Calcu!O40</f>
        <v>#N/A</v>
      </c>
      <c r="E36" s="287"/>
      <c r="F36" s="286" t="e">
        <f ca="1">Calcu!P40</f>
        <v>#VALUE!</v>
      </c>
      <c r="G36" s="287"/>
      <c r="H36" s="286" t="e">
        <f ca="1">Calcu!Q40</f>
        <v>#VALUE!</v>
      </c>
      <c r="I36" s="287"/>
    </row>
    <row r="37" spans="1:9" ht="15" customHeight="1">
      <c r="A37" s="48" t="str">
        <f>IF(Calcu!B41=TRUE,"","삭제")</f>
        <v>삭제</v>
      </c>
      <c r="B37" s="48"/>
      <c r="D37" s="286" t="e">
        <f ca="1">Calcu!O41</f>
        <v>#N/A</v>
      </c>
      <c r="E37" s="287"/>
      <c r="F37" s="286" t="e">
        <f ca="1">Calcu!P41</f>
        <v>#VALUE!</v>
      </c>
      <c r="G37" s="287"/>
      <c r="H37" s="286" t="e">
        <f ca="1">Calcu!Q41</f>
        <v>#VALUE!</v>
      </c>
      <c r="I37" s="287"/>
    </row>
    <row r="38" spans="1:9" ht="15" customHeight="1">
      <c r="A38" s="48" t="str">
        <f>IF(Calcu!B42=TRUE,"","삭제")</f>
        <v>삭제</v>
      </c>
      <c r="B38" s="48"/>
      <c r="D38" s="286" t="e">
        <f ca="1">Calcu!O42</f>
        <v>#N/A</v>
      </c>
      <c r="E38" s="287"/>
      <c r="F38" s="286" t="e">
        <f ca="1">Calcu!P42</f>
        <v>#VALUE!</v>
      </c>
      <c r="G38" s="287"/>
      <c r="H38" s="286" t="e">
        <f ca="1">Calcu!Q42</f>
        <v>#VALUE!</v>
      </c>
      <c r="I38" s="287"/>
    </row>
    <row r="39" spans="1:9" ht="15" customHeight="1">
      <c r="A39" s="49"/>
      <c r="D39" s="146"/>
      <c r="E39" s="146"/>
      <c r="F39" s="146"/>
      <c r="G39" s="146"/>
      <c r="H39" s="146"/>
      <c r="I39" s="146"/>
    </row>
    <row r="40" spans="1:9" ht="15" customHeight="1">
      <c r="A40" s="48"/>
      <c r="D40" s="41" t="e">
        <f ca="1">"3. 측정불확도 : "&amp;Calcu!AF37</f>
        <v>#N/A</v>
      </c>
      <c r="G40" s="61" t="s">
        <v>738</v>
      </c>
      <c r="H40" s="225" t="str">
        <f ca="1">측정불확도추정보고서!H138&amp;")"</f>
        <v>2)</v>
      </c>
    </row>
    <row r="41" spans="1:9" ht="15" customHeight="1">
      <c r="A41" s="48" t="str">
        <f>IF(Calcu!C$47=TRUE,"","삭제")</f>
        <v>삭제</v>
      </c>
    </row>
    <row r="42" spans="1:9" ht="15" customHeight="1">
      <c r="A42" s="48" t="str">
        <f>IF(Calcu!C$47=TRUE,"","삭제")</f>
        <v>삭제</v>
      </c>
      <c r="D42" s="41"/>
      <c r="F42" s="290" t="s">
        <v>414</v>
      </c>
      <c r="G42" s="290"/>
    </row>
    <row r="43" spans="1:9" ht="15" customHeight="1">
      <c r="A43" s="48" t="str">
        <f>IF(Calcu!C$47=TRUE,"","삭제")</f>
        <v>삭제</v>
      </c>
      <c r="D43" s="41"/>
      <c r="F43" s="148"/>
      <c r="G43" s="148"/>
    </row>
    <row r="44" spans="1:9" ht="15" customHeight="1">
      <c r="A44" s="48" t="str">
        <f>IF(Calcu!C$47=TRUE,"","삭제")</f>
        <v>삭제</v>
      </c>
      <c r="D44" s="41"/>
      <c r="F44" s="148"/>
      <c r="G44" s="148"/>
    </row>
    <row r="45" spans="1:9" ht="15" customHeight="1">
      <c r="A45" s="48" t="str">
        <f>IF(Calcu!C$47=TRUE,"","삭제")</f>
        <v>삭제</v>
      </c>
      <c r="D45" s="41"/>
      <c r="F45" s="148"/>
      <c r="G45" s="148"/>
    </row>
    <row r="46" spans="1:9" ht="15" customHeight="1">
      <c r="A46" s="48" t="str">
        <f>IF(Calcu!C$47=TRUE,"","삭제")</f>
        <v>삭제</v>
      </c>
      <c r="D46" s="41"/>
      <c r="F46" s="148"/>
      <c r="G46" s="148"/>
    </row>
    <row r="47" spans="1:9" ht="15" customHeight="1">
      <c r="A47" s="48" t="str">
        <f>IF(Calcu!C$47=TRUE,"","삭제")</f>
        <v>삭제</v>
      </c>
      <c r="D47" s="41"/>
      <c r="F47" s="148"/>
      <c r="G47" s="148"/>
    </row>
    <row r="48" spans="1:9" ht="15" customHeight="1">
      <c r="A48" s="48" t="str">
        <f>IF(Calcu!C$47=TRUE,"삽입","삭제")</f>
        <v>삭제</v>
      </c>
      <c r="D48" s="41"/>
    </row>
    <row r="49" spans="1:9" ht="15" customHeight="1">
      <c r="A49" s="49" t="str">
        <f>IF(Calcu!C$47=TRUE,"","삭제")</f>
        <v>삭제</v>
      </c>
      <c r="D49" s="62" t="str">
        <f>"○ 품명 : "&amp;기본정보!C$5</f>
        <v xml:space="preserve">○ 품명 : </v>
      </c>
    </row>
    <row r="50" spans="1:9" ht="15" customHeight="1">
      <c r="A50" s="49" t="str">
        <f>IF(Calcu!C$47=TRUE,"","삭제")</f>
        <v>삭제</v>
      </c>
      <c r="D50" s="62" t="str">
        <f>"○ 제작회사 : "&amp;기본정보!C$6</f>
        <v xml:space="preserve">○ 제작회사 : </v>
      </c>
    </row>
    <row r="51" spans="1:9" ht="15" customHeight="1">
      <c r="A51" s="49" t="str">
        <f>IF(Calcu!C$47=TRUE,"","삭제")</f>
        <v>삭제</v>
      </c>
      <c r="D51" s="62" t="str">
        <f>"○ 형식 : "&amp;기본정보!C$7</f>
        <v xml:space="preserve">○ 형식 : </v>
      </c>
    </row>
    <row r="52" spans="1:9" ht="15" customHeight="1">
      <c r="A52" s="49" t="str">
        <f>IF(Calcu!C$47=TRUE,"","삭제")</f>
        <v>삭제</v>
      </c>
      <c r="D52" s="62" t="str">
        <f>"○ 기기번호 : "&amp;기본정보!C$8</f>
        <v xml:space="preserve">○ 기기번호 : </v>
      </c>
    </row>
    <row r="53" spans="1:9" ht="15" customHeight="1">
      <c r="A53" s="49" t="str">
        <f>IF(Calcu!C$47=TRUE,"","삭제")</f>
        <v>삭제</v>
      </c>
    </row>
    <row r="54" spans="1:9" ht="15" customHeight="1">
      <c r="A54" s="49" t="str">
        <f>IF(Calcu!C$47=TRUE,"","삭제")</f>
        <v>삭제</v>
      </c>
      <c r="D54" s="41" t="s">
        <v>417</v>
      </c>
    </row>
    <row r="55" spans="1:9" ht="15" customHeight="1">
      <c r="A55" s="49" t="str">
        <f>IF(Calcu!C$47=TRUE,"","삭제")</f>
        <v>삭제</v>
      </c>
      <c r="D55" s="62" t="str">
        <f ca="1">"○ 최대용량 : "&amp;Calcu!M51</f>
        <v>○ 최대용량 : 0.00 0</v>
      </c>
    </row>
    <row r="56" spans="1:9" ht="15" customHeight="1">
      <c r="A56" s="49" t="str">
        <f>IF(Calcu!C$47=TRUE,"","삭제")</f>
        <v>삭제</v>
      </c>
      <c r="B56" s="49"/>
      <c r="D56" s="62" t="str">
        <f ca="1">"○ 최소눈금 : "&amp;Calcu!N51</f>
        <v>○ 최소눈금 : For1at 0</v>
      </c>
    </row>
    <row r="57" spans="1:9" ht="15" customHeight="1">
      <c r="A57" s="49" t="str">
        <f>IF(Calcu!C$47=TRUE,"","삭제")</f>
        <v>삭제</v>
      </c>
      <c r="D57" s="41" t="e">
        <f ca="1">"○ 표준편차 : "&amp;Calcu!AG60</f>
        <v>#N/A</v>
      </c>
    </row>
    <row r="58" spans="1:9" ht="15" customHeight="1">
      <c r="A58" s="49" t="str">
        <f>IF(Calcu!C$47=TRUE,"","삭제")</f>
        <v>삭제</v>
      </c>
      <c r="B58" s="49"/>
    </row>
    <row r="59" spans="1:9" ht="15" customHeight="1">
      <c r="A59" s="49" t="str">
        <f>IF(Calcu!C$47=TRUE,"","삭제")</f>
        <v>삭제</v>
      </c>
      <c r="B59" s="49"/>
      <c r="D59" s="41" t="s">
        <v>58</v>
      </c>
      <c r="H59" s="142" t="str">
        <f ca="1">"※ 사용분동 : "&amp;Calcu!S55</f>
        <v>※ 사용분동 : 0.00 0</v>
      </c>
    </row>
    <row r="60" spans="1:9" ht="15" customHeight="1">
      <c r="A60" s="49" t="str">
        <f>IF(Calcu!C$47=TRUE,"","삭제")</f>
        <v>삭제</v>
      </c>
      <c r="B60" s="49"/>
      <c r="D60" s="145" t="s">
        <v>418</v>
      </c>
      <c r="E60" s="145" t="s">
        <v>422</v>
      </c>
      <c r="F60" s="145" t="s">
        <v>70</v>
      </c>
      <c r="G60" s="145" t="s">
        <v>423</v>
      </c>
      <c r="H60" s="145" t="s">
        <v>424</v>
      </c>
    </row>
    <row r="61" spans="1:9" ht="15" customHeight="1">
      <c r="A61" s="49" t="str">
        <f>IF(Calcu!C$47=TRUE,"","삭제")</f>
        <v>삭제</v>
      </c>
      <c r="B61" s="48"/>
      <c r="D61" s="145" t="s">
        <v>49</v>
      </c>
      <c r="E61" s="145" t="e">
        <f ca="1">Calcu!O55</f>
        <v>#N/A</v>
      </c>
      <c r="F61" s="145" t="e">
        <f ca="1">Calcu!P55</f>
        <v>#N/A</v>
      </c>
      <c r="G61" s="145" t="e">
        <f ca="1">Calcu!Q55</f>
        <v>#N/A</v>
      </c>
      <c r="H61" s="145" t="e">
        <f ca="1">Calcu!R55</f>
        <v>#N/A</v>
      </c>
    </row>
    <row r="62" spans="1:9" ht="15" customHeight="1">
      <c r="A62" s="49" t="str">
        <f>IF(Calcu!C$47=TRUE,"","삭제")</f>
        <v>삭제</v>
      </c>
      <c r="B62" s="48"/>
      <c r="F62" s="60"/>
      <c r="G62" s="60"/>
      <c r="H62" s="60"/>
      <c r="I62" s="59"/>
    </row>
    <row r="63" spans="1:9" ht="15" customHeight="1">
      <c r="A63" s="49" t="str">
        <f>IF(Calcu!C$47=TRUE,"","삭제")</f>
        <v>삭제</v>
      </c>
      <c r="B63" s="48"/>
      <c r="D63" s="41" t="s">
        <v>413</v>
      </c>
      <c r="F63" s="60"/>
      <c r="G63" s="60"/>
      <c r="H63" s="60"/>
      <c r="I63" s="59"/>
    </row>
    <row r="64" spans="1:9" ht="15" customHeight="1">
      <c r="A64" s="49" t="str">
        <f>IF(Calcu!C$47=TRUE,"","삭제")</f>
        <v>삭제</v>
      </c>
      <c r="B64" s="48"/>
      <c r="D64" s="288" t="s">
        <v>425</v>
      </c>
      <c r="E64" s="289"/>
      <c r="F64" s="288" t="s">
        <v>420</v>
      </c>
      <c r="G64" s="289"/>
      <c r="H64" s="288" t="s">
        <v>421</v>
      </c>
      <c r="I64" s="289"/>
    </row>
    <row r="65" spans="1:9" ht="15" customHeight="1">
      <c r="A65" s="49" t="str">
        <f>IF(Calcu!C$47=TRUE,"","삭제")</f>
        <v>삭제</v>
      </c>
      <c r="B65" s="48"/>
      <c r="D65" s="286" t="str">
        <f>"("&amp;Calcu!D50&amp;")"</f>
        <v>(0)</v>
      </c>
      <c r="E65" s="287"/>
      <c r="F65" s="286" t="str">
        <f>"("&amp;Calcu!D50&amp;")"</f>
        <v>(0)</v>
      </c>
      <c r="G65" s="287"/>
      <c r="H65" s="286" t="str">
        <f>"("&amp;Calcu!D50&amp;")"</f>
        <v>(0)</v>
      </c>
      <c r="I65" s="287"/>
    </row>
    <row r="66" spans="1:9" ht="15" customHeight="1">
      <c r="A66" s="48" t="str">
        <f>IF(Calcu!B60=TRUE,"","삭제")</f>
        <v>삭제</v>
      </c>
      <c r="B66" s="48"/>
      <c r="D66" s="288" t="e">
        <f ca="1">Calcu!O60</f>
        <v>#N/A</v>
      </c>
      <c r="E66" s="289"/>
      <c r="F66" s="288" t="e">
        <f ca="1">Calcu!P60</f>
        <v>#VALUE!</v>
      </c>
      <c r="G66" s="289"/>
      <c r="H66" s="288" t="e">
        <f ca="1">Calcu!Q60</f>
        <v>#VALUE!</v>
      </c>
      <c r="I66" s="289"/>
    </row>
    <row r="67" spans="1:9" ht="15" customHeight="1">
      <c r="A67" s="48" t="str">
        <f>IF(Calcu!B61=TRUE,"","삭제")</f>
        <v>삭제</v>
      </c>
      <c r="B67" s="48"/>
      <c r="D67" s="286" t="e">
        <f ca="1">Calcu!O61</f>
        <v>#N/A</v>
      </c>
      <c r="E67" s="287"/>
      <c r="F67" s="286" t="e">
        <f ca="1">Calcu!P61</f>
        <v>#VALUE!</v>
      </c>
      <c r="G67" s="287"/>
      <c r="H67" s="286" t="e">
        <f ca="1">Calcu!Q61</f>
        <v>#VALUE!</v>
      </c>
      <c r="I67" s="287"/>
    </row>
    <row r="68" spans="1:9" ht="15" customHeight="1">
      <c r="A68" s="48" t="str">
        <f>IF(Calcu!B62=TRUE,"","삭제")</f>
        <v>삭제</v>
      </c>
      <c r="B68" s="48"/>
      <c r="D68" s="286" t="e">
        <f ca="1">Calcu!O62</f>
        <v>#N/A</v>
      </c>
      <c r="E68" s="287"/>
      <c r="F68" s="286" t="e">
        <f ca="1">Calcu!P62</f>
        <v>#VALUE!</v>
      </c>
      <c r="G68" s="287"/>
      <c r="H68" s="286" t="e">
        <f ca="1">Calcu!Q62</f>
        <v>#VALUE!</v>
      </c>
      <c r="I68" s="287"/>
    </row>
    <row r="69" spans="1:9" ht="15" customHeight="1">
      <c r="A69" s="48" t="str">
        <f>IF(Calcu!B63=TRUE,"","삭제")</f>
        <v>삭제</v>
      </c>
      <c r="B69" s="48"/>
      <c r="D69" s="286" t="e">
        <f ca="1">Calcu!O63</f>
        <v>#N/A</v>
      </c>
      <c r="E69" s="287"/>
      <c r="F69" s="286" t="e">
        <f ca="1">Calcu!P63</f>
        <v>#VALUE!</v>
      </c>
      <c r="G69" s="287"/>
      <c r="H69" s="286" t="e">
        <f ca="1">Calcu!Q63</f>
        <v>#VALUE!</v>
      </c>
      <c r="I69" s="287"/>
    </row>
    <row r="70" spans="1:9" ht="15" customHeight="1">
      <c r="A70" s="48" t="str">
        <f>IF(Calcu!B64=TRUE,"","삭제")</f>
        <v>삭제</v>
      </c>
      <c r="B70" s="48"/>
      <c r="D70" s="286" t="e">
        <f ca="1">Calcu!O64</f>
        <v>#N/A</v>
      </c>
      <c r="E70" s="287"/>
      <c r="F70" s="286" t="e">
        <f ca="1">Calcu!P64</f>
        <v>#VALUE!</v>
      </c>
      <c r="G70" s="287"/>
      <c r="H70" s="286" t="e">
        <f ca="1">Calcu!Q64</f>
        <v>#VALUE!</v>
      </c>
      <c r="I70" s="287"/>
    </row>
    <row r="71" spans="1:9" ht="15" customHeight="1">
      <c r="A71" s="48" t="str">
        <f>IF(Calcu!B65=TRUE,"","삭제")</f>
        <v>삭제</v>
      </c>
      <c r="B71" s="48"/>
      <c r="D71" s="286" t="e">
        <f ca="1">Calcu!O65</f>
        <v>#N/A</v>
      </c>
      <c r="E71" s="287"/>
      <c r="F71" s="286" t="e">
        <f ca="1">Calcu!P65</f>
        <v>#VALUE!</v>
      </c>
      <c r="G71" s="287"/>
      <c r="H71" s="286" t="e">
        <f ca="1">Calcu!Q65</f>
        <v>#VALUE!</v>
      </c>
      <c r="I71" s="287"/>
    </row>
    <row r="72" spans="1:9" ht="15" customHeight="1">
      <c r="A72" s="48" t="str">
        <f>IF(Calcu!B66=TRUE,"","삭제")</f>
        <v>삭제</v>
      </c>
      <c r="B72" s="48"/>
      <c r="D72" s="286" t="e">
        <f ca="1">Calcu!O66</f>
        <v>#N/A</v>
      </c>
      <c r="E72" s="287"/>
      <c r="F72" s="286" t="e">
        <f ca="1">Calcu!P66</f>
        <v>#VALUE!</v>
      </c>
      <c r="G72" s="287"/>
      <c r="H72" s="286" t="e">
        <f ca="1">Calcu!Q66</f>
        <v>#VALUE!</v>
      </c>
      <c r="I72" s="287"/>
    </row>
    <row r="73" spans="1:9" ht="15" customHeight="1">
      <c r="A73" s="48" t="str">
        <f>IF(Calcu!B67=TRUE,"","삭제")</f>
        <v>삭제</v>
      </c>
      <c r="B73" s="48"/>
      <c r="D73" s="286" t="e">
        <f ca="1">Calcu!O67</f>
        <v>#N/A</v>
      </c>
      <c r="E73" s="287"/>
      <c r="F73" s="286" t="e">
        <f ca="1">Calcu!P67</f>
        <v>#VALUE!</v>
      </c>
      <c r="G73" s="287"/>
      <c r="H73" s="286" t="e">
        <f ca="1">Calcu!Q67</f>
        <v>#VALUE!</v>
      </c>
      <c r="I73" s="287"/>
    </row>
    <row r="74" spans="1:9" ht="15" customHeight="1">
      <c r="A74" s="48" t="str">
        <f>IF(Calcu!B68=TRUE,"","삭제")</f>
        <v>삭제</v>
      </c>
      <c r="B74" s="48"/>
      <c r="D74" s="286" t="e">
        <f ca="1">Calcu!O68</f>
        <v>#N/A</v>
      </c>
      <c r="E74" s="287"/>
      <c r="F74" s="286" t="e">
        <f ca="1">Calcu!P68</f>
        <v>#VALUE!</v>
      </c>
      <c r="G74" s="287"/>
      <c r="H74" s="286" t="e">
        <f ca="1">Calcu!Q68</f>
        <v>#VALUE!</v>
      </c>
      <c r="I74" s="287"/>
    </row>
    <row r="75" spans="1:9" ht="15" customHeight="1">
      <c r="A75" s="48" t="str">
        <f>IF(Calcu!B69=TRUE,"","삭제")</f>
        <v>삭제</v>
      </c>
      <c r="B75" s="48"/>
      <c r="D75" s="286" t="e">
        <f ca="1">Calcu!O69</f>
        <v>#N/A</v>
      </c>
      <c r="E75" s="287"/>
      <c r="F75" s="286" t="e">
        <f ca="1">Calcu!P69</f>
        <v>#VALUE!</v>
      </c>
      <c r="G75" s="287"/>
      <c r="H75" s="286" t="e">
        <f ca="1">Calcu!Q69</f>
        <v>#VALUE!</v>
      </c>
      <c r="I75" s="287"/>
    </row>
    <row r="76" spans="1:9" ht="15" customHeight="1">
      <c r="A76" s="48" t="str">
        <f>IF(Calcu!B70=TRUE,"","삭제")</f>
        <v>삭제</v>
      </c>
      <c r="B76" s="48"/>
      <c r="D76" s="286" t="e">
        <f ca="1">Calcu!O70</f>
        <v>#N/A</v>
      </c>
      <c r="E76" s="287"/>
      <c r="F76" s="286" t="e">
        <f ca="1">Calcu!P70</f>
        <v>#VALUE!</v>
      </c>
      <c r="G76" s="287"/>
      <c r="H76" s="286" t="e">
        <f ca="1">Calcu!Q70</f>
        <v>#VALUE!</v>
      </c>
      <c r="I76" s="287"/>
    </row>
    <row r="77" spans="1:9" ht="15" customHeight="1">
      <c r="A77" s="48" t="str">
        <f>IF(Calcu!B71=TRUE,"","삭제")</f>
        <v>삭제</v>
      </c>
      <c r="B77" s="48"/>
      <c r="D77" s="286" t="e">
        <f ca="1">Calcu!O71</f>
        <v>#N/A</v>
      </c>
      <c r="E77" s="287"/>
      <c r="F77" s="286" t="e">
        <f ca="1">Calcu!P71</f>
        <v>#VALUE!</v>
      </c>
      <c r="G77" s="287"/>
      <c r="H77" s="286" t="e">
        <f ca="1">Calcu!Q71</f>
        <v>#VALUE!</v>
      </c>
      <c r="I77" s="287"/>
    </row>
    <row r="78" spans="1:9" ht="15" customHeight="1">
      <c r="A78" s="48" t="str">
        <f>IF(Calcu!B72=TRUE,"","삭제")</f>
        <v>삭제</v>
      </c>
      <c r="B78" s="48"/>
      <c r="D78" s="286" t="e">
        <f ca="1">Calcu!O72</f>
        <v>#N/A</v>
      </c>
      <c r="E78" s="287"/>
      <c r="F78" s="286" t="e">
        <f ca="1">Calcu!P72</f>
        <v>#VALUE!</v>
      </c>
      <c r="G78" s="287"/>
      <c r="H78" s="286" t="e">
        <f ca="1">Calcu!Q72</f>
        <v>#VALUE!</v>
      </c>
      <c r="I78" s="287"/>
    </row>
    <row r="79" spans="1:9" ht="15" customHeight="1">
      <c r="A79" s="48" t="str">
        <f>IF(Calcu!B73=TRUE,"","삭제")</f>
        <v>삭제</v>
      </c>
      <c r="B79" s="48"/>
      <c r="D79" s="286" t="e">
        <f ca="1">Calcu!O73</f>
        <v>#N/A</v>
      </c>
      <c r="E79" s="287"/>
      <c r="F79" s="286" t="e">
        <f ca="1">Calcu!P73</f>
        <v>#VALUE!</v>
      </c>
      <c r="G79" s="287"/>
      <c r="H79" s="286" t="e">
        <f ca="1">Calcu!Q73</f>
        <v>#VALUE!</v>
      </c>
      <c r="I79" s="287"/>
    </row>
    <row r="80" spans="1:9" ht="15" customHeight="1">
      <c r="A80" s="48" t="str">
        <f>IF(Calcu!B74=TRUE,"","삭제")</f>
        <v>삭제</v>
      </c>
      <c r="B80" s="48"/>
      <c r="D80" s="286" t="e">
        <f ca="1">Calcu!O74</f>
        <v>#N/A</v>
      </c>
      <c r="E80" s="287"/>
      <c r="F80" s="286" t="e">
        <f ca="1">Calcu!P74</f>
        <v>#VALUE!</v>
      </c>
      <c r="G80" s="287"/>
      <c r="H80" s="286" t="e">
        <f ca="1">Calcu!Q74</f>
        <v>#VALUE!</v>
      </c>
      <c r="I80" s="287"/>
    </row>
    <row r="81" spans="1:9" ht="15" customHeight="1">
      <c r="A81" s="48" t="str">
        <f>IF(Calcu!B75=TRUE,"","삭제")</f>
        <v>삭제</v>
      </c>
      <c r="B81" s="48"/>
      <c r="D81" s="286" t="e">
        <f ca="1">Calcu!O75</f>
        <v>#N/A</v>
      </c>
      <c r="E81" s="287"/>
      <c r="F81" s="286" t="e">
        <f ca="1">Calcu!P75</f>
        <v>#VALUE!</v>
      </c>
      <c r="G81" s="287"/>
      <c r="H81" s="286" t="e">
        <f ca="1">Calcu!Q75</f>
        <v>#VALUE!</v>
      </c>
      <c r="I81" s="287"/>
    </row>
    <row r="82" spans="1:9" ht="15" customHeight="1">
      <c r="A82" s="49" t="str">
        <f>IF(Calcu!C$47=TRUE,"","삭제")</f>
        <v>삭제</v>
      </c>
      <c r="D82" s="146"/>
      <c r="E82" s="146"/>
      <c r="F82" s="146"/>
      <c r="G82" s="146"/>
      <c r="H82" s="146"/>
      <c r="I82" s="146"/>
    </row>
    <row r="83" spans="1:9" ht="15" customHeight="1">
      <c r="A83" s="49" t="str">
        <f>IF(Calcu!C$47=TRUE,"","삭제")</f>
        <v>삭제</v>
      </c>
      <c r="D83" s="41" t="e">
        <f ca="1">"3. 측정불확도 : "&amp;Calcu!AF70</f>
        <v>#N/A</v>
      </c>
      <c r="F83" s="41"/>
      <c r="G83" s="61" t="s">
        <v>738</v>
      </c>
      <c r="H83" s="225" t="str">
        <f ca="1">측정불확도추정보고서!H189&amp;")"</f>
        <v>2)</v>
      </c>
    </row>
    <row r="84" spans="1:9" ht="15" customHeight="1">
      <c r="A84" s="49" t="str">
        <f>IF(Calcu!C$80=TRUE,"","삭제")</f>
        <v>삭제</v>
      </c>
    </row>
    <row r="85" spans="1:9" ht="15" customHeight="1">
      <c r="A85" s="49" t="str">
        <f>IF(Calcu!C$80=TRUE,"","삭제")</f>
        <v>삭제</v>
      </c>
      <c r="F85" s="290" t="s">
        <v>426</v>
      </c>
      <c r="G85" s="290"/>
    </row>
    <row r="86" spans="1:9" ht="15" customHeight="1">
      <c r="A86" s="49" t="str">
        <f>IF(Calcu!C$80=TRUE,"","삭제")</f>
        <v>삭제</v>
      </c>
      <c r="F86" s="148"/>
      <c r="G86" s="148"/>
    </row>
    <row r="87" spans="1:9" ht="15" customHeight="1">
      <c r="A87" s="49" t="str">
        <f>IF(Calcu!C$80=TRUE,"","삭제")</f>
        <v>삭제</v>
      </c>
      <c r="F87" s="148"/>
      <c r="G87" s="148"/>
    </row>
    <row r="88" spans="1:9" ht="15" customHeight="1">
      <c r="A88" s="49" t="str">
        <f>IF(Calcu!C$80=TRUE,"","삭제")</f>
        <v>삭제</v>
      </c>
      <c r="F88" s="148"/>
      <c r="G88" s="148"/>
    </row>
    <row r="89" spans="1:9" ht="15" customHeight="1">
      <c r="A89" s="49" t="str">
        <f>IF(Calcu!C$80=TRUE,"","삭제")</f>
        <v>삭제</v>
      </c>
      <c r="F89" s="148"/>
      <c r="G89" s="148"/>
    </row>
    <row r="90" spans="1:9" ht="15" customHeight="1">
      <c r="A90" s="49" t="str">
        <f>IF(Calcu!C$80=TRUE,"","삭제")</f>
        <v>삭제</v>
      </c>
      <c r="F90" s="148"/>
      <c r="G90" s="148"/>
    </row>
    <row r="91" spans="1:9" ht="15" customHeight="1">
      <c r="A91" s="49" t="str">
        <f>IF(Calcu!C$80=TRUE,"삽입","삭제")</f>
        <v>삭제</v>
      </c>
      <c r="D91" s="41"/>
    </row>
    <row r="92" spans="1:9" ht="15" customHeight="1">
      <c r="A92" s="49" t="str">
        <f>IF(Calcu!C$80=TRUE,"","삭제")</f>
        <v>삭제</v>
      </c>
      <c r="D92" s="62" t="str">
        <f>"○ 품명 : "&amp;기본정보!C$5</f>
        <v xml:space="preserve">○ 품명 : </v>
      </c>
    </row>
    <row r="93" spans="1:9" ht="15" customHeight="1">
      <c r="A93" s="49" t="str">
        <f>IF(Calcu!C$80=TRUE,"","삭제")</f>
        <v>삭제</v>
      </c>
      <c r="D93" s="62" t="str">
        <f>"○ 제작회사 : "&amp;기본정보!C$6</f>
        <v xml:space="preserve">○ 제작회사 : </v>
      </c>
    </row>
    <row r="94" spans="1:9" ht="15" customHeight="1">
      <c r="A94" s="49" t="str">
        <f>IF(Calcu!C$80=TRUE,"","삭제")</f>
        <v>삭제</v>
      </c>
      <c r="D94" s="62" t="str">
        <f>"○ 형식 : "&amp;기본정보!C$7</f>
        <v xml:space="preserve">○ 형식 : </v>
      </c>
    </row>
    <row r="95" spans="1:9" ht="15" customHeight="1">
      <c r="A95" s="49" t="str">
        <f>IF(Calcu!C$80=TRUE,"","삭제")</f>
        <v>삭제</v>
      </c>
      <c r="D95" s="62" t="str">
        <f>"○ 기기번호 : "&amp;기본정보!C$8</f>
        <v xml:space="preserve">○ 기기번호 : </v>
      </c>
    </row>
    <row r="96" spans="1:9" ht="15" customHeight="1">
      <c r="A96" s="49" t="str">
        <f>IF(Calcu!C$80=TRUE,"","삭제")</f>
        <v>삭제</v>
      </c>
    </row>
    <row r="97" spans="1:9" ht="15" customHeight="1">
      <c r="A97" s="49" t="str">
        <f>IF(Calcu!C$80=TRUE,"","삭제")</f>
        <v>삭제</v>
      </c>
      <c r="D97" s="41" t="s">
        <v>427</v>
      </c>
    </row>
    <row r="98" spans="1:9" ht="15" customHeight="1">
      <c r="A98" s="49" t="str">
        <f>IF(Calcu!C$80=TRUE,"","삭제")</f>
        <v>삭제</v>
      </c>
      <c r="D98" s="62" t="str">
        <f ca="1">"○ 최대용량 : "&amp;Calcu!M84</f>
        <v>○ 최대용량 : 0.00 0</v>
      </c>
    </row>
    <row r="99" spans="1:9" ht="15" customHeight="1">
      <c r="A99" s="49" t="str">
        <f>IF(Calcu!C$80=TRUE,"","삭제")</f>
        <v>삭제</v>
      </c>
      <c r="B99" s="49"/>
      <c r="D99" s="62" t="str">
        <f ca="1">"○ 최소눈금 : "&amp;Calcu!N84</f>
        <v>○ 최소눈금 : For1at 0</v>
      </c>
    </row>
    <row r="100" spans="1:9" ht="15" customHeight="1">
      <c r="A100" s="49" t="str">
        <f>IF(Calcu!C$80=TRUE,"","삭제")</f>
        <v>삭제</v>
      </c>
      <c r="D100" s="41" t="e">
        <f ca="1">"○ 표준편차 : "&amp;Calcu!AG93</f>
        <v>#N/A</v>
      </c>
      <c r="F100" s="41"/>
      <c r="H100" s="61"/>
      <c r="I100" s="58"/>
    </row>
    <row r="101" spans="1:9" ht="15" customHeight="1">
      <c r="A101" s="49" t="str">
        <f>IF(Calcu!C$80=TRUE,"","삭제")</f>
        <v>삭제</v>
      </c>
      <c r="B101" s="49"/>
    </row>
    <row r="102" spans="1:9" ht="15" customHeight="1">
      <c r="A102" s="49" t="str">
        <f>IF(Calcu!C$80=TRUE,"","삭제")</f>
        <v>삭제</v>
      </c>
      <c r="B102" s="49"/>
      <c r="D102" s="41" t="s">
        <v>428</v>
      </c>
      <c r="H102" s="142" t="str">
        <f ca="1">"※ 사용분동 : "&amp;Calcu!S88</f>
        <v>※ 사용분동 : 0.00 0</v>
      </c>
    </row>
    <row r="103" spans="1:9" ht="15" customHeight="1">
      <c r="A103" s="49" t="str">
        <f>IF(Calcu!C$80=TRUE,"","삭제")</f>
        <v>삭제</v>
      </c>
      <c r="B103" s="49"/>
      <c r="D103" s="145" t="s">
        <v>429</v>
      </c>
      <c r="E103" s="145" t="s">
        <v>422</v>
      </c>
      <c r="F103" s="145" t="s">
        <v>430</v>
      </c>
      <c r="G103" s="145" t="s">
        <v>71</v>
      </c>
      <c r="H103" s="145" t="s">
        <v>415</v>
      </c>
    </row>
    <row r="104" spans="1:9" ht="15" customHeight="1">
      <c r="A104" s="49" t="str">
        <f>IF(Calcu!C$80=TRUE,"","삭제")</f>
        <v>삭제</v>
      </c>
      <c r="B104" s="48"/>
      <c r="D104" s="145" t="s">
        <v>431</v>
      </c>
      <c r="E104" s="145" t="e">
        <f ca="1">Calcu!O88</f>
        <v>#N/A</v>
      </c>
      <c r="F104" s="145" t="e">
        <f ca="1">Calcu!P88</f>
        <v>#N/A</v>
      </c>
      <c r="G104" s="145" t="e">
        <f ca="1">Calcu!Q88</f>
        <v>#N/A</v>
      </c>
      <c r="H104" s="145" t="e">
        <f ca="1">Calcu!R88</f>
        <v>#N/A</v>
      </c>
    </row>
    <row r="105" spans="1:9" ht="15" customHeight="1">
      <c r="A105" s="49" t="str">
        <f>IF(Calcu!C$80=TRUE,"","삭제")</f>
        <v>삭제</v>
      </c>
      <c r="B105" s="48"/>
      <c r="F105" s="60"/>
      <c r="G105" s="60"/>
      <c r="H105" s="60"/>
      <c r="I105" s="59"/>
    </row>
    <row r="106" spans="1:9" ht="15" customHeight="1">
      <c r="A106" s="49" t="str">
        <f>IF(Calcu!C$80=TRUE,"","삭제")</f>
        <v>삭제</v>
      </c>
      <c r="B106" s="48"/>
      <c r="D106" s="41" t="s">
        <v>432</v>
      </c>
      <c r="F106" s="60"/>
      <c r="G106" s="60"/>
      <c r="H106" s="60"/>
      <c r="I106" s="59"/>
    </row>
    <row r="107" spans="1:9" ht="15" customHeight="1">
      <c r="A107" s="49" t="str">
        <f>IF(Calcu!C$80=TRUE,"","삭제")</f>
        <v>삭제</v>
      </c>
      <c r="B107" s="48"/>
      <c r="D107" s="288" t="s">
        <v>419</v>
      </c>
      <c r="E107" s="289"/>
      <c r="F107" s="288" t="s">
        <v>433</v>
      </c>
      <c r="G107" s="289"/>
      <c r="H107" s="288" t="s">
        <v>434</v>
      </c>
      <c r="I107" s="289"/>
    </row>
    <row r="108" spans="1:9" ht="15" customHeight="1">
      <c r="A108" s="49" t="str">
        <f>IF(Calcu!C$80=TRUE,"","삭제")</f>
        <v>삭제</v>
      </c>
      <c r="B108" s="48"/>
      <c r="D108" s="286" t="str">
        <f>"("&amp;Calcu!D83&amp;")"</f>
        <v>(0)</v>
      </c>
      <c r="E108" s="287"/>
      <c r="F108" s="286" t="str">
        <f>"("&amp;Calcu!D83&amp;")"</f>
        <v>(0)</v>
      </c>
      <c r="G108" s="287"/>
      <c r="H108" s="286" t="str">
        <f>"("&amp;Calcu!D83&amp;")"</f>
        <v>(0)</v>
      </c>
      <c r="I108" s="287"/>
    </row>
    <row r="109" spans="1:9" ht="15" customHeight="1">
      <c r="A109" s="48" t="str">
        <f>IF(Calcu!B93=TRUE,"","삭제")</f>
        <v>삭제</v>
      </c>
      <c r="B109" s="48"/>
      <c r="D109" s="288" t="e">
        <f ca="1">Calcu!O93</f>
        <v>#N/A</v>
      </c>
      <c r="E109" s="289"/>
      <c r="F109" s="288" t="e">
        <f ca="1">Calcu!P93</f>
        <v>#VALUE!</v>
      </c>
      <c r="G109" s="289"/>
      <c r="H109" s="288" t="e">
        <f ca="1">Calcu!Q93</f>
        <v>#VALUE!</v>
      </c>
      <c r="I109" s="289"/>
    </row>
    <row r="110" spans="1:9" ht="15" customHeight="1">
      <c r="A110" s="48" t="str">
        <f>IF(Calcu!B94=TRUE,"","삭제")</f>
        <v>삭제</v>
      </c>
      <c r="B110" s="48"/>
      <c r="D110" s="286" t="e">
        <f ca="1">Calcu!O94</f>
        <v>#N/A</v>
      </c>
      <c r="E110" s="287"/>
      <c r="F110" s="286" t="e">
        <f ca="1">Calcu!P94</f>
        <v>#VALUE!</v>
      </c>
      <c r="G110" s="287"/>
      <c r="H110" s="286" t="e">
        <f ca="1">Calcu!Q94</f>
        <v>#VALUE!</v>
      </c>
      <c r="I110" s="287"/>
    </row>
    <row r="111" spans="1:9" ht="15" customHeight="1">
      <c r="A111" s="48" t="str">
        <f>IF(Calcu!B95=TRUE,"","삭제")</f>
        <v>삭제</v>
      </c>
      <c r="B111" s="48"/>
      <c r="D111" s="286" t="e">
        <f ca="1">Calcu!O95</f>
        <v>#N/A</v>
      </c>
      <c r="E111" s="287"/>
      <c r="F111" s="286" t="e">
        <f ca="1">Calcu!P95</f>
        <v>#VALUE!</v>
      </c>
      <c r="G111" s="287"/>
      <c r="H111" s="286" t="e">
        <f ca="1">Calcu!Q95</f>
        <v>#VALUE!</v>
      </c>
      <c r="I111" s="287"/>
    </row>
    <row r="112" spans="1:9" ht="15" customHeight="1">
      <c r="A112" s="48" t="str">
        <f>IF(Calcu!B96=TRUE,"","삭제")</f>
        <v>삭제</v>
      </c>
      <c r="B112" s="48"/>
      <c r="D112" s="286" t="e">
        <f ca="1">Calcu!O96</f>
        <v>#N/A</v>
      </c>
      <c r="E112" s="287"/>
      <c r="F112" s="286" t="e">
        <f ca="1">Calcu!P96</f>
        <v>#VALUE!</v>
      </c>
      <c r="G112" s="287"/>
      <c r="H112" s="286" t="e">
        <f ca="1">Calcu!Q96</f>
        <v>#VALUE!</v>
      </c>
      <c r="I112" s="287"/>
    </row>
    <row r="113" spans="1:10" ht="15" customHeight="1">
      <c r="A113" s="48" t="str">
        <f>IF(Calcu!B97=TRUE,"","삭제")</f>
        <v>삭제</v>
      </c>
      <c r="B113" s="48"/>
      <c r="D113" s="286" t="e">
        <f ca="1">Calcu!O97</f>
        <v>#N/A</v>
      </c>
      <c r="E113" s="287"/>
      <c r="F113" s="286" t="e">
        <f ca="1">Calcu!P97</f>
        <v>#VALUE!</v>
      </c>
      <c r="G113" s="287"/>
      <c r="H113" s="286" t="e">
        <f ca="1">Calcu!Q97</f>
        <v>#VALUE!</v>
      </c>
      <c r="I113" s="287"/>
    </row>
    <row r="114" spans="1:10" ht="15" customHeight="1">
      <c r="A114" s="48" t="str">
        <f>IF(Calcu!B98=TRUE,"","삭제")</f>
        <v>삭제</v>
      </c>
      <c r="B114" s="48"/>
      <c r="D114" s="286" t="e">
        <f ca="1">Calcu!O98</f>
        <v>#N/A</v>
      </c>
      <c r="E114" s="287"/>
      <c r="F114" s="286" t="e">
        <f ca="1">Calcu!P98</f>
        <v>#VALUE!</v>
      </c>
      <c r="G114" s="287"/>
      <c r="H114" s="286" t="e">
        <f ca="1">Calcu!Q98</f>
        <v>#VALUE!</v>
      </c>
      <c r="I114" s="287"/>
    </row>
    <row r="115" spans="1:10" ht="15" customHeight="1">
      <c r="A115" s="48" t="str">
        <f>IF(Calcu!B99=TRUE,"","삭제")</f>
        <v>삭제</v>
      </c>
      <c r="B115" s="48"/>
      <c r="D115" s="286" t="e">
        <f ca="1">Calcu!O99</f>
        <v>#N/A</v>
      </c>
      <c r="E115" s="287"/>
      <c r="F115" s="286" t="e">
        <f ca="1">Calcu!P99</f>
        <v>#VALUE!</v>
      </c>
      <c r="G115" s="287"/>
      <c r="H115" s="286" t="e">
        <f ca="1">Calcu!Q99</f>
        <v>#VALUE!</v>
      </c>
      <c r="I115" s="287"/>
    </row>
    <row r="116" spans="1:10" ht="15" customHeight="1">
      <c r="A116" s="48" t="str">
        <f>IF(Calcu!B100=TRUE,"","삭제")</f>
        <v>삭제</v>
      </c>
      <c r="B116" s="48"/>
      <c r="D116" s="286" t="e">
        <f ca="1">Calcu!O100</f>
        <v>#N/A</v>
      </c>
      <c r="E116" s="287"/>
      <c r="F116" s="286" t="e">
        <f ca="1">Calcu!P100</f>
        <v>#VALUE!</v>
      </c>
      <c r="G116" s="287"/>
      <c r="H116" s="286" t="e">
        <f ca="1">Calcu!Q100</f>
        <v>#VALUE!</v>
      </c>
      <c r="I116" s="287"/>
    </row>
    <row r="117" spans="1:10" ht="15" customHeight="1">
      <c r="A117" s="48" t="str">
        <f>IF(Calcu!B101=TRUE,"","삭제")</f>
        <v>삭제</v>
      </c>
      <c r="B117" s="48"/>
      <c r="D117" s="286" t="e">
        <f ca="1">Calcu!O101</f>
        <v>#N/A</v>
      </c>
      <c r="E117" s="287"/>
      <c r="F117" s="286" t="e">
        <f ca="1">Calcu!P101</f>
        <v>#VALUE!</v>
      </c>
      <c r="G117" s="287"/>
      <c r="H117" s="286" t="e">
        <f ca="1">Calcu!Q101</f>
        <v>#VALUE!</v>
      </c>
      <c r="I117" s="287"/>
    </row>
    <row r="118" spans="1:10" ht="15" customHeight="1">
      <c r="A118" s="48" t="str">
        <f>IF(Calcu!B102=TRUE,"","삭제")</f>
        <v>삭제</v>
      </c>
      <c r="B118" s="48"/>
      <c r="D118" s="286" t="e">
        <f ca="1">Calcu!O102</f>
        <v>#N/A</v>
      </c>
      <c r="E118" s="287"/>
      <c r="F118" s="286" t="e">
        <f ca="1">Calcu!P102</f>
        <v>#VALUE!</v>
      </c>
      <c r="G118" s="287"/>
      <c r="H118" s="286" t="e">
        <f ca="1">Calcu!Q102</f>
        <v>#VALUE!</v>
      </c>
      <c r="I118" s="287"/>
    </row>
    <row r="119" spans="1:10" ht="15" customHeight="1">
      <c r="A119" s="48" t="str">
        <f>IF(Calcu!B103=TRUE,"","삭제")</f>
        <v>삭제</v>
      </c>
      <c r="B119" s="48"/>
      <c r="D119" s="286" t="e">
        <f ca="1">Calcu!O103</f>
        <v>#N/A</v>
      </c>
      <c r="E119" s="287"/>
      <c r="F119" s="286" t="e">
        <f ca="1">Calcu!P103</f>
        <v>#VALUE!</v>
      </c>
      <c r="G119" s="287"/>
      <c r="H119" s="286" t="e">
        <f ca="1">Calcu!Q103</f>
        <v>#VALUE!</v>
      </c>
      <c r="I119" s="287"/>
    </row>
    <row r="120" spans="1:10" ht="15" customHeight="1">
      <c r="A120" s="48" t="str">
        <f>IF(Calcu!B104=TRUE,"","삭제")</f>
        <v>삭제</v>
      </c>
      <c r="B120" s="48"/>
      <c r="D120" s="286" t="e">
        <f ca="1">Calcu!O104</f>
        <v>#N/A</v>
      </c>
      <c r="E120" s="287"/>
      <c r="F120" s="286" t="e">
        <f ca="1">Calcu!P104</f>
        <v>#VALUE!</v>
      </c>
      <c r="G120" s="287"/>
      <c r="H120" s="286" t="e">
        <f ca="1">Calcu!Q104</f>
        <v>#VALUE!</v>
      </c>
      <c r="I120" s="287"/>
    </row>
    <row r="121" spans="1:10" ht="15" customHeight="1">
      <c r="A121" s="48" t="str">
        <f>IF(Calcu!B105=TRUE,"","삭제")</f>
        <v>삭제</v>
      </c>
      <c r="B121" s="48"/>
      <c r="D121" s="286" t="e">
        <f ca="1">Calcu!O105</f>
        <v>#N/A</v>
      </c>
      <c r="E121" s="287"/>
      <c r="F121" s="286" t="e">
        <f ca="1">Calcu!P105</f>
        <v>#VALUE!</v>
      </c>
      <c r="G121" s="287"/>
      <c r="H121" s="286" t="e">
        <f ca="1">Calcu!Q105</f>
        <v>#VALUE!</v>
      </c>
      <c r="I121" s="287"/>
    </row>
    <row r="122" spans="1:10" ht="15" customHeight="1">
      <c r="A122" s="48" t="str">
        <f>IF(Calcu!B106=TRUE,"","삭제")</f>
        <v>삭제</v>
      </c>
      <c r="B122" s="48"/>
      <c r="D122" s="286" t="e">
        <f ca="1">Calcu!O106</f>
        <v>#N/A</v>
      </c>
      <c r="E122" s="287"/>
      <c r="F122" s="286" t="e">
        <f ca="1">Calcu!P106</f>
        <v>#VALUE!</v>
      </c>
      <c r="G122" s="287"/>
      <c r="H122" s="286" t="e">
        <f ca="1">Calcu!Q106</f>
        <v>#VALUE!</v>
      </c>
      <c r="I122" s="287"/>
    </row>
    <row r="123" spans="1:10" ht="15" customHeight="1">
      <c r="A123" s="48" t="str">
        <f>IF(Calcu!B107=TRUE,"","삭제")</f>
        <v>삭제</v>
      </c>
      <c r="B123" s="48"/>
      <c r="D123" s="286" t="e">
        <f ca="1">Calcu!O107</f>
        <v>#N/A</v>
      </c>
      <c r="E123" s="287"/>
      <c r="F123" s="286" t="e">
        <f ca="1">Calcu!P107</f>
        <v>#VALUE!</v>
      </c>
      <c r="G123" s="287"/>
      <c r="H123" s="286" t="e">
        <f ca="1">Calcu!Q107</f>
        <v>#VALUE!</v>
      </c>
      <c r="I123" s="287"/>
    </row>
    <row r="124" spans="1:10" ht="15" customHeight="1">
      <c r="A124" s="48" t="str">
        <f>IF(Calcu!B108=TRUE,"","삭제")</f>
        <v>삭제</v>
      </c>
      <c r="B124" s="48"/>
      <c r="D124" s="286" t="e">
        <f ca="1">Calcu!O108</f>
        <v>#N/A</v>
      </c>
      <c r="E124" s="287"/>
      <c r="F124" s="286" t="e">
        <f ca="1">Calcu!P108</f>
        <v>#VALUE!</v>
      </c>
      <c r="G124" s="287"/>
      <c r="H124" s="286" t="e">
        <f ca="1">Calcu!Q108</f>
        <v>#VALUE!</v>
      </c>
      <c r="I124" s="287"/>
    </row>
    <row r="125" spans="1:10" ht="15" customHeight="1">
      <c r="A125" s="49" t="str">
        <f>IF(Calcu!C$80=TRUE,"","삭제")</f>
        <v>삭제</v>
      </c>
      <c r="D125" s="146"/>
      <c r="E125" s="146"/>
      <c r="F125" s="146"/>
      <c r="G125" s="146"/>
      <c r="H125" s="146"/>
      <c r="I125" s="146"/>
    </row>
    <row r="126" spans="1:10" ht="15" customHeight="1">
      <c r="A126" s="49" t="str">
        <f>IF(Calcu!C$80=TRUE,"","삭제")</f>
        <v>삭제</v>
      </c>
      <c r="D126" s="41" t="e">
        <f ca="1">"3. 측정불확도 : "&amp;Calcu!AF103</f>
        <v>#N/A</v>
      </c>
      <c r="F126" s="41"/>
      <c r="G126" s="61" t="s">
        <v>738</v>
      </c>
      <c r="H126" s="225" t="str">
        <f ca="1">측정불확도추정보고서!H240&amp;")"</f>
        <v>2)</v>
      </c>
    </row>
    <row r="127" spans="1:10" ht="15" customHeight="1">
      <c r="B127" s="95"/>
      <c r="C127" s="95"/>
      <c r="D127" s="95"/>
      <c r="E127" s="95"/>
      <c r="F127" s="95"/>
      <c r="G127" s="95"/>
      <c r="H127" s="95"/>
      <c r="I127" s="96"/>
      <c r="J127" s="96"/>
    </row>
  </sheetData>
  <mergeCells count="165">
    <mergeCell ref="F85:G85"/>
    <mergeCell ref="A1:K2"/>
    <mergeCell ref="D23:E23"/>
    <mergeCell ref="D24:E24"/>
    <mergeCell ref="D25:E25"/>
    <mergeCell ref="D26:E26"/>
    <mergeCell ref="D27:E27"/>
    <mergeCell ref="D28:E28"/>
    <mergeCell ref="D29:E29"/>
    <mergeCell ref="D30:E30"/>
    <mergeCell ref="D21:E21"/>
    <mergeCell ref="F21:G21"/>
    <mergeCell ref="H21:I21"/>
    <mergeCell ref="D22:E22"/>
    <mergeCell ref="F22:G22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F23:G23"/>
    <mergeCell ref="F24:G24"/>
    <mergeCell ref="F25:G25"/>
    <mergeCell ref="F26:G26"/>
    <mergeCell ref="F27:G27"/>
    <mergeCell ref="F28:G28"/>
    <mergeCell ref="F29:G29"/>
    <mergeCell ref="F30:G30"/>
    <mergeCell ref="H31:I31"/>
    <mergeCell ref="D31:E31"/>
    <mergeCell ref="D64:E64"/>
    <mergeCell ref="F64:G64"/>
    <mergeCell ref="H64:I64"/>
    <mergeCell ref="D65:E65"/>
    <mergeCell ref="F65:G65"/>
    <mergeCell ref="H65:I65"/>
    <mergeCell ref="H38:I38"/>
    <mergeCell ref="F36:G36"/>
    <mergeCell ref="F37:G37"/>
    <mergeCell ref="F38:G38"/>
    <mergeCell ref="D35:E35"/>
    <mergeCell ref="D36:E36"/>
    <mergeCell ref="H32:I32"/>
    <mergeCell ref="F31:G31"/>
    <mergeCell ref="F32:G32"/>
    <mergeCell ref="F33:G33"/>
    <mergeCell ref="F34:G34"/>
    <mergeCell ref="D37:E37"/>
    <mergeCell ref="D38:E38"/>
    <mergeCell ref="D32:E32"/>
    <mergeCell ref="D33:E33"/>
    <mergeCell ref="D34:E34"/>
    <mergeCell ref="H33:I33"/>
    <mergeCell ref="H34:I34"/>
    <mergeCell ref="H35:I35"/>
    <mergeCell ref="H36:I36"/>
    <mergeCell ref="H37:I37"/>
    <mergeCell ref="F35:G35"/>
    <mergeCell ref="F42:G42"/>
    <mergeCell ref="D72:E72"/>
    <mergeCell ref="F72:G72"/>
    <mergeCell ref="H72:I72"/>
    <mergeCell ref="D68:E68"/>
    <mergeCell ref="F68:G68"/>
    <mergeCell ref="H68:I68"/>
    <mergeCell ref="D69:E69"/>
    <mergeCell ref="F69:G69"/>
    <mergeCell ref="H69:I69"/>
    <mergeCell ref="D66:E66"/>
    <mergeCell ref="F66:G66"/>
    <mergeCell ref="H66:I66"/>
    <mergeCell ref="D67:E67"/>
    <mergeCell ref="F67:G67"/>
    <mergeCell ref="H67:I67"/>
    <mergeCell ref="D73:E73"/>
    <mergeCell ref="F73:G73"/>
    <mergeCell ref="H73:I73"/>
    <mergeCell ref="D70:E70"/>
    <mergeCell ref="F70:G70"/>
    <mergeCell ref="H70:I70"/>
    <mergeCell ref="D71:E71"/>
    <mergeCell ref="F71:G71"/>
    <mergeCell ref="H71:I71"/>
    <mergeCell ref="D76:E76"/>
    <mergeCell ref="F76:G76"/>
    <mergeCell ref="H76:I76"/>
    <mergeCell ref="D77:E77"/>
    <mergeCell ref="F77:G77"/>
    <mergeCell ref="H77:I77"/>
    <mergeCell ref="D74:E74"/>
    <mergeCell ref="F74:G74"/>
    <mergeCell ref="H74:I74"/>
    <mergeCell ref="D75:E75"/>
    <mergeCell ref="F75:G75"/>
    <mergeCell ref="H75:I75"/>
    <mergeCell ref="D80:E80"/>
    <mergeCell ref="F80:G80"/>
    <mergeCell ref="H80:I80"/>
    <mergeCell ref="D81:E81"/>
    <mergeCell ref="F81:G81"/>
    <mergeCell ref="H81:I81"/>
    <mergeCell ref="D78:E78"/>
    <mergeCell ref="F78:G78"/>
    <mergeCell ref="H78:I78"/>
    <mergeCell ref="D79:E79"/>
    <mergeCell ref="F79:G79"/>
    <mergeCell ref="H79:I79"/>
    <mergeCell ref="D108:E108"/>
    <mergeCell ref="F108:G108"/>
    <mergeCell ref="H108:I108"/>
    <mergeCell ref="D109:E109"/>
    <mergeCell ref="F109:G109"/>
    <mergeCell ref="H109:I109"/>
    <mergeCell ref="D107:E107"/>
    <mergeCell ref="F107:G107"/>
    <mergeCell ref="H107:I107"/>
    <mergeCell ref="D112:E112"/>
    <mergeCell ref="F112:G112"/>
    <mergeCell ref="H112:I112"/>
    <mergeCell ref="D113:E113"/>
    <mergeCell ref="F113:G113"/>
    <mergeCell ref="H113:I113"/>
    <mergeCell ref="D110:E110"/>
    <mergeCell ref="F110:G110"/>
    <mergeCell ref="H110:I110"/>
    <mergeCell ref="D111:E111"/>
    <mergeCell ref="F111:G111"/>
    <mergeCell ref="H111:I111"/>
    <mergeCell ref="D116:E116"/>
    <mergeCell ref="F116:G116"/>
    <mergeCell ref="H116:I116"/>
    <mergeCell ref="D117:E117"/>
    <mergeCell ref="F117:G117"/>
    <mergeCell ref="H117:I117"/>
    <mergeCell ref="D114:E114"/>
    <mergeCell ref="F114:G114"/>
    <mergeCell ref="H114:I114"/>
    <mergeCell ref="D115:E115"/>
    <mergeCell ref="F115:G115"/>
    <mergeCell ref="H115:I115"/>
    <mergeCell ref="D120:E120"/>
    <mergeCell ref="F120:G120"/>
    <mergeCell ref="H120:I120"/>
    <mergeCell ref="D121:E121"/>
    <mergeCell ref="F121:G121"/>
    <mergeCell ref="H121:I121"/>
    <mergeCell ref="D118:E118"/>
    <mergeCell ref="F118:G118"/>
    <mergeCell ref="H118:I118"/>
    <mergeCell ref="D119:E119"/>
    <mergeCell ref="F119:G119"/>
    <mergeCell ref="H119:I119"/>
    <mergeCell ref="D124:E124"/>
    <mergeCell ref="F124:G124"/>
    <mergeCell ref="H124:I124"/>
    <mergeCell ref="D122:E122"/>
    <mergeCell ref="F122:G122"/>
    <mergeCell ref="H122:I122"/>
    <mergeCell ref="D123:E123"/>
    <mergeCell ref="F123:G123"/>
    <mergeCell ref="H123:I12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showGridLines="0" workbookViewId="0">
      <selection sqref="A1:K2"/>
    </sheetView>
  </sheetViews>
  <sheetFormatPr defaultColWidth="10.77734375" defaultRowHeight="15" customHeight="1"/>
  <cols>
    <col min="1" max="3" width="4.33203125" style="40" customWidth="1"/>
    <col min="4" max="9" width="9.109375" style="40" customWidth="1"/>
    <col min="10" max="11" width="6.6640625" style="40" customWidth="1"/>
    <col min="12" max="16384" width="10.77734375" style="40"/>
  </cols>
  <sheetData>
    <row r="1" spans="1:11" s="102" customFormat="1" ht="33" customHeight="1">
      <c r="A1" s="296" t="s">
        <v>64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</row>
    <row r="2" spans="1:11" s="102" customFormat="1" ht="33" customHeight="1">
      <c r="A2" s="296"/>
      <c r="B2" s="296"/>
      <c r="C2" s="296"/>
      <c r="D2" s="296"/>
      <c r="E2" s="296"/>
      <c r="F2" s="296"/>
      <c r="G2" s="296"/>
      <c r="H2" s="296"/>
      <c r="I2" s="296"/>
      <c r="J2" s="296"/>
      <c r="K2" s="296"/>
    </row>
    <row r="3" spans="1:11" s="55" customFormat="1" ht="12.75" customHeight="1">
      <c r="A3" s="56" t="s">
        <v>63</v>
      </c>
      <c r="B3" s="56"/>
      <c r="C3" s="22"/>
      <c r="D3" s="22"/>
      <c r="E3" s="22"/>
      <c r="F3" s="22"/>
      <c r="G3" s="22"/>
      <c r="H3" s="22"/>
      <c r="I3" s="22"/>
      <c r="J3" s="22"/>
      <c r="K3" s="22"/>
    </row>
    <row r="4" spans="1:11" s="57" customFormat="1" ht="13.5" customHeight="1">
      <c r="A4" s="101" t="str">
        <f>" 교   정   번   호(Calibration No) : "&amp;기본정보!H3</f>
        <v xml:space="preserve"> 교   정   번   호(Calibration No) : </v>
      </c>
      <c r="B4" s="101"/>
      <c r="C4" s="100"/>
      <c r="D4" s="100"/>
      <c r="E4" s="100"/>
      <c r="F4" s="97"/>
      <c r="G4" s="100"/>
      <c r="H4" s="100"/>
      <c r="I4" s="99"/>
      <c r="J4" s="98"/>
      <c r="K4" s="97"/>
    </row>
    <row r="5" spans="1:11" s="39" customFormat="1" ht="15" customHeight="1"/>
    <row r="6" spans="1:11" ht="15" customHeight="1">
      <c r="D6" s="62" t="str">
        <f>"○ Description : "&amp;기본정보!C$5</f>
        <v xml:space="preserve">○ Description : </v>
      </c>
    </row>
    <row r="7" spans="1:11" ht="15" customHeight="1">
      <c r="D7" s="62" t="str">
        <f>"○ Manufacturer  : "&amp;기본정보!C$6</f>
        <v xml:space="preserve">○ Manufacturer  : </v>
      </c>
    </row>
    <row r="8" spans="1:11" ht="15" customHeight="1">
      <c r="D8" s="62" t="str">
        <f>"○ Model Name : "&amp;기본정보!C$7</f>
        <v xml:space="preserve">○ Model Name : </v>
      </c>
    </row>
    <row r="9" spans="1:11" ht="15" customHeight="1">
      <c r="D9" s="62" t="str">
        <f>"○ Serial Number : "&amp;기본정보!C$8</f>
        <v xml:space="preserve">○ Serial Number : </v>
      </c>
    </row>
    <row r="11" spans="1:11" ht="15" customHeight="1">
      <c r="D11" s="41" t="s">
        <v>405</v>
      </c>
    </row>
    <row r="12" spans="1:11" ht="15" customHeight="1">
      <c r="D12" s="62" t="str">
        <f ca="1">"○ Maximum Capacity : "&amp;Calcu!M18</f>
        <v>○ Maximum Capacity : 0.00 0</v>
      </c>
    </row>
    <row r="13" spans="1:11" ht="15" customHeight="1">
      <c r="A13" s="49"/>
      <c r="B13" s="49"/>
      <c r="D13" s="62" t="str">
        <f ca="1">"○ Readability : "&amp;Calcu!N18</f>
        <v>○ Readability : For1at 0</v>
      </c>
    </row>
    <row r="14" spans="1:11" ht="15" customHeight="1">
      <c r="A14" s="48"/>
      <c r="D14" s="41" t="e">
        <f ca="1">"○ Standard deviation : "&amp;Calcu!AG27</f>
        <v>#N/A</v>
      </c>
    </row>
    <row r="15" spans="1:11" ht="15" customHeight="1">
      <c r="A15" s="49"/>
      <c r="B15" s="49"/>
    </row>
    <row r="16" spans="1:11" ht="15" customHeight="1">
      <c r="A16" s="49"/>
      <c r="B16" s="49"/>
      <c r="D16" s="41" t="s">
        <v>740</v>
      </c>
      <c r="H16" s="142" t="str">
        <f ca="1">"※ Using Weight : "&amp;Calcu!S22</f>
        <v>※ Using Weight : 0.00 0</v>
      </c>
    </row>
    <row r="17" spans="1:9" ht="15" customHeight="1">
      <c r="A17" s="49"/>
      <c r="B17" s="49"/>
      <c r="D17" s="145" t="s">
        <v>449</v>
      </c>
      <c r="E17" s="145" t="s">
        <v>450</v>
      </c>
      <c r="F17" s="145" t="s">
        <v>451</v>
      </c>
      <c r="G17" s="145" t="s">
        <v>452</v>
      </c>
      <c r="H17" s="145" t="s">
        <v>453</v>
      </c>
    </row>
    <row r="18" spans="1:9" ht="15" customHeight="1">
      <c r="A18" s="48"/>
      <c r="B18" s="48"/>
      <c r="D18" s="145" t="s">
        <v>448</v>
      </c>
      <c r="E18" s="145" t="e">
        <f ca="1">Calcu!O22</f>
        <v>#N/A</v>
      </c>
      <c r="F18" s="145" t="e">
        <f ca="1">Calcu!P22</f>
        <v>#N/A</v>
      </c>
      <c r="G18" s="145" t="e">
        <f ca="1">Calcu!Q22</f>
        <v>#N/A</v>
      </c>
      <c r="H18" s="145" t="e">
        <f ca="1">Calcu!R22</f>
        <v>#N/A</v>
      </c>
    </row>
    <row r="19" spans="1:9" ht="15" customHeight="1">
      <c r="A19" s="48"/>
      <c r="B19" s="48"/>
      <c r="F19" s="60"/>
      <c r="G19" s="60"/>
      <c r="H19" s="60"/>
      <c r="I19" s="59"/>
    </row>
    <row r="20" spans="1:9" ht="15" customHeight="1">
      <c r="A20" s="48"/>
      <c r="B20" s="48"/>
      <c r="D20" s="41" t="s">
        <v>454</v>
      </c>
      <c r="F20" s="60"/>
      <c r="G20" s="60"/>
      <c r="H20" s="60"/>
      <c r="I20" s="59"/>
    </row>
    <row r="21" spans="1:9" ht="15" customHeight="1">
      <c r="A21" s="48"/>
      <c r="B21" s="48"/>
      <c r="D21" s="292" t="s">
        <v>456</v>
      </c>
      <c r="E21" s="293"/>
      <c r="F21" s="292" t="s">
        <v>455</v>
      </c>
      <c r="G21" s="293"/>
      <c r="H21" s="288" t="s">
        <v>457</v>
      </c>
      <c r="I21" s="289"/>
    </row>
    <row r="22" spans="1:9" ht="15" customHeight="1">
      <c r="A22" s="48"/>
      <c r="B22" s="48"/>
      <c r="D22" s="294"/>
      <c r="E22" s="295"/>
      <c r="F22" s="294"/>
      <c r="G22" s="295"/>
      <c r="H22" s="286"/>
      <c r="I22" s="287"/>
    </row>
    <row r="23" spans="1:9" ht="15" customHeight="1">
      <c r="A23" s="48"/>
      <c r="B23" s="48"/>
      <c r="D23" s="286" t="str">
        <f>"("&amp;Calcu!D17&amp;")"</f>
        <v>(0)</v>
      </c>
      <c r="E23" s="287"/>
      <c r="F23" s="286" t="str">
        <f>"("&amp;Calcu!D17&amp;")"</f>
        <v>(0)</v>
      </c>
      <c r="G23" s="287"/>
      <c r="H23" s="286" t="str">
        <f>"("&amp;Calcu!D17&amp;")"</f>
        <v>(0)</v>
      </c>
      <c r="I23" s="287"/>
    </row>
    <row r="24" spans="1:9" ht="15" customHeight="1">
      <c r="A24" s="48" t="str">
        <f>IF(Calcu!B27=TRUE,"","삭제")</f>
        <v>삭제</v>
      </c>
      <c r="B24" s="48"/>
      <c r="D24" s="288" t="e">
        <f ca="1">Calcu!O27</f>
        <v>#N/A</v>
      </c>
      <c r="E24" s="289"/>
      <c r="F24" s="288" t="e">
        <f ca="1">Calcu!P27</f>
        <v>#VALUE!</v>
      </c>
      <c r="G24" s="289"/>
      <c r="H24" s="288" t="e">
        <f ca="1">Calcu!Q27</f>
        <v>#VALUE!</v>
      </c>
      <c r="I24" s="289"/>
    </row>
    <row r="25" spans="1:9" ht="15" customHeight="1">
      <c r="A25" s="48" t="str">
        <f>IF(Calcu!B28=TRUE,"","삭제")</f>
        <v>삭제</v>
      </c>
      <c r="B25" s="48"/>
      <c r="D25" s="286" t="e">
        <f ca="1">Calcu!O28</f>
        <v>#N/A</v>
      </c>
      <c r="E25" s="287"/>
      <c r="F25" s="286" t="e">
        <f ca="1">Calcu!P28</f>
        <v>#VALUE!</v>
      </c>
      <c r="G25" s="287"/>
      <c r="H25" s="286" t="e">
        <f ca="1">Calcu!Q28</f>
        <v>#VALUE!</v>
      </c>
      <c r="I25" s="287"/>
    </row>
    <row r="26" spans="1:9" ht="15" customHeight="1">
      <c r="A26" s="48" t="str">
        <f>IF(Calcu!B29=TRUE,"","삭제")</f>
        <v>삭제</v>
      </c>
      <c r="B26" s="48"/>
      <c r="D26" s="286" t="e">
        <f ca="1">Calcu!O29</f>
        <v>#N/A</v>
      </c>
      <c r="E26" s="287"/>
      <c r="F26" s="286" t="e">
        <f ca="1">Calcu!P29</f>
        <v>#VALUE!</v>
      </c>
      <c r="G26" s="287"/>
      <c r="H26" s="286" t="e">
        <f ca="1">Calcu!Q29</f>
        <v>#VALUE!</v>
      </c>
      <c r="I26" s="287"/>
    </row>
    <row r="27" spans="1:9" ht="15" customHeight="1">
      <c r="A27" s="48" t="str">
        <f>IF(Calcu!B30=TRUE,"","삭제")</f>
        <v>삭제</v>
      </c>
      <c r="B27" s="48"/>
      <c r="D27" s="286" t="e">
        <f ca="1">Calcu!O30</f>
        <v>#N/A</v>
      </c>
      <c r="E27" s="287"/>
      <c r="F27" s="286" t="e">
        <f ca="1">Calcu!P30</f>
        <v>#VALUE!</v>
      </c>
      <c r="G27" s="287"/>
      <c r="H27" s="286" t="e">
        <f ca="1">Calcu!Q30</f>
        <v>#VALUE!</v>
      </c>
      <c r="I27" s="287"/>
    </row>
    <row r="28" spans="1:9" ht="15" customHeight="1">
      <c r="A28" s="48" t="str">
        <f>IF(Calcu!B31=TRUE,"","삭제")</f>
        <v>삭제</v>
      </c>
      <c r="B28" s="48"/>
      <c r="D28" s="286" t="e">
        <f ca="1">Calcu!O31</f>
        <v>#N/A</v>
      </c>
      <c r="E28" s="287"/>
      <c r="F28" s="286" t="e">
        <f ca="1">Calcu!P31</f>
        <v>#VALUE!</v>
      </c>
      <c r="G28" s="287"/>
      <c r="H28" s="286" t="e">
        <f ca="1">Calcu!Q31</f>
        <v>#VALUE!</v>
      </c>
      <c r="I28" s="287"/>
    </row>
    <row r="29" spans="1:9" ht="15" customHeight="1">
      <c r="A29" s="48" t="str">
        <f>IF(Calcu!B32=TRUE,"","삭제")</f>
        <v>삭제</v>
      </c>
      <c r="B29" s="48"/>
      <c r="D29" s="286" t="e">
        <f ca="1">Calcu!O32</f>
        <v>#N/A</v>
      </c>
      <c r="E29" s="287"/>
      <c r="F29" s="286" t="e">
        <f ca="1">Calcu!P32</f>
        <v>#VALUE!</v>
      </c>
      <c r="G29" s="287"/>
      <c r="H29" s="286" t="e">
        <f ca="1">Calcu!Q32</f>
        <v>#VALUE!</v>
      </c>
      <c r="I29" s="287"/>
    </row>
    <row r="30" spans="1:9" ht="15" customHeight="1">
      <c r="A30" s="48" t="str">
        <f>IF(Calcu!B33=TRUE,"","삭제")</f>
        <v>삭제</v>
      </c>
      <c r="B30" s="48"/>
      <c r="D30" s="286" t="e">
        <f ca="1">Calcu!O33</f>
        <v>#N/A</v>
      </c>
      <c r="E30" s="287"/>
      <c r="F30" s="286" t="e">
        <f ca="1">Calcu!P33</f>
        <v>#VALUE!</v>
      </c>
      <c r="G30" s="287"/>
      <c r="H30" s="286" t="e">
        <f ca="1">Calcu!Q33</f>
        <v>#VALUE!</v>
      </c>
      <c r="I30" s="287"/>
    </row>
    <row r="31" spans="1:9" ht="15" customHeight="1">
      <c r="A31" s="48" t="str">
        <f>IF(Calcu!B34=TRUE,"","삭제")</f>
        <v>삭제</v>
      </c>
      <c r="B31" s="48"/>
      <c r="D31" s="286" t="e">
        <f ca="1">Calcu!O34</f>
        <v>#N/A</v>
      </c>
      <c r="E31" s="287"/>
      <c r="F31" s="286" t="e">
        <f ca="1">Calcu!P34</f>
        <v>#VALUE!</v>
      </c>
      <c r="G31" s="287"/>
      <c r="H31" s="286" t="e">
        <f ca="1">Calcu!Q34</f>
        <v>#VALUE!</v>
      </c>
      <c r="I31" s="287"/>
    </row>
    <row r="32" spans="1:9" ht="15" customHeight="1">
      <c r="A32" s="48" t="str">
        <f>IF(Calcu!B35=TRUE,"","삭제")</f>
        <v>삭제</v>
      </c>
      <c r="B32" s="48"/>
      <c r="D32" s="286" t="e">
        <f ca="1">Calcu!O35</f>
        <v>#N/A</v>
      </c>
      <c r="E32" s="287"/>
      <c r="F32" s="286" t="e">
        <f ca="1">Calcu!P35</f>
        <v>#VALUE!</v>
      </c>
      <c r="G32" s="287"/>
      <c r="H32" s="286" t="e">
        <f ca="1">Calcu!Q35</f>
        <v>#VALUE!</v>
      </c>
      <c r="I32" s="287"/>
    </row>
    <row r="33" spans="1:9" ht="15" customHeight="1">
      <c r="A33" s="48" t="str">
        <f>IF(Calcu!B36=TRUE,"","삭제")</f>
        <v>삭제</v>
      </c>
      <c r="B33" s="48"/>
      <c r="D33" s="286" t="e">
        <f ca="1">Calcu!O36</f>
        <v>#N/A</v>
      </c>
      <c r="E33" s="287"/>
      <c r="F33" s="286" t="e">
        <f ca="1">Calcu!P36</f>
        <v>#VALUE!</v>
      </c>
      <c r="G33" s="287"/>
      <c r="H33" s="286" t="e">
        <f ca="1">Calcu!Q36</f>
        <v>#VALUE!</v>
      </c>
      <c r="I33" s="287"/>
    </row>
    <row r="34" spans="1:9" ht="15" customHeight="1">
      <c r="A34" s="48" t="str">
        <f>IF(Calcu!B37=TRUE,"","삭제")</f>
        <v>삭제</v>
      </c>
      <c r="B34" s="48"/>
      <c r="D34" s="286" t="e">
        <f ca="1">Calcu!O37</f>
        <v>#N/A</v>
      </c>
      <c r="E34" s="287"/>
      <c r="F34" s="286" t="e">
        <f ca="1">Calcu!P37</f>
        <v>#VALUE!</v>
      </c>
      <c r="G34" s="287"/>
      <c r="H34" s="286" t="e">
        <f ca="1">Calcu!Q37</f>
        <v>#VALUE!</v>
      </c>
      <c r="I34" s="287"/>
    </row>
    <row r="35" spans="1:9" ht="15" customHeight="1">
      <c r="A35" s="48" t="str">
        <f>IF(Calcu!B38=TRUE,"","삭제")</f>
        <v>삭제</v>
      </c>
      <c r="B35" s="48"/>
      <c r="D35" s="286" t="e">
        <f ca="1">Calcu!O38</f>
        <v>#N/A</v>
      </c>
      <c r="E35" s="287"/>
      <c r="F35" s="286" t="e">
        <f ca="1">Calcu!P38</f>
        <v>#VALUE!</v>
      </c>
      <c r="G35" s="287"/>
      <c r="H35" s="286" t="e">
        <f ca="1">Calcu!Q38</f>
        <v>#VALUE!</v>
      </c>
      <c r="I35" s="287"/>
    </row>
    <row r="36" spans="1:9" ht="15" customHeight="1">
      <c r="A36" s="48" t="str">
        <f>IF(Calcu!B39=TRUE,"","삭제")</f>
        <v>삭제</v>
      </c>
      <c r="B36" s="48"/>
      <c r="D36" s="286" t="e">
        <f ca="1">Calcu!O39</f>
        <v>#N/A</v>
      </c>
      <c r="E36" s="287"/>
      <c r="F36" s="286" t="e">
        <f ca="1">Calcu!P39</f>
        <v>#VALUE!</v>
      </c>
      <c r="G36" s="287"/>
      <c r="H36" s="286" t="e">
        <f ca="1">Calcu!Q39</f>
        <v>#VALUE!</v>
      </c>
      <c r="I36" s="287"/>
    </row>
    <row r="37" spans="1:9" ht="15" customHeight="1">
      <c r="A37" s="48" t="str">
        <f>IF(Calcu!B40=TRUE,"","삭제")</f>
        <v>삭제</v>
      </c>
      <c r="B37" s="48"/>
      <c r="D37" s="286" t="e">
        <f ca="1">Calcu!O40</f>
        <v>#N/A</v>
      </c>
      <c r="E37" s="287"/>
      <c r="F37" s="286" t="e">
        <f ca="1">Calcu!P40</f>
        <v>#VALUE!</v>
      </c>
      <c r="G37" s="287"/>
      <c r="H37" s="286" t="e">
        <f ca="1">Calcu!Q40</f>
        <v>#VALUE!</v>
      </c>
      <c r="I37" s="287"/>
    </row>
    <row r="38" spans="1:9" ht="15" customHeight="1">
      <c r="A38" s="48" t="str">
        <f>IF(Calcu!B41=TRUE,"","삭제")</f>
        <v>삭제</v>
      </c>
      <c r="B38" s="48"/>
      <c r="D38" s="286" t="e">
        <f ca="1">Calcu!O41</f>
        <v>#N/A</v>
      </c>
      <c r="E38" s="287"/>
      <c r="F38" s="286" t="e">
        <f ca="1">Calcu!P41</f>
        <v>#VALUE!</v>
      </c>
      <c r="G38" s="287"/>
      <c r="H38" s="286" t="e">
        <f ca="1">Calcu!Q41</f>
        <v>#VALUE!</v>
      </c>
      <c r="I38" s="287"/>
    </row>
    <row r="39" spans="1:9" ht="15" customHeight="1">
      <c r="A39" s="48" t="str">
        <f>IF(Calcu!B42=TRUE,"","삭제")</f>
        <v>삭제</v>
      </c>
      <c r="B39" s="48"/>
      <c r="D39" s="286" t="e">
        <f ca="1">Calcu!O42</f>
        <v>#N/A</v>
      </c>
      <c r="E39" s="287"/>
      <c r="F39" s="286" t="e">
        <f ca="1">Calcu!P42</f>
        <v>#VALUE!</v>
      </c>
      <c r="G39" s="287"/>
      <c r="H39" s="286" t="e">
        <f ca="1">Calcu!Q42</f>
        <v>#VALUE!</v>
      </c>
      <c r="I39" s="287"/>
    </row>
    <row r="40" spans="1:9" ht="15" customHeight="1">
      <c r="A40" s="49"/>
      <c r="D40" s="146"/>
      <c r="E40" s="146"/>
      <c r="F40" s="146"/>
      <c r="G40" s="146"/>
      <c r="H40" s="146"/>
      <c r="I40" s="146"/>
    </row>
    <row r="41" spans="1:9" ht="15" customHeight="1">
      <c r="A41" s="48"/>
      <c r="D41" s="41" t="e">
        <f ca="1">"3. Measurement uncertainty : "&amp;Calcu!AF37</f>
        <v>#N/A</v>
      </c>
    </row>
    <row r="42" spans="1:9" ht="15" customHeight="1">
      <c r="A42" s="48"/>
      <c r="D42" s="41"/>
      <c r="G42" s="238" t="s">
        <v>739</v>
      </c>
      <c r="H42" s="58" t="str">
        <f ca="1">측정불확도추정보고서!H138&amp;")"</f>
        <v>2)</v>
      </c>
      <c r="I42" s="58"/>
    </row>
    <row r="43" spans="1:9" ht="15" customHeight="1">
      <c r="A43" s="48" t="str">
        <f>IF(Calcu!C$47=TRUE,"","삭제")</f>
        <v>삭제</v>
      </c>
      <c r="D43" s="41"/>
    </row>
    <row r="44" spans="1:9" ht="15" customHeight="1">
      <c r="A44" s="48" t="str">
        <f>IF(Calcu!C$47=TRUE,"","삭제")</f>
        <v>삭제</v>
      </c>
      <c r="D44" s="41"/>
      <c r="F44" s="290" t="s">
        <v>458</v>
      </c>
      <c r="G44" s="290"/>
    </row>
    <row r="45" spans="1:9" ht="15" customHeight="1">
      <c r="A45" s="48" t="str">
        <f>IF(Calcu!C$47=TRUE,"","삭제")</f>
        <v>삭제</v>
      </c>
      <c r="D45" s="41"/>
      <c r="F45" s="149"/>
      <c r="G45" s="149"/>
    </row>
    <row r="46" spans="1:9" ht="15" customHeight="1">
      <c r="A46" s="48" t="str">
        <f>IF(Calcu!C$47=TRUE,"","삭제")</f>
        <v>삭제</v>
      </c>
      <c r="D46" s="41"/>
      <c r="F46" s="149"/>
      <c r="G46" s="149"/>
    </row>
    <row r="47" spans="1:9" ht="15" customHeight="1">
      <c r="A47" s="48" t="str">
        <f>IF(Calcu!C$47=TRUE,"","삭제")</f>
        <v>삭제</v>
      </c>
      <c r="D47" s="41"/>
      <c r="F47" s="149"/>
      <c r="G47" s="149"/>
    </row>
    <row r="48" spans="1:9" ht="15" customHeight="1">
      <c r="A48" s="48" t="str">
        <f>IF(Calcu!C$47=TRUE,"삽입","삭제")</f>
        <v>삭제</v>
      </c>
      <c r="D48" s="41"/>
    </row>
    <row r="49" spans="1:9" ht="15" customHeight="1">
      <c r="A49" s="49" t="str">
        <f>IF(Calcu!C$47=TRUE,"","삭제")</f>
        <v>삭제</v>
      </c>
      <c r="D49" s="62" t="str">
        <f>"○ Description : "&amp;기본정보!C$5</f>
        <v xml:space="preserve">○ Description : </v>
      </c>
    </row>
    <row r="50" spans="1:9" ht="15" customHeight="1">
      <c r="A50" s="49" t="str">
        <f>IF(Calcu!C$47=TRUE,"","삭제")</f>
        <v>삭제</v>
      </c>
      <c r="D50" s="62" t="str">
        <f>"○ Manufacturer  : "&amp;기본정보!C$6</f>
        <v xml:space="preserve">○ Manufacturer  : </v>
      </c>
    </row>
    <row r="51" spans="1:9" ht="15" customHeight="1">
      <c r="A51" s="49" t="str">
        <f>IF(Calcu!C$47=TRUE,"","삭제")</f>
        <v>삭제</v>
      </c>
      <c r="D51" s="62" t="str">
        <f>"○ Model Name : "&amp;기본정보!C$7</f>
        <v xml:space="preserve">○ Model Name : </v>
      </c>
    </row>
    <row r="52" spans="1:9" ht="15" customHeight="1">
      <c r="A52" s="49" t="str">
        <f>IF(Calcu!C$47=TRUE,"","삭제")</f>
        <v>삭제</v>
      </c>
      <c r="D52" s="62" t="str">
        <f>"○ Serial Number : "&amp;기본정보!C$8</f>
        <v xml:space="preserve">○ Serial Number : </v>
      </c>
    </row>
    <row r="53" spans="1:9" ht="15" customHeight="1">
      <c r="A53" s="49" t="str">
        <f>IF(Calcu!C$47=TRUE,"","삭제")</f>
        <v>삭제</v>
      </c>
    </row>
    <row r="54" spans="1:9" ht="15" customHeight="1">
      <c r="A54" s="49" t="str">
        <f>IF(Calcu!C$47=TRUE,"","삭제")</f>
        <v>삭제</v>
      </c>
      <c r="D54" s="41" t="s">
        <v>405</v>
      </c>
    </row>
    <row r="55" spans="1:9" ht="15" customHeight="1">
      <c r="A55" s="49" t="str">
        <f>IF(Calcu!C$47=TRUE,"","삭제")</f>
        <v>삭제</v>
      </c>
      <c r="D55" s="62" t="str">
        <f ca="1">"○ Maximum Capacity : "&amp;Calcu!M51</f>
        <v>○ Maximum Capacity : 0.00 0</v>
      </c>
    </row>
    <row r="56" spans="1:9" ht="15" customHeight="1">
      <c r="A56" s="49" t="str">
        <f>IF(Calcu!C$47=TRUE,"","삭제")</f>
        <v>삭제</v>
      </c>
      <c r="B56" s="49"/>
      <c r="D56" s="62" t="str">
        <f ca="1">"○ Readability : "&amp;Calcu!N51</f>
        <v>○ Readability : For1at 0</v>
      </c>
    </row>
    <row r="57" spans="1:9" ht="15" customHeight="1">
      <c r="A57" s="49" t="str">
        <f>IF(Calcu!C$47=TRUE,"","삭제")</f>
        <v>삭제</v>
      </c>
      <c r="D57" s="41" t="e">
        <f ca="1">"○ Standard deviation : "&amp;Calcu!AG60</f>
        <v>#N/A</v>
      </c>
    </row>
    <row r="58" spans="1:9" ht="15" customHeight="1">
      <c r="A58" s="49" t="str">
        <f>IF(Calcu!C$47=TRUE,"","삭제")</f>
        <v>삭제</v>
      </c>
      <c r="B58" s="49"/>
    </row>
    <row r="59" spans="1:9" ht="15" customHeight="1">
      <c r="A59" s="49" t="str">
        <f>IF(Calcu!C$47=TRUE,"","삭제")</f>
        <v>삭제</v>
      </c>
      <c r="B59" s="49"/>
      <c r="D59" s="41" t="s">
        <v>740</v>
      </c>
      <c r="H59" s="142" t="str">
        <f ca="1">"※ Using Weight : "&amp;Calcu!S55</f>
        <v>※ Using Weight : 0.00 0</v>
      </c>
    </row>
    <row r="60" spans="1:9" ht="15" customHeight="1">
      <c r="A60" s="49" t="str">
        <f>IF(Calcu!C$47=TRUE,"","삭제")</f>
        <v>삭제</v>
      </c>
      <c r="B60" s="49"/>
      <c r="D60" s="145" t="s">
        <v>449</v>
      </c>
      <c r="E60" s="145" t="s">
        <v>450</v>
      </c>
      <c r="F60" s="145" t="s">
        <v>451</v>
      </c>
      <c r="G60" s="145" t="s">
        <v>452</v>
      </c>
      <c r="H60" s="145" t="s">
        <v>453</v>
      </c>
    </row>
    <row r="61" spans="1:9" ht="15" customHeight="1">
      <c r="A61" s="49" t="str">
        <f>IF(Calcu!C$47=TRUE,"","삭제")</f>
        <v>삭제</v>
      </c>
      <c r="B61" s="48"/>
      <c r="D61" s="145" t="s">
        <v>448</v>
      </c>
      <c r="E61" s="145" t="e">
        <f ca="1">Calcu!O55</f>
        <v>#N/A</v>
      </c>
      <c r="F61" s="145" t="e">
        <f ca="1">Calcu!P55</f>
        <v>#N/A</v>
      </c>
      <c r="G61" s="145" t="e">
        <f ca="1">Calcu!Q55</f>
        <v>#N/A</v>
      </c>
      <c r="H61" s="145" t="e">
        <f ca="1">Calcu!R55</f>
        <v>#N/A</v>
      </c>
    </row>
    <row r="62" spans="1:9" ht="15" customHeight="1">
      <c r="A62" s="49" t="str">
        <f>IF(Calcu!C$47=TRUE,"","삭제")</f>
        <v>삭제</v>
      </c>
      <c r="B62" s="48"/>
      <c r="F62" s="60"/>
      <c r="G62" s="60"/>
      <c r="H62" s="60"/>
      <c r="I62" s="59"/>
    </row>
    <row r="63" spans="1:9" ht="15" customHeight="1">
      <c r="A63" s="49" t="str">
        <f>IF(Calcu!C$47=TRUE,"","삭제")</f>
        <v>삭제</v>
      </c>
      <c r="B63" s="48"/>
      <c r="D63" s="41" t="s">
        <v>454</v>
      </c>
      <c r="F63" s="60"/>
      <c r="G63" s="60"/>
      <c r="H63" s="60"/>
      <c r="I63" s="59"/>
    </row>
    <row r="64" spans="1:9" ht="15" customHeight="1">
      <c r="A64" s="49" t="str">
        <f>IF(Calcu!C$47=TRUE,"","삭제")</f>
        <v>삭제</v>
      </c>
      <c r="B64" s="48"/>
      <c r="D64" s="292" t="s">
        <v>456</v>
      </c>
      <c r="E64" s="293"/>
      <c r="F64" s="292" t="s">
        <v>455</v>
      </c>
      <c r="G64" s="293"/>
      <c r="H64" s="288" t="s">
        <v>457</v>
      </c>
      <c r="I64" s="289"/>
    </row>
    <row r="65" spans="1:9" ht="15" customHeight="1">
      <c r="A65" s="49" t="str">
        <f>IF(Calcu!C$47=TRUE,"","삭제")</f>
        <v>삭제</v>
      </c>
      <c r="B65" s="48"/>
      <c r="D65" s="294"/>
      <c r="E65" s="295"/>
      <c r="F65" s="294"/>
      <c r="G65" s="295"/>
      <c r="H65" s="286"/>
      <c r="I65" s="287"/>
    </row>
    <row r="66" spans="1:9" ht="15" customHeight="1">
      <c r="A66" s="49" t="str">
        <f>IF(Calcu!C$47=TRUE,"","삭제")</f>
        <v>삭제</v>
      </c>
      <c r="B66" s="48"/>
      <c r="D66" s="286" t="str">
        <f>"("&amp;Calcu!D50&amp;")"</f>
        <v>(0)</v>
      </c>
      <c r="E66" s="287"/>
      <c r="F66" s="286" t="str">
        <f>"("&amp;Calcu!D50&amp;")"</f>
        <v>(0)</v>
      </c>
      <c r="G66" s="287"/>
      <c r="H66" s="286" t="str">
        <f>"("&amp;Calcu!D50&amp;")"</f>
        <v>(0)</v>
      </c>
      <c r="I66" s="287"/>
    </row>
    <row r="67" spans="1:9" ht="15" customHeight="1">
      <c r="A67" s="48" t="str">
        <f>IF(Calcu!B60=TRUE,"","삭제")</f>
        <v>삭제</v>
      </c>
      <c r="B67" s="48"/>
      <c r="D67" s="288" t="e">
        <f ca="1">Calcu!O60</f>
        <v>#N/A</v>
      </c>
      <c r="E67" s="289"/>
      <c r="F67" s="288" t="e">
        <f ca="1">Calcu!P60</f>
        <v>#VALUE!</v>
      </c>
      <c r="G67" s="289"/>
      <c r="H67" s="288" t="e">
        <f ca="1">Calcu!Q60</f>
        <v>#VALUE!</v>
      </c>
      <c r="I67" s="289"/>
    </row>
    <row r="68" spans="1:9" ht="15" customHeight="1">
      <c r="A68" s="48" t="str">
        <f>IF(Calcu!B61=TRUE,"","삭제")</f>
        <v>삭제</v>
      </c>
      <c r="B68" s="48"/>
      <c r="D68" s="286" t="e">
        <f ca="1">Calcu!O61</f>
        <v>#N/A</v>
      </c>
      <c r="E68" s="287"/>
      <c r="F68" s="286" t="e">
        <f ca="1">Calcu!P61</f>
        <v>#VALUE!</v>
      </c>
      <c r="G68" s="287"/>
      <c r="H68" s="286" t="e">
        <f ca="1">Calcu!Q61</f>
        <v>#VALUE!</v>
      </c>
      <c r="I68" s="287"/>
    </row>
    <row r="69" spans="1:9" ht="15" customHeight="1">
      <c r="A69" s="48" t="str">
        <f>IF(Calcu!B62=TRUE,"","삭제")</f>
        <v>삭제</v>
      </c>
      <c r="B69" s="48"/>
      <c r="D69" s="286" t="e">
        <f ca="1">Calcu!O62</f>
        <v>#N/A</v>
      </c>
      <c r="E69" s="287"/>
      <c r="F69" s="286" t="e">
        <f ca="1">Calcu!P62</f>
        <v>#VALUE!</v>
      </c>
      <c r="G69" s="287"/>
      <c r="H69" s="286" t="e">
        <f ca="1">Calcu!Q62</f>
        <v>#VALUE!</v>
      </c>
      <c r="I69" s="287"/>
    </row>
    <row r="70" spans="1:9" ht="15" customHeight="1">
      <c r="A70" s="48" t="str">
        <f>IF(Calcu!B63=TRUE,"","삭제")</f>
        <v>삭제</v>
      </c>
      <c r="B70" s="48"/>
      <c r="D70" s="286" t="e">
        <f ca="1">Calcu!O63</f>
        <v>#N/A</v>
      </c>
      <c r="E70" s="287"/>
      <c r="F70" s="286" t="e">
        <f ca="1">Calcu!P63</f>
        <v>#VALUE!</v>
      </c>
      <c r="G70" s="287"/>
      <c r="H70" s="286" t="e">
        <f ca="1">Calcu!Q63</f>
        <v>#VALUE!</v>
      </c>
      <c r="I70" s="287"/>
    </row>
    <row r="71" spans="1:9" ht="15" customHeight="1">
      <c r="A71" s="48" t="str">
        <f>IF(Calcu!B64=TRUE,"","삭제")</f>
        <v>삭제</v>
      </c>
      <c r="B71" s="48"/>
      <c r="D71" s="286" t="e">
        <f ca="1">Calcu!O64</f>
        <v>#N/A</v>
      </c>
      <c r="E71" s="287"/>
      <c r="F71" s="286" t="e">
        <f ca="1">Calcu!P64</f>
        <v>#VALUE!</v>
      </c>
      <c r="G71" s="287"/>
      <c r="H71" s="286" t="e">
        <f ca="1">Calcu!Q64</f>
        <v>#VALUE!</v>
      </c>
      <c r="I71" s="287"/>
    </row>
    <row r="72" spans="1:9" ht="15" customHeight="1">
      <c r="A72" s="48" t="str">
        <f>IF(Calcu!B65=TRUE,"","삭제")</f>
        <v>삭제</v>
      </c>
      <c r="B72" s="48"/>
      <c r="D72" s="286" t="e">
        <f ca="1">Calcu!O65</f>
        <v>#N/A</v>
      </c>
      <c r="E72" s="287"/>
      <c r="F72" s="286" t="e">
        <f ca="1">Calcu!P65</f>
        <v>#VALUE!</v>
      </c>
      <c r="G72" s="287"/>
      <c r="H72" s="286" t="e">
        <f ca="1">Calcu!Q65</f>
        <v>#VALUE!</v>
      </c>
      <c r="I72" s="287"/>
    </row>
    <row r="73" spans="1:9" ht="15" customHeight="1">
      <c r="A73" s="48" t="str">
        <f>IF(Calcu!B66=TRUE,"","삭제")</f>
        <v>삭제</v>
      </c>
      <c r="B73" s="48"/>
      <c r="D73" s="286" t="e">
        <f ca="1">Calcu!O66</f>
        <v>#N/A</v>
      </c>
      <c r="E73" s="287"/>
      <c r="F73" s="286" t="e">
        <f ca="1">Calcu!P66</f>
        <v>#VALUE!</v>
      </c>
      <c r="G73" s="287"/>
      <c r="H73" s="286" t="e">
        <f ca="1">Calcu!Q66</f>
        <v>#VALUE!</v>
      </c>
      <c r="I73" s="287"/>
    </row>
    <row r="74" spans="1:9" ht="15" customHeight="1">
      <c r="A74" s="48" t="str">
        <f>IF(Calcu!B67=TRUE,"","삭제")</f>
        <v>삭제</v>
      </c>
      <c r="B74" s="48"/>
      <c r="D74" s="286" t="e">
        <f ca="1">Calcu!O67</f>
        <v>#N/A</v>
      </c>
      <c r="E74" s="287"/>
      <c r="F74" s="286" t="e">
        <f ca="1">Calcu!P67</f>
        <v>#VALUE!</v>
      </c>
      <c r="G74" s="287"/>
      <c r="H74" s="286" t="e">
        <f ca="1">Calcu!Q67</f>
        <v>#VALUE!</v>
      </c>
      <c r="I74" s="287"/>
    </row>
    <row r="75" spans="1:9" ht="15" customHeight="1">
      <c r="A75" s="48" t="str">
        <f>IF(Calcu!B68=TRUE,"","삭제")</f>
        <v>삭제</v>
      </c>
      <c r="B75" s="48"/>
      <c r="D75" s="286" t="e">
        <f ca="1">Calcu!O68</f>
        <v>#N/A</v>
      </c>
      <c r="E75" s="287"/>
      <c r="F75" s="286" t="e">
        <f ca="1">Calcu!P68</f>
        <v>#VALUE!</v>
      </c>
      <c r="G75" s="287"/>
      <c r="H75" s="286" t="e">
        <f ca="1">Calcu!Q68</f>
        <v>#VALUE!</v>
      </c>
      <c r="I75" s="287"/>
    </row>
    <row r="76" spans="1:9" ht="15" customHeight="1">
      <c r="A76" s="48" t="str">
        <f>IF(Calcu!B69=TRUE,"","삭제")</f>
        <v>삭제</v>
      </c>
      <c r="B76" s="48"/>
      <c r="D76" s="286" t="e">
        <f ca="1">Calcu!O69</f>
        <v>#N/A</v>
      </c>
      <c r="E76" s="287"/>
      <c r="F76" s="286" t="e">
        <f ca="1">Calcu!P69</f>
        <v>#VALUE!</v>
      </c>
      <c r="G76" s="287"/>
      <c r="H76" s="286" t="e">
        <f ca="1">Calcu!Q69</f>
        <v>#VALUE!</v>
      </c>
      <c r="I76" s="287"/>
    </row>
    <row r="77" spans="1:9" ht="15" customHeight="1">
      <c r="A77" s="48" t="str">
        <f>IF(Calcu!B70=TRUE,"","삭제")</f>
        <v>삭제</v>
      </c>
      <c r="B77" s="48"/>
      <c r="D77" s="286" t="e">
        <f ca="1">Calcu!O70</f>
        <v>#N/A</v>
      </c>
      <c r="E77" s="287"/>
      <c r="F77" s="286" t="e">
        <f ca="1">Calcu!P70</f>
        <v>#VALUE!</v>
      </c>
      <c r="G77" s="287"/>
      <c r="H77" s="286" t="e">
        <f ca="1">Calcu!Q70</f>
        <v>#VALUE!</v>
      </c>
      <c r="I77" s="287"/>
    </row>
    <row r="78" spans="1:9" ht="15" customHeight="1">
      <c r="A78" s="48" t="str">
        <f>IF(Calcu!B71=TRUE,"","삭제")</f>
        <v>삭제</v>
      </c>
      <c r="B78" s="48"/>
      <c r="D78" s="286" t="e">
        <f ca="1">Calcu!O71</f>
        <v>#N/A</v>
      </c>
      <c r="E78" s="287"/>
      <c r="F78" s="286" t="e">
        <f ca="1">Calcu!P71</f>
        <v>#VALUE!</v>
      </c>
      <c r="G78" s="287"/>
      <c r="H78" s="286" t="e">
        <f ca="1">Calcu!Q71</f>
        <v>#VALUE!</v>
      </c>
      <c r="I78" s="287"/>
    </row>
    <row r="79" spans="1:9" ht="15" customHeight="1">
      <c r="A79" s="48" t="str">
        <f>IF(Calcu!B72=TRUE,"","삭제")</f>
        <v>삭제</v>
      </c>
      <c r="B79" s="48"/>
      <c r="D79" s="286" t="e">
        <f ca="1">Calcu!O72</f>
        <v>#N/A</v>
      </c>
      <c r="E79" s="287"/>
      <c r="F79" s="286" t="e">
        <f ca="1">Calcu!P72</f>
        <v>#VALUE!</v>
      </c>
      <c r="G79" s="287"/>
      <c r="H79" s="286" t="e">
        <f ca="1">Calcu!Q72</f>
        <v>#VALUE!</v>
      </c>
      <c r="I79" s="287"/>
    </row>
    <row r="80" spans="1:9" ht="15" customHeight="1">
      <c r="A80" s="48" t="str">
        <f>IF(Calcu!B73=TRUE,"","삭제")</f>
        <v>삭제</v>
      </c>
      <c r="B80" s="48"/>
      <c r="D80" s="286" t="e">
        <f ca="1">Calcu!O73</f>
        <v>#N/A</v>
      </c>
      <c r="E80" s="287"/>
      <c r="F80" s="286" t="e">
        <f ca="1">Calcu!P73</f>
        <v>#VALUE!</v>
      </c>
      <c r="G80" s="287"/>
      <c r="H80" s="286" t="e">
        <f ca="1">Calcu!Q73</f>
        <v>#VALUE!</v>
      </c>
      <c r="I80" s="287"/>
    </row>
    <row r="81" spans="1:9" ht="15" customHeight="1">
      <c r="A81" s="48" t="str">
        <f>IF(Calcu!B74=TRUE,"","삭제")</f>
        <v>삭제</v>
      </c>
      <c r="B81" s="48"/>
      <c r="D81" s="286" t="e">
        <f ca="1">Calcu!O74</f>
        <v>#N/A</v>
      </c>
      <c r="E81" s="287"/>
      <c r="F81" s="286" t="e">
        <f ca="1">Calcu!P74</f>
        <v>#VALUE!</v>
      </c>
      <c r="G81" s="287"/>
      <c r="H81" s="286" t="e">
        <f ca="1">Calcu!Q74</f>
        <v>#VALUE!</v>
      </c>
      <c r="I81" s="287"/>
    </row>
    <row r="82" spans="1:9" ht="15" customHeight="1">
      <c r="A82" s="48" t="str">
        <f>IF(Calcu!B75=TRUE,"","삭제")</f>
        <v>삭제</v>
      </c>
      <c r="B82" s="48"/>
      <c r="D82" s="286" t="e">
        <f ca="1">Calcu!O75</f>
        <v>#N/A</v>
      </c>
      <c r="E82" s="287"/>
      <c r="F82" s="286" t="e">
        <f ca="1">Calcu!P75</f>
        <v>#VALUE!</v>
      </c>
      <c r="G82" s="287"/>
      <c r="H82" s="286" t="e">
        <f ca="1">Calcu!Q75</f>
        <v>#VALUE!</v>
      </c>
      <c r="I82" s="287"/>
    </row>
    <row r="83" spans="1:9" ht="15" customHeight="1">
      <c r="A83" s="49" t="str">
        <f>IF(Calcu!C$47=TRUE,"","삭제")</f>
        <v>삭제</v>
      </c>
      <c r="D83" s="146"/>
      <c r="E83" s="146"/>
      <c r="F83" s="146"/>
      <c r="G83" s="146"/>
      <c r="H83" s="146"/>
      <c r="I83" s="146"/>
    </row>
    <row r="84" spans="1:9" ht="15" customHeight="1">
      <c r="A84" s="49" t="str">
        <f>IF(Calcu!C$47=TRUE,"","삭제")</f>
        <v>삭제</v>
      </c>
      <c r="D84" s="41" t="e">
        <f ca="1">"3. Measurement uncertainty : "&amp;Calcu!AF70</f>
        <v>#N/A</v>
      </c>
      <c r="F84" s="41"/>
    </row>
    <row r="85" spans="1:9" ht="15" customHeight="1">
      <c r="A85" s="49" t="str">
        <f>IF(Calcu!C$47=TRUE,"","삭제")</f>
        <v>삭제</v>
      </c>
      <c r="D85" s="41"/>
      <c r="G85" s="238" t="s">
        <v>739</v>
      </c>
      <c r="H85" s="58" t="str">
        <f ca="1">측정불확도추정보고서!H189&amp;")"</f>
        <v>2)</v>
      </c>
    </row>
    <row r="86" spans="1:9" ht="15" customHeight="1">
      <c r="A86" s="49" t="str">
        <f>IF(Calcu!C$80=TRUE,"","삭제")</f>
        <v>삭제</v>
      </c>
    </row>
    <row r="87" spans="1:9" ht="15" customHeight="1">
      <c r="A87" s="49" t="str">
        <f>IF(Calcu!C$80=TRUE,"","삭제")</f>
        <v>삭제</v>
      </c>
      <c r="F87" s="290" t="s">
        <v>458</v>
      </c>
      <c r="G87" s="290"/>
    </row>
    <row r="88" spans="1:9" ht="15" customHeight="1">
      <c r="A88" s="49" t="str">
        <f>IF(Calcu!C$80=TRUE,"","삭제")</f>
        <v>삭제</v>
      </c>
      <c r="F88" s="149"/>
      <c r="G88" s="149"/>
    </row>
    <row r="89" spans="1:9" ht="15" customHeight="1">
      <c r="A89" s="49" t="str">
        <f>IF(Calcu!C$80=TRUE,"","삭제")</f>
        <v>삭제</v>
      </c>
      <c r="F89" s="149"/>
      <c r="G89" s="149"/>
    </row>
    <row r="90" spans="1:9" ht="15" customHeight="1">
      <c r="A90" s="49" t="str">
        <f>IF(Calcu!C$80=TRUE,"","삭제")</f>
        <v>삭제</v>
      </c>
      <c r="F90" s="149"/>
      <c r="G90" s="149"/>
    </row>
    <row r="91" spans="1:9" ht="15" customHeight="1">
      <c r="A91" s="49" t="str">
        <f>IF(Calcu!C$80=TRUE,"삽입","삭제")</f>
        <v>삭제</v>
      </c>
      <c r="D91" s="41"/>
    </row>
    <row r="92" spans="1:9" ht="15" customHeight="1">
      <c r="A92" s="49" t="str">
        <f>IF(Calcu!C$80=TRUE,"","삭제")</f>
        <v>삭제</v>
      </c>
      <c r="D92" s="62" t="str">
        <f>"○ Description : "&amp;기본정보!C$5</f>
        <v xml:space="preserve">○ Description : </v>
      </c>
    </row>
    <row r="93" spans="1:9" ht="15" customHeight="1">
      <c r="A93" s="49" t="str">
        <f>IF(Calcu!C$80=TRUE,"","삭제")</f>
        <v>삭제</v>
      </c>
      <c r="D93" s="62" t="str">
        <f>"○ Manufacturer  : "&amp;기본정보!C$6</f>
        <v xml:space="preserve">○ Manufacturer  : </v>
      </c>
    </row>
    <row r="94" spans="1:9" ht="15" customHeight="1">
      <c r="A94" s="49" t="str">
        <f>IF(Calcu!C$80=TRUE,"","삭제")</f>
        <v>삭제</v>
      </c>
      <c r="D94" s="62" t="str">
        <f>"○ Model Name : "&amp;기본정보!C$7</f>
        <v xml:space="preserve">○ Model Name : </v>
      </c>
    </row>
    <row r="95" spans="1:9" ht="15" customHeight="1">
      <c r="A95" s="49" t="str">
        <f>IF(Calcu!C$80=TRUE,"","삭제")</f>
        <v>삭제</v>
      </c>
      <c r="D95" s="62" t="str">
        <f>"○ Serial Number : "&amp;기본정보!C$8</f>
        <v xml:space="preserve">○ Serial Number : </v>
      </c>
    </row>
    <row r="96" spans="1:9" ht="15" customHeight="1">
      <c r="A96" s="49" t="str">
        <f>IF(Calcu!C$80=TRUE,"","삭제")</f>
        <v>삭제</v>
      </c>
    </row>
    <row r="97" spans="1:9" ht="15" customHeight="1">
      <c r="A97" s="49" t="str">
        <f>IF(Calcu!C$80=TRUE,"","삭제")</f>
        <v>삭제</v>
      </c>
      <c r="D97" s="41" t="s">
        <v>405</v>
      </c>
    </row>
    <row r="98" spans="1:9" ht="15" customHeight="1">
      <c r="A98" s="49" t="str">
        <f>IF(Calcu!C$80=TRUE,"","삭제")</f>
        <v>삭제</v>
      </c>
      <c r="D98" s="62" t="str">
        <f ca="1">"○ Maximum Capacity : "&amp;Calcu!M84</f>
        <v>○ Maximum Capacity : 0.00 0</v>
      </c>
    </row>
    <row r="99" spans="1:9" ht="15" customHeight="1">
      <c r="A99" s="49" t="str">
        <f>IF(Calcu!C$80=TRUE,"","삭제")</f>
        <v>삭제</v>
      </c>
      <c r="B99" s="49"/>
      <c r="D99" s="62" t="str">
        <f ca="1">"○ Readability : "&amp;Calcu!N84</f>
        <v>○ Readability : For1at 0</v>
      </c>
    </row>
    <row r="100" spans="1:9" ht="15" customHeight="1">
      <c r="A100" s="49" t="str">
        <f>IF(Calcu!C$80=TRUE,"","삭제")</f>
        <v>삭제</v>
      </c>
      <c r="D100" s="41" t="e">
        <f ca="1">"○ Standard deviation : "&amp;Calcu!AG93</f>
        <v>#N/A</v>
      </c>
      <c r="F100" s="41"/>
      <c r="G100" s="61"/>
      <c r="H100" s="58"/>
      <c r="I100" s="58"/>
    </row>
    <row r="101" spans="1:9" ht="15" customHeight="1">
      <c r="A101" s="49" t="str">
        <f>IF(Calcu!C$80=TRUE,"","삭제")</f>
        <v>삭제</v>
      </c>
      <c r="B101" s="49"/>
    </row>
    <row r="102" spans="1:9" ht="15" customHeight="1">
      <c r="A102" s="49" t="str">
        <f>IF(Calcu!C$80=TRUE,"","삭제")</f>
        <v>삭제</v>
      </c>
      <c r="B102" s="49"/>
      <c r="D102" s="41" t="s">
        <v>740</v>
      </c>
      <c r="H102" s="142" t="str">
        <f ca="1">"※ Using Weight : "&amp;Calcu!S88</f>
        <v>※ Using Weight : 0.00 0</v>
      </c>
    </row>
    <row r="103" spans="1:9" ht="15" customHeight="1">
      <c r="A103" s="49" t="str">
        <f>IF(Calcu!C$80=TRUE,"","삭제")</f>
        <v>삭제</v>
      </c>
      <c r="B103" s="49"/>
      <c r="D103" s="145" t="s">
        <v>449</v>
      </c>
      <c r="E103" s="145" t="s">
        <v>450</v>
      </c>
      <c r="F103" s="145" t="s">
        <v>451</v>
      </c>
      <c r="G103" s="145" t="s">
        <v>452</v>
      </c>
      <c r="H103" s="145" t="s">
        <v>453</v>
      </c>
    </row>
    <row r="104" spans="1:9" ht="15" customHeight="1">
      <c r="A104" s="49" t="str">
        <f>IF(Calcu!C$80=TRUE,"","삭제")</f>
        <v>삭제</v>
      </c>
      <c r="B104" s="48"/>
      <c r="D104" s="145" t="s">
        <v>448</v>
      </c>
      <c r="E104" s="145" t="e">
        <f ca="1">Calcu!O88</f>
        <v>#N/A</v>
      </c>
      <c r="F104" s="145" t="e">
        <f ca="1">Calcu!P88</f>
        <v>#N/A</v>
      </c>
      <c r="G104" s="145" t="e">
        <f ca="1">Calcu!Q88</f>
        <v>#N/A</v>
      </c>
      <c r="H104" s="145" t="e">
        <f ca="1">Calcu!R88</f>
        <v>#N/A</v>
      </c>
    </row>
    <row r="105" spans="1:9" ht="15" customHeight="1">
      <c r="A105" s="49" t="str">
        <f>IF(Calcu!C$80=TRUE,"","삭제")</f>
        <v>삭제</v>
      </c>
      <c r="B105" s="48"/>
      <c r="F105" s="60"/>
      <c r="G105" s="60"/>
      <c r="H105" s="60"/>
      <c r="I105" s="59"/>
    </row>
    <row r="106" spans="1:9" ht="15" customHeight="1">
      <c r="A106" s="49" t="str">
        <f>IF(Calcu!C$80=TRUE,"","삭제")</f>
        <v>삭제</v>
      </c>
      <c r="B106" s="48"/>
      <c r="D106" s="41" t="s">
        <v>454</v>
      </c>
      <c r="F106" s="60"/>
      <c r="G106" s="60"/>
      <c r="H106" s="60"/>
      <c r="I106" s="59"/>
    </row>
    <row r="107" spans="1:9" ht="15" customHeight="1">
      <c r="A107" s="49" t="str">
        <f>IF(Calcu!C$80=TRUE,"","삭제")</f>
        <v>삭제</v>
      </c>
      <c r="B107" s="48"/>
      <c r="D107" s="292" t="s">
        <v>456</v>
      </c>
      <c r="E107" s="293"/>
      <c r="F107" s="292" t="s">
        <v>455</v>
      </c>
      <c r="G107" s="293"/>
      <c r="H107" s="288" t="s">
        <v>457</v>
      </c>
      <c r="I107" s="289"/>
    </row>
    <row r="108" spans="1:9" ht="15" customHeight="1">
      <c r="A108" s="49" t="str">
        <f>IF(Calcu!C$80=TRUE,"","삭제")</f>
        <v>삭제</v>
      </c>
      <c r="B108" s="48"/>
      <c r="D108" s="294"/>
      <c r="E108" s="295"/>
      <c r="F108" s="294"/>
      <c r="G108" s="295"/>
      <c r="H108" s="286"/>
      <c r="I108" s="287"/>
    </row>
    <row r="109" spans="1:9" ht="15" customHeight="1">
      <c r="A109" s="49" t="str">
        <f>IF(Calcu!C$80=TRUE,"","삭제")</f>
        <v>삭제</v>
      </c>
      <c r="B109" s="48"/>
      <c r="D109" s="286" t="str">
        <f>"("&amp;Calcu!D83&amp;")"</f>
        <v>(0)</v>
      </c>
      <c r="E109" s="287"/>
      <c r="F109" s="286" t="str">
        <f>"("&amp;Calcu!D83&amp;")"</f>
        <v>(0)</v>
      </c>
      <c r="G109" s="287"/>
      <c r="H109" s="286" t="str">
        <f>"("&amp;Calcu!D83&amp;")"</f>
        <v>(0)</v>
      </c>
      <c r="I109" s="287"/>
    </row>
    <row r="110" spans="1:9" ht="15" customHeight="1">
      <c r="A110" s="48" t="str">
        <f>IF(Calcu!B93=TRUE,"","삭제")</f>
        <v>삭제</v>
      </c>
      <c r="B110" s="48"/>
      <c r="D110" s="288" t="e">
        <f ca="1">Calcu!O93</f>
        <v>#N/A</v>
      </c>
      <c r="E110" s="289"/>
      <c r="F110" s="288" t="e">
        <f ca="1">Calcu!P93</f>
        <v>#VALUE!</v>
      </c>
      <c r="G110" s="289"/>
      <c r="H110" s="288" t="e">
        <f ca="1">Calcu!Q93</f>
        <v>#VALUE!</v>
      </c>
      <c r="I110" s="289"/>
    </row>
    <row r="111" spans="1:9" ht="15" customHeight="1">
      <c r="A111" s="48" t="str">
        <f>IF(Calcu!B94=TRUE,"","삭제")</f>
        <v>삭제</v>
      </c>
      <c r="B111" s="48"/>
      <c r="D111" s="286" t="e">
        <f ca="1">Calcu!O94</f>
        <v>#N/A</v>
      </c>
      <c r="E111" s="287"/>
      <c r="F111" s="286" t="e">
        <f ca="1">Calcu!P94</f>
        <v>#VALUE!</v>
      </c>
      <c r="G111" s="287"/>
      <c r="H111" s="286" t="e">
        <f ca="1">Calcu!Q94</f>
        <v>#VALUE!</v>
      </c>
      <c r="I111" s="287"/>
    </row>
    <row r="112" spans="1:9" ht="15" customHeight="1">
      <c r="A112" s="48" t="str">
        <f>IF(Calcu!B95=TRUE,"","삭제")</f>
        <v>삭제</v>
      </c>
      <c r="B112" s="48"/>
      <c r="D112" s="286" t="e">
        <f ca="1">Calcu!O95</f>
        <v>#N/A</v>
      </c>
      <c r="E112" s="287"/>
      <c r="F112" s="286" t="e">
        <f ca="1">Calcu!P95</f>
        <v>#VALUE!</v>
      </c>
      <c r="G112" s="287"/>
      <c r="H112" s="286" t="e">
        <f ca="1">Calcu!Q95</f>
        <v>#VALUE!</v>
      </c>
      <c r="I112" s="287"/>
    </row>
    <row r="113" spans="1:9" ht="15" customHeight="1">
      <c r="A113" s="48" t="str">
        <f>IF(Calcu!B96=TRUE,"","삭제")</f>
        <v>삭제</v>
      </c>
      <c r="B113" s="48"/>
      <c r="D113" s="286" t="e">
        <f ca="1">Calcu!O96</f>
        <v>#N/A</v>
      </c>
      <c r="E113" s="287"/>
      <c r="F113" s="286" t="e">
        <f ca="1">Calcu!P96</f>
        <v>#VALUE!</v>
      </c>
      <c r="G113" s="287"/>
      <c r="H113" s="286" t="e">
        <f ca="1">Calcu!Q96</f>
        <v>#VALUE!</v>
      </c>
      <c r="I113" s="287"/>
    </row>
    <row r="114" spans="1:9" ht="15" customHeight="1">
      <c r="A114" s="48" t="str">
        <f>IF(Calcu!B97=TRUE,"","삭제")</f>
        <v>삭제</v>
      </c>
      <c r="B114" s="48"/>
      <c r="D114" s="286" t="e">
        <f ca="1">Calcu!O97</f>
        <v>#N/A</v>
      </c>
      <c r="E114" s="287"/>
      <c r="F114" s="286" t="e">
        <f ca="1">Calcu!P97</f>
        <v>#VALUE!</v>
      </c>
      <c r="G114" s="287"/>
      <c r="H114" s="286" t="e">
        <f ca="1">Calcu!Q97</f>
        <v>#VALUE!</v>
      </c>
      <c r="I114" s="287"/>
    </row>
    <row r="115" spans="1:9" ht="15" customHeight="1">
      <c r="A115" s="48" t="str">
        <f>IF(Calcu!B98=TRUE,"","삭제")</f>
        <v>삭제</v>
      </c>
      <c r="B115" s="48"/>
      <c r="D115" s="286" t="e">
        <f ca="1">Calcu!O98</f>
        <v>#N/A</v>
      </c>
      <c r="E115" s="287"/>
      <c r="F115" s="286" t="e">
        <f ca="1">Calcu!P98</f>
        <v>#VALUE!</v>
      </c>
      <c r="G115" s="287"/>
      <c r="H115" s="286" t="e">
        <f ca="1">Calcu!Q98</f>
        <v>#VALUE!</v>
      </c>
      <c r="I115" s="287"/>
    </row>
    <row r="116" spans="1:9" ht="15" customHeight="1">
      <c r="A116" s="48" t="str">
        <f>IF(Calcu!B99=TRUE,"","삭제")</f>
        <v>삭제</v>
      </c>
      <c r="B116" s="48"/>
      <c r="D116" s="286" t="e">
        <f ca="1">Calcu!O99</f>
        <v>#N/A</v>
      </c>
      <c r="E116" s="287"/>
      <c r="F116" s="286" t="e">
        <f ca="1">Calcu!P99</f>
        <v>#VALUE!</v>
      </c>
      <c r="G116" s="287"/>
      <c r="H116" s="286" t="e">
        <f ca="1">Calcu!Q99</f>
        <v>#VALUE!</v>
      </c>
      <c r="I116" s="287"/>
    </row>
    <row r="117" spans="1:9" ht="15" customHeight="1">
      <c r="A117" s="48" t="str">
        <f>IF(Calcu!B100=TRUE,"","삭제")</f>
        <v>삭제</v>
      </c>
      <c r="B117" s="48"/>
      <c r="D117" s="286" t="e">
        <f ca="1">Calcu!O100</f>
        <v>#N/A</v>
      </c>
      <c r="E117" s="287"/>
      <c r="F117" s="286" t="e">
        <f ca="1">Calcu!P100</f>
        <v>#VALUE!</v>
      </c>
      <c r="G117" s="287"/>
      <c r="H117" s="286" t="e">
        <f ca="1">Calcu!Q100</f>
        <v>#VALUE!</v>
      </c>
      <c r="I117" s="287"/>
    </row>
    <row r="118" spans="1:9" ht="15" customHeight="1">
      <c r="A118" s="48" t="str">
        <f>IF(Calcu!B101=TRUE,"","삭제")</f>
        <v>삭제</v>
      </c>
      <c r="B118" s="48"/>
      <c r="D118" s="286" t="e">
        <f ca="1">Calcu!O101</f>
        <v>#N/A</v>
      </c>
      <c r="E118" s="287"/>
      <c r="F118" s="286" t="e">
        <f ca="1">Calcu!P101</f>
        <v>#VALUE!</v>
      </c>
      <c r="G118" s="287"/>
      <c r="H118" s="286" t="e">
        <f ca="1">Calcu!Q101</f>
        <v>#VALUE!</v>
      </c>
      <c r="I118" s="287"/>
    </row>
    <row r="119" spans="1:9" ht="15" customHeight="1">
      <c r="A119" s="48" t="str">
        <f>IF(Calcu!B102=TRUE,"","삭제")</f>
        <v>삭제</v>
      </c>
      <c r="B119" s="48"/>
      <c r="D119" s="286" t="e">
        <f ca="1">Calcu!O102</f>
        <v>#N/A</v>
      </c>
      <c r="E119" s="287"/>
      <c r="F119" s="286" t="e">
        <f ca="1">Calcu!P102</f>
        <v>#VALUE!</v>
      </c>
      <c r="G119" s="287"/>
      <c r="H119" s="286" t="e">
        <f ca="1">Calcu!Q102</f>
        <v>#VALUE!</v>
      </c>
      <c r="I119" s="287"/>
    </row>
    <row r="120" spans="1:9" ht="15" customHeight="1">
      <c r="A120" s="48" t="str">
        <f>IF(Calcu!B103=TRUE,"","삭제")</f>
        <v>삭제</v>
      </c>
      <c r="B120" s="48"/>
      <c r="D120" s="286" t="e">
        <f ca="1">Calcu!O103</f>
        <v>#N/A</v>
      </c>
      <c r="E120" s="287"/>
      <c r="F120" s="286" t="e">
        <f ca="1">Calcu!P103</f>
        <v>#VALUE!</v>
      </c>
      <c r="G120" s="287"/>
      <c r="H120" s="286" t="e">
        <f ca="1">Calcu!Q103</f>
        <v>#VALUE!</v>
      </c>
      <c r="I120" s="287"/>
    </row>
    <row r="121" spans="1:9" ht="15" customHeight="1">
      <c r="A121" s="48" t="str">
        <f>IF(Calcu!B104=TRUE,"","삭제")</f>
        <v>삭제</v>
      </c>
      <c r="B121" s="48"/>
      <c r="D121" s="286" t="e">
        <f ca="1">Calcu!O104</f>
        <v>#N/A</v>
      </c>
      <c r="E121" s="287"/>
      <c r="F121" s="286" t="e">
        <f ca="1">Calcu!P104</f>
        <v>#VALUE!</v>
      </c>
      <c r="G121" s="287"/>
      <c r="H121" s="286" t="e">
        <f ca="1">Calcu!Q104</f>
        <v>#VALUE!</v>
      </c>
      <c r="I121" s="287"/>
    </row>
    <row r="122" spans="1:9" ht="15" customHeight="1">
      <c r="A122" s="48" t="str">
        <f>IF(Calcu!B105=TRUE,"","삭제")</f>
        <v>삭제</v>
      </c>
      <c r="B122" s="48"/>
      <c r="D122" s="286" t="e">
        <f ca="1">Calcu!O105</f>
        <v>#N/A</v>
      </c>
      <c r="E122" s="287"/>
      <c r="F122" s="286" t="e">
        <f ca="1">Calcu!P105</f>
        <v>#VALUE!</v>
      </c>
      <c r="G122" s="287"/>
      <c r="H122" s="286" t="e">
        <f ca="1">Calcu!Q105</f>
        <v>#VALUE!</v>
      </c>
      <c r="I122" s="287"/>
    </row>
    <row r="123" spans="1:9" ht="15" customHeight="1">
      <c r="A123" s="48" t="str">
        <f>IF(Calcu!B106=TRUE,"","삭제")</f>
        <v>삭제</v>
      </c>
      <c r="B123" s="48"/>
      <c r="D123" s="286" t="e">
        <f ca="1">Calcu!O106</f>
        <v>#N/A</v>
      </c>
      <c r="E123" s="287"/>
      <c r="F123" s="286" t="e">
        <f ca="1">Calcu!P106</f>
        <v>#VALUE!</v>
      </c>
      <c r="G123" s="287"/>
      <c r="H123" s="286" t="e">
        <f ca="1">Calcu!Q106</f>
        <v>#VALUE!</v>
      </c>
      <c r="I123" s="287"/>
    </row>
    <row r="124" spans="1:9" ht="15" customHeight="1">
      <c r="A124" s="48" t="str">
        <f>IF(Calcu!B107=TRUE,"","삭제")</f>
        <v>삭제</v>
      </c>
      <c r="B124" s="48"/>
      <c r="D124" s="286" t="e">
        <f ca="1">Calcu!O107</f>
        <v>#N/A</v>
      </c>
      <c r="E124" s="287"/>
      <c r="F124" s="286" t="e">
        <f ca="1">Calcu!P107</f>
        <v>#VALUE!</v>
      </c>
      <c r="G124" s="287"/>
      <c r="H124" s="286" t="e">
        <f ca="1">Calcu!Q107</f>
        <v>#VALUE!</v>
      </c>
      <c r="I124" s="287"/>
    </row>
    <row r="125" spans="1:9" ht="15" customHeight="1">
      <c r="A125" s="48" t="str">
        <f>IF(Calcu!B108=TRUE,"","삭제")</f>
        <v>삭제</v>
      </c>
      <c r="B125" s="48"/>
      <c r="D125" s="286" t="e">
        <f ca="1">Calcu!O108</f>
        <v>#N/A</v>
      </c>
      <c r="E125" s="287"/>
      <c r="F125" s="286" t="e">
        <f ca="1">Calcu!P108</f>
        <v>#VALUE!</v>
      </c>
      <c r="G125" s="287"/>
      <c r="H125" s="286" t="e">
        <f ca="1">Calcu!Q108</f>
        <v>#VALUE!</v>
      </c>
      <c r="I125" s="287"/>
    </row>
    <row r="126" spans="1:9" ht="15" customHeight="1">
      <c r="A126" s="49" t="str">
        <f>IF(Calcu!C$80=TRUE,"","삭제")</f>
        <v>삭제</v>
      </c>
      <c r="D126" s="146"/>
      <c r="E126" s="146"/>
      <c r="F126" s="146"/>
      <c r="G126" s="146"/>
      <c r="H126" s="146"/>
      <c r="I126" s="146"/>
    </row>
    <row r="127" spans="1:9" ht="15" customHeight="1">
      <c r="A127" s="49" t="str">
        <f>IF(Calcu!C$80=TRUE,"","삭제")</f>
        <v>삭제</v>
      </c>
      <c r="D127" s="41" t="e">
        <f ca="1">"3. Measurement uncertainty : "&amp;Calcu!AF103</f>
        <v>#N/A</v>
      </c>
      <c r="F127" s="41"/>
    </row>
    <row r="128" spans="1:9" ht="15" customHeight="1">
      <c r="A128" s="49" t="str">
        <f>IF(Calcu!C$80=TRUE,"","삭제")</f>
        <v>삭제</v>
      </c>
      <c r="D128" s="41"/>
      <c r="F128" s="41"/>
      <c r="G128" s="238" t="s">
        <v>739</v>
      </c>
      <c r="H128" s="58" t="str">
        <f ca="1">측정불확도추정보고서!H240&amp;")"</f>
        <v>2)</v>
      </c>
      <c r="I128" s="58"/>
    </row>
    <row r="129" spans="2:10" ht="15" customHeight="1">
      <c r="B129" s="95"/>
      <c r="C129" s="95"/>
      <c r="D129" s="95"/>
      <c r="E129" s="95"/>
      <c r="F129" s="95"/>
      <c r="G129" s="95"/>
      <c r="H129" s="95"/>
      <c r="I129" s="96"/>
      <c r="J129" s="96"/>
    </row>
  </sheetData>
  <mergeCells count="165">
    <mergeCell ref="A1:K2"/>
    <mergeCell ref="D23:E23"/>
    <mergeCell ref="F23:G23"/>
    <mergeCell ref="H23:I23"/>
    <mergeCell ref="D21:E22"/>
    <mergeCell ref="F21:G22"/>
    <mergeCell ref="H21:I22"/>
    <mergeCell ref="D26:E26"/>
    <mergeCell ref="F26:G26"/>
    <mergeCell ref="H26:I26"/>
    <mergeCell ref="D27:E27"/>
    <mergeCell ref="F27:G27"/>
    <mergeCell ref="H27:I27"/>
    <mergeCell ref="D24:E24"/>
    <mergeCell ref="F24:G24"/>
    <mergeCell ref="H24:I24"/>
    <mergeCell ref="D25:E25"/>
    <mergeCell ref="F25:G25"/>
    <mergeCell ref="H25:I25"/>
    <mergeCell ref="D30:E30"/>
    <mergeCell ref="F30:G30"/>
    <mergeCell ref="H30:I30"/>
    <mergeCell ref="D31:E31"/>
    <mergeCell ref="F31:G31"/>
    <mergeCell ref="H31:I31"/>
    <mergeCell ref="D28:E28"/>
    <mergeCell ref="F28:G28"/>
    <mergeCell ref="H28:I28"/>
    <mergeCell ref="D29:E29"/>
    <mergeCell ref="F29:G29"/>
    <mergeCell ref="H29:I29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8:E38"/>
    <mergeCell ref="F38:G38"/>
    <mergeCell ref="H38:I38"/>
    <mergeCell ref="D39:E39"/>
    <mergeCell ref="F39:G39"/>
    <mergeCell ref="H39:I39"/>
    <mergeCell ref="D36:E36"/>
    <mergeCell ref="F36:G36"/>
    <mergeCell ref="H36:I36"/>
    <mergeCell ref="D37:E37"/>
    <mergeCell ref="F37:G37"/>
    <mergeCell ref="H37:I37"/>
    <mergeCell ref="D67:E67"/>
    <mergeCell ref="F67:G67"/>
    <mergeCell ref="H67:I67"/>
    <mergeCell ref="D68:E68"/>
    <mergeCell ref="F68:G68"/>
    <mergeCell ref="H68:I68"/>
    <mergeCell ref="F44:G44"/>
    <mergeCell ref="D66:E66"/>
    <mergeCell ref="F66:G66"/>
    <mergeCell ref="H66:I66"/>
    <mergeCell ref="D64:E65"/>
    <mergeCell ref="F64:G65"/>
    <mergeCell ref="H64:I65"/>
    <mergeCell ref="D71:E71"/>
    <mergeCell ref="F71:G71"/>
    <mergeCell ref="H71:I71"/>
    <mergeCell ref="D72:E72"/>
    <mergeCell ref="F72:G72"/>
    <mergeCell ref="H72:I72"/>
    <mergeCell ref="D69:E69"/>
    <mergeCell ref="F69:G69"/>
    <mergeCell ref="H69:I69"/>
    <mergeCell ref="D70:E70"/>
    <mergeCell ref="F70:G70"/>
    <mergeCell ref="H70:I70"/>
    <mergeCell ref="D75:E75"/>
    <mergeCell ref="F75:G75"/>
    <mergeCell ref="H75:I75"/>
    <mergeCell ref="D76:E76"/>
    <mergeCell ref="F76:G76"/>
    <mergeCell ref="H76:I76"/>
    <mergeCell ref="D73:E73"/>
    <mergeCell ref="F73:G73"/>
    <mergeCell ref="H73:I73"/>
    <mergeCell ref="D74:E74"/>
    <mergeCell ref="F74:G74"/>
    <mergeCell ref="H74:I74"/>
    <mergeCell ref="D79:E79"/>
    <mergeCell ref="F79:G79"/>
    <mergeCell ref="H79:I79"/>
    <mergeCell ref="D80:E80"/>
    <mergeCell ref="F80:G80"/>
    <mergeCell ref="H80:I80"/>
    <mergeCell ref="D77:E77"/>
    <mergeCell ref="F77:G77"/>
    <mergeCell ref="H77:I77"/>
    <mergeCell ref="D78:E78"/>
    <mergeCell ref="F78:G78"/>
    <mergeCell ref="H78:I78"/>
    <mergeCell ref="F87:G87"/>
    <mergeCell ref="D109:E109"/>
    <mergeCell ref="F109:G109"/>
    <mergeCell ref="H109:I109"/>
    <mergeCell ref="D107:E108"/>
    <mergeCell ref="F107:G108"/>
    <mergeCell ref="H107:I108"/>
    <mergeCell ref="D81:E81"/>
    <mergeCell ref="F81:G81"/>
    <mergeCell ref="H81:I81"/>
    <mergeCell ref="D82:E82"/>
    <mergeCell ref="F82:G82"/>
    <mergeCell ref="H82:I82"/>
    <mergeCell ref="D112:E112"/>
    <mergeCell ref="F112:G112"/>
    <mergeCell ref="H112:I112"/>
    <mergeCell ref="D113:E113"/>
    <mergeCell ref="F113:G113"/>
    <mergeCell ref="H113:I113"/>
    <mergeCell ref="D110:E110"/>
    <mergeCell ref="F110:G110"/>
    <mergeCell ref="H110:I110"/>
    <mergeCell ref="D111:E111"/>
    <mergeCell ref="F111:G111"/>
    <mergeCell ref="H111:I111"/>
    <mergeCell ref="D116:E116"/>
    <mergeCell ref="F116:G116"/>
    <mergeCell ref="H116:I116"/>
    <mergeCell ref="D117:E117"/>
    <mergeCell ref="F117:G117"/>
    <mergeCell ref="H117:I117"/>
    <mergeCell ref="D114:E114"/>
    <mergeCell ref="F114:G114"/>
    <mergeCell ref="H114:I114"/>
    <mergeCell ref="D115:E115"/>
    <mergeCell ref="F115:G115"/>
    <mergeCell ref="H115:I115"/>
    <mergeCell ref="D120:E120"/>
    <mergeCell ref="F120:G120"/>
    <mergeCell ref="H120:I120"/>
    <mergeCell ref="D121:E121"/>
    <mergeCell ref="F121:G121"/>
    <mergeCell ref="H121:I121"/>
    <mergeCell ref="D118:E118"/>
    <mergeCell ref="F118:G118"/>
    <mergeCell ref="H118:I118"/>
    <mergeCell ref="D119:E119"/>
    <mergeCell ref="F119:G119"/>
    <mergeCell ref="H119:I119"/>
    <mergeCell ref="D124:E124"/>
    <mergeCell ref="F124:G124"/>
    <mergeCell ref="H124:I124"/>
    <mergeCell ref="D125:E125"/>
    <mergeCell ref="F125:G125"/>
    <mergeCell ref="H125:I125"/>
    <mergeCell ref="D122:E122"/>
    <mergeCell ref="F122:G122"/>
    <mergeCell ref="H122:I122"/>
    <mergeCell ref="D123:E123"/>
    <mergeCell ref="F123:G123"/>
    <mergeCell ref="H123:I12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4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40" customWidth="1"/>
    <col min="2" max="5" width="1.77734375" style="40" hidden="1" customWidth="1"/>
    <col min="6" max="6" width="9.21875" style="40" customWidth="1"/>
    <col min="7" max="7" width="4.44140625" style="40" bestFit="1" customWidth="1"/>
    <col min="8" max="8" width="8.77734375" style="40"/>
    <col min="9" max="9" width="1.77734375" style="40" customWidth="1"/>
    <col min="10" max="10" width="7.5546875" style="40" bestFit="1" customWidth="1"/>
    <col min="11" max="11" width="9.109375" style="40" bestFit="1" customWidth="1"/>
    <col min="12" max="12" width="5.21875" style="40" bestFit="1" customWidth="1"/>
    <col min="13" max="13" width="7.5546875" style="40" bestFit="1" customWidth="1"/>
    <col min="14" max="14" width="9.109375" style="40" bestFit="1" customWidth="1"/>
    <col min="15" max="15" width="5.21875" style="40" bestFit="1" customWidth="1"/>
    <col min="16" max="16" width="1.77734375" style="40" customWidth="1"/>
    <col min="17" max="17" width="10.33203125" style="40" customWidth="1"/>
    <col min="18" max="16384" width="8.77734375" style="40"/>
  </cols>
  <sheetData>
    <row r="1" spans="1:17" s="55" customFormat="1" ht="33" customHeight="1">
      <c r="A1" s="291" t="s">
        <v>695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</row>
    <row r="2" spans="1:17" s="55" customFormat="1" ht="33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</row>
    <row r="3" spans="1:17" s="55" customFormat="1" ht="12.75" customHeight="1">
      <c r="A3" s="56" t="s">
        <v>696</v>
      </c>
      <c r="B3" s="56"/>
      <c r="C3" s="56"/>
      <c r="D3" s="56"/>
      <c r="E3" s="56"/>
      <c r="F3" s="22"/>
      <c r="G3" s="22"/>
      <c r="H3" s="22"/>
      <c r="I3" s="22"/>
      <c r="J3" s="22"/>
      <c r="K3" s="22"/>
      <c r="L3" s="22"/>
      <c r="M3" s="22"/>
    </row>
    <row r="4" spans="1:17" s="57" customFormat="1" ht="13.5" customHeight="1">
      <c r="A4" s="118" t="str">
        <f>" 교   정   번   호(Calibration No) : "&amp;기본정보!H3</f>
        <v xml:space="preserve"> 교   정   번   호(Calibration No) : </v>
      </c>
      <c r="B4" s="118"/>
      <c r="C4" s="118"/>
      <c r="D4" s="118"/>
      <c r="E4" s="118"/>
      <c r="F4" s="119"/>
      <c r="G4" s="119"/>
      <c r="H4" s="119"/>
      <c r="I4" s="119"/>
      <c r="J4" s="119"/>
      <c r="K4" s="144"/>
      <c r="L4" s="120"/>
      <c r="M4" s="143"/>
      <c r="N4" s="143"/>
      <c r="O4" s="143"/>
      <c r="P4" s="143"/>
      <c r="Q4" s="143"/>
    </row>
    <row r="5" spans="1:17" s="39" customFormat="1" ht="15" customHeight="1"/>
    <row r="6" spans="1:17" ht="15" customHeight="1">
      <c r="F6" s="62" t="str">
        <f>"○ 품명 : "&amp;기본정보!C$5</f>
        <v xml:space="preserve">○ 품명 : </v>
      </c>
      <c r="G6" s="62"/>
    </row>
    <row r="7" spans="1:17" ht="15" customHeight="1">
      <c r="F7" s="62" t="str">
        <f>"○ 제작회사 : "&amp;기본정보!C$6</f>
        <v xml:space="preserve">○ 제작회사 : </v>
      </c>
      <c r="G7" s="62"/>
    </row>
    <row r="8" spans="1:17" ht="15" customHeight="1">
      <c r="F8" s="62" t="str">
        <f>"○ 형식 : "&amp;기본정보!C$7</f>
        <v xml:space="preserve">○ 형식 : </v>
      </c>
      <c r="G8" s="62"/>
    </row>
    <row r="9" spans="1:17" ht="15" customHeight="1">
      <c r="F9" s="62" t="str">
        <f>"○ 기기번호 : "&amp;기본정보!C$8</f>
        <v xml:space="preserve">○ 기기번호 : </v>
      </c>
      <c r="G9" s="62"/>
    </row>
    <row r="11" spans="1:17" ht="15" customHeight="1">
      <c r="F11" s="41" t="s">
        <v>697</v>
      </c>
      <c r="G11" s="41"/>
    </row>
    <row r="12" spans="1:17" ht="15" customHeight="1">
      <c r="F12" s="62" t="str">
        <f ca="1">"○ 최대용량 : "&amp;Calcu!M18</f>
        <v>○ 최대용량 : 0.00 0</v>
      </c>
      <c r="G12" s="62"/>
    </row>
    <row r="13" spans="1:17" ht="15" customHeight="1">
      <c r="A13" s="49"/>
      <c r="D13" s="49"/>
      <c r="E13" s="49"/>
      <c r="F13" s="62" t="str">
        <f ca="1">"○ 최소눈금 : "&amp;Calcu!N18</f>
        <v>○ 최소눈금 : For1at 0</v>
      </c>
      <c r="G13" s="62"/>
    </row>
    <row r="14" spans="1:17" ht="15" customHeight="1">
      <c r="A14" s="49"/>
      <c r="B14" s="49"/>
      <c r="C14" s="49"/>
      <c r="D14" s="49"/>
      <c r="E14" s="49"/>
    </row>
    <row r="15" spans="1:17" s="223" customFormat="1" ht="15" customHeight="1">
      <c r="B15" s="309"/>
      <c r="C15" s="311"/>
      <c r="D15" s="311"/>
      <c r="E15" s="311"/>
      <c r="F15" s="312" t="s">
        <v>698</v>
      </c>
      <c r="G15" s="299" t="s">
        <v>699</v>
      </c>
      <c r="H15" s="301" t="s">
        <v>700</v>
      </c>
      <c r="I15" s="303"/>
      <c r="J15" s="305" t="s">
        <v>701</v>
      </c>
      <c r="K15" s="305"/>
      <c r="L15" s="305"/>
      <c r="M15" s="306" t="s">
        <v>702</v>
      </c>
      <c r="N15" s="306"/>
      <c r="O15" s="306"/>
      <c r="P15" s="307"/>
      <c r="Q15" s="297" t="s">
        <v>703</v>
      </c>
    </row>
    <row r="16" spans="1:17" s="224" customFormat="1" ht="22.5">
      <c r="B16" s="310"/>
      <c r="C16" s="304"/>
      <c r="D16" s="304"/>
      <c r="E16" s="304"/>
      <c r="F16" s="313"/>
      <c r="G16" s="300"/>
      <c r="H16" s="302"/>
      <c r="I16" s="304"/>
      <c r="J16" s="234" t="s">
        <v>714</v>
      </c>
      <c r="K16" s="235" t="s">
        <v>715</v>
      </c>
      <c r="L16" s="235" t="s">
        <v>716</v>
      </c>
      <c r="M16" s="234" t="s">
        <v>714</v>
      </c>
      <c r="N16" s="235" t="s">
        <v>715</v>
      </c>
      <c r="O16" s="235" t="s">
        <v>716</v>
      </c>
      <c r="P16" s="308"/>
      <c r="Q16" s="298"/>
    </row>
    <row r="17" spans="1:17" ht="15" customHeight="1">
      <c r="A17" s="49" t="str">
        <f>IF(Calcu!B27=TRUE,"","삭제")</f>
        <v>삭제</v>
      </c>
      <c r="B17" s="48"/>
      <c r="C17" s="48"/>
      <c r="D17" s="48"/>
      <c r="E17" s="48"/>
      <c r="F17" s="59" t="e">
        <f ca="1">IF(Calcu_ADJ!B27=FALSE,Calcu!O27,Calcu_ADJ!O27)</f>
        <v>#N/A</v>
      </c>
      <c r="G17" s="59">
        <f>Calcu!D$17</f>
        <v>0</v>
      </c>
      <c r="H17" s="59" t="e">
        <f ca="1">IF(Calcu_ADJ!B27=FALSE,Calcu!X27,Calcu_ADJ!X27)</f>
        <v>#N/A</v>
      </c>
      <c r="J17" s="40" t="e">
        <f ca="1">Calcu!U27</f>
        <v>#VALUE!</v>
      </c>
      <c r="K17" s="40" t="e">
        <f ca="1">Calcu!Q27</f>
        <v>#VALUE!</v>
      </c>
      <c r="L17" s="40" t="str">
        <f ca="1">LEFT(Calcu!Y27)</f>
        <v>P</v>
      </c>
      <c r="M17" s="40" t="str">
        <f>IF(Calcu_ADJ!B27=FALSE,"-",Calcu_ADJ!U27)</f>
        <v>-</v>
      </c>
      <c r="N17" s="40" t="str">
        <f>IF(Calcu_ADJ!B27=FALSE,"-",Calcu_ADJ!Q27)</f>
        <v>-</v>
      </c>
      <c r="O17" s="40" t="str">
        <f>IF(Calcu_ADJ!B27=FALSE,"-",LEFT(Calcu_ADJ!Y27))</f>
        <v>-</v>
      </c>
      <c r="Q17" s="40" t="e">
        <f ca="1">IF(Calcu_ADJ!B27=FALSE,Calcu!Z27,Calcu_ADJ!Z27)</f>
        <v>#N/A</v>
      </c>
    </row>
    <row r="18" spans="1:17" ht="15" customHeight="1">
      <c r="A18" s="49" t="str">
        <f>IF(Calcu!B28=TRUE,"","삭제")</f>
        <v>삭제</v>
      </c>
      <c r="B18" s="48"/>
      <c r="C18" s="48"/>
      <c r="D18" s="48"/>
      <c r="E18" s="48"/>
      <c r="F18" s="59" t="e">
        <f ca="1">IF(Calcu_ADJ!B28=FALSE,Calcu!O28,Calcu_ADJ!O28)</f>
        <v>#N/A</v>
      </c>
      <c r="G18" s="59">
        <f>Calcu!D$17</f>
        <v>0</v>
      </c>
      <c r="H18" s="59" t="e">
        <f ca="1">IF(Calcu_ADJ!B28=FALSE,Calcu!X28,Calcu_ADJ!X28)</f>
        <v>#N/A</v>
      </c>
      <c r="J18" s="40" t="e">
        <f ca="1">Calcu!U28</f>
        <v>#VALUE!</v>
      </c>
      <c r="K18" s="40" t="e">
        <f ca="1">Calcu!Q28</f>
        <v>#VALUE!</v>
      </c>
      <c r="L18" s="40" t="str">
        <f ca="1">LEFT(Calcu!Y28)</f>
        <v>P</v>
      </c>
      <c r="M18" s="40" t="str">
        <f>IF(Calcu_ADJ!B28=FALSE,"-",Calcu_ADJ!U28)</f>
        <v>-</v>
      </c>
      <c r="N18" s="40" t="str">
        <f>IF(Calcu_ADJ!B28=FALSE,"-",Calcu_ADJ!Q28)</f>
        <v>-</v>
      </c>
      <c r="O18" s="40" t="str">
        <f>IF(Calcu_ADJ!B28=FALSE,"-",LEFT(Calcu_ADJ!Y28))</f>
        <v>-</v>
      </c>
      <c r="Q18" s="40" t="e">
        <f ca="1">IF(Calcu_ADJ!B28=FALSE,Calcu!Z28,Calcu_ADJ!Z28)</f>
        <v>#N/A</v>
      </c>
    </row>
    <row r="19" spans="1:17" ht="15" customHeight="1">
      <c r="A19" s="49" t="str">
        <f>IF(Calcu!B29=TRUE,"","삭제")</f>
        <v>삭제</v>
      </c>
      <c r="B19" s="48"/>
      <c r="C19" s="48"/>
      <c r="D19" s="48"/>
      <c r="E19" s="48"/>
      <c r="F19" s="59" t="e">
        <f ca="1">IF(Calcu_ADJ!B29=FALSE,Calcu!O29,Calcu_ADJ!O29)</f>
        <v>#N/A</v>
      </c>
      <c r="G19" s="59">
        <f>Calcu!D$17</f>
        <v>0</v>
      </c>
      <c r="H19" s="59" t="e">
        <f ca="1">IF(Calcu_ADJ!B29=FALSE,Calcu!X29,Calcu_ADJ!X29)</f>
        <v>#N/A</v>
      </c>
      <c r="J19" s="40" t="e">
        <f ca="1">Calcu!U29</f>
        <v>#VALUE!</v>
      </c>
      <c r="K19" s="40" t="e">
        <f ca="1">Calcu!Q29</f>
        <v>#VALUE!</v>
      </c>
      <c r="L19" s="40" t="str">
        <f ca="1">LEFT(Calcu!Y29)</f>
        <v>P</v>
      </c>
      <c r="M19" s="40" t="str">
        <f>IF(Calcu_ADJ!B29=FALSE,"-",Calcu_ADJ!U29)</f>
        <v>-</v>
      </c>
      <c r="N19" s="40" t="str">
        <f>IF(Calcu_ADJ!B29=FALSE,"-",Calcu_ADJ!Q29)</f>
        <v>-</v>
      </c>
      <c r="O19" s="40" t="str">
        <f>IF(Calcu_ADJ!B29=FALSE,"-",LEFT(Calcu_ADJ!Y29))</f>
        <v>-</v>
      </c>
      <c r="Q19" s="40" t="e">
        <f ca="1">IF(Calcu_ADJ!B29=FALSE,Calcu!Z29,Calcu_ADJ!Z29)</f>
        <v>#N/A</v>
      </c>
    </row>
    <row r="20" spans="1:17" ht="15" customHeight="1">
      <c r="A20" s="49" t="str">
        <f>IF(Calcu!B30=TRUE,"","삭제")</f>
        <v>삭제</v>
      </c>
      <c r="B20" s="48"/>
      <c r="C20" s="48"/>
      <c r="D20" s="48"/>
      <c r="E20" s="48"/>
      <c r="F20" s="59" t="e">
        <f ca="1">IF(Calcu_ADJ!B30=FALSE,Calcu!O30,Calcu_ADJ!O30)</f>
        <v>#N/A</v>
      </c>
      <c r="G20" s="59">
        <f>Calcu!D$17</f>
        <v>0</v>
      </c>
      <c r="H20" s="59" t="e">
        <f ca="1">IF(Calcu_ADJ!B30=FALSE,Calcu!X30,Calcu_ADJ!X30)</f>
        <v>#N/A</v>
      </c>
      <c r="J20" s="40" t="e">
        <f ca="1">Calcu!U30</f>
        <v>#VALUE!</v>
      </c>
      <c r="K20" s="40" t="e">
        <f ca="1">Calcu!Q30</f>
        <v>#VALUE!</v>
      </c>
      <c r="L20" s="40" t="str">
        <f ca="1">LEFT(Calcu!Y30)</f>
        <v>P</v>
      </c>
      <c r="M20" s="40" t="str">
        <f>IF(Calcu_ADJ!B30=FALSE,"-",Calcu_ADJ!U30)</f>
        <v>-</v>
      </c>
      <c r="N20" s="40" t="str">
        <f>IF(Calcu_ADJ!B30=FALSE,"-",Calcu_ADJ!Q30)</f>
        <v>-</v>
      </c>
      <c r="O20" s="40" t="str">
        <f>IF(Calcu_ADJ!B30=FALSE,"-",LEFT(Calcu_ADJ!Y30))</f>
        <v>-</v>
      </c>
      <c r="Q20" s="40" t="e">
        <f ca="1">IF(Calcu_ADJ!B30=FALSE,Calcu!Z30,Calcu_ADJ!Z30)</f>
        <v>#N/A</v>
      </c>
    </row>
    <row r="21" spans="1:17" ht="15" customHeight="1">
      <c r="A21" s="49" t="str">
        <f>IF(Calcu!B31=TRUE,"","삭제")</f>
        <v>삭제</v>
      </c>
      <c r="B21" s="48"/>
      <c r="C21" s="48"/>
      <c r="D21" s="48"/>
      <c r="E21" s="48"/>
      <c r="F21" s="59" t="e">
        <f ca="1">IF(Calcu_ADJ!B31=FALSE,Calcu!O31,Calcu_ADJ!O31)</f>
        <v>#N/A</v>
      </c>
      <c r="G21" s="59">
        <f>Calcu!D$17</f>
        <v>0</v>
      </c>
      <c r="H21" s="59" t="e">
        <f ca="1">IF(Calcu_ADJ!B31=FALSE,Calcu!X31,Calcu_ADJ!X31)</f>
        <v>#N/A</v>
      </c>
      <c r="J21" s="40" t="e">
        <f ca="1">Calcu!U31</f>
        <v>#VALUE!</v>
      </c>
      <c r="K21" s="40" t="e">
        <f ca="1">Calcu!Q31</f>
        <v>#VALUE!</v>
      </c>
      <c r="L21" s="40" t="str">
        <f ca="1">LEFT(Calcu!Y31)</f>
        <v>P</v>
      </c>
      <c r="M21" s="40" t="str">
        <f>IF(Calcu_ADJ!B31=FALSE,"-",Calcu_ADJ!U31)</f>
        <v>-</v>
      </c>
      <c r="N21" s="40" t="str">
        <f>IF(Calcu_ADJ!B31=FALSE,"-",Calcu_ADJ!Q31)</f>
        <v>-</v>
      </c>
      <c r="O21" s="40" t="str">
        <f>IF(Calcu_ADJ!B31=FALSE,"-",LEFT(Calcu_ADJ!Y31))</f>
        <v>-</v>
      </c>
      <c r="Q21" s="40" t="e">
        <f ca="1">IF(Calcu_ADJ!B31=FALSE,Calcu!Z31,Calcu_ADJ!Z31)</f>
        <v>#N/A</v>
      </c>
    </row>
    <row r="22" spans="1:17" ht="15" customHeight="1">
      <c r="A22" s="49" t="str">
        <f>IF(Calcu!B32=TRUE,"","삭제")</f>
        <v>삭제</v>
      </c>
      <c r="B22" s="48"/>
      <c r="C22" s="48"/>
      <c r="D22" s="48"/>
      <c r="E22" s="48"/>
      <c r="F22" s="59" t="e">
        <f ca="1">IF(Calcu_ADJ!B32=FALSE,Calcu!O32,Calcu_ADJ!O32)</f>
        <v>#N/A</v>
      </c>
      <c r="G22" s="59">
        <f>Calcu!D$17</f>
        <v>0</v>
      </c>
      <c r="H22" s="59" t="e">
        <f ca="1">IF(Calcu_ADJ!B32=FALSE,Calcu!X32,Calcu_ADJ!X32)</f>
        <v>#N/A</v>
      </c>
      <c r="J22" s="40" t="e">
        <f ca="1">Calcu!U32</f>
        <v>#VALUE!</v>
      </c>
      <c r="K22" s="40" t="e">
        <f ca="1">Calcu!Q32</f>
        <v>#VALUE!</v>
      </c>
      <c r="L22" s="40" t="str">
        <f ca="1">LEFT(Calcu!Y32)</f>
        <v>P</v>
      </c>
      <c r="M22" s="40" t="str">
        <f>IF(Calcu_ADJ!B32=FALSE,"-",Calcu_ADJ!U32)</f>
        <v>-</v>
      </c>
      <c r="N22" s="40" t="str">
        <f>IF(Calcu_ADJ!B32=FALSE,"-",Calcu_ADJ!Q32)</f>
        <v>-</v>
      </c>
      <c r="O22" s="40" t="str">
        <f>IF(Calcu_ADJ!B32=FALSE,"-",LEFT(Calcu_ADJ!Y32))</f>
        <v>-</v>
      </c>
      <c r="Q22" s="40" t="e">
        <f ca="1">IF(Calcu_ADJ!B32=FALSE,Calcu!Z32,Calcu_ADJ!Z32)</f>
        <v>#N/A</v>
      </c>
    </row>
    <row r="23" spans="1:17" ht="15" customHeight="1">
      <c r="A23" s="49" t="str">
        <f>IF(Calcu!B33=TRUE,"","삭제")</f>
        <v>삭제</v>
      </c>
      <c r="B23" s="48"/>
      <c r="C23" s="48"/>
      <c r="D23" s="48"/>
      <c r="E23" s="48"/>
      <c r="F23" s="59" t="e">
        <f ca="1">IF(Calcu_ADJ!B33=FALSE,Calcu!O33,Calcu_ADJ!O33)</f>
        <v>#N/A</v>
      </c>
      <c r="G23" s="59">
        <f>Calcu!D$17</f>
        <v>0</v>
      </c>
      <c r="H23" s="59" t="e">
        <f ca="1">IF(Calcu_ADJ!B33=FALSE,Calcu!X33,Calcu_ADJ!X33)</f>
        <v>#N/A</v>
      </c>
      <c r="J23" s="40" t="e">
        <f ca="1">Calcu!U33</f>
        <v>#VALUE!</v>
      </c>
      <c r="K23" s="40" t="e">
        <f ca="1">Calcu!Q33</f>
        <v>#VALUE!</v>
      </c>
      <c r="L23" s="40" t="str">
        <f ca="1">LEFT(Calcu!Y33)</f>
        <v>P</v>
      </c>
      <c r="M23" s="40" t="str">
        <f>IF(Calcu_ADJ!B33=FALSE,"-",Calcu_ADJ!U33)</f>
        <v>-</v>
      </c>
      <c r="N23" s="40" t="str">
        <f>IF(Calcu_ADJ!B33=FALSE,"-",Calcu_ADJ!Q33)</f>
        <v>-</v>
      </c>
      <c r="O23" s="40" t="str">
        <f>IF(Calcu_ADJ!B33=FALSE,"-",LEFT(Calcu_ADJ!Y33))</f>
        <v>-</v>
      </c>
      <c r="Q23" s="40" t="e">
        <f ca="1">IF(Calcu_ADJ!B33=FALSE,Calcu!Z33,Calcu_ADJ!Z33)</f>
        <v>#N/A</v>
      </c>
    </row>
    <row r="24" spans="1:17" ht="15" customHeight="1">
      <c r="A24" s="49" t="str">
        <f>IF(Calcu!B34=TRUE,"","삭제")</f>
        <v>삭제</v>
      </c>
      <c r="B24" s="48"/>
      <c r="C24" s="48"/>
      <c r="D24" s="48"/>
      <c r="E24" s="48"/>
      <c r="F24" s="59" t="e">
        <f ca="1">IF(Calcu_ADJ!B34=FALSE,Calcu!O34,Calcu_ADJ!O34)</f>
        <v>#N/A</v>
      </c>
      <c r="G24" s="59">
        <f>Calcu!D$17</f>
        <v>0</v>
      </c>
      <c r="H24" s="59" t="e">
        <f ca="1">IF(Calcu_ADJ!B34=FALSE,Calcu!X34,Calcu_ADJ!X34)</f>
        <v>#N/A</v>
      </c>
      <c r="J24" s="40" t="e">
        <f ca="1">Calcu!U34</f>
        <v>#VALUE!</v>
      </c>
      <c r="K24" s="40" t="e">
        <f ca="1">Calcu!Q34</f>
        <v>#VALUE!</v>
      </c>
      <c r="L24" s="40" t="str">
        <f ca="1">LEFT(Calcu!Y34)</f>
        <v>P</v>
      </c>
      <c r="M24" s="40" t="str">
        <f>IF(Calcu_ADJ!B34=FALSE,"-",Calcu_ADJ!U34)</f>
        <v>-</v>
      </c>
      <c r="N24" s="40" t="str">
        <f>IF(Calcu_ADJ!B34=FALSE,"-",Calcu_ADJ!Q34)</f>
        <v>-</v>
      </c>
      <c r="O24" s="40" t="str">
        <f>IF(Calcu_ADJ!B34=FALSE,"-",LEFT(Calcu_ADJ!Y34))</f>
        <v>-</v>
      </c>
      <c r="Q24" s="40" t="e">
        <f ca="1">IF(Calcu_ADJ!B34=FALSE,Calcu!Z34,Calcu_ADJ!Z34)</f>
        <v>#N/A</v>
      </c>
    </row>
    <row r="25" spans="1:17" ht="15" customHeight="1">
      <c r="A25" s="49" t="str">
        <f>IF(Calcu!B35=TRUE,"","삭제")</f>
        <v>삭제</v>
      </c>
      <c r="B25" s="48"/>
      <c r="C25" s="48"/>
      <c r="D25" s="48"/>
      <c r="E25" s="48"/>
      <c r="F25" s="59" t="e">
        <f ca="1">IF(Calcu_ADJ!B35=FALSE,Calcu!O35,Calcu_ADJ!O35)</f>
        <v>#N/A</v>
      </c>
      <c r="G25" s="59">
        <f>Calcu!D$17</f>
        <v>0</v>
      </c>
      <c r="H25" s="59" t="e">
        <f ca="1">IF(Calcu_ADJ!B35=FALSE,Calcu!X35,Calcu_ADJ!X35)</f>
        <v>#N/A</v>
      </c>
      <c r="J25" s="40" t="e">
        <f ca="1">Calcu!U35</f>
        <v>#VALUE!</v>
      </c>
      <c r="K25" s="40" t="e">
        <f ca="1">Calcu!Q35</f>
        <v>#VALUE!</v>
      </c>
      <c r="L25" s="40" t="str">
        <f ca="1">LEFT(Calcu!Y35)</f>
        <v>P</v>
      </c>
      <c r="M25" s="40" t="str">
        <f>IF(Calcu_ADJ!B35=FALSE,"-",Calcu_ADJ!U35)</f>
        <v>-</v>
      </c>
      <c r="N25" s="40" t="str">
        <f>IF(Calcu_ADJ!B35=FALSE,"-",Calcu_ADJ!Q35)</f>
        <v>-</v>
      </c>
      <c r="O25" s="40" t="str">
        <f>IF(Calcu_ADJ!B35=FALSE,"-",LEFT(Calcu_ADJ!Y35))</f>
        <v>-</v>
      </c>
      <c r="Q25" s="40" t="e">
        <f ca="1">IF(Calcu_ADJ!B35=FALSE,Calcu!Z35,Calcu_ADJ!Z35)</f>
        <v>#N/A</v>
      </c>
    </row>
    <row r="26" spans="1:17" ht="15" customHeight="1">
      <c r="A26" s="49" t="str">
        <f>IF(Calcu!B36=TRUE,"","삭제")</f>
        <v>삭제</v>
      </c>
      <c r="B26" s="48"/>
      <c r="C26" s="48"/>
      <c r="D26" s="48"/>
      <c r="E26" s="48"/>
      <c r="F26" s="59" t="e">
        <f ca="1">IF(Calcu_ADJ!B36=FALSE,Calcu!O36,Calcu_ADJ!O36)</f>
        <v>#N/A</v>
      </c>
      <c r="G26" s="59">
        <f>Calcu!D$17</f>
        <v>0</v>
      </c>
      <c r="H26" s="59" t="e">
        <f ca="1">IF(Calcu_ADJ!B36=FALSE,Calcu!X36,Calcu_ADJ!X36)</f>
        <v>#N/A</v>
      </c>
      <c r="J26" s="40" t="e">
        <f ca="1">Calcu!U36</f>
        <v>#VALUE!</v>
      </c>
      <c r="K26" s="40" t="e">
        <f ca="1">Calcu!Q36</f>
        <v>#VALUE!</v>
      </c>
      <c r="L26" s="40" t="str">
        <f ca="1">LEFT(Calcu!Y36)</f>
        <v>P</v>
      </c>
      <c r="M26" s="40" t="str">
        <f>IF(Calcu_ADJ!B36=FALSE,"-",Calcu_ADJ!U36)</f>
        <v>-</v>
      </c>
      <c r="N26" s="40" t="str">
        <f>IF(Calcu_ADJ!B36=FALSE,"-",Calcu_ADJ!Q36)</f>
        <v>-</v>
      </c>
      <c r="O26" s="40" t="str">
        <f>IF(Calcu_ADJ!B36=FALSE,"-",LEFT(Calcu_ADJ!Y36))</f>
        <v>-</v>
      </c>
      <c r="Q26" s="40" t="e">
        <f ca="1">IF(Calcu_ADJ!B36=FALSE,Calcu!Z36,Calcu_ADJ!Z36)</f>
        <v>#N/A</v>
      </c>
    </row>
    <row r="27" spans="1:17" ht="15" customHeight="1">
      <c r="A27" s="49" t="str">
        <f>IF(Calcu!B37=TRUE,"","삭제")</f>
        <v>삭제</v>
      </c>
      <c r="B27" s="48"/>
      <c r="C27" s="48"/>
      <c r="D27" s="48"/>
      <c r="E27" s="48"/>
      <c r="F27" s="59" t="e">
        <f ca="1">IF(Calcu_ADJ!B37=FALSE,Calcu!O37,Calcu_ADJ!O37)</f>
        <v>#N/A</v>
      </c>
      <c r="G27" s="59">
        <f>Calcu!D$17</f>
        <v>0</v>
      </c>
      <c r="H27" s="59" t="e">
        <f ca="1">IF(Calcu_ADJ!B37=FALSE,Calcu!X37,Calcu_ADJ!X37)</f>
        <v>#N/A</v>
      </c>
      <c r="J27" s="40" t="e">
        <f ca="1">Calcu!U37</f>
        <v>#VALUE!</v>
      </c>
      <c r="K27" s="40" t="e">
        <f ca="1">Calcu!Q37</f>
        <v>#VALUE!</v>
      </c>
      <c r="L27" s="40" t="str">
        <f ca="1">LEFT(Calcu!Y37)</f>
        <v>P</v>
      </c>
      <c r="M27" s="40" t="str">
        <f>IF(Calcu_ADJ!B37=FALSE,"-",Calcu_ADJ!U37)</f>
        <v>-</v>
      </c>
      <c r="N27" s="40" t="str">
        <f>IF(Calcu_ADJ!B37=FALSE,"-",Calcu_ADJ!Q37)</f>
        <v>-</v>
      </c>
      <c r="O27" s="40" t="str">
        <f>IF(Calcu_ADJ!B37=FALSE,"-",LEFT(Calcu_ADJ!Y37))</f>
        <v>-</v>
      </c>
      <c r="Q27" s="40" t="e">
        <f ca="1">IF(Calcu_ADJ!B37=FALSE,Calcu!Z37,Calcu_ADJ!Z37)</f>
        <v>#N/A</v>
      </c>
    </row>
    <row r="28" spans="1:17" ht="15" customHeight="1">
      <c r="A28" s="49" t="str">
        <f>IF(Calcu!B38=TRUE,"","삭제")</f>
        <v>삭제</v>
      </c>
      <c r="B28" s="48"/>
      <c r="C28" s="48"/>
      <c r="D28" s="48"/>
      <c r="E28" s="48"/>
      <c r="F28" s="59" t="e">
        <f ca="1">IF(Calcu_ADJ!B38=FALSE,Calcu!O38,Calcu_ADJ!O38)</f>
        <v>#N/A</v>
      </c>
      <c r="G28" s="59">
        <f>Calcu!D$17</f>
        <v>0</v>
      </c>
      <c r="H28" s="59" t="e">
        <f ca="1">IF(Calcu_ADJ!B38=FALSE,Calcu!X38,Calcu_ADJ!X38)</f>
        <v>#N/A</v>
      </c>
      <c r="J28" s="40" t="e">
        <f ca="1">Calcu!U38</f>
        <v>#VALUE!</v>
      </c>
      <c r="K28" s="40" t="e">
        <f ca="1">Calcu!Q38</f>
        <v>#VALUE!</v>
      </c>
      <c r="L28" s="40" t="str">
        <f ca="1">LEFT(Calcu!Y38)</f>
        <v>P</v>
      </c>
      <c r="M28" s="40" t="str">
        <f>IF(Calcu_ADJ!B38=FALSE,"-",Calcu_ADJ!U38)</f>
        <v>-</v>
      </c>
      <c r="N28" s="40" t="str">
        <f>IF(Calcu_ADJ!B38=FALSE,"-",Calcu_ADJ!Q38)</f>
        <v>-</v>
      </c>
      <c r="O28" s="40" t="str">
        <f>IF(Calcu_ADJ!B38=FALSE,"-",LEFT(Calcu_ADJ!Y38))</f>
        <v>-</v>
      </c>
      <c r="Q28" s="40" t="e">
        <f ca="1">IF(Calcu_ADJ!B38=FALSE,Calcu!Z38,Calcu_ADJ!Z38)</f>
        <v>#N/A</v>
      </c>
    </row>
    <row r="29" spans="1:17" ht="15" customHeight="1">
      <c r="A29" s="49" t="str">
        <f>IF(Calcu!B39=TRUE,"","삭제")</f>
        <v>삭제</v>
      </c>
      <c r="B29" s="48"/>
      <c r="C29" s="48"/>
      <c r="D29" s="48"/>
      <c r="E29" s="48"/>
      <c r="F29" s="59" t="e">
        <f ca="1">IF(Calcu_ADJ!B39=FALSE,Calcu!O39,Calcu_ADJ!O39)</f>
        <v>#N/A</v>
      </c>
      <c r="G29" s="59">
        <f>Calcu!D$17</f>
        <v>0</v>
      </c>
      <c r="H29" s="59" t="e">
        <f ca="1">IF(Calcu_ADJ!B39=FALSE,Calcu!X39,Calcu_ADJ!X39)</f>
        <v>#N/A</v>
      </c>
      <c r="J29" s="40" t="e">
        <f ca="1">Calcu!U39</f>
        <v>#VALUE!</v>
      </c>
      <c r="K29" s="40" t="e">
        <f ca="1">Calcu!Q39</f>
        <v>#VALUE!</v>
      </c>
      <c r="L29" s="40" t="str">
        <f ca="1">LEFT(Calcu!Y39)</f>
        <v>P</v>
      </c>
      <c r="M29" s="40" t="str">
        <f>IF(Calcu_ADJ!B39=FALSE,"-",Calcu_ADJ!U39)</f>
        <v>-</v>
      </c>
      <c r="N29" s="40" t="str">
        <f>IF(Calcu_ADJ!B39=FALSE,"-",Calcu_ADJ!Q39)</f>
        <v>-</v>
      </c>
      <c r="O29" s="40" t="str">
        <f>IF(Calcu_ADJ!B39=FALSE,"-",LEFT(Calcu_ADJ!Y39))</f>
        <v>-</v>
      </c>
      <c r="Q29" s="40" t="e">
        <f ca="1">IF(Calcu_ADJ!B39=FALSE,Calcu!Z39,Calcu_ADJ!Z39)</f>
        <v>#N/A</v>
      </c>
    </row>
    <row r="30" spans="1:17" ht="15" customHeight="1">
      <c r="A30" s="49" t="str">
        <f>IF(Calcu!B40=TRUE,"","삭제")</f>
        <v>삭제</v>
      </c>
      <c r="B30" s="48"/>
      <c r="C30" s="48"/>
      <c r="D30" s="48"/>
      <c r="E30" s="48"/>
      <c r="F30" s="59" t="e">
        <f ca="1">IF(Calcu_ADJ!B40=FALSE,Calcu!O40,Calcu_ADJ!O40)</f>
        <v>#N/A</v>
      </c>
      <c r="G30" s="59">
        <f>Calcu!D$17</f>
        <v>0</v>
      </c>
      <c r="H30" s="59" t="e">
        <f ca="1">IF(Calcu_ADJ!B40=FALSE,Calcu!X40,Calcu_ADJ!X40)</f>
        <v>#N/A</v>
      </c>
      <c r="J30" s="40" t="e">
        <f ca="1">Calcu!U40</f>
        <v>#VALUE!</v>
      </c>
      <c r="K30" s="40" t="e">
        <f ca="1">Calcu!Q40</f>
        <v>#VALUE!</v>
      </c>
      <c r="L30" s="40" t="str">
        <f ca="1">LEFT(Calcu!Y40)</f>
        <v>P</v>
      </c>
      <c r="M30" s="40" t="str">
        <f>IF(Calcu_ADJ!B40=FALSE,"-",Calcu_ADJ!U40)</f>
        <v>-</v>
      </c>
      <c r="N30" s="40" t="str">
        <f>IF(Calcu_ADJ!B40=FALSE,"-",Calcu_ADJ!Q40)</f>
        <v>-</v>
      </c>
      <c r="O30" s="40" t="str">
        <f>IF(Calcu_ADJ!B40=FALSE,"-",LEFT(Calcu_ADJ!Y40))</f>
        <v>-</v>
      </c>
      <c r="Q30" s="40" t="e">
        <f ca="1">IF(Calcu_ADJ!B40=FALSE,Calcu!Z40,Calcu_ADJ!Z40)</f>
        <v>#N/A</v>
      </c>
    </row>
    <row r="31" spans="1:17" ht="15" customHeight="1">
      <c r="A31" s="49" t="str">
        <f>IF(Calcu!B41=TRUE,"","삭제")</f>
        <v>삭제</v>
      </c>
      <c r="B31" s="48"/>
      <c r="C31" s="48"/>
      <c r="D31" s="48"/>
      <c r="E31" s="48"/>
      <c r="F31" s="59" t="e">
        <f ca="1">IF(Calcu_ADJ!B41=FALSE,Calcu!O41,Calcu_ADJ!O41)</f>
        <v>#N/A</v>
      </c>
      <c r="G31" s="59">
        <f>Calcu!D$17</f>
        <v>0</v>
      </c>
      <c r="H31" s="59" t="e">
        <f ca="1">IF(Calcu_ADJ!B41=FALSE,Calcu!X41,Calcu_ADJ!X41)</f>
        <v>#N/A</v>
      </c>
      <c r="J31" s="40" t="e">
        <f ca="1">Calcu!U41</f>
        <v>#VALUE!</v>
      </c>
      <c r="K31" s="40" t="e">
        <f ca="1">Calcu!Q41</f>
        <v>#VALUE!</v>
      </c>
      <c r="L31" s="40" t="str">
        <f ca="1">LEFT(Calcu!Y41)</f>
        <v>P</v>
      </c>
      <c r="M31" s="40" t="str">
        <f>IF(Calcu_ADJ!B41=FALSE,"-",Calcu_ADJ!U41)</f>
        <v>-</v>
      </c>
      <c r="N31" s="40" t="str">
        <f>IF(Calcu_ADJ!B41=FALSE,"-",Calcu_ADJ!Q41)</f>
        <v>-</v>
      </c>
      <c r="O31" s="40" t="str">
        <f>IF(Calcu_ADJ!B41=FALSE,"-",LEFT(Calcu_ADJ!Y41))</f>
        <v>-</v>
      </c>
      <c r="Q31" s="40" t="e">
        <f ca="1">IF(Calcu_ADJ!B41=FALSE,Calcu!Z41,Calcu_ADJ!Z41)</f>
        <v>#N/A</v>
      </c>
    </row>
    <row r="32" spans="1:17" ht="15" customHeight="1">
      <c r="A32" s="49" t="str">
        <f>IF(Calcu!B42=TRUE,"","삭제")</f>
        <v>삭제</v>
      </c>
      <c r="B32" s="48"/>
      <c r="C32" s="48"/>
      <c r="D32" s="48"/>
      <c r="E32" s="48"/>
      <c r="F32" s="59" t="e">
        <f ca="1">IF(Calcu_ADJ!B42=FALSE,Calcu!O42,Calcu_ADJ!O42)</f>
        <v>#N/A</v>
      </c>
      <c r="G32" s="59">
        <f>Calcu!D$17</f>
        <v>0</v>
      </c>
      <c r="H32" s="59" t="e">
        <f ca="1">IF(Calcu_ADJ!B42=FALSE,Calcu!X42,Calcu_ADJ!X42)</f>
        <v>#N/A</v>
      </c>
      <c r="J32" s="40" t="e">
        <f ca="1">Calcu!U42</f>
        <v>#VALUE!</v>
      </c>
      <c r="K32" s="40" t="e">
        <f ca="1">Calcu!Q42</f>
        <v>#VALUE!</v>
      </c>
      <c r="L32" s="40" t="str">
        <f ca="1">LEFT(Calcu!Y42)</f>
        <v>P</v>
      </c>
      <c r="M32" s="40" t="str">
        <f>IF(Calcu_ADJ!B42=FALSE,"-",Calcu_ADJ!U42)</f>
        <v>-</v>
      </c>
      <c r="N32" s="40" t="str">
        <f>IF(Calcu_ADJ!B42=FALSE,"-",Calcu_ADJ!Q42)</f>
        <v>-</v>
      </c>
      <c r="O32" s="40" t="str">
        <f>IF(Calcu_ADJ!B42=FALSE,"-",LEFT(Calcu_ADJ!Y42))</f>
        <v>-</v>
      </c>
      <c r="Q32" s="40" t="e">
        <f ca="1">IF(Calcu_ADJ!B42=FALSE,Calcu!Z42,Calcu_ADJ!Z42)</f>
        <v>#N/A</v>
      </c>
    </row>
    <row r="33" spans="1:17" ht="15" customHeight="1">
      <c r="A33" s="226" t="str">
        <f>A17</f>
        <v>삭제</v>
      </c>
      <c r="G33" s="61" t="s">
        <v>704</v>
      </c>
      <c r="H33" s="225">
        <f ca="1">IF(Calcu_ADJ!B27=FALSE,측정불확도추정보고서!H138,측정불확도추정보고서!H309)</f>
        <v>2</v>
      </c>
      <c r="K33" s="58"/>
      <c r="Q33" s="61"/>
    </row>
    <row r="34" spans="1:17" ht="15" customHeight="1">
      <c r="A34" s="226" t="str">
        <f>IF(Calcu!B60=TRUE,"","삭제")</f>
        <v>삭제</v>
      </c>
      <c r="F34" s="61"/>
      <c r="G34" s="225"/>
      <c r="K34" s="58"/>
      <c r="Q34" s="61"/>
    </row>
    <row r="35" spans="1:17" ht="15" customHeight="1">
      <c r="A35" s="48" t="str">
        <f>A34</f>
        <v>삭제</v>
      </c>
    </row>
    <row r="36" spans="1:17" ht="15" customHeight="1">
      <c r="A36" s="48" t="str">
        <f t="shared" ref="A36:A41" si="0">A35</f>
        <v>삭제</v>
      </c>
      <c r="F36" s="41" t="s">
        <v>697</v>
      </c>
      <c r="G36" s="41"/>
    </row>
    <row r="37" spans="1:17" ht="15" customHeight="1">
      <c r="A37" s="48" t="str">
        <f t="shared" si="0"/>
        <v>삭제</v>
      </c>
      <c r="F37" s="62" t="str">
        <f ca="1">"○ 최대용량 : "&amp;Calcu!M51</f>
        <v>○ 최대용량 : 0.00 0</v>
      </c>
      <c r="G37" s="62"/>
    </row>
    <row r="38" spans="1:17" ht="15" customHeight="1">
      <c r="A38" s="48" t="str">
        <f t="shared" si="0"/>
        <v>삭제</v>
      </c>
      <c r="D38" s="49"/>
      <c r="E38" s="49"/>
      <c r="F38" s="62" t="str">
        <f ca="1">"○ 최소눈금 : "&amp;Calcu!N51</f>
        <v>○ 최소눈금 : For1at 0</v>
      </c>
      <c r="G38" s="62"/>
    </row>
    <row r="39" spans="1:17" ht="15" customHeight="1">
      <c r="A39" s="48" t="str">
        <f t="shared" si="0"/>
        <v>삭제</v>
      </c>
      <c r="B39" s="49"/>
      <c r="C39" s="49"/>
      <c r="D39" s="49"/>
      <c r="E39" s="49"/>
    </row>
    <row r="40" spans="1:17" s="223" customFormat="1" ht="15" customHeight="1">
      <c r="A40" s="48" t="str">
        <f t="shared" si="0"/>
        <v>삭제</v>
      </c>
      <c r="B40" s="309"/>
      <c r="C40" s="311"/>
      <c r="D40" s="311"/>
      <c r="E40" s="311"/>
      <c r="F40" s="312" t="s">
        <v>698</v>
      </c>
      <c r="G40" s="299" t="s">
        <v>699</v>
      </c>
      <c r="H40" s="301" t="s">
        <v>700</v>
      </c>
      <c r="I40" s="303"/>
      <c r="J40" s="305" t="s">
        <v>701</v>
      </c>
      <c r="K40" s="305"/>
      <c r="L40" s="305"/>
      <c r="M40" s="306" t="s">
        <v>702</v>
      </c>
      <c r="N40" s="306"/>
      <c r="O40" s="306"/>
      <c r="P40" s="307"/>
      <c r="Q40" s="297" t="s">
        <v>703</v>
      </c>
    </row>
    <row r="41" spans="1:17" s="224" customFormat="1" ht="15" customHeight="1">
      <c r="A41" s="48" t="str">
        <f t="shared" si="0"/>
        <v>삭제</v>
      </c>
      <c r="B41" s="310"/>
      <c r="C41" s="304"/>
      <c r="D41" s="304"/>
      <c r="E41" s="304"/>
      <c r="F41" s="313"/>
      <c r="G41" s="300"/>
      <c r="H41" s="302"/>
      <c r="I41" s="304"/>
      <c r="J41" s="234" t="s">
        <v>717</v>
      </c>
      <c r="K41" s="235" t="s">
        <v>718</v>
      </c>
      <c r="L41" s="235" t="s">
        <v>719</v>
      </c>
      <c r="M41" s="234" t="s">
        <v>720</v>
      </c>
      <c r="N41" s="235" t="s">
        <v>718</v>
      </c>
      <c r="O41" s="235" t="s">
        <v>719</v>
      </c>
      <c r="P41" s="308"/>
      <c r="Q41" s="298"/>
    </row>
    <row r="42" spans="1:17" ht="15" customHeight="1">
      <c r="A42" s="49" t="str">
        <f>IF(Calcu!B60=TRUE,"","삭제")</f>
        <v>삭제</v>
      </c>
      <c r="B42" s="48"/>
      <c r="C42" s="48"/>
      <c r="D42" s="48"/>
      <c r="E42" s="48"/>
      <c r="F42" s="59" t="e">
        <f ca="1">IF(Calcu_ADJ!B60=FALSE,Calcu!O60,Calcu_ADJ!O60)</f>
        <v>#N/A</v>
      </c>
      <c r="G42" s="59">
        <f>Calcu!D$50</f>
        <v>0</v>
      </c>
      <c r="H42" s="59" t="e">
        <f ca="1">IF(Calcu_ADJ!B60=FALSE,Calcu!X60,Calcu_ADJ!X60)</f>
        <v>#N/A</v>
      </c>
      <c r="J42" s="40" t="e">
        <f ca="1">Calcu!U60</f>
        <v>#VALUE!</v>
      </c>
      <c r="K42" s="40" t="e">
        <f ca="1">Calcu!Q60</f>
        <v>#VALUE!</v>
      </c>
      <c r="L42" s="40" t="str">
        <f ca="1">LEFT(Calcu!Y60)</f>
        <v>P</v>
      </c>
      <c r="M42" s="40" t="str">
        <f>IF(Calcu_ADJ!B60=FALSE,"-",Calcu_ADJ!U60)</f>
        <v>-</v>
      </c>
      <c r="N42" s="40" t="str">
        <f>IF(Calcu_ADJ!B60=FALSE,"-",Calcu_ADJ!Q60)</f>
        <v>-</v>
      </c>
      <c r="O42" s="40" t="str">
        <f>IF(Calcu_ADJ!B60=FALSE,"-",LEFT(Calcu_ADJ!Y60))</f>
        <v>-</v>
      </c>
      <c r="Q42" s="40" t="e">
        <f ca="1">IF(Calcu_ADJ!B60=FALSE,Calcu!Z60,Calcu_ADJ!Z60)</f>
        <v>#N/A</v>
      </c>
    </row>
    <row r="43" spans="1:17" ht="15" customHeight="1">
      <c r="A43" s="49" t="str">
        <f>IF(Calcu!B61=TRUE,"","삭제")</f>
        <v>삭제</v>
      </c>
      <c r="B43" s="48"/>
      <c r="C43" s="48"/>
      <c r="D43" s="48"/>
      <c r="E43" s="48"/>
      <c r="F43" s="59" t="e">
        <f ca="1">IF(Calcu_ADJ!B61=FALSE,Calcu!O61,Calcu_ADJ!O61)</f>
        <v>#N/A</v>
      </c>
      <c r="G43" s="59">
        <f>Calcu!D$50</f>
        <v>0</v>
      </c>
      <c r="H43" s="59" t="e">
        <f ca="1">IF(Calcu_ADJ!B61=FALSE,Calcu!X61,Calcu_ADJ!X61)</f>
        <v>#N/A</v>
      </c>
      <c r="J43" s="40" t="e">
        <f ca="1">Calcu!U61</f>
        <v>#VALUE!</v>
      </c>
      <c r="K43" s="40" t="e">
        <f ca="1">Calcu!Q61</f>
        <v>#VALUE!</v>
      </c>
      <c r="L43" s="40" t="str">
        <f ca="1">LEFT(Calcu!Y61)</f>
        <v>P</v>
      </c>
      <c r="M43" s="40" t="str">
        <f>IF(Calcu_ADJ!B61=FALSE,"-",Calcu_ADJ!U61)</f>
        <v>-</v>
      </c>
      <c r="N43" s="40" t="str">
        <f>IF(Calcu_ADJ!B61=FALSE,"-",Calcu_ADJ!Q61)</f>
        <v>-</v>
      </c>
      <c r="O43" s="40" t="str">
        <f>IF(Calcu_ADJ!B61=FALSE,"-",LEFT(Calcu_ADJ!Y61))</f>
        <v>-</v>
      </c>
      <c r="Q43" s="40" t="e">
        <f ca="1">IF(Calcu_ADJ!B61=FALSE,Calcu!Z61,Calcu_ADJ!Z61)</f>
        <v>#N/A</v>
      </c>
    </row>
    <row r="44" spans="1:17" ht="15" customHeight="1">
      <c r="A44" s="49" t="str">
        <f>IF(Calcu!B62=TRUE,"","삭제")</f>
        <v>삭제</v>
      </c>
      <c r="B44" s="48"/>
      <c r="C44" s="48"/>
      <c r="D44" s="48"/>
      <c r="E44" s="48"/>
      <c r="F44" s="59" t="e">
        <f ca="1">IF(Calcu_ADJ!B62=FALSE,Calcu!O62,Calcu_ADJ!O62)</f>
        <v>#N/A</v>
      </c>
      <c r="G44" s="59">
        <f>Calcu!D$50</f>
        <v>0</v>
      </c>
      <c r="H44" s="59" t="e">
        <f ca="1">IF(Calcu_ADJ!B62=FALSE,Calcu!X62,Calcu_ADJ!X62)</f>
        <v>#N/A</v>
      </c>
      <c r="J44" s="40" t="e">
        <f ca="1">Calcu!U62</f>
        <v>#VALUE!</v>
      </c>
      <c r="K44" s="40" t="e">
        <f ca="1">Calcu!Q62</f>
        <v>#VALUE!</v>
      </c>
      <c r="L44" s="40" t="str">
        <f ca="1">LEFT(Calcu!Y62)</f>
        <v>P</v>
      </c>
      <c r="M44" s="40" t="str">
        <f>IF(Calcu_ADJ!B62=FALSE,"-",Calcu_ADJ!U62)</f>
        <v>-</v>
      </c>
      <c r="N44" s="40" t="str">
        <f>IF(Calcu_ADJ!B62=FALSE,"-",Calcu_ADJ!Q62)</f>
        <v>-</v>
      </c>
      <c r="O44" s="40" t="str">
        <f>IF(Calcu_ADJ!B62=FALSE,"-",LEFT(Calcu_ADJ!Y62))</f>
        <v>-</v>
      </c>
      <c r="Q44" s="40" t="e">
        <f ca="1">IF(Calcu_ADJ!B62=FALSE,Calcu!Z62,Calcu_ADJ!Z62)</f>
        <v>#N/A</v>
      </c>
    </row>
    <row r="45" spans="1:17" ht="15" customHeight="1">
      <c r="A45" s="49" t="str">
        <f>IF(Calcu!B63=TRUE,"","삭제")</f>
        <v>삭제</v>
      </c>
      <c r="B45" s="48"/>
      <c r="C45" s="48"/>
      <c r="D45" s="48"/>
      <c r="E45" s="48"/>
      <c r="F45" s="59" t="e">
        <f ca="1">IF(Calcu_ADJ!B63=FALSE,Calcu!O63,Calcu_ADJ!O63)</f>
        <v>#N/A</v>
      </c>
      <c r="G45" s="59">
        <f>Calcu!D$50</f>
        <v>0</v>
      </c>
      <c r="H45" s="59" t="e">
        <f ca="1">IF(Calcu_ADJ!B63=FALSE,Calcu!X63,Calcu_ADJ!X63)</f>
        <v>#N/A</v>
      </c>
      <c r="J45" s="40" t="e">
        <f ca="1">Calcu!U63</f>
        <v>#VALUE!</v>
      </c>
      <c r="K45" s="40" t="e">
        <f ca="1">Calcu!Q63</f>
        <v>#VALUE!</v>
      </c>
      <c r="L45" s="40" t="str">
        <f ca="1">LEFT(Calcu!Y63)</f>
        <v>P</v>
      </c>
      <c r="M45" s="40" t="str">
        <f>IF(Calcu_ADJ!B63=FALSE,"-",Calcu_ADJ!U63)</f>
        <v>-</v>
      </c>
      <c r="N45" s="40" t="str">
        <f>IF(Calcu_ADJ!B63=FALSE,"-",Calcu_ADJ!Q63)</f>
        <v>-</v>
      </c>
      <c r="O45" s="40" t="str">
        <f>IF(Calcu_ADJ!B63=FALSE,"-",LEFT(Calcu_ADJ!Y63))</f>
        <v>-</v>
      </c>
      <c r="Q45" s="40" t="e">
        <f ca="1">IF(Calcu_ADJ!B63=FALSE,Calcu!Z63,Calcu_ADJ!Z63)</f>
        <v>#N/A</v>
      </c>
    </row>
    <row r="46" spans="1:17" ht="15" customHeight="1">
      <c r="A46" s="49" t="str">
        <f>IF(Calcu!B64=TRUE,"","삭제")</f>
        <v>삭제</v>
      </c>
      <c r="B46" s="48"/>
      <c r="C46" s="48"/>
      <c r="D46" s="48"/>
      <c r="E46" s="48"/>
      <c r="F46" s="59" t="e">
        <f ca="1">IF(Calcu_ADJ!B64=FALSE,Calcu!O64,Calcu_ADJ!O64)</f>
        <v>#N/A</v>
      </c>
      <c r="G46" s="59">
        <f>Calcu!D$50</f>
        <v>0</v>
      </c>
      <c r="H46" s="59" t="e">
        <f ca="1">IF(Calcu_ADJ!B64=FALSE,Calcu!X64,Calcu_ADJ!X64)</f>
        <v>#N/A</v>
      </c>
      <c r="J46" s="40" t="e">
        <f ca="1">Calcu!U64</f>
        <v>#VALUE!</v>
      </c>
      <c r="K46" s="40" t="e">
        <f ca="1">Calcu!Q64</f>
        <v>#VALUE!</v>
      </c>
      <c r="L46" s="40" t="str">
        <f ca="1">LEFT(Calcu!Y64)</f>
        <v>P</v>
      </c>
      <c r="M46" s="40" t="str">
        <f>IF(Calcu_ADJ!B64=FALSE,"-",Calcu_ADJ!U64)</f>
        <v>-</v>
      </c>
      <c r="N46" s="40" t="str">
        <f>IF(Calcu_ADJ!B64=FALSE,"-",Calcu_ADJ!Q64)</f>
        <v>-</v>
      </c>
      <c r="O46" s="40" t="str">
        <f>IF(Calcu_ADJ!B64=FALSE,"-",LEFT(Calcu_ADJ!Y64))</f>
        <v>-</v>
      </c>
      <c r="Q46" s="40" t="e">
        <f ca="1">IF(Calcu_ADJ!B64=FALSE,Calcu!Z64,Calcu_ADJ!Z64)</f>
        <v>#N/A</v>
      </c>
    </row>
    <row r="47" spans="1:17" ht="15" customHeight="1">
      <c r="A47" s="49" t="str">
        <f>IF(Calcu!B65=TRUE,"","삭제")</f>
        <v>삭제</v>
      </c>
      <c r="B47" s="48"/>
      <c r="C47" s="48"/>
      <c r="D47" s="48"/>
      <c r="E47" s="48"/>
      <c r="F47" s="59" t="e">
        <f ca="1">IF(Calcu_ADJ!B65=FALSE,Calcu!O65,Calcu_ADJ!O65)</f>
        <v>#N/A</v>
      </c>
      <c r="G47" s="59">
        <f>Calcu!D$50</f>
        <v>0</v>
      </c>
      <c r="H47" s="59" t="e">
        <f ca="1">IF(Calcu_ADJ!B65=FALSE,Calcu!X65,Calcu_ADJ!X65)</f>
        <v>#N/A</v>
      </c>
      <c r="J47" s="40" t="e">
        <f ca="1">Calcu!U65</f>
        <v>#VALUE!</v>
      </c>
      <c r="K47" s="40" t="e">
        <f ca="1">Calcu!Q65</f>
        <v>#VALUE!</v>
      </c>
      <c r="L47" s="40" t="str">
        <f ca="1">LEFT(Calcu!Y65)</f>
        <v>P</v>
      </c>
      <c r="M47" s="40" t="str">
        <f>IF(Calcu_ADJ!B65=FALSE,"-",Calcu_ADJ!U65)</f>
        <v>-</v>
      </c>
      <c r="N47" s="40" t="str">
        <f>IF(Calcu_ADJ!B65=FALSE,"-",Calcu_ADJ!Q65)</f>
        <v>-</v>
      </c>
      <c r="O47" s="40" t="str">
        <f>IF(Calcu_ADJ!B65=FALSE,"-",LEFT(Calcu_ADJ!Y65))</f>
        <v>-</v>
      </c>
      <c r="Q47" s="40" t="e">
        <f ca="1">IF(Calcu_ADJ!B65=FALSE,Calcu!Z65,Calcu_ADJ!Z65)</f>
        <v>#N/A</v>
      </c>
    </row>
    <row r="48" spans="1:17" ht="15" customHeight="1">
      <c r="A48" s="49" t="str">
        <f>IF(Calcu!B66=TRUE,"","삭제")</f>
        <v>삭제</v>
      </c>
      <c r="B48" s="48"/>
      <c r="C48" s="48"/>
      <c r="D48" s="48"/>
      <c r="E48" s="48"/>
      <c r="F48" s="59" t="e">
        <f ca="1">IF(Calcu_ADJ!B66=FALSE,Calcu!O66,Calcu_ADJ!O66)</f>
        <v>#N/A</v>
      </c>
      <c r="G48" s="59">
        <f>Calcu!D$50</f>
        <v>0</v>
      </c>
      <c r="H48" s="59" t="e">
        <f ca="1">IF(Calcu_ADJ!B66=FALSE,Calcu!X66,Calcu_ADJ!X66)</f>
        <v>#N/A</v>
      </c>
      <c r="J48" s="40" t="e">
        <f ca="1">Calcu!U66</f>
        <v>#VALUE!</v>
      </c>
      <c r="K48" s="40" t="e">
        <f ca="1">Calcu!Q66</f>
        <v>#VALUE!</v>
      </c>
      <c r="L48" s="40" t="str">
        <f ca="1">LEFT(Calcu!Y66)</f>
        <v>P</v>
      </c>
      <c r="M48" s="40" t="str">
        <f>IF(Calcu_ADJ!B66=FALSE,"-",Calcu_ADJ!U66)</f>
        <v>-</v>
      </c>
      <c r="N48" s="40" t="str">
        <f>IF(Calcu_ADJ!B66=FALSE,"-",Calcu_ADJ!Q66)</f>
        <v>-</v>
      </c>
      <c r="O48" s="40" t="str">
        <f>IF(Calcu_ADJ!B66=FALSE,"-",LEFT(Calcu_ADJ!Y66))</f>
        <v>-</v>
      </c>
      <c r="Q48" s="40" t="e">
        <f ca="1">IF(Calcu_ADJ!B66=FALSE,Calcu!Z66,Calcu_ADJ!Z66)</f>
        <v>#N/A</v>
      </c>
    </row>
    <row r="49" spans="1:17" ht="15" customHeight="1">
      <c r="A49" s="49" t="str">
        <f>IF(Calcu!B67=TRUE,"","삭제")</f>
        <v>삭제</v>
      </c>
      <c r="B49" s="48"/>
      <c r="C49" s="48"/>
      <c r="D49" s="48"/>
      <c r="E49" s="48"/>
      <c r="F49" s="59" t="e">
        <f ca="1">IF(Calcu_ADJ!B67=FALSE,Calcu!O67,Calcu_ADJ!O67)</f>
        <v>#N/A</v>
      </c>
      <c r="G49" s="59">
        <f>Calcu!D$50</f>
        <v>0</v>
      </c>
      <c r="H49" s="59" t="e">
        <f ca="1">IF(Calcu_ADJ!B67=FALSE,Calcu!X67,Calcu_ADJ!X67)</f>
        <v>#N/A</v>
      </c>
      <c r="J49" s="40" t="e">
        <f ca="1">Calcu!U67</f>
        <v>#VALUE!</v>
      </c>
      <c r="K49" s="40" t="e">
        <f ca="1">Calcu!Q67</f>
        <v>#VALUE!</v>
      </c>
      <c r="L49" s="40" t="str">
        <f ca="1">LEFT(Calcu!Y67)</f>
        <v>P</v>
      </c>
      <c r="M49" s="40" t="str">
        <f>IF(Calcu_ADJ!B67=FALSE,"-",Calcu_ADJ!U67)</f>
        <v>-</v>
      </c>
      <c r="N49" s="40" t="str">
        <f>IF(Calcu_ADJ!B67=FALSE,"-",Calcu_ADJ!Q67)</f>
        <v>-</v>
      </c>
      <c r="O49" s="40" t="str">
        <f>IF(Calcu_ADJ!B67=FALSE,"-",LEFT(Calcu_ADJ!Y67))</f>
        <v>-</v>
      </c>
      <c r="Q49" s="40" t="e">
        <f ca="1">IF(Calcu_ADJ!B67=FALSE,Calcu!Z67,Calcu_ADJ!Z67)</f>
        <v>#N/A</v>
      </c>
    </row>
    <row r="50" spans="1:17" ht="15" customHeight="1">
      <c r="A50" s="49" t="str">
        <f>IF(Calcu!B68=TRUE,"","삭제")</f>
        <v>삭제</v>
      </c>
      <c r="B50" s="48"/>
      <c r="C50" s="48"/>
      <c r="D50" s="48"/>
      <c r="E50" s="48"/>
      <c r="F50" s="59" t="e">
        <f ca="1">IF(Calcu_ADJ!B68=FALSE,Calcu!O68,Calcu_ADJ!O68)</f>
        <v>#N/A</v>
      </c>
      <c r="G50" s="59">
        <f>Calcu!D$50</f>
        <v>0</v>
      </c>
      <c r="H50" s="59" t="e">
        <f ca="1">IF(Calcu_ADJ!B68=FALSE,Calcu!X68,Calcu_ADJ!X68)</f>
        <v>#N/A</v>
      </c>
      <c r="J50" s="40" t="e">
        <f ca="1">Calcu!U68</f>
        <v>#VALUE!</v>
      </c>
      <c r="K50" s="40" t="e">
        <f ca="1">Calcu!Q68</f>
        <v>#VALUE!</v>
      </c>
      <c r="L50" s="40" t="str">
        <f ca="1">LEFT(Calcu!Y68)</f>
        <v>P</v>
      </c>
      <c r="M50" s="40" t="str">
        <f>IF(Calcu_ADJ!B68=FALSE,"-",Calcu_ADJ!U68)</f>
        <v>-</v>
      </c>
      <c r="N50" s="40" t="str">
        <f>IF(Calcu_ADJ!B68=FALSE,"-",Calcu_ADJ!Q68)</f>
        <v>-</v>
      </c>
      <c r="O50" s="40" t="str">
        <f>IF(Calcu_ADJ!B68=FALSE,"-",LEFT(Calcu_ADJ!Y68))</f>
        <v>-</v>
      </c>
      <c r="Q50" s="40" t="e">
        <f ca="1">IF(Calcu_ADJ!B68=FALSE,Calcu!Z68,Calcu_ADJ!Z68)</f>
        <v>#N/A</v>
      </c>
    </row>
    <row r="51" spans="1:17" ht="15" customHeight="1">
      <c r="A51" s="49" t="str">
        <f>IF(Calcu!B69=TRUE,"","삭제")</f>
        <v>삭제</v>
      </c>
      <c r="B51" s="48"/>
      <c r="C51" s="48"/>
      <c r="D51" s="48"/>
      <c r="E51" s="48"/>
      <c r="F51" s="59" t="e">
        <f ca="1">IF(Calcu_ADJ!B69=FALSE,Calcu!O69,Calcu_ADJ!O69)</f>
        <v>#N/A</v>
      </c>
      <c r="G51" s="59">
        <f>Calcu!D$50</f>
        <v>0</v>
      </c>
      <c r="H51" s="59" t="e">
        <f ca="1">IF(Calcu_ADJ!B69=FALSE,Calcu!X69,Calcu_ADJ!X69)</f>
        <v>#N/A</v>
      </c>
      <c r="J51" s="40" t="e">
        <f ca="1">Calcu!U69</f>
        <v>#VALUE!</v>
      </c>
      <c r="K51" s="40" t="e">
        <f ca="1">Calcu!Q69</f>
        <v>#VALUE!</v>
      </c>
      <c r="L51" s="40" t="str">
        <f ca="1">LEFT(Calcu!Y69)</f>
        <v>P</v>
      </c>
      <c r="M51" s="40" t="str">
        <f>IF(Calcu_ADJ!B69=FALSE,"-",Calcu_ADJ!U69)</f>
        <v>-</v>
      </c>
      <c r="N51" s="40" t="str">
        <f>IF(Calcu_ADJ!B69=FALSE,"-",Calcu_ADJ!Q69)</f>
        <v>-</v>
      </c>
      <c r="O51" s="40" t="str">
        <f>IF(Calcu_ADJ!B69=FALSE,"-",LEFT(Calcu_ADJ!Y69))</f>
        <v>-</v>
      </c>
      <c r="Q51" s="40" t="e">
        <f ca="1">IF(Calcu_ADJ!B69=FALSE,Calcu!Z69,Calcu_ADJ!Z69)</f>
        <v>#N/A</v>
      </c>
    </row>
    <row r="52" spans="1:17" ht="15" customHeight="1">
      <c r="A52" s="49" t="str">
        <f>IF(Calcu!B70=TRUE,"","삭제")</f>
        <v>삭제</v>
      </c>
      <c r="B52" s="48"/>
      <c r="C52" s="48"/>
      <c r="D52" s="48"/>
      <c r="E52" s="48"/>
      <c r="F52" s="59" t="e">
        <f ca="1">IF(Calcu_ADJ!B70=FALSE,Calcu!O70,Calcu_ADJ!O70)</f>
        <v>#N/A</v>
      </c>
      <c r="G52" s="59">
        <f>Calcu!D$50</f>
        <v>0</v>
      </c>
      <c r="H52" s="59" t="e">
        <f ca="1">IF(Calcu_ADJ!B70=FALSE,Calcu!X70,Calcu_ADJ!X70)</f>
        <v>#N/A</v>
      </c>
      <c r="J52" s="40" t="e">
        <f ca="1">Calcu!U70</f>
        <v>#VALUE!</v>
      </c>
      <c r="K52" s="40" t="e">
        <f ca="1">Calcu!Q70</f>
        <v>#VALUE!</v>
      </c>
      <c r="L52" s="40" t="str">
        <f ca="1">LEFT(Calcu!Y70)</f>
        <v>P</v>
      </c>
      <c r="M52" s="40" t="str">
        <f>IF(Calcu_ADJ!B70=FALSE,"-",Calcu_ADJ!U70)</f>
        <v>-</v>
      </c>
      <c r="N52" s="40" t="str">
        <f>IF(Calcu_ADJ!B70=FALSE,"-",Calcu_ADJ!Q70)</f>
        <v>-</v>
      </c>
      <c r="O52" s="40" t="str">
        <f>IF(Calcu_ADJ!B70=FALSE,"-",LEFT(Calcu_ADJ!Y70))</f>
        <v>-</v>
      </c>
      <c r="Q52" s="40" t="e">
        <f ca="1">IF(Calcu_ADJ!B70=FALSE,Calcu!Z70,Calcu_ADJ!Z70)</f>
        <v>#N/A</v>
      </c>
    </row>
    <row r="53" spans="1:17" ht="15" customHeight="1">
      <c r="A53" s="49" t="str">
        <f>IF(Calcu!B71=TRUE,"","삭제")</f>
        <v>삭제</v>
      </c>
      <c r="B53" s="48"/>
      <c r="C53" s="48"/>
      <c r="D53" s="48"/>
      <c r="E53" s="48"/>
      <c r="F53" s="59" t="e">
        <f ca="1">IF(Calcu_ADJ!B71=FALSE,Calcu!O71,Calcu_ADJ!O71)</f>
        <v>#N/A</v>
      </c>
      <c r="G53" s="59">
        <f>Calcu!D$50</f>
        <v>0</v>
      </c>
      <c r="H53" s="59" t="e">
        <f ca="1">IF(Calcu_ADJ!B71=FALSE,Calcu!X71,Calcu_ADJ!X71)</f>
        <v>#N/A</v>
      </c>
      <c r="J53" s="40" t="e">
        <f ca="1">Calcu!U71</f>
        <v>#VALUE!</v>
      </c>
      <c r="K53" s="40" t="e">
        <f ca="1">Calcu!Q71</f>
        <v>#VALUE!</v>
      </c>
      <c r="L53" s="40" t="str">
        <f ca="1">LEFT(Calcu!Y71)</f>
        <v>P</v>
      </c>
      <c r="M53" s="40" t="str">
        <f>IF(Calcu_ADJ!B71=FALSE,"-",Calcu_ADJ!U71)</f>
        <v>-</v>
      </c>
      <c r="N53" s="40" t="str">
        <f>IF(Calcu_ADJ!B71=FALSE,"-",Calcu_ADJ!Q71)</f>
        <v>-</v>
      </c>
      <c r="O53" s="40" t="str">
        <f>IF(Calcu_ADJ!B71=FALSE,"-",LEFT(Calcu_ADJ!Y71))</f>
        <v>-</v>
      </c>
      <c r="Q53" s="40" t="e">
        <f ca="1">IF(Calcu_ADJ!B71=FALSE,Calcu!Z71,Calcu_ADJ!Z71)</f>
        <v>#N/A</v>
      </c>
    </row>
    <row r="54" spans="1:17" ht="15" customHeight="1">
      <c r="A54" s="49" t="str">
        <f>IF(Calcu!B72=TRUE,"","삭제")</f>
        <v>삭제</v>
      </c>
      <c r="B54" s="48"/>
      <c r="C54" s="48"/>
      <c r="D54" s="48"/>
      <c r="E54" s="48"/>
      <c r="F54" s="59" t="e">
        <f ca="1">IF(Calcu_ADJ!B72=FALSE,Calcu!O72,Calcu_ADJ!O72)</f>
        <v>#N/A</v>
      </c>
      <c r="G54" s="59">
        <f>Calcu!D$50</f>
        <v>0</v>
      </c>
      <c r="H54" s="59" t="e">
        <f ca="1">IF(Calcu_ADJ!B72=FALSE,Calcu!X72,Calcu_ADJ!X72)</f>
        <v>#N/A</v>
      </c>
      <c r="J54" s="40" t="e">
        <f ca="1">Calcu!U72</f>
        <v>#VALUE!</v>
      </c>
      <c r="K54" s="40" t="e">
        <f ca="1">Calcu!Q72</f>
        <v>#VALUE!</v>
      </c>
      <c r="L54" s="40" t="str">
        <f ca="1">LEFT(Calcu!Y72)</f>
        <v>P</v>
      </c>
      <c r="M54" s="40" t="str">
        <f>IF(Calcu_ADJ!B72=FALSE,"-",Calcu_ADJ!U72)</f>
        <v>-</v>
      </c>
      <c r="N54" s="40" t="str">
        <f>IF(Calcu_ADJ!B72=FALSE,"-",Calcu_ADJ!Q72)</f>
        <v>-</v>
      </c>
      <c r="O54" s="40" t="str">
        <f>IF(Calcu_ADJ!B72=FALSE,"-",LEFT(Calcu_ADJ!Y72))</f>
        <v>-</v>
      </c>
      <c r="Q54" s="40" t="e">
        <f ca="1">IF(Calcu_ADJ!B72=FALSE,Calcu!Z72,Calcu_ADJ!Z72)</f>
        <v>#N/A</v>
      </c>
    </row>
    <row r="55" spans="1:17" ht="15" customHeight="1">
      <c r="A55" s="49" t="str">
        <f>IF(Calcu!B73=TRUE,"","삭제")</f>
        <v>삭제</v>
      </c>
      <c r="B55" s="48"/>
      <c r="C55" s="48"/>
      <c r="D55" s="48"/>
      <c r="E55" s="48"/>
      <c r="F55" s="59" t="e">
        <f ca="1">IF(Calcu_ADJ!B73=FALSE,Calcu!O73,Calcu_ADJ!O73)</f>
        <v>#N/A</v>
      </c>
      <c r="G55" s="59">
        <f>Calcu!D$50</f>
        <v>0</v>
      </c>
      <c r="H55" s="59" t="e">
        <f ca="1">IF(Calcu_ADJ!B73=FALSE,Calcu!X73,Calcu_ADJ!X73)</f>
        <v>#N/A</v>
      </c>
      <c r="J55" s="40" t="e">
        <f ca="1">Calcu!U73</f>
        <v>#VALUE!</v>
      </c>
      <c r="K55" s="40" t="e">
        <f ca="1">Calcu!Q73</f>
        <v>#VALUE!</v>
      </c>
      <c r="L55" s="40" t="str">
        <f ca="1">LEFT(Calcu!Y73)</f>
        <v>P</v>
      </c>
      <c r="M55" s="40" t="str">
        <f>IF(Calcu_ADJ!B73=FALSE,"-",Calcu_ADJ!U73)</f>
        <v>-</v>
      </c>
      <c r="N55" s="40" t="str">
        <f>IF(Calcu_ADJ!B73=FALSE,"-",Calcu_ADJ!Q73)</f>
        <v>-</v>
      </c>
      <c r="O55" s="40" t="str">
        <f>IF(Calcu_ADJ!B73=FALSE,"-",LEFT(Calcu_ADJ!Y73))</f>
        <v>-</v>
      </c>
      <c r="Q55" s="40" t="e">
        <f ca="1">IF(Calcu_ADJ!B73=FALSE,Calcu!Z73,Calcu_ADJ!Z73)</f>
        <v>#N/A</v>
      </c>
    </row>
    <row r="56" spans="1:17" ht="15" customHeight="1">
      <c r="A56" s="49" t="str">
        <f>IF(Calcu!B74=TRUE,"","삭제")</f>
        <v>삭제</v>
      </c>
      <c r="B56" s="48"/>
      <c r="C56" s="48"/>
      <c r="D56" s="48"/>
      <c r="E56" s="48"/>
      <c r="F56" s="59" t="e">
        <f ca="1">IF(Calcu_ADJ!B74=FALSE,Calcu!O74,Calcu_ADJ!O74)</f>
        <v>#N/A</v>
      </c>
      <c r="G56" s="59">
        <f>Calcu!D$50</f>
        <v>0</v>
      </c>
      <c r="H56" s="59" t="e">
        <f ca="1">IF(Calcu_ADJ!B74=FALSE,Calcu!X74,Calcu_ADJ!X74)</f>
        <v>#N/A</v>
      </c>
      <c r="J56" s="40" t="e">
        <f ca="1">Calcu!U74</f>
        <v>#VALUE!</v>
      </c>
      <c r="K56" s="40" t="e">
        <f ca="1">Calcu!Q74</f>
        <v>#VALUE!</v>
      </c>
      <c r="L56" s="40" t="str">
        <f ca="1">LEFT(Calcu!Y74)</f>
        <v>P</v>
      </c>
      <c r="M56" s="40" t="str">
        <f>IF(Calcu_ADJ!B74=FALSE,"-",Calcu_ADJ!U74)</f>
        <v>-</v>
      </c>
      <c r="N56" s="40" t="str">
        <f>IF(Calcu_ADJ!B74=FALSE,"-",Calcu_ADJ!Q74)</f>
        <v>-</v>
      </c>
      <c r="O56" s="40" t="str">
        <f>IF(Calcu_ADJ!B74=FALSE,"-",LEFT(Calcu_ADJ!Y74))</f>
        <v>-</v>
      </c>
      <c r="Q56" s="40" t="e">
        <f ca="1">IF(Calcu_ADJ!B74=FALSE,Calcu!Z74,Calcu_ADJ!Z74)</f>
        <v>#N/A</v>
      </c>
    </row>
    <row r="57" spans="1:17" ht="15" customHeight="1">
      <c r="A57" s="49" t="str">
        <f>IF(Calcu!B75=TRUE,"","삭제")</f>
        <v>삭제</v>
      </c>
      <c r="B57" s="48"/>
      <c r="C57" s="48"/>
      <c r="D57" s="48"/>
      <c r="E57" s="48"/>
      <c r="F57" s="59" t="e">
        <f ca="1">IF(Calcu_ADJ!B75=FALSE,Calcu!O75,Calcu_ADJ!O75)</f>
        <v>#N/A</v>
      </c>
      <c r="G57" s="59">
        <f>Calcu!D$50</f>
        <v>0</v>
      </c>
      <c r="H57" s="59" t="e">
        <f ca="1">IF(Calcu_ADJ!B75=FALSE,Calcu!X75,Calcu_ADJ!X75)</f>
        <v>#N/A</v>
      </c>
      <c r="J57" s="40" t="e">
        <f ca="1">Calcu!U75</f>
        <v>#VALUE!</v>
      </c>
      <c r="K57" s="40" t="e">
        <f ca="1">Calcu!Q75</f>
        <v>#VALUE!</v>
      </c>
      <c r="L57" s="40" t="str">
        <f ca="1">LEFT(Calcu!Y75)</f>
        <v>P</v>
      </c>
      <c r="M57" s="40" t="str">
        <f>IF(Calcu_ADJ!B75=FALSE,"-",Calcu_ADJ!U75)</f>
        <v>-</v>
      </c>
      <c r="N57" s="40" t="str">
        <f>IF(Calcu_ADJ!B75=FALSE,"-",Calcu_ADJ!Q75)</f>
        <v>-</v>
      </c>
      <c r="O57" s="40" t="str">
        <f>IF(Calcu_ADJ!B75=FALSE,"-",LEFT(Calcu_ADJ!Y75))</f>
        <v>-</v>
      </c>
      <c r="Q57" s="40" t="e">
        <f ca="1">IF(Calcu_ADJ!B75=FALSE,Calcu!Z75,Calcu_ADJ!Z75)</f>
        <v>#N/A</v>
      </c>
    </row>
    <row r="58" spans="1:17" ht="15" customHeight="1">
      <c r="A58" s="226" t="str">
        <f>A34</f>
        <v>삭제</v>
      </c>
      <c r="G58" s="61" t="s">
        <v>704</v>
      </c>
      <c r="H58" s="225">
        <f ca="1">IF(Calcu_ADJ!B60=FALSE,측정불확도추정보고서!H189,측정불확도추정보고서!H360)</f>
        <v>2</v>
      </c>
      <c r="K58" s="58"/>
      <c r="Q58" s="61"/>
    </row>
    <row r="59" spans="1:17" ht="15" customHeight="1">
      <c r="A59" s="226" t="str">
        <f>IF(Calcu!B93=TRUE,"","삭제")</f>
        <v>삭제</v>
      </c>
      <c r="F59" s="61"/>
      <c r="G59" s="225"/>
      <c r="K59" s="58"/>
      <c r="Q59" s="61"/>
    </row>
    <row r="60" spans="1:17" ht="15" customHeight="1">
      <c r="A60" s="48" t="str">
        <f t="shared" ref="A60:A66" si="1">A59</f>
        <v>삭제</v>
      </c>
    </row>
    <row r="61" spans="1:17" ht="15" customHeight="1">
      <c r="A61" s="48" t="str">
        <f t="shared" si="1"/>
        <v>삭제</v>
      </c>
      <c r="F61" s="41" t="s">
        <v>697</v>
      </c>
      <c r="G61" s="41"/>
    </row>
    <row r="62" spans="1:17" ht="15" customHeight="1">
      <c r="A62" s="48" t="str">
        <f t="shared" si="1"/>
        <v>삭제</v>
      </c>
      <c r="F62" s="62" t="str">
        <f ca="1">"○ 최대용량 : "&amp;Calcu!M84</f>
        <v>○ 최대용량 : 0.00 0</v>
      </c>
      <c r="G62" s="62"/>
    </row>
    <row r="63" spans="1:17" ht="15" customHeight="1">
      <c r="A63" s="48" t="str">
        <f t="shared" si="1"/>
        <v>삭제</v>
      </c>
      <c r="D63" s="49"/>
      <c r="E63" s="49"/>
      <c r="F63" s="62" t="str">
        <f ca="1">"○ 최소눈금 : "&amp;Calcu!N84</f>
        <v>○ 최소눈금 : For1at 0</v>
      </c>
      <c r="G63" s="62"/>
    </row>
    <row r="64" spans="1:17" ht="15" customHeight="1">
      <c r="A64" s="48" t="str">
        <f t="shared" si="1"/>
        <v>삭제</v>
      </c>
      <c r="B64" s="49"/>
      <c r="C64" s="49"/>
      <c r="D64" s="49"/>
      <c r="E64" s="49"/>
    </row>
    <row r="65" spans="1:17" s="223" customFormat="1" ht="15" customHeight="1">
      <c r="A65" s="48" t="str">
        <f t="shared" si="1"/>
        <v>삭제</v>
      </c>
      <c r="B65" s="309"/>
      <c r="C65" s="311"/>
      <c r="D65" s="311"/>
      <c r="E65" s="311"/>
      <c r="F65" s="312" t="s">
        <v>698</v>
      </c>
      <c r="G65" s="299" t="s">
        <v>699</v>
      </c>
      <c r="H65" s="301" t="s">
        <v>700</v>
      </c>
      <c r="I65" s="303"/>
      <c r="J65" s="305" t="s">
        <v>701</v>
      </c>
      <c r="K65" s="305"/>
      <c r="L65" s="305"/>
      <c r="M65" s="306" t="s">
        <v>702</v>
      </c>
      <c r="N65" s="306"/>
      <c r="O65" s="306"/>
      <c r="P65" s="307"/>
      <c r="Q65" s="297" t="s">
        <v>703</v>
      </c>
    </row>
    <row r="66" spans="1:17" s="224" customFormat="1" ht="15" customHeight="1">
      <c r="A66" s="48" t="str">
        <f t="shared" si="1"/>
        <v>삭제</v>
      </c>
      <c r="B66" s="310"/>
      <c r="C66" s="304"/>
      <c r="D66" s="304"/>
      <c r="E66" s="304"/>
      <c r="F66" s="313"/>
      <c r="G66" s="300"/>
      <c r="H66" s="302"/>
      <c r="I66" s="304"/>
      <c r="J66" s="234" t="s">
        <v>721</v>
      </c>
      <c r="K66" s="235" t="s">
        <v>722</v>
      </c>
      <c r="L66" s="235" t="s">
        <v>716</v>
      </c>
      <c r="M66" s="234" t="s">
        <v>721</v>
      </c>
      <c r="N66" s="235" t="s">
        <v>723</v>
      </c>
      <c r="O66" s="235" t="s">
        <v>724</v>
      </c>
      <c r="P66" s="308"/>
      <c r="Q66" s="298"/>
    </row>
    <row r="67" spans="1:17" ht="15" customHeight="1">
      <c r="A67" s="49" t="str">
        <f>IF(Calcu!B93=TRUE,"","삭제")</f>
        <v>삭제</v>
      </c>
      <c r="B67" s="48"/>
      <c r="C67" s="48"/>
      <c r="D67" s="48"/>
      <c r="E67" s="48"/>
      <c r="F67" s="59" t="e">
        <f ca="1">IF(Calcu_ADJ!B93=FALSE,Calcu!O93,Calcu_ADJ!O93)</f>
        <v>#N/A</v>
      </c>
      <c r="G67" s="59">
        <f>Calcu!D$83</f>
        <v>0</v>
      </c>
      <c r="H67" s="59" t="e">
        <f ca="1">IF(Calcu_ADJ!B93=FALSE,Calcu!X93,Calcu_ADJ!X93)</f>
        <v>#N/A</v>
      </c>
      <c r="J67" s="40" t="e">
        <f ca="1">Calcu!U93</f>
        <v>#VALUE!</v>
      </c>
      <c r="K67" s="40" t="e">
        <f ca="1">Calcu!Q93</f>
        <v>#VALUE!</v>
      </c>
      <c r="L67" s="40" t="str">
        <f ca="1">LEFT(Calcu!Y93)</f>
        <v>P</v>
      </c>
      <c r="M67" s="40" t="str">
        <f>IF(Calcu_ADJ!B93=FALSE,"-",Calcu_ADJ!U93)</f>
        <v>-</v>
      </c>
      <c r="N67" s="40" t="str">
        <f>IF(Calcu_ADJ!B93=FALSE,"-",Calcu_ADJ!Q93)</f>
        <v>-</v>
      </c>
      <c r="O67" s="40" t="str">
        <f>IF(Calcu_ADJ!B93=FALSE,"-",LEFT(Calcu_ADJ!Y93))</f>
        <v>-</v>
      </c>
      <c r="Q67" s="40" t="e">
        <f ca="1">IF(Calcu_ADJ!B93=FALSE,Calcu!Z93,Calcu_ADJ!Z93)</f>
        <v>#N/A</v>
      </c>
    </row>
    <row r="68" spans="1:17" ht="15" customHeight="1">
      <c r="A68" s="49" t="str">
        <f>IF(Calcu!B94=TRUE,"","삭제")</f>
        <v>삭제</v>
      </c>
      <c r="B68" s="48"/>
      <c r="C68" s="48"/>
      <c r="D68" s="48"/>
      <c r="E68" s="48"/>
      <c r="F68" s="59" t="e">
        <f ca="1">IF(Calcu_ADJ!B94=FALSE,Calcu!O94,Calcu_ADJ!O94)</f>
        <v>#N/A</v>
      </c>
      <c r="G68" s="59">
        <f>Calcu!D$83</f>
        <v>0</v>
      </c>
      <c r="H68" s="59" t="e">
        <f ca="1">IF(Calcu_ADJ!B94=FALSE,Calcu!X94,Calcu_ADJ!X94)</f>
        <v>#N/A</v>
      </c>
      <c r="J68" s="40" t="e">
        <f ca="1">Calcu!U94</f>
        <v>#VALUE!</v>
      </c>
      <c r="K68" s="40" t="e">
        <f ca="1">Calcu!Q94</f>
        <v>#VALUE!</v>
      </c>
      <c r="L68" s="40" t="str">
        <f ca="1">LEFT(Calcu!Y94)</f>
        <v>P</v>
      </c>
      <c r="M68" s="40" t="str">
        <f>IF(Calcu_ADJ!B94=FALSE,"-",Calcu_ADJ!U94)</f>
        <v>-</v>
      </c>
      <c r="N68" s="40" t="str">
        <f>IF(Calcu_ADJ!B94=FALSE,"-",Calcu_ADJ!Q94)</f>
        <v>-</v>
      </c>
      <c r="O68" s="40" t="str">
        <f>IF(Calcu_ADJ!B94=FALSE,"-",LEFT(Calcu_ADJ!Y94))</f>
        <v>-</v>
      </c>
      <c r="Q68" s="40" t="e">
        <f ca="1">IF(Calcu_ADJ!B94=FALSE,Calcu!Z94,Calcu_ADJ!Z94)</f>
        <v>#N/A</v>
      </c>
    </row>
    <row r="69" spans="1:17" ht="15" customHeight="1">
      <c r="A69" s="49" t="str">
        <f>IF(Calcu!B95=TRUE,"","삭제")</f>
        <v>삭제</v>
      </c>
      <c r="B69" s="48"/>
      <c r="C69" s="48"/>
      <c r="D69" s="48"/>
      <c r="E69" s="48"/>
      <c r="F69" s="59" t="e">
        <f ca="1">IF(Calcu_ADJ!B95=FALSE,Calcu!O95,Calcu_ADJ!O95)</f>
        <v>#N/A</v>
      </c>
      <c r="G69" s="59">
        <f>Calcu!D$83</f>
        <v>0</v>
      </c>
      <c r="H69" s="59" t="e">
        <f ca="1">IF(Calcu_ADJ!B95=FALSE,Calcu!X95,Calcu_ADJ!X95)</f>
        <v>#N/A</v>
      </c>
      <c r="J69" s="40" t="e">
        <f ca="1">Calcu!U95</f>
        <v>#VALUE!</v>
      </c>
      <c r="K69" s="40" t="e">
        <f ca="1">Calcu!Q95</f>
        <v>#VALUE!</v>
      </c>
      <c r="L69" s="40" t="str">
        <f ca="1">LEFT(Calcu!Y95)</f>
        <v>P</v>
      </c>
      <c r="M69" s="40" t="str">
        <f>IF(Calcu_ADJ!B95=FALSE,"-",Calcu_ADJ!U95)</f>
        <v>-</v>
      </c>
      <c r="N69" s="40" t="str">
        <f>IF(Calcu_ADJ!B95=FALSE,"-",Calcu_ADJ!Q95)</f>
        <v>-</v>
      </c>
      <c r="O69" s="40" t="str">
        <f>IF(Calcu_ADJ!B95=FALSE,"-",LEFT(Calcu_ADJ!Y95))</f>
        <v>-</v>
      </c>
      <c r="Q69" s="40" t="e">
        <f ca="1">IF(Calcu_ADJ!B95=FALSE,Calcu!Z95,Calcu_ADJ!Z95)</f>
        <v>#N/A</v>
      </c>
    </row>
    <row r="70" spans="1:17" ht="15" customHeight="1">
      <c r="A70" s="49" t="str">
        <f>IF(Calcu!B96=TRUE,"","삭제")</f>
        <v>삭제</v>
      </c>
      <c r="B70" s="48"/>
      <c r="C70" s="48"/>
      <c r="D70" s="48"/>
      <c r="E70" s="48"/>
      <c r="F70" s="59" t="e">
        <f ca="1">IF(Calcu_ADJ!B96=FALSE,Calcu!O96,Calcu_ADJ!O96)</f>
        <v>#N/A</v>
      </c>
      <c r="G70" s="59">
        <f>Calcu!D$83</f>
        <v>0</v>
      </c>
      <c r="H70" s="59" t="e">
        <f ca="1">IF(Calcu_ADJ!B96=FALSE,Calcu!X96,Calcu_ADJ!X96)</f>
        <v>#N/A</v>
      </c>
      <c r="J70" s="40" t="e">
        <f ca="1">Calcu!U96</f>
        <v>#VALUE!</v>
      </c>
      <c r="K70" s="40" t="e">
        <f ca="1">Calcu!Q96</f>
        <v>#VALUE!</v>
      </c>
      <c r="L70" s="40" t="str">
        <f ca="1">LEFT(Calcu!Y96)</f>
        <v>P</v>
      </c>
      <c r="M70" s="40" t="str">
        <f>IF(Calcu_ADJ!B96=FALSE,"-",Calcu_ADJ!U96)</f>
        <v>-</v>
      </c>
      <c r="N70" s="40" t="str">
        <f>IF(Calcu_ADJ!B96=FALSE,"-",Calcu_ADJ!Q96)</f>
        <v>-</v>
      </c>
      <c r="O70" s="40" t="str">
        <f>IF(Calcu_ADJ!B96=FALSE,"-",LEFT(Calcu_ADJ!Y96))</f>
        <v>-</v>
      </c>
      <c r="Q70" s="40" t="e">
        <f ca="1">IF(Calcu_ADJ!B96=FALSE,Calcu!Z96,Calcu_ADJ!Z96)</f>
        <v>#N/A</v>
      </c>
    </row>
    <row r="71" spans="1:17" ht="15" customHeight="1">
      <c r="A71" s="49" t="str">
        <f>IF(Calcu!B97=TRUE,"","삭제")</f>
        <v>삭제</v>
      </c>
      <c r="B71" s="48"/>
      <c r="C71" s="48"/>
      <c r="D71" s="48"/>
      <c r="E71" s="48"/>
      <c r="F71" s="59" t="e">
        <f ca="1">IF(Calcu_ADJ!B97=FALSE,Calcu!O97,Calcu_ADJ!O97)</f>
        <v>#N/A</v>
      </c>
      <c r="G71" s="59">
        <f>Calcu!D$83</f>
        <v>0</v>
      </c>
      <c r="H71" s="59" t="e">
        <f ca="1">IF(Calcu_ADJ!B97=FALSE,Calcu!X97,Calcu_ADJ!X97)</f>
        <v>#N/A</v>
      </c>
      <c r="J71" s="40" t="e">
        <f ca="1">Calcu!U97</f>
        <v>#VALUE!</v>
      </c>
      <c r="K71" s="40" t="e">
        <f ca="1">Calcu!Q97</f>
        <v>#VALUE!</v>
      </c>
      <c r="L71" s="40" t="str">
        <f ca="1">LEFT(Calcu!Y97)</f>
        <v>P</v>
      </c>
      <c r="M71" s="40" t="str">
        <f>IF(Calcu_ADJ!B97=FALSE,"-",Calcu_ADJ!U97)</f>
        <v>-</v>
      </c>
      <c r="N71" s="40" t="str">
        <f>IF(Calcu_ADJ!B97=FALSE,"-",Calcu_ADJ!Q97)</f>
        <v>-</v>
      </c>
      <c r="O71" s="40" t="str">
        <f>IF(Calcu_ADJ!B97=FALSE,"-",LEFT(Calcu_ADJ!Y97))</f>
        <v>-</v>
      </c>
      <c r="Q71" s="40" t="e">
        <f ca="1">IF(Calcu_ADJ!B97=FALSE,Calcu!Z97,Calcu_ADJ!Z97)</f>
        <v>#N/A</v>
      </c>
    </row>
    <row r="72" spans="1:17" ht="15" customHeight="1">
      <c r="A72" s="49" t="str">
        <f>IF(Calcu!B98=TRUE,"","삭제")</f>
        <v>삭제</v>
      </c>
      <c r="B72" s="48"/>
      <c r="C72" s="48"/>
      <c r="D72" s="48"/>
      <c r="E72" s="48"/>
      <c r="F72" s="59" t="e">
        <f ca="1">IF(Calcu_ADJ!B98=FALSE,Calcu!O98,Calcu_ADJ!O98)</f>
        <v>#N/A</v>
      </c>
      <c r="G72" s="59">
        <f>Calcu!D$83</f>
        <v>0</v>
      </c>
      <c r="H72" s="59" t="e">
        <f ca="1">IF(Calcu_ADJ!B98=FALSE,Calcu!X98,Calcu_ADJ!X98)</f>
        <v>#N/A</v>
      </c>
      <c r="J72" s="40" t="e">
        <f ca="1">Calcu!U98</f>
        <v>#VALUE!</v>
      </c>
      <c r="K72" s="40" t="e">
        <f ca="1">Calcu!Q98</f>
        <v>#VALUE!</v>
      </c>
      <c r="L72" s="40" t="str">
        <f ca="1">LEFT(Calcu!Y98)</f>
        <v>P</v>
      </c>
      <c r="M72" s="40" t="str">
        <f>IF(Calcu_ADJ!B98=FALSE,"-",Calcu_ADJ!U98)</f>
        <v>-</v>
      </c>
      <c r="N72" s="40" t="str">
        <f>IF(Calcu_ADJ!B98=FALSE,"-",Calcu_ADJ!Q98)</f>
        <v>-</v>
      </c>
      <c r="O72" s="40" t="str">
        <f>IF(Calcu_ADJ!B98=FALSE,"-",LEFT(Calcu_ADJ!Y98))</f>
        <v>-</v>
      </c>
      <c r="Q72" s="40" t="e">
        <f ca="1">IF(Calcu_ADJ!B98=FALSE,Calcu!Z98,Calcu_ADJ!Z98)</f>
        <v>#N/A</v>
      </c>
    </row>
    <row r="73" spans="1:17" ht="15" customHeight="1">
      <c r="A73" s="49" t="str">
        <f>IF(Calcu!B99=TRUE,"","삭제")</f>
        <v>삭제</v>
      </c>
      <c r="B73" s="48"/>
      <c r="C73" s="48"/>
      <c r="D73" s="48"/>
      <c r="E73" s="48"/>
      <c r="F73" s="59" t="e">
        <f ca="1">IF(Calcu_ADJ!B99=FALSE,Calcu!O99,Calcu_ADJ!O99)</f>
        <v>#N/A</v>
      </c>
      <c r="G73" s="59">
        <f>Calcu!D$83</f>
        <v>0</v>
      </c>
      <c r="H73" s="59" t="e">
        <f ca="1">IF(Calcu_ADJ!B99=FALSE,Calcu!X99,Calcu_ADJ!X99)</f>
        <v>#N/A</v>
      </c>
      <c r="J73" s="40" t="e">
        <f ca="1">Calcu!U99</f>
        <v>#VALUE!</v>
      </c>
      <c r="K73" s="40" t="e">
        <f ca="1">Calcu!Q99</f>
        <v>#VALUE!</v>
      </c>
      <c r="L73" s="40" t="str">
        <f ca="1">LEFT(Calcu!Y99)</f>
        <v>P</v>
      </c>
      <c r="M73" s="40" t="str">
        <f>IF(Calcu_ADJ!B99=FALSE,"-",Calcu_ADJ!U99)</f>
        <v>-</v>
      </c>
      <c r="N73" s="40" t="str">
        <f>IF(Calcu_ADJ!B99=FALSE,"-",Calcu_ADJ!Q99)</f>
        <v>-</v>
      </c>
      <c r="O73" s="40" t="str">
        <f>IF(Calcu_ADJ!B99=FALSE,"-",LEFT(Calcu_ADJ!Y99))</f>
        <v>-</v>
      </c>
      <c r="Q73" s="40" t="e">
        <f ca="1">IF(Calcu_ADJ!B99=FALSE,Calcu!Z99,Calcu_ADJ!Z99)</f>
        <v>#N/A</v>
      </c>
    </row>
    <row r="74" spans="1:17" ht="15" customHeight="1">
      <c r="A74" s="49" t="str">
        <f>IF(Calcu!B100=TRUE,"","삭제")</f>
        <v>삭제</v>
      </c>
      <c r="B74" s="48"/>
      <c r="C74" s="48"/>
      <c r="D74" s="48"/>
      <c r="E74" s="48"/>
      <c r="F74" s="59" t="e">
        <f ca="1">IF(Calcu_ADJ!B100=FALSE,Calcu!O100,Calcu_ADJ!O100)</f>
        <v>#N/A</v>
      </c>
      <c r="G74" s="59">
        <f>Calcu!D$83</f>
        <v>0</v>
      </c>
      <c r="H74" s="59" t="e">
        <f ca="1">IF(Calcu_ADJ!B100=FALSE,Calcu!X100,Calcu_ADJ!X100)</f>
        <v>#N/A</v>
      </c>
      <c r="J74" s="40" t="e">
        <f ca="1">Calcu!U100</f>
        <v>#VALUE!</v>
      </c>
      <c r="K74" s="40" t="e">
        <f ca="1">Calcu!Q100</f>
        <v>#VALUE!</v>
      </c>
      <c r="L74" s="40" t="str">
        <f ca="1">LEFT(Calcu!Y100)</f>
        <v>P</v>
      </c>
      <c r="M74" s="40" t="str">
        <f>IF(Calcu_ADJ!B100=FALSE,"-",Calcu_ADJ!U100)</f>
        <v>-</v>
      </c>
      <c r="N74" s="40" t="str">
        <f>IF(Calcu_ADJ!B100=FALSE,"-",Calcu_ADJ!Q100)</f>
        <v>-</v>
      </c>
      <c r="O74" s="40" t="str">
        <f>IF(Calcu_ADJ!B100=FALSE,"-",LEFT(Calcu_ADJ!Y100))</f>
        <v>-</v>
      </c>
      <c r="Q74" s="40" t="e">
        <f ca="1">IF(Calcu_ADJ!B100=FALSE,Calcu!Z100,Calcu_ADJ!Z100)</f>
        <v>#N/A</v>
      </c>
    </row>
    <row r="75" spans="1:17" ht="15" customHeight="1">
      <c r="A75" s="49" t="str">
        <f>IF(Calcu!B101=TRUE,"","삭제")</f>
        <v>삭제</v>
      </c>
      <c r="B75" s="48"/>
      <c r="C75" s="48"/>
      <c r="D75" s="48"/>
      <c r="E75" s="48"/>
      <c r="F75" s="59" t="e">
        <f ca="1">IF(Calcu_ADJ!B101=FALSE,Calcu!O101,Calcu_ADJ!O101)</f>
        <v>#N/A</v>
      </c>
      <c r="G75" s="59">
        <f>Calcu!D$83</f>
        <v>0</v>
      </c>
      <c r="H75" s="59" t="e">
        <f ca="1">IF(Calcu_ADJ!B101=FALSE,Calcu!X101,Calcu_ADJ!X101)</f>
        <v>#N/A</v>
      </c>
      <c r="J75" s="40" t="e">
        <f ca="1">Calcu!U101</f>
        <v>#VALUE!</v>
      </c>
      <c r="K75" s="40" t="e">
        <f ca="1">Calcu!Q101</f>
        <v>#VALUE!</v>
      </c>
      <c r="L75" s="40" t="str">
        <f ca="1">LEFT(Calcu!Y101)</f>
        <v>P</v>
      </c>
      <c r="M75" s="40" t="str">
        <f>IF(Calcu_ADJ!B101=FALSE,"-",Calcu_ADJ!U101)</f>
        <v>-</v>
      </c>
      <c r="N75" s="40" t="str">
        <f>IF(Calcu_ADJ!B101=FALSE,"-",Calcu_ADJ!Q101)</f>
        <v>-</v>
      </c>
      <c r="O75" s="40" t="str">
        <f>IF(Calcu_ADJ!B101=FALSE,"-",LEFT(Calcu_ADJ!Y101))</f>
        <v>-</v>
      </c>
      <c r="Q75" s="40" t="e">
        <f ca="1">IF(Calcu_ADJ!B101=FALSE,Calcu!Z101,Calcu_ADJ!Z101)</f>
        <v>#N/A</v>
      </c>
    </row>
    <row r="76" spans="1:17" ht="15" customHeight="1">
      <c r="A76" s="49" t="str">
        <f>IF(Calcu!B102=TRUE,"","삭제")</f>
        <v>삭제</v>
      </c>
      <c r="B76" s="48"/>
      <c r="C76" s="48"/>
      <c r="D76" s="48"/>
      <c r="E76" s="48"/>
      <c r="F76" s="59" t="e">
        <f ca="1">IF(Calcu_ADJ!B102=FALSE,Calcu!O102,Calcu_ADJ!O102)</f>
        <v>#N/A</v>
      </c>
      <c r="G76" s="59">
        <f>Calcu!D$83</f>
        <v>0</v>
      </c>
      <c r="H76" s="59" t="e">
        <f ca="1">IF(Calcu_ADJ!B102=FALSE,Calcu!X102,Calcu_ADJ!X102)</f>
        <v>#N/A</v>
      </c>
      <c r="J76" s="40" t="e">
        <f ca="1">Calcu!U102</f>
        <v>#VALUE!</v>
      </c>
      <c r="K76" s="40" t="e">
        <f ca="1">Calcu!Q102</f>
        <v>#VALUE!</v>
      </c>
      <c r="L76" s="40" t="str">
        <f ca="1">LEFT(Calcu!Y102)</f>
        <v>P</v>
      </c>
      <c r="M76" s="40" t="str">
        <f>IF(Calcu_ADJ!B102=FALSE,"-",Calcu_ADJ!U102)</f>
        <v>-</v>
      </c>
      <c r="N76" s="40" t="str">
        <f>IF(Calcu_ADJ!B102=FALSE,"-",Calcu_ADJ!Q102)</f>
        <v>-</v>
      </c>
      <c r="O76" s="40" t="str">
        <f>IF(Calcu_ADJ!B102=FALSE,"-",LEFT(Calcu_ADJ!Y102))</f>
        <v>-</v>
      </c>
      <c r="Q76" s="40" t="e">
        <f ca="1">IF(Calcu_ADJ!B102=FALSE,Calcu!Z102,Calcu_ADJ!Z102)</f>
        <v>#N/A</v>
      </c>
    </row>
    <row r="77" spans="1:17" ht="15" customHeight="1">
      <c r="A77" s="49" t="str">
        <f>IF(Calcu!B103=TRUE,"","삭제")</f>
        <v>삭제</v>
      </c>
      <c r="B77" s="48"/>
      <c r="C77" s="48"/>
      <c r="D77" s="48"/>
      <c r="E77" s="48"/>
      <c r="F77" s="59" t="e">
        <f ca="1">IF(Calcu_ADJ!B103=FALSE,Calcu!O103,Calcu_ADJ!O103)</f>
        <v>#N/A</v>
      </c>
      <c r="G77" s="59">
        <f>Calcu!D$83</f>
        <v>0</v>
      </c>
      <c r="H77" s="59" t="e">
        <f ca="1">IF(Calcu_ADJ!B103=FALSE,Calcu!X103,Calcu_ADJ!X103)</f>
        <v>#N/A</v>
      </c>
      <c r="J77" s="40" t="e">
        <f ca="1">Calcu!U103</f>
        <v>#VALUE!</v>
      </c>
      <c r="K77" s="40" t="e">
        <f ca="1">Calcu!Q103</f>
        <v>#VALUE!</v>
      </c>
      <c r="L77" s="40" t="str">
        <f ca="1">LEFT(Calcu!Y103)</f>
        <v>P</v>
      </c>
      <c r="M77" s="40" t="str">
        <f>IF(Calcu_ADJ!B103=FALSE,"-",Calcu_ADJ!U103)</f>
        <v>-</v>
      </c>
      <c r="N77" s="40" t="str">
        <f>IF(Calcu_ADJ!B103=FALSE,"-",Calcu_ADJ!Q103)</f>
        <v>-</v>
      </c>
      <c r="O77" s="40" t="str">
        <f>IF(Calcu_ADJ!B103=FALSE,"-",LEFT(Calcu_ADJ!Y103))</f>
        <v>-</v>
      </c>
      <c r="Q77" s="40" t="e">
        <f ca="1">IF(Calcu_ADJ!B103=FALSE,Calcu!Z103,Calcu_ADJ!Z103)</f>
        <v>#N/A</v>
      </c>
    </row>
    <row r="78" spans="1:17" ht="15" customHeight="1">
      <c r="A78" s="49" t="str">
        <f>IF(Calcu!B104=TRUE,"","삭제")</f>
        <v>삭제</v>
      </c>
      <c r="B78" s="48"/>
      <c r="C78" s="48"/>
      <c r="D78" s="48"/>
      <c r="E78" s="48"/>
      <c r="F78" s="59" t="e">
        <f ca="1">IF(Calcu_ADJ!B104=FALSE,Calcu!O104,Calcu_ADJ!O104)</f>
        <v>#N/A</v>
      </c>
      <c r="G78" s="59">
        <f>Calcu!D$83</f>
        <v>0</v>
      </c>
      <c r="H78" s="59" t="e">
        <f ca="1">IF(Calcu_ADJ!B104=FALSE,Calcu!X104,Calcu_ADJ!X104)</f>
        <v>#N/A</v>
      </c>
      <c r="J78" s="40" t="e">
        <f ca="1">Calcu!U104</f>
        <v>#VALUE!</v>
      </c>
      <c r="K78" s="40" t="e">
        <f ca="1">Calcu!Q104</f>
        <v>#VALUE!</v>
      </c>
      <c r="L78" s="40" t="str">
        <f ca="1">LEFT(Calcu!Y104)</f>
        <v>P</v>
      </c>
      <c r="M78" s="40" t="str">
        <f>IF(Calcu_ADJ!B104=FALSE,"-",Calcu_ADJ!U104)</f>
        <v>-</v>
      </c>
      <c r="N78" s="40" t="str">
        <f>IF(Calcu_ADJ!B104=FALSE,"-",Calcu_ADJ!Q104)</f>
        <v>-</v>
      </c>
      <c r="O78" s="40" t="str">
        <f>IF(Calcu_ADJ!B104=FALSE,"-",LEFT(Calcu_ADJ!Y104))</f>
        <v>-</v>
      </c>
      <c r="Q78" s="40" t="e">
        <f ca="1">IF(Calcu_ADJ!B104=FALSE,Calcu!Z104,Calcu_ADJ!Z104)</f>
        <v>#N/A</v>
      </c>
    </row>
    <row r="79" spans="1:17" ht="15" customHeight="1">
      <c r="A79" s="49" t="str">
        <f>IF(Calcu!B105=TRUE,"","삭제")</f>
        <v>삭제</v>
      </c>
      <c r="B79" s="48"/>
      <c r="C79" s="48"/>
      <c r="D79" s="48"/>
      <c r="E79" s="48"/>
      <c r="F79" s="59" t="e">
        <f ca="1">IF(Calcu_ADJ!B105=FALSE,Calcu!O105,Calcu_ADJ!O105)</f>
        <v>#N/A</v>
      </c>
      <c r="G79" s="59">
        <f>Calcu!D$83</f>
        <v>0</v>
      </c>
      <c r="H79" s="59" t="e">
        <f ca="1">IF(Calcu_ADJ!B105=FALSE,Calcu!X105,Calcu_ADJ!X105)</f>
        <v>#N/A</v>
      </c>
      <c r="J79" s="40" t="e">
        <f ca="1">Calcu!U105</f>
        <v>#VALUE!</v>
      </c>
      <c r="K79" s="40" t="e">
        <f ca="1">Calcu!Q105</f>
        <v>#VALUE!</v>
      </c>
      <c r="L79" s="40" t="str">
        <f ca="1">LEFT(Calcu!Y105)</f>
        <v>P</v>
      </c>
      <c r="M79" s="40" t="str">
        <f>IF(Calcu_ADJ!B105=FALSE,"-",Calcu_ADJ!U105)</f>
        <v>-</v>
      </c>
      <c r="N79" s="40" t="str">
        <f>IF(Calcu_ADJ!B105=FALSE,"-",Calcu_ADJ!Q105)</f>
        <v>-</v>
      </c>
      <c r="O79" s="40" t="str">
        <f>IF(Calcu_ADJ!B105=FALSE,"-",LEFT(Calcu_ADJ!Y105))</f>
        <v>-</v>
      </c>
      <c r="Q79" s="40" t="e">
        <f ca="1">IF(Calcu_ADJ!B105=FALSE,Calcu!Z105,Calcu_ADJ!Z105)</f>
        <v>#N/A</v>
      </c>
    </row>
    <row r="80" spans="1:17" ht="15" customHeight="1">
      <c r="A80" s="49" t="str">
        <f>IF(Calcu!B106=TRUE,"","삭제")</f>
        <v>삭제</v>
      </c>
      <c r="B80" s="48"/>
      <c r="C80" s="48"/>
      <c r="D80" s="48"/>
      <c r="E80" s="48"/>
      <c r="F80" s="59" t="e">
        <f ca="1">IF(Calcu_ADJ!B106=FALSE,Calcu!O106,Calcu_ADJ!O106)</f>
        <v>#N/A</v>
      </c>
      <c r="G80" s="59">
        <f>Calcu!D$83</f>
        <v>0</v>
      </c>
      <c r="H80" s="59" t="e">
        <f ca="1">IF(Calcu_ADJ!B106=FALSE,Calcu!X106,Calcu_ADJ!X106)</f>
        <v>#N/A</v>
      </c>
      <c r="J80" s="40" t="e">
        <f ca="1">Calcu!U106</f>
        <v>#VALUE!</v>
      </c>
      <c r="K80" s="40" t="e">
        <f ca="1">Calcu!Q106</f>
        <v>#VALUE!</v>
      </c>
      <c r="L80" s="40" t="str">
        <f ca="1">LEFT(Calcu!Y106)</f>
        <v>P</v>
      </c>
      <c r="M80" s="40" t="str">
        <f>IF(Calcu_ADJ!B106=FALSE,"-",Calcu_ADJ!U106)</f>
        <v>-</v>
      </c>
      <c r="N80" s="40" t="str">
        <f>IF(Calcu_ADJ!B106=FALSE,"-",Calcu_ADJ!Q106)</f>
        <v>-</v>
      </c>
      <c r="O80" s="40" t="str">
        <f>IF(Calcu_ADJ!B106=FALSE,"-",LEFT(Calcu_ADJ!Y106))</f>
        <v>-</v>
      </c>
      <c r="Q80" s="40" t="e">
        <f ca="1">IF(Calcu_ADJ!B106=FALSE,Calcu!Z106,Calcu_ADJ!Z106)</f>
        <v>#N/A</v>
      </c>
    </row>
    <row r="81" spans="1:17" ht="15" customHeight="1">
      <c r="A81" s="49" t="str">
        <f>IF(Calcu!B107=TRUE,"","삭제")</f>
        <v>삭제</v>
      </c>
      <c r="B81" s="48"/>
      <c r="C81" s="48"/>
      <c r="D81" s="48"/>
      <c r="E81" s="48"/>
      <c r="F81" s="59" t="e">
        <f ca="1">IF(Calcu_ADJ!B107=FALSE,Calcu!O107,Calcu_ADJ!O107)</f>
        <v>#N/A</v>
      </c>
      <c r="G81" s="59">
        <f>Calcu!D$83</f>
        <v>0</v>
      </c>
      <c r="H81" s="59" t="e">
        <f ca="1">IF(Calcu_ADJ!B107=FALSE,Calcu!X107,Calcu_ADJ!X107)</f>
        <v>#N/A</v>
      </c>
      <c r="J81" s="40" t="e">
        <f ca="1">Calcu!U107</f>
        <v>#VALUE!</v>
      </c>
      <c r="K81" s="40" t="e">
        <f ca="1">Calcu!Q107</f>
        <v>#VALUE!</v>
      </c>
      <c r="L81" s="40" t="str">
        <f ca="1">LEFT(Calcu!Y107)</f>
        <v>P</v>
      </c>
      <c r="M81" s="40" t="str">
        <f>IF(Calcu_ADJ!B107=FALSE,"-",Calcu_ADJ!U107)</f>
        <v>-</v>
      </c>
      <c r="N81" s="40" t="str">
        <f>IF(Calcu_ADJ!B107=FALSE,"-",Calcu_ADJ!Q107)</f>
        <v>-</v>
      </c>
      <c r="O81" s="40" t="str">
        <f>IF(Calcu_ADJ!B107=FALSE,"-",LEFT(Calcu_ADJ!Y107))</f>
        <v>-</v>
      </c>
      <c r="Q81" s="40" t="e">
        <f ca="1">IF(Calcu_ADJ!B107=FALSE,Calcu!Z107,Calcu_ADJ!Z107)</f>
        <v>#N/A</v>
      </c>
    </row>
    <row r="82" spans="1:17" ht="15" customHeight="1">
      <c r="A82" s="49" t="str">
        <f>IF(Calcu!B108=TRUE,"","삭제")</f>
        <v>삭제</v>
      </c>
      <c r="B82" s="48"/>
      <c r="C82" s="48"/>
      <c r="D82" s="48"/>
      <c r="E82" s="48"/>
      <c r="F82" s="59" t="e">
        <f ca="1">IF(Calcu_ADJ!B108=FALSE,Calcu!O108,Calcu_ADJ!O108)</f>
        <v>#N/A</v>
      </c>
      <c r="G82" s="59">
        <f>Calcu!D$83</f>
        <v>0</v>
      </c>
      <c r="H82" s="59" t="e">
        <f ca="1">IF(Calcu_ADJ!B108=FALSE,Calcu!X108,Calcu_ADJ!X108)</f>
        <v>#N/A</v>
      </c>
      <c r="J82" s="40" t="e">
        <f ca="1">Calcu!U108</f>
        <v>#VALUE!</v>
      </c>
      <c r="K82" s="40" t="e">
        <f ca="1">Calcu!Q108</f>
        <v>#VALUE!</v>
      </c>
      <c r="L82" s="40" t="str">
        <f ca="1">LEFT(Calcu!Y108)</f>
        <v>P</v>
      </c>
      <c r="M82" s="40" t="str">
        <f>IF(Calcu_ADJ!B108=FALSE,"-",Calcu_ADJ!U108)</f>
        <v>-</v>
      </c>
      <c r="N82" s="40" t="str">
        <f>IF(Calcu_ADJ!B108=FALSE,"-",Calcu_ADJ!Q108)</f>
        <v>-</v>
      </c>
      <c r="O82" s="40" t="str">
        <f>IF(Calcu_ADJ!B108=FALSE,"-",LEFT(Calcu_ADJ!Y108))</f>
        <v>-</v>
      </c>
      <c r="Q82" s="40" t="e">
        <f ca="1">IF(Calcu_ADJ!B108=FALSE,Calcu!Z108,Calcu_ADJ!Z108)</f>
        <v>#N/A</v>
      </c>
    </row>
    <row r="83" spans="1:17" ht="15" customHeight="1">
      <c r="A83" s="49" t="str">
        <f>A59</f>
        <v>삭제</v>
      </c>
      <c r="G83" s="61" t="s">
        <v>704</v>
      </c>
      <c r="H83" s="225">
        <f ca="1">IF(Calcu_ADJ!B93=FALSE,측정불확도추정보고서!H240,측정불확도추정보고서!H411)</f>
        <v>2</v>
      </c>
      <c r="K83" s="58"/>
      <c r="Q83" s="61"/>
    </row>
    <row r="84" spans="1:17" ht="15" customHeight="1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6"/>
    </row>
  </sheetData>
  <mergeCells count="37"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  <mergeCell ref="M15:O15"/>
    <mergeCell ref="P15:P16"/>
    <mergeCell ref="Q15:Q16"/>
    <mergeCell ref="G40:G41"/>
    <mergeCell ref="H40:H41"/>
    <mergeCell ref="B65:B66"/>
    <mergeCell ref="C65:C66"/>
    <mergeCell ref="D65:D66"/>
    <mergeCell ref="E65:E66"/>
    <mergeCell ref="F65:F66"/>
    <mergeCell ref="B40:B41"/>
    <mergeCell ref="C40:C41"/>
    <mergeCell ref="D40:D41"/>
    <mergeCell ref="E40:E41"/>
    <mergeCell ref="F40:F41"/>
    <mergeCell ref="I40:I41"/>
    <mergeCell ref="J40:L40"/>
    <mergeCell ref="M40:O40"/>
    <mergeCell ref="P40:P41"/>
    <mergeCell ref="Q40:Q41"/>
    <mergeCell ref="Q65:Q66"/>
    <mergeCell ref="G65:G66"/>
    <mergeCell ref="H65:H66"/>
    <mergeCell ref="I65:I66"/>
    <mergeCell ref="J65:L65"/>
    <mergeCell ref="M65:O65"/>
    <mergeCell ref="P65:P66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showGridLines="0" workbookViewId="0">
      <selection sqref="A1:L2"/>
    </sheetView>
  </sheetViews>
  <sheetFormatPr defaultColWidth="10.77734375" defaultRowHeight="15" customHeight="1"/>
  <cols>
    <col min="1" max="2" width="5" style="40" customWidth="1"/>
    <col min="3" max="10" width="7.5546875" style="40" customWidth="1"/>
    <col min="11" max="11" width="5" style="40" customWidth="1"/>
    <col min="12" max="12" width="5" style="121" customWidth="1"/>
    <col min="13" max="13" width="6.77734375" style="159" customWidth="1"/>
    <col min="14" max="16384" width="10.77734375" style="121"/>
  </cols>
  <sheetData>
    <row r="1" spans="1:13" s="102" customFormat="1" ht="33" customHeight="1">
      <c r="A1" s="322" t="s">
        <v>97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104"/>
    </row>
    <row r="2" spans="1:13" s="102" customFormat="1" ht="33" customHeight="1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104"/>
    </row>
    <row r="3" spans="1:13" s="102" customFormat="1" ht="12.75" customHeight="1">
      <c r="A3" s="56"/>
      <c r="B3" s="56"/>
      <c r="C3" s="22"/>
      <c r="D3" s="22"/>
      <c r="E3" s="22"/>
      <c r="F3" s="22"/>
      <c r="G3" s="22"/>
      <c r="H3" s="22"/>
      <c r="I3" s="22"/>
      <c r="J3" s="22"/>
      <c r="K3" s="22"/>
      <c r="L3" s="103"/>
      <c r="M3" s="158"/>
    </row>
    <row r="4" spans="1:13" s="104" customFormat="1" ht="13.5" customHeight="1">
      <c r="A4" s="118"/>
      <c r="B4" s="118"/>
      <c r="C4" s="119"/>
      <c r="D4" s="119"/>
      <c r="E4" s="143"/>
      <c r="F4" s="119"/>
      <c r="G4" s="119"/>
      <c r="H4" s="144"/>
      <c r="I4" s="120"/>
      <c r="J4" s="143"/>
      <c r="K4" s="143"/>
      <c r="L4" s="118"/>
      <c r="M4" s="39"/>
    </row>
    <row r="5" spans="1:13" s="105" customFormat="1" ht="1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3" ht="15" customHeight="1">
      <c r="C6" s="62" t="str">
        <f>"○ 품명 : "&amp;기본정보!C$5</f>
        <v xml:space="preserve">○ 품명 : </v>
      </c>
    </row>
    <row r="7" spans="1:13" ht="15" customHeight="1">
      <c r="C7" s="62" t="str">
        <f>"○ 제작회사 : "&amp;기본정보!C$6</f>
        <v xml:space="preserve">○ 제작회사 : </v>
      </c>
    </row>
    <row r="8" spans="1:13" ht="15" customHeight="1">
      <c r="C8" s="62" t="str">
        <f>"○ 형식 : "&amp;기본정보!C$7</f>
        <v xml:space="preserve">○ 형식 : </v>
      </c>
    </row>
    <row r="9" spans="1:13" ht="15" customHeight="1">
      <c r="C9" s="62" t="str">
        <f>"○ 기기번호 : "&amp;기본정보!C$8</f>
        <v xml:space="preserve">○ 기기번호 : </v>
      </c>
    </row>
    <row r="11" spans="1:13" s="40" customFormat="1" ht="15" customHeight="1">
      <c r="C11" s="41" t="s">
        <v>417</v>
      </c>
      <c r="L11" s="121"/>
    </row>
    <row r="12" spans="1:13" s="40" customFormat="1" ht="15" customHeight="1">
      <c r="C12" s="62" t="str">
        <f ca="1">"○ 최대용량 : "&amp;Calcu!M18</f>
        <v>○ 최대용량 : 0.00 0</v>
      </c>
      <c r="L12" s="121"/>
    </row>
    <row r="13" spans="1:13" s="40" customFormat="1" ht="15" customHeight="1">
      <c r="A13" s="49"/>
      <c r="B13" s="49"/>
      <c r="C13" s="62" t="str">
        <f ca="1">"○ 최소눈금 : "&amp;Calcu!N18</f>
        <v>○ 최소눈금 : For1at 0</v>
      </c>
      <c r="L13" s="121"/>
    </row>
    <row r="14" spans="1:13" s="107" customFormat="1" ht="15" customHeight="1">
      <c r="A14" s="49"/>
      <c r="B14" s="49"/>
      <c r="C14" s="40"/>
      <c r="D14" s="40"/>
      <c r="E14" s="40"/>
      <c r="F14" s="40"/>
      <c r="G14" s="40"/>
      <c r="H14" s="40"/>
      <c r="I14" s="40"/>
      <c r="J14" s="40"/>
      <c r="K14" s="40"/>
      <c r="L14" s="121"/>
    </row>
    <row r="15" spans="1:13" s="107" customFormat="1" ht="15" customHeight="1">
      <c r="A15" s="48"/>
      <c r="B15" s="48"/>
      <c r="C15" s="41" t="s">
        <v>459</v>
      </c>
      <c r="D15" s="40"/>
      <c r="E15" s="60"/>
      <c r="F15" s="60"/>
      <c r="G15" s="60"/>
      <c r="H15" s="59"/>
      <c r="I15" s="40"/>
      <c r="J15" s="40"/>
      <c r="K15" s="40"/>
      <c r="L15" s="122"/>
    </row>
    <row r="16" spans="1:13" s="107" customFormat="1" ht="15" customHeight="1">
      <c r="A16" s="48"/>
      <c r="B16" s="48"/>
      <c r="C16" s="288" t="s">
        <v>419</v>
      </c>
      <c r="D16" s="289"/>
      <c r="E16" s="288" t="s">
        <v>675</v>
      </c>
      <c r="F16" s="289"/>
      <c r="G16" s="318" t="s">
        <v>460</v>
      </c>
      <c r="H16" s="319"/>
      <c r="I16" s="314" t="s">
        <v>677</v>
      </c>
      <c r="J16" s="315"/>
      <c r="K16" s="59"/>
      <c r="L16" s="122"/>
    </row>
    <row r="17" spans="1:12" s="107" customFormat="1" ht="15" customHeight="1">
      <c r="A17" s="48"/>
      <c r="B17" s="48"/>
      <c r="C17" s="286" t="str">
        <f>"("&amp;Calcu!D17&amp;")"</f>
        <v>(0)</v>
      </c>
      <c r="D17" s="287"/>
      <c r="E17" s="286" t="str">
        <f>"("&amp;Calcu!D17&amp;")"</f>
        <v>(0)</v>
      </c>
      <c r="F17" s="287"/>
      <c r="G17" s="320" t="str">
        <f>E17</f>
        <v>(0)</v>
      </c>
      <c r="H17" s="321"/>
      <c r="I17" s="316"/>
      <c r="J17" s="317"/>
      <c r="K17" s="59"/>
      <c r="L17" s="122"/>
    </row>
    <row r="18" spans="1:12" s="107" customFormat="1" ht="15" customHeight="1">
      <c r="A18" s="48" t="str">
        <f>IF(Calcu!B27=TRUE,"","삭제")</f>
        <v>삭제</v>
      </c>
      <c r="B18" s="48"/>
      <c r="C18" s="288" t="e">
        <f ca="1">Calcu!O27</f>
        <v>#N/A</v>
      </c>
      <c r="D18" s="289"/>
      <c r="E18" s="288" t="e">
        <f ca="1">Calcu!U27</f>
        <v>#VALUE!</v>
      </c>
      <c r="F18" s="289"/>
      <c r="G18" s="318" t="e">
        <f ca="1">Calcu!X27</f>
        <v>#N/A</v>
      </c>
      <c r="H18" s="319"/>
      <c r="I18" s="288" t="str">
        <f ca="1">Calcu!Y27</f>
        <v>PASS</v>
      </c>
      <c r="J18" s="289"/>
      <c r="K18" s="59"/>
      <c r="L18" s="122"/>
    </row>
    <row r="19" spans="1:12" s="107" customFormat="1" ht="15" customHeight="1">
      <c r="A19" s="48" t="str">
        <f>IF(Calcu!B28=TRUE,"","삭제")</f>
        <v>삭제</v>
      </c>
      <c r="B19" s="48"/>
      <c r="C19" s="286" t="e">
        <f ca="1">Calcu!O28</f>
        <v>#N/A</v>
      </c>
      <c r="D19" s="287"/>
      <c r="E19" s="286" t="e">
        <f ca="1">Calcu!U28</f>
        <v>#VALUE!</v>
      </c>
      <c r="F19" s="287"/>
      <c r="G19" s="286" t="e">
        <f ca="1">Calcu!X28</f>
        <v>#N/A</v>
      </c>
      <c r="H19" s="287"/>
      <c r="I19" s="286" t="str">
        <f ca="1">Calcu!Y28</f>
        <v>PASS</v>
      </c>
      <c r="J19" s="287"/>
      <c r="K19" s="59"/>
      <c r="L19" s="122"/>
    </row>
    <row r="20" spans="1:12" s="107" customFormat="1" ht="15" customHeight="1">
      <c r="A20" s="48" t="str">
        <f>IF(Calcu!B29=TRUE,"","삭제")</f>
        <v>삭제</v>
      </c>
      <c r="B20" s="48"/>
      <c r="C20" s="286" t="e">
        <f ca="1">Calcu!O29</f>
        <v>#N/A</v>
      </c>
      <c r="D20" s="287"/>
      <c r="E20" s="286" t="e">
        <f ca="1">Calcu!U29</f>
        <v>#VALUE!</v>
      </c>
      <c r="F20" s="287"/>
      <c r="G20" s="286" t="e">
        <f ca="1">Calcu!X29</f>
        <v>#N/A</v>
      </c>
      <c r="H20" s="287"/>
      <c r="I20" s="286" t="str">
        <f ca="1">Calcu!Y29</f>
        <v>PASS</v>
      </c>
      <c r="J20" s="287"/>
      <c r="K20" s="59"/>
      <c r="L20" s="122"/>
    </row>
    <row r="21" spans="1:12" s="107" customFormat="1" ht="15" customHeight="1">
      <c r="A21" s="48" t="str">
        <f>IF(Calcu!B30=TRUE,"","삭제")</f>
        <v>삭제</v>
      </c>
      <c r="B21" s="48"/>
      <c r="C21" s="286" t="e">
        <f ca="1">Calcu!O30</f>
        <v>#N/A</v>
      </c>
      <c r="D21" s="287"/>
      <c r="E21" s="286" t="e">
        <f ca="1">Calcu!U30</f>
        <v>#VALUE!</v>
      </c>
      <c r="F21" s="287"/>
      <c r="G21" s="286" t="e">
        <f ca="1">Calcu!X30</f>
        <v>#N/A</v>
      </c>
      <c r="H21" s="287"/>
      <c r="I21" s="286" t="str">
        <f ca="1">Calcu!Y30</f>
        <v>PASS</v>
      </c>
      <c r="J21" s="287"/>
      <c r="K21" s="59"/>
      <c r="L21" s="122"/>
    </row>
    <row r="22" spans="1:12" s="107" customFormat="1" ht="15" customHeight="1">
      <c r="A22" s="48" t="str">
        <f>IF(Calcu!B31=TRUE,"","삭제")</f>
        <v>삭제</v>
      </c>
      <c r="B22" s="48"/>
      <c r="C22" s="286" t="e">
        <f ca="1">Calcu!O31</f>
        <v>#N/A</v>
      </c>
      <c r="D22" s="287"/>
      <c r="E22" s="286" t="e">
        <f ca="1">Calcu!U31</f>
        <v>#VALUE!</v>
      </c>
      <c r="F22" s="287"/>
      <c r="G22" s="286" t="e">
        <f ca="1">Calcu!X31</f>
        <v>#N/A</v>
      </c>
      <c r="H22" s="287"/>
      <c r="I22" s="286" t="str">
        <f ca="1">Calcu!Y31</f>
        <v>PASS</v>
      </c>
      <c r="J22" s="287"/>
      <c r="K22" s="59"/>
      <c r="L22" s="122"/>
    </row>
    <row r="23" spans="1:12" s="107" customFormat="1" ht="15" customHeight="1">
      <c r="A23" s="48" t="str">
        <f>IF(Calcu!B32=TRUE,"","삭제")</f>
        <v>삭제</v>
      </c>
      <c r="B23" s="48"/>
      <c r="C23" s="286" t="e">
        <f ca="1">Calcu!O32</f>
        <v>#N/A</v>
      </c>
      <c r="D23" s="287"/>
      <c r="E23" s="286" t="e">
        <f ca="1">Calcu!U32</f>
        <v>#VALUE!</v>
      </c>
      <c r="F23" s="287"/>
      <c r="G23" s="286" t="e">
        <f ca="1">Calcu!X32</f>
        <v>#N/A</v>
      </c>
      <c r="H23" s="287"/>
      <c r="I23" s="286" t="str">
        <f ca="1">Calcu!Y32</f>
        <v>PASS</v>
      </c>
      <c r="J23" s="287"/>
      <c r="K23" s="59"/>
      <c r="L23" s="122"/>
    </row>
    <row r="24" spans="1:12" s="107" customFormat="1" ht="15" customHeight="1">
      <c r="A24" s="48" t="str">
        <f>IF(Calcu!B33=TRUE,"","삭제")</f>
        <v>삭제</v>
      </c>
      <c r="B24" s="48"/>
      <c r="C24" s="286" t="e">
        <f ca="1">Calcu!O33</f>
        <v>#N/A</v>
      </c>
      <c r="D24" s="287"/>
      <c r="E24" s="286" t="e">
        <f ca="1">Calcu!U33</f>
        <v>#VALUE!</v>
      </c>
      <c r="F24" s="287"/>
      <c r="G24" s="286" t="e">
        <f ca="1">Calcu!X33</f>
        <v>#N/A</v>
      </c>
      <c r="H24" s="287"/>
      <c r="I24" s="286" t="str">
        <f ca="1">Calcu!Y33</f>
        <v>PASS</v>
      </c>
      <c r="J24" s="287"/>
      <c r="K24" s="59"/>
      <c r="L24" s="122"/>
    </row>
    <row r="25" spans="1:12" s="107" customFormat="1" ht="15" customHeight="1">
      <c r="A25" s="48" t="str">
        <f>IF(Calcu!B34=TRUE,"","삭제")</f>
        <v>삭제</v>
      </c>
      <c r="B25" s="48"/>
      <c r="C25" s="286" t="e">
        <f ca="1">Calcu!O34</f>
        <v>#N/A</v>
      </c>
      <c r="D25" s="287"/>
      <c r="E25" s="286" t="e">
        <f ca="1">Calcu!U34</f>
        <v>#VALUE!</v>
      </c>
      <c r="F25" s="287"/>
      <c r="G25" s="286" t="e">
        <f ca="1">Calcu!X34</f>
        <v>#N/A</v>
      </c>
      <c r="H25" s="287"/>
      <c r="I25" s="286" t="str">
        <f ca="1">Calcu!Y34</f>
        <v>PASS</v>
      </c>
      <c r="J25" s="287"/>
      <c r="K25" s="59"/>
      <c r="L25" s="122"/>
    </row>
    <row r="26" spans="1:12" s="107" customFormat="1" ht="15" customHeight="1">
      <c r="A26" s="48" t="str">
        <f>IF(Calcu!B35=TRUE,"","삭제")</f>
        <v>삭제</v>
      </c>
      <c r="B26" s="48"/>
      <c r="C26" s="286" t="e">
        <f ca="1">Calcu!O35</f>
        <v>#N/A</v>
      </c>
      <c r="D26" s="287"/>
      <c r="E26" s="286" t="e">
        <f ca="1">Calcu!U35</f>
        <v>#VALUE!</v>
      </c>
      <c r="F26" s="287"/>
      <c r="G26" s="286" t="e">
        <f ca="1">Calcu!X35</f>
        <v>#N/A</v>
      </c>
      <c r="H26" s="287"/>
      <c r="I26" s="286" t="str">
        <f ca="1">Calcu!Y35</f>
        <v>PASS</v>
      </c>
      <c r="J26" s="287"/>
      <c r="K26" s="59"/>
      <c r="L26" s="122"/>
    </row>
    <row r="27" spans="1:12" s="107" customFormat="1" ht="15" customHeight="1">
      <c r="A27" s="48" t="str">
        <f>IF(Calcu!B36=TRUE,"","삭제")</f>
        <v>삭제</v>
      </c>
      <c r="B27" s="48"/>
      <c r="C27" s="286" t="e">
        <f ca="1">Calcu!O36</f>
        <v>#N/A</v>
      </c>
      <c r="D27" s="287"/>
      <c r="E27" s="286" t="e">
        <f ca="1">Calcu!U36</f>
        <v>#VALUE!</v>
      </c>
      <c r="F27" s="287"/>
      <c r="G27" s="286" t="e">
        <f ca="1">Calcu!X36</f>
        <v>#N/A</v>
      </c>
      <c r="H27" s="287"/>
      <c r="I27" s="286" t="str">
        <f ca="1">Calcu!Y36</f>
        <v>PASS</v>
      </c>
      <c r="J27" s="287"/>
      <c r="K27" s="59"/>
      <c r="L27" s="122"/>
    </row>
    <row r="28" spans="1:12" s="107" customFormat="1" ht="15" customHeight="1">
      <c r="A28" s="48" t="str">
        <f>IF(Calcu!B37=TRUE,"","삭제")</f>
        <v>삭제</v>
      </c>
      <c r="B28" s="48"/>
      <c r="C28" s="286" t="e">
        <f ca="1">Calcu!O37</f>
        <v>#N/A</v>
      </c>
      <c r="D28" s="287"/>
      <c r="E28" s="286" t="e">
        <f ca="1">Calcu!U37</f>
        <v>#VALUE!</v>
      </c>
      <c r="F28" s="287"/>
      <c r="G28" s="286" t="e">
        <f ca="1">Calcu!X37</f>
        <v>#N/A</v>
      </c>
      <c r="H28" s="287"/>
      <c r="I28" s="286" t="str">
        <f ca="1">Calcu!Y37</f>
        <v>PASS</v>
      </c>
      <c r="J28" s="287"/>
      <c r="K28" s="59"/>
      <c r="L28" s="122"/>
    </row>
    <row r="29" spans="1:12" s="107" customFormat="1" ht="15" customHeight="1">
      <c r="A29" s="48" t="str">
        <f>IF(Calcu!B38=TRUE,"","삭제")</f>
        <v>삭제</v>
      </c>
      <c r="B29" s="48"/>
      <c r="C29" s="286" t="e">
        <f ca="1">Calcu!O38</f>
        <v>#N/A</v>
      </c>
      <c r="D29" s="287"/>
      <c r="E29" s="286" t="e">
        <f ca="1">Calcu!U38</f>
        <v>#VALUE!</v>
      </c>
      <c r="F29" s="287"/>
      <c r="G29" s="286" t="e">
        <f ca="1">Calcu!X38</f>
        <v>#N/A</v>
      </c>
      <c r="H29" s="287"/>
      <c r="I29" s="286" t="str">
        <f ca="1">Calcu!Y38</f>
        <v>PASS</v>
      </c>
      <c r="J29" s="287"/>
      <c r="K29" s="59"/>
      <c r="L29" s="122"/>
    </row>
    <row r="30" spans="1:12" s="107" customFormat="1" ht="15" customHeight="1">
      <c r="A30" s="48" t="str">
        <f>IF(Calcu!B39=TRUE,"","삭제")</f>
        <v>삭제</v>
      </c>
      <c r="B30" s="48"/>
      <c r="C30" s="286" t="e">
        <f ca="1">Calcu!O39</f>
        <v>#N/A</v>
      </c>
      <c r="D30" s="287"/>
      <c r="E30" s="286" t="e">
        <f ca="1">Calcu!U39</f>
        <v>#VALUE!</v>
      </c>
      <c r="F30" s="287"/>
      <c r="G30" s="286" t="e">
        <f ca="1">Calcu!X39</f>
        <v>#N/A</v>
      </c>
      <c r="H30" s="287"/>
      <c r="I30" s="286" t="str">
        <f ca="1">Calcu!Y39</f>
        <v>PASS</v>
      </c>
      <c r="J30" s="287"/>
      <c r="K30" s="59"/>
      <c r="L30" s="122"/>
    </row>
    <row r="31" spans="1:12" s="107" customFormat="1" ht="15" customHeight="1">
      <c r="A31" s="48" t="str">
        <f>IF(Calcu!B40=TRUE,"","삭제")</f>
        <v>삭제</v>
      </c>
      <c r="B31" s="48"/>
      <c r="C31" s="286" t="e">
        <f ca="1">Calcu!O40</f>
        <v>#N/A</v>
      </c>
      <c r="D31" s="287"/>
      <c r="E31" s="286" t="e">
        <f ca="1">Calcu!U40</f>
        <v>#VALUE!</v>
      </c>
      <c r="F31" s="287"/>
      <c r="G31" s="286" t="e">
        <f ca="1">Calcu!X40</f>
        <v>#N/A</v>
      </c>
      <c r="H31" s="287"/>
      <c r="I31" s="286" t="str">
        <f ca="1">Calcu!Y40</f>
        <v>PASS</v>
      </c>
      <c r="J31" s="287"/>
      <c r="K31" s="59"/>
      <c r="L31" s="122"/>
    </row>
    <row r="32" spans="1:12" s="107" customFormat="1" ht="15" customHeight="1">
      <c r="A32" s="48" t="str">
        <f>IF(Calcu!B41=TRUE,"","삭제")</f>
        <v>삭제</v>
      </c>
      <c r="B32" s="48"/>
      <c r="C32" s="286" t="e">
        <f ca="1">Calcu!O41</f>
        <v>#N/A</v>
      </c>
      <c r="D32" s="287"/>
      <c r="E32" s="286" t="e">
        <f ca="1">Calcu!U41</f>
        <v>#VALUE!</v>
      </c>
      <c r="F32" s="287"/>
      <c r="G32" s="286" t="e">
        <f ca="1">Calcu!X41</f>
        <v>#N/A</v>
      </c>
      <c r="H32" s="287"/>
      <c r="I32" s="286" t="str">
        <f ca="1">Calcu!Y41</f>
        <v>PASS</v>
      </c>
      <c r="J32" s="287"/>
      <c r="K32" s="59"/>
      <c r="L32" s="122"/>
    </row>
    <row r="33" spans="1:12" s="107" customFormat="1" ht="15" customHeight="1">
      <c r="A33" s="48" t="str">
        <f>IF(Calcu!B42=TRUE,"","삭제")</f>
        <v>삭제</v>
      </c>
      <c r="B33" s="48"/>
      <c r="C33" s="286" t="e">
        <f ca="1">Calcu!O42</f>
        <v>#N/A</v>
      </c>
      <c r="D33" s="287"/>
      <c r="E33" s="286" t="e">
        <f ca="1">Calcu!U42</f>
        <v>#VALUE!</v>
      </c>
      <c r="F33" s="287"/>
      <c r="G33" s="320" t="e">
        <f ca="1">Calcu!X42</f>
        <v>#N/A</v>
      </c>
      <c r="H33" s="321"/>
      <c r="I33" s="286" t="str">
        <f ca="1">Calcu!Y42</f>
        <v>PASS</v>
      </c>
      <c r="J33" s="287"/>
      <c r="K33" s="59"/>
      <c r="L33" s="122"/>
    </row>
    <row r="34" spans="1:12" s="107" customFormat="1" ht="15" customHeight="1">
      <c r="A34" s="48" t="str">
        <f>IF(Calcu!C$47=TRUE,"","삭제")</f>
        <v>삭제</v>
      </c>
      <c r="B34" s="40"/>
      <c r="C34" s="160"/>
      <c r="D34" s="160"/>
      <c r="E34" s="160"/>
      <c r="F34" s="160"/>
      <c r="G34" s="160"/>
      <c r="H34" s="160"/>
      <c r="I34" s="160"/>
      <c r="J34" s="160"/>
      <c r="K34" s="40"/>
      <c r="L34" s="122"/>
    </row>
    <row r="35" spans="1:12" s="107" customFormat="1" ht="15" customHeight="1">
      <c r="A35" s="48" t="str">
        <f>IF(Calcu!C$47=TRUE,"","삭제")</f>
        <v>삭제</v>
      </c>
      <c r="B35" s="40"/>
      <c r="C35" s="41"/>
      <c r="D35" s="40"/>
      <c r="E35" s="121"/>
      <c r="F35" s="290" t="s">
        <v>414</v>
      </c>
      <c r="G35" s="290"/>
      <c r="H35" s="40"/>
      <c r="I35" s="40"/>
      <c r="J35" s="40"/>
      <c r="K35" s="40"/>
      <c r="L35" s="122"/>
    </row>
    <row r="36" spans="1:12" s="107" customFormat="1" ht="15" customHeight="1">
      <c r="A36" s="48" t="str">
        <f>IF(Calcu!C$47=TRUE,"","삭제")</f>
        <v>삭제</v>
      </c>
      <c r="B36" s="40"/>
      <c r="C36" s="41"/>
      <c r="D36" s="40"/>
      <c r="E36" s="173"/>
      <c r="F36" s="173"/>
      <c r="G36" s="40"/>
      <c r="H36" s="40"/>
      <c r="I36" s="40"/>
      <c r="J36" s="40"/>
      <c r="K36" s="40"/>
      <c r="L36" s="122"/>
    </row>
    <row r="37" spans="1:12" s="107" customFormat="1" ht="15" customHeight="1">
      <c r="A37" s="48" t="str">
        <f>IF(Calcu!C$47=TRUE,"","삭제")</f>
        <v>삭제</v>
      </c>
      <c r="B37" s="40"/>
      <c r="C37" s="41"/>
      <c r="D37" s="40"/>
      <c r="E37" s="121"/>
      <c r="F37" s="121"/>
      <c r="G37" s="40"/>
      <c r="H37" s="40"/>
      <c r="I37" s="40"/>
      <c r="J37" s="40"/>
      <c r="K37" s="40"/>
      <c r="L37" s="122"/>
    </row>
    <row r="38" spans="1:12" s="107" customFormat="1" ht="15" customHeight="1">
      <c r="A38" s="48" t="str">
        <f>IF(Calcu!C$47=TRUE,"","삭제")</f>
        <v>삭제</v>
      </c>
      <c r="B38" s="40"/>
      <c r="C38" s="41"/>
      <c r="D38" s="40"/>
      <c r="E38" s="173"/>
      <c r="F38" s="173"/>
      <c r="G38" s="40"/>
      <c r="H38" s="40"/>
      <c r="I38" s="40"/>
      <c r="J38" s="40"/>
      <c r="K38" s="40"/>
      <c r="L38" s="122"/>
    </row>
    <row r="39" spans="1:12" s="107" customFormat="1" ht="15" customHeight="1">
      <c r="A39" s="48" t="str">
        <f>IF(Calcu!C$47=TRUE,"","삭제")</f>
        <v>삭제</v>
      </c>
      <c r="B39" s="40"/>
      <c r="C39" s="41"/>
      <c r="D39" s="40"/>
      <c r="E39" s="173"/>
      <c r="F39" s="173"/>
      <c r="G39" s="40"/>
      <c r="H39" s="40"/>
      <c r="I39" s="40"/>
      <c r="J39" s="40"/>
      <c r="K39" s="40"/>
      <c r="L39" s="122"/>
    </row>
    <row r="40" spans="1:12" s="107" customFormat="1" ht="15" customHeight="1">
      <c r="A40" s="48" t="str">
        <f>IF(Calcu!C$47=TRUE,"","삭제")</f>
        <v>삭제</v>
      </c>
      <c r="B40" s="40"/>
      <c r="C40" s="41"/>
      <c r="D40" s="40"/>
      <c r="E40" s="173"/>
      <c r="F40" s="173"/>
      <c r="G40" s="40"/>
      <c r="H40" s="40"/>
      <c r="I40" s="40"/>
      <c r="J40" s="40"/>
      <c r="K40" s="40"/>
      <c r="L40" s="122"/>
    </row>
    <row r="41" spans="1:12" s="107" customFormat="1" ht="15" customHeight="1">
      <c r="A41" s="48" t="str">
        <f>IF(Calcu!C$47=TRUE,"","삭제")</f>
        <v>삭제</v>
      </c>
      <c r="B41" s="40"/>
      <c r="C41" s="41"/>
      <c r="D41" s="40"/>
      <c r="E41" s="173"/>
      <c r="F41" s="173"/>
      <c r="G41" s="40"/>
      <c r="H41" s="40"/>
      <c r="I41" s="40"/>
      <c r="J41" s="40"/>
      <c r="K41" s="40"/>
      <c r="L41" s="122"/>
    </row>
    <row r="42" spans="1:12" s="107" customFormat="1" ht="15" customHeight="1">
      <c r="A42" s="48" t="str">
        <f>IF(Calcu!C$47=TRUE,"","삭제")</f>
        <v>삭제</v>
      </c>
      <c r="B42" s="40"/>
      <c r="C42" s="41"/>
      <c r="D42" s="40"/>
      <c r="E42" s="173"/>
      <c r="F42" s="173"/>
      <c r="G42" s="40"/>
      <c r="H42" s="40"/>
      <c r="I42" s="40"/>
      <c r="J42" s="40"/>
      <c r="K42" s="40"/>
      <c r="L42" s="122"/>
    </row>
    <row r="43" spans="1:12" s="107" customFormat="1" ht="15" customHeight="1">
      <c r="A43" s="48" t="str">
        <f>IF(Calcu!C$47=TRUE,"","삭제")</f>
        <v>삭제</v>
      </c>
      <c r="B43" s="40"/>
      <c r="C43" s="41"/>
      <c r="D43" s="40"/>
      <c r="E43" s="173"/>
      <c r="F43" s="173"/>
      <c r="G43" s="40"/>
      <c r="H43" s="40"/>
      <c r="I43" s="40"/>
      <c r="J43" s="40"/>
      <c r="K43" s="40"/>
      <c r="L43" s="122"/>
    </row>
    <row r="44" spans="1:12" s="107" customFormat="1" ht="15" customHeight="1">
      <c r="A44" s="48" t="str">
        <f>IF(Calcu!C$47=TRUE,"","삭제")</f>
        <v>삭제</v>
      </c>
      <c r="B44" s="40"/>
      <c r="C44" s="41"/>
      <c r="D44" s="40"/>
      <c r="E44" s="173"/>
      <c r="F44" s="173"/>
      <c r="G44" s="40"/>
      <c r="H44" s="40"/>
      <c r="I44" s="40"/>
      <c r="J44" s="40"/>
      <c r="K44" s="40"/>
      <c r="L44" s="122"/>
    </row>
    <row r="45" spans="1:12" s="107" customFormat="1" ht="15" customHeight="1">
      <c r="A45" s="48" t="str">
        <f>IF(Calcu!C$47=TRUE,"","삭제")</f>
        <v>삭제</v>
      </c>
      <c r="B45" s="40"/>
      <c r="C45" s="41"/>
      <c r="D45" s="40"/>
      <c r="E45" s="173"/>
      <c r="F45" s="173"/>
      <c r="G45" s="40"/>
      <c r="H45" s="40"/>
      <c r="I45" s="40"/>
      <c r="J45" s="40"/>
      <c r="K45" s="40"/>
      <c r="L45" s="122"/>
    </row>
    <row r="46" spans="1:12" s="107" customFormat="1" ht="15" customHeight="1">
      <c r="A46" s="48" t="str">
        <f>IF(Calcu!C$47=TRUE,"","삭제")</f>
        <v>삭제</v>
      </c>
      <c r="B46" s="40"/>
      <c r="C46" s="41"/>
      <c r="D46" s="40"/>
      <c r="E46" s="173"/>
      <c r="F46" s="173"/>
      <c r="G46" s="40"/>
      <c r="H46" s="40"/>
      <c r="I46" s="40"/>
      <c r="J46" s="40"/>
      <c r="K46" s="40"/>
      <c r="L46" s="122"/>
    </row>
    <row r="47" spans="1:12" s="107" customFormat="1" ht="15" customHeight="1">
      <c r="A47" s="48" t="str">
        <f>IF(Calcu!C$47=TRUE,"","삭제")</f>
        <v>삭제</v>
      </c>
      <c r="B47" s="40"/>
      <c r="C47" s="41"/>
      <c r="D47" s="40"/>
      <c r="E47" s="173"/>
      <c r="F47" s="173"/>
      <c r="G47" s="40"/>
      <c r="H47" s="40"/>
      <c r="I47" s="40"/>
      <c r="J47" s="40"/>
      <c r="K47" s="40"/>
      <c r="L47" s="122"/>
    </row>
    <row r="48" spans="1:12" s="107" customFormat="1" ht="15" customHeight="1">
      <c r="A48" s="48" t="str">
        <f>IF(Calcu!C$47=TRUE,"삽입","삭제")</f>
        <v>삭제</v>
      </c>
      <c r="B48" s="40"/>
      <c r="C48" s="41"/>
      <c r="D48" s="40"/>
      <c r="E48" s="40"/>
      <c r="F48" s="40"/>
      <c r="G48" s="40"/>
      <c r="H48" s="40"/>
      <c r="I48" s="40"/>
      <c r="J48" s="40"/>
      <c r="K48" s="40"/>
      <c r="L48" s="122"/>
    </row>
    <row r="49" spans="1:12" s="107" customFormat="1" ht="15" customHeight="1">
      <c r="A49" s="49" t="str">
        <f>IF(Calcu!C$47=TRUE,"","삭제")</f>
        <v>삭제</v>
      </c>
      <c r="B49" s="40"/>
      <c r="C49" s="62" t="str">
        <f>"○ 품명 : "&amp;기본정보!C$5</f>
        <v xml:space="preserve">○ 품명 : </v>
      </c>
      <c r="D49" s="40"/>
      <c r="E49" s="40"/>
      <c r="F49" s="40"/>
      <c r="G49" s="40"/>
      <c r="H49" s="40"/>
      <c r="I49" s="40"/>
      <c r="J49" s="40"/>
      <c r="K49" s="40"/>
      <c r="L49" s="121"/>
    </row>
    <row r="50" spans="1:12" s="107" customFormat="1" ht="15" customHeight="1">
      <c r="A50" s="49" t="str">
        <f>IF(Calcu!C$47=TRUE,"","삭제")</f>
        <v>삭제</v>
      </c>
      <c r="B50" s="40"/>
      <c r="C50" s="62" t="str">
        <f>"○ 제작회사 : "&amp;기본정보!C$6</f>
        <v xml:space="preserve">○ 제작회사 : </v>
      </c>
      <c r="D50" s="40"/>
      <c r="E50" s="40"/>
      <c r="F50" s="40"/>
      <c r="G50" s="40"/>
      <c r="H50" s="40"/>
      <c r="I50" s="40"/>
      <c r="J50" s="40"/>
      <c r="K50" s="40"/>
      <c r="L50" s="121"/>
    </row>
    <row r="51" spans="1:12" s="107" customFormat="1" ht="15" customHeight="1">
      <c r="A51" s="49" t="str">
        <f>IF(Calcu!C$47=TRUE,"","삭제")</f>
        <v>삭제</v>
      </c>
      <c r="B51" s="40"/>
      <c r="C51" s="62" t="str">
        <f>"○ 형식 : "&amp;기본정보!C$7</f>
        <v xml:space="preserve">○ 형식 : </v>
      </c>
      <c r="D51" s="40"/>
      <c r="E51" s="40"/>
      <c r="F51" s="40"/>
      <c r="G51" s="40"/>
      <c r="H51" s="40"/>
      <c r="I51" s="40"/>
      <c r="J51" s="40"/>
      <c r="K51" s="40"/>
      <c r="L51" s="121"/>
    </row>
    <row r="52" spans="1:12" s="107" customFormat="1" ht="15" customHeight="1">
      <c r="A52" s="49" t="str">
        <f>IF(Calcu!C$47=TRUE,"","삭제")</f>
        <v>삭제</v>
      </c>
      <c r="B52" s="40"/>
      <c r="C52" s="62" t="str">
        <f>"○ 기기번호 : "&amp;기본정보!C$8</f>
        <v xml:space="preserve">○ 기기번호 : </v>
      </c>
      <c r="D52" s="40"/>
      <c r="E52" s="40"/>
      <c r="F52" s="40"/>
      <c r="G52" s="40"/>
      <c r="H52" s="40"/>
      <c r="I52" s="40"/>
      <c r="J52" s="40"/>
      <c r="K52" s="40"/>
      <c r="L52" s="121"/>
    </row>
    <row r="53" spans="1:12" s="107" customFormat="1" ht="15" customHeight="1">
      <c r="A53" s="49" t="str">
        <f>IF(Calcu!C$47=TRUE,"","삭제")</f>
        <v>삭제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121"/>
    </row>
    <row r="54" spans="1:12" s="107" customFormat="1" ht="15" customHeight="1">
      <c r="A54" s="49" t="str">
        <f>IF(Calcu!C$47=TRUE,"","삭제")</f>
        <v>삭제</v>
      </c>
      <c r="B54" s="40"/>
      <c r="C54" s="41" t="s">
        <v>417</v>
      </c>
      <c r="D54" s="40"/>
      <c r="E54" s="40"/>
      <c r="F54" s="40"/>
      <c r="G54" s="40"/>
      <c r="H54" s="40"/>
      <c r="I54" s="40"/>
      <c r="J54" s="40"/>
      <c r="K54" s="40"/>
      <c r="L54" s="121"/>
    </row>
    <row r="55" spans="1:12" s="107" customFormat="1" ht="15" customHeight="1">
      <c r="A55" s="49" t="str">
        <f>IF(Calcu!C$47=TRUE,"","삭제")</f>
        <v>삭제</v>
      </c>
      <c r="B55" s="40"/>
      <c r="C55" s="62" t="str">
        <f ca="1">"○ 최대용량 : "&amp;Calcu!M51</f>
        <v>○ 최대용량 : 0.00 0</v>
      </c>
      <c r="D55" s="40"/>
      <c r="E55" s="40"/>
      <c r="F55" s="40"/>
      <c r="G55" s="40"/>
      <c r="H55" s="40"/>
      <c r="I55" s="40"/>
      <c r="J55" s="40"/>
      <c r="K55" s="40"/>
      <c r="L55" s="121"/>
    </row>
    <row r="56" spans="1:12" s="107" customFormat="1" ht="15" customHeight="1">
      <c r="A56" s="49" t="str">
        <f>IF(Calcu!C$47=TRUE,"","삭제")</f>
        <v>삭제</v>
      </c>
      <c r="B56" s="49"/>
      <c r="C56" s="62" t="str">
        <f ca="1">"○ 최소눈금 : "&amp;Calcu!N51</f>
        <v>○ 최소눈금 : For1at 0</v>
      </c>
      <c r="D56" s="40"/>
      <c r="E56" s="40"/>
      <c r="F56" s="40"/>
      <c r="G56" s="40"/>
      <c r="H56" s="40"/>
      <c r="I56" s="40"/>
      <c r="J56" s="40"/>
      <c r="K56" s="40"/>
      <c r="L56" s="121"/>
    </row>
    <row r="57" spans="1:12" s="107" customFormat="1" ht="15" customHeight="1">
      <c r="A57" s="49" t="str">
        <f>IF(Calcu!C$47=TRUE,"","삭제")</f>
        <v>삭제</v>
      </c>
      <c r="B57" s="49"/>
      <c r="C57" s="40"/>
      <c r="D57" s="40"/>
      <c r="E57" s="40"/>
      <c r="F57" s="40"/>
      <c r="G57" s="40"/>
      <c r="H57" s="40"/>
      <c r="I57" s="40"/>
      <c r="J57" s="40"/>
      <c r="K57" s="40"/>
      <c r="L57" s="121"/>
    </row>
    <row r="58" spans="1:12" s="107" customFormat="1" ht="15" customHeight="1">
      <c r="A58" s="49" t="str">
        <f>IF(Calcu!C$47=TRUE,"","삭제")</f>
        <v>삭제</v>
      </c>
      <c r="B58" s="48"/>
      <c r="C58" s="41" t="s">
        <v>459</v>
      </c>
      <c r="D58" s="40"/>
      <c r="E58" s="60"/>
      <c r="F58" s="60"/>
      <c r="G58" s="60"/>
      <c r="H58" s="59"/>
      <c r="I58" s="40"/>
      <c r="J58" s="40"/>
      <c r="K58" s="40"/>
      <c r="L58" s="121"/>
    </row>
    <row r="59" spans="1:12" s="107" customFormat="1" ht="15" customHeight="1">
      <c r="A59" s="49" t="str">
        <f>IF(Calcu!C$47=TRUE,"","삭제")</f>
        <v>삭제</v>
      </c>
      <c r="B59" s="48"/>
      <c r="C59" s="288" t="s">
        <v>419</v>
      </c>
      <c r="D59" s="289"/>
      <c r="E59" s="288" t="s">
        <v>675</v>
      </c>
      <c r="F59" s="289"/>
      <c r="G59" s="318" t="s">
        <v>460</v>
      </c>
      <c r="H59" s="319"/>
      <c r="I59" s="314" t="s">
        <v>676</v>
      </c>
      <c r="J59" s="315"/>
      <c r="K59" s="40"/>
      <c r="L59" s="121"/>
    </row>
    <row r="60" spans="1:12" s="107" customFormat="1" ht="15" customHeight="1">
      <c r="A60" s="49" t="str">
        <f>IF(Calcu!C$47=TRUE,"","삭제")</f>
        <v>삭제</v>
      </c>
      <c r="B60" s="48"/>
      <c r="C60" s="286" t="str">
        <f>"("&amp;Calcu!D54&amp;")"</f>
        <v>(0)</v>
      </c>
      <c r="D60" s="287"/>
      <c r="E60" s="286" t="str">
        <f>"("&amp;Calcu!D54&amp;")"</f>
        <v>(0)</v>
      </c>
      <c r="F60" s="287"/>
      <c r="G60" s="320"/>
      <c r="H60" s="321"/>
      <c r="I60" s="316"/>
      <c r="J60" s="317"/>
      <c r="K60" s="40"/>
      <c r="L60" s="121"/>
    </row>
    <row r="61" spans="1:12" s="107" customFormat="1" ht="15" customHeight="1">
      <c r="A61" s="48" t="str">
        <f>IF(Calcu!B60=TRUE,"","삭제")</f>
        <v>삭제</v>
      </c>
      <c r="B61" s="48"/>
      <c r="C61" s="288" t="e">
        <f ca="1">Calcu!O60</f>
        <v>#N/A</v>
      </c>
      <c r="D61" s="289"/>
      <c r="E61" s="288" t="e">
        <f ca="1">Calcu!U60</f>
        <v>#VALUE!</v>
      </c>
      <c r="F61" s="289"/>
      <c r="G61" s="288" t="e">
        <f ca="1">Calcu!X60</f>
        <v>#N/A</v>
      </c>
      <c r="H61" s="289"/>
      <c r="I61" s="288" t="str">
        <f ca="1">Calcu!Y60</f>
        <v>PASS</v>
      </c>
      <c r="J61" s="289"/>
      <c r="K61" s="40"/>
      <c r="L61" s="121"/>
    </row>
    <row r="62" spans="1:12" s="107" customFormat="1" ht="15" customHeight="1">
      <c r="A62" s="48" t="str">
        <f>IF(Calcu!B61=TRUE,"","삭제")</f>
        <v>삭제</v>
      </c>
      <c r="B62" s="48"/>
      <c r="C62" s="286" t="e">
        <f ca="1">Calcu!O61</f>
        <v>#N/A</v>
      </c>
      <c r="D62" s="287"/>
      <c r="E62" s="286" t="e">
        <f ca="1">Calcu!U61</f>
        <v>#VALUE!</v>
      </c>
      <c r="F62" s="287"/>
      <c r="G62" s="286" t="e">
        <f ca="1">Calcu!X61</f>
        <v>#N/A</v>
      </c>
      <c r="H62" s="287"/>
      <c r="I62" s="286" t="str">
        <f ca="1">Calcu!Y61</f>
        <v>PASS</v>
      </c>
      <c r="J62" s="287"/>
      <c r="K62" s="40"/>
      <c r="L62" s="121"/>
    </row>
    <row r="63" spans="1:12" s="107" customFormat="1" ht="15" customHeight="1">
      <c r="A63" s="48" t="str">
        <f>IF(Calcu!B62=TRUE,"","삭제")</f>
        <v>삭제</v>
      </c>
      <c r="B63" s="48"/>
      <c r="C63" s="286" t="e">
        <f ca="1">Calcu!O62</f>
        <v>#N/A</v>
      </c>
      <c r="D63" s="287"/>
      <c r="E63" s="286" t="e">
        <f ca="1">Calcu!U62</f>
        <v>#VALUE!</v>
      </c>
      <c r="F63" s="287"/>
      <c r="G63" s="286" t="e">
        <f ca="1">Calcu!X62</f>
        <v>#N/A</v>
      </c>
      <c r="H63" s="287"/>
      <c r="I63" s="286" t="str">
        <f ca="1">Calcu!Y62</f>
        <v>PASS</v>
      </c>
      <c r="J63" s="287"/>
      <c r="K63" s="40"/>
      <c r="L63" s="121"/>
    </row>
    <row r="64" spans="1:12" s="107" customFormat="1" ht="15" customHeight="1">
      <c r="A64" s="48" t="str">
        <f>IF(Calcu!B63=TRUE,"","삭제")</f>
        <v>삭제</v>
      </c>
      <c r="B64" s="48"/>
      <c r="C64" s="286" t="e">
        <f ca="1">Calcu!O63</f>
        <v>#N/A</v>
      </c>
      <c r="D64" s="287"/>
      <c r="E64" s="286" t="e">
        <f ca="1">Calcu!U63</f>
        <v>#VALUE!</v>
      </c>
      <c r="F64" s="287"/>
      <c r="G64" s="286" t="e">
        <f ca="1">Calcu!X63</f>
        <v>#N/A</v>
      </c>
      <c r="H64" s="287"/>
      <c r="I64" s="286" t="str">
        <f ca="1">Calcu!Y63</f>
        <v>PASS</v>
      </c>
      <c r="J64" s="287"/>
      <c r="K64" s="40"/>
      <c r="L64" s="121"/>
    </row>
    <row r="65" spans="1:12" s="107" customFormat="1" ht="15" customHeight="1">
      <c r="A65" s="48" t="str">
        <f>IF(Calcu!B64=TRUE,"","삭제")</f>
        <v>삭제</v>
      </c>
      <c r="B65" s="48"/>
      <c r="C65" s="286" t="e">
        <f ca="1">Calcu!O64</f>
        <v>#N/A</v>
      </c>
      <c r="D65" s="287"/>
      <c r="E65" s="286" t="e">
        <f ca="1">Calcu!U64</f>
        <v>#VALUE!</v>
      </c>
      <c r="F65" s="287"/>
      <c r="G65" s="286" t="e">
        <f ca="1">Calcu!X64</f>
        <v>#N/A</v>
      </c>
      <c r="H65" s="287"/>
      <c r="I65" s="286" t="str">
        <f ca="1">Calcu!Y64</f>
        <v>PASS</v>
      </c>
      <c r="J65" s="287"/>
      <c r="K65" s="40"/>
      <c r="L65" s="121"/>
    </row>
    <row r="66" spans="1:12" s="107" customFormat="1" ht="15" customHeight="1">
      <c r="A66" s="48" t="str">
        <f>IF(Calcu!B65=TRUE,"","삭제")</f>
        <v>삭제</v>
      </c>
      <c r="B66" s="48"/>
      <c r="C66" s="286" t="e">
        <f ca="1">Calcu!O65</f>
        <v>#N/A</v>
      </c>
      <c r="D66" s="287"/>
      <c r="E66" s="286" t="e">
        <f ca="1">Calcu!U65</f>
        <v>#VALUE!</v>
      </c>
      <c r="F66" s="287"/>
      <c r="G66" s="286" t="e">
        <f ca="1">Calcu!X65</f>
        <v>#N/A</v>
      </c>
      <c r="H66" s="287"/>
      <c r="I66" s="286" t="str">
        <f ca="1">Calcu!Y65</f>
        <v>PASS</v>
      </c>
      <c r="J66" s="287"/>
      <c r="K66" s="40"/>
      <c r="L66" s="121"/>
    </row>
    <row r="67" spans="1:12" s="107" customFormat="1" ht="15" customHeight="1">
      <c r="A67" s="48" t="str">
        <f>IF(Calcu!B66=TRUE,"","삭제")</f>
        <v>삭제</v>
      </c>
      <c r="B67" s="48"/>
      <c r="C67" s="286" t="e">
        <f ca="1">Calcu!O66</f>
        <v>#N/A</v>
      </c>
      <c r="D67" s="287"/>
      <c r="E67" s="286" t="e">
        <f ca="1">Calcu!U66</f>
        <v>#VALUE!</v>
      </c>
      <c r="F67" s="287"/>
      <c r="G67" s="286" t="e">
        <f ca="1">Calcu!X66</f>
        <v>#N/A</v>
      </c>
      <c r="H67" s="287"/>
      <c r="I67" s="286" t="str">
        <f ca="1">Calcu!Y66</f>
        <v>PASS</v>
      </c>
      <c r="J67" s="287"/>
      <c r="K67" s="40"/>
      <c r="L67" s="121"/>
    </row>
    <row r="68" spans="1:12" s="107" customFormat="1" ht="15" customHeight="1">
      <c r="A68" s="48" t="str">
        <f>IF(Calcu!B67=TRUE,"","삭제")</f>
        <v>삭제</v>
      </c>
      <c r="B68" s="48"/>
      <c r="C68" s="286" t="e">
        <f ca="1">Calcu!O67</f>
        <v>#N/A</v>
      </c>
      <c r="D68" s="287"/>
      <c r="E68" s="286" t="e">
        <f ca="1">Calcu!U67</f>
        <v>#VALUE!</v>
      </c>
      <c r="F68" s="287"/>
      <c r="G68" s="286" t="e">
        <f ca="1">Calcu!X67</f>
        <v>#N/A</v>
      </c>
      <c r="H68" s="287"/>
      <c r="I68" s="286" t="str">
        <f ca="1">Calcu!Y67</f>
        <v>PASS</v>
      </c>
      <c r="J68" s="287"/>
      <c r="K68" s="40"/>
      <c r="L68" s="121"/>
    </row>
    <row r="69" spans="1:12" s="107" customFormat="1" ht="15" customHeight="1">
      <c r="A69" s="48" t="str">
        <f>IF(Calcu!B68=TRUE,"","삭제")</f>
        <v>삭제</v>
      </c>
      <c r="B69" s="48"/>
      <c r="C69" s="286" t="e">
        <f ca="1">Calcu!O68</f>
        <v>#N/A</v>
      </c>
      <c r="D69" s="287"/>
      <c r="E69" s="286" t="e">
        <f ca="1">Calcu!U68</f>
        <v>#VALUE!</v>
      </c>
      <c r="F69" s="287"/>
      <c r="G69" s="286" t="e">
        <f ca="1">Calcu!X68</f>
        <v>#N/A</v>
      </c>
      <c r="H69" s="287"/>
      <c r="I69" s="286" t="str">
        <f ca="1">Calcu!Y68</f>
        <v>PASS</v>
      </c>
      <c r="J69" s="287"/>
      <c r="K69" s="40"/>
      <c r="L69" s="121"/>
    </row>
    <row r="70" spans="1:12" s="107" customFormat="1" ht="15" customHeight="1">
      <c r="A70" s="48" t="str">
        <f>IF(Calcu!B69=TRUE,"","삭제")</f>
        <v>삭제</v>
      </c>
      <c r="B70" s="48"/>
      <c r="C70" s="286" t="e">
        <f ca="1">Calcu!O69</f>
        <v>#N/A</v>
      </c>
      <c r="D70" s="287"/>
      <c r="E70" s="286" t="e">
        <f ca="1">Calcu!U69</f>
        <v>#VALUE!</v>
      </c>
      <c r="F70" s="287"/>
      <c r="G70" s="286" t="e">
        <f ca="1">Calcu!X69</f>
        <v>#N/A</v>
      </c>
      <c r="H70" s="287"/>
      <c r="I70" s="286" t="str">
        <f ca="1">Calcu!Y69</f>
        <v>PASS</v>
      </c>
      <c r="J70" s="287"/>
      <c r="K70" s="40"/>
      <c r="L70" s="121"/>
    </row>
    <row r="71" spans="1:12" s="107" customFormat="1" ht="15" customHeight="1">
      <c r="A71" s="48" t="str">
        <f>IF(Calcu!B70=TRUE,"","삭제")</f>
        <v>삭제</v>
      </c>
      <c r="B71" s="48"/>
      <c r="C71" s="286" t="e">
        <f ca="1">Calcu!O70</f>
        <v>#N/A</v>
      </c>
      <c r="D71" s="287"/>
      <c r="E71" s="286" t="e">
        <f ca="1">Calcu!U70</f>
        <v>#VALUE!</v>
      </c>
      <c r="F71" s="287"/>
      <c r="G71" s="286" t="e">
        <f ca="1">Calcu!X70</f>
        <v>#N/A</v>
      </c>
      <c r="H71" s="287"/>
      <c r="I71" s="286" t="str">
        <f ca="1">Calcu!Y70</f>
        <v>PASS</v>
      </c>
      <c r="J71" s="287"/>
      <c r="K71" s="40"/>
      <c r="L71" s="121"/>
    </row>
    <row r="72" spans="1:12" s="107" customFormat="1" ht="15" customHeight="1">
      <c r="A72" s="48" t="str">
        <f>IF(Calcu!B71=TRUE,"","삭제")</f>
        <v>삭제</v>
      </c>
      <c r="B72" s="48"/>
      <c r="C72" s="286" t="e">
        <f ca="1">Calcu!O71</f>
        <v>#N/A</v>
      </c>
      <c r="D72" s="287"/>
      <c r="E72" s="286" t="e">
        <f ca="1">Calcu!U71</f>
        <v>#VALUE!</v>
      </c>
      <c r="F72" s="287"/>
      <c r="G72" s="286" t="e">
        <f ca="1">Calcu!X71</f>
        <v>#N/A</v>
      </c>
      <c r="H72" s="287"/>
      <c r="I72" s="286" t="str">
        <f ca="1">Calcu!Y71</f>
        <v>PASS</v>
      </c>
      <c r="J72" s="287"/>
      <c r="K72" s="40"/>
      <c r="L72" s="121"/>
    </row>
    <row r="73" spans="1:12" s="107" customFormat="1" ht="15" customHeight="1">
      <c r="A73" s="48" t="str">
        <f>IF(Calcu!B72=TRUE,"","삭제")</f>
        <v>삭제</v>
      </c>
      <c r="B73" s="48"/>
      <c r="C73" s="286" t="e">
        <f ca="1">Calcu!O72</f>
        <v>#N/A</v>
      </c>
      <c r="D73" s="287"/>
      <c r="E73" s="286" t="e">
        <f ca="1">Calcu!U72</f>
        <v>#VALUE!</v>
      </c>
      <c r="F73" s="287"/>
      <c r="G73" s="286" t="e">
        <f ca="1">Calcu!X72</f>
        <v>#N/A</v>
      </c>
      <c r="H73" s="287"/>
      <c r="I73" s="286" t="str">
        <f ca="1">Calcu!Y72</f>
        <v>PASS</v>
      </c>
      <c r="J73" s="287"/>
      <c r="K73" s="40"/>
      <c r="L73" s="121"/>
    </row>
    <row r="74" spans="1:12" s="107" customFormat="1" ht="15" customHeight="1">
      <c r="A74" s="48" t="str">
        <f>IF(Calcu!B73=TRUE,"","삭제")</f>
        <v>삭제</v>
      </c>
      <c r="B74" s="48"/>
      <c r="C74" s="286" t="e">
        <f ca="1">Calcu!O73</f>
        <v>#N/A</v>
      </c>
      <c r="D74" s="287"/>
      <c r="E74" s="286" t="e">
        <f ca="1">Calcu!U73</f>
        <v>#VALUE!</v>
      </c>
      <c r="F74" s="287"/>
      <c r="G74" s="286" t="e">
        <f ca="1">Calcu!X73</f>
        <v>#N/A</v>
      </c>
      <c r="H74" s="287"/>
      <c r="I74" s="286" t="str">
        <f ca="1">Calcu!Y73</f>
        <v>PASS</v>
      </c>
      <c r="J74" s="287"/>
      <c r="K74" s="40"/>
      <c r="L74" s="121"/>
    </row>
    <row r="75" spans="1:12" s="107" customFormat="1" ht="15" customHeight="1">
      <c r="A75" s="48" t="str">
        <f>IF(Calcu!B74=TRUE,"","삭제")</f>
        <v>삭제</v>
      </c>
      <c r="B75" s="48"/>
      <c r="C75" s="286" t="e">
        <f ca="1">Calcu!O74</f>
        <v>#N/A</v>
      </c>
      <c r="D75" s="287"/>
      <c r="E75" s="286" t="e">
        <f ca="1">Calcu!U74</f>
        <v>#VALUE!</v>
      </c>
      <c r="F75" s="287"/>
      <c r="G75" s="286" t="e">
        <f ca="1">Calcu!X74</f>
        <v>#N/A</v>
      </c>
      <c r="H75" s="287"/>
      <c r="I75" s="286" t="str">
        <f ca="1">Calcu!Y74</f>
        <v>PASS</v>
      </c>
      <c r="J75" s="287"/>
      <c r="K75" s="40"/>
      <c r="L75" s="121"/>
    </row>
    <row r="76" spans="1:12" s="107" customFormat="1" ht="15" customHeight="1">
      <c r="A76" s="48" t="str">
        <f>IF(Calcu!B75=TRUE,"","삭제")</f>
        <v>삭제</v>
      </c>
      <c r="B76" s="48"/>
      <c r="C76" s="286" t="e">
        <f ca="1">Calcu!O75</f>
        <v>#N/A</v>
      </c>
      <c r="D76" s="287"/>
      <c r="E76" s="286" t="e">
        <f ca="1">Calcu!U75</f>
        <v>#VALUE!</v>
      </c>
      <c r="F76" s="287"/>
      <c r="G76" s="286" t="e">
        <f ca="1">Calcu!X75</f>
        <v>#N/A</v>
      </c>
      <c r="H76" s="287"/>
      <c r="I76" s="286" t="str">
        <f ca="1">Calcu!Y75</f>
        <v>PASS</v>
      </c>
      <c r="J76" s="287"/>
      <c r="K76" s="40"/>
      <c r="L76" s="121"/>
    </row>
    <row r="77" spans="1:12" s="107" customFormat="1" ht="15" customHeight="1">
      <c r="A77" s="49" t="str">
        <f>IF(Calcu!C$80=TRUE,"","삭제")</f>
        <v>삭제</v>
      </c>
      <c r="B77" s="40"/>
      <c r="C77" s="160"/>
      <c r="D77" s="160"/>
      <c r="E77" s="160"/>
      <c r="F77" s="160"/>
      <c r="G77" s="160"/>
      <c r="H77" s="160"/>
      <c r="I77" s="160"/>
      <c r="J77" s="160"/>
      <c r="K77" s="40"/>
      <c r="L77" s="121"/>
    </row>
    <row r="78" spans="1:12" s="107" customFormat="1" ht="15" customHeight="1">
      <c r="A78" s="49" t="str">
        <f>IF(Calcu!C$80=TRUE,"","삭제")</f>
        <v>삭제</v>
      </c>
      <c r="B78" s="40"/>
      <c r="C78" s="40"/>
      <c r="D78" s="40"/>
      <c r="E78" s="121"/>
      <c r="F78" s="290" t="s">
        <v>426</v>
      </c>
      <c r="G78" s="290"/>
      <c r="H78" s="40"/>
      <c r="I78" s="40"/>
      <c r="J78" s="40"/>
      <c r="K78" s="40"/>
      <c r="L78" s="121"/>
    </row>
    <row r="79" spans="1:12" s="107" customFormat="1" ht="15" customHeight="1">
      <c r="A79" s="49" t="str">
        <f>IF(Calcu!C$80=TRUE,"","삭제")</f>
        <v>삭제</v>
      </c>
      <c r="B79" s="40"/>
      <c r="C79" s="40"/>
      <c r="D79" s="40"/>
      <c r="E79" s="121"/>
      <c r="F79" s="121"/>
      <c r="G79" s="40"/>
      <c r="H79" s="40"/>
      <c r="I79" s="40"/>
      <c r="J79" s="40"/>
      <c r="K79" s="40"/>
      <c r="L79" s="121"/>
    </row>
    <row r="80" spans="1:12" s="107" customFormat="1" ht="15" customHeight="1">
      <c r="A80" s="49" t="str">
        <f>IF(Calcu!C$80=TRUE,"","삭제")</f>
        <v>삭제</v>
      </c>
      <c r="B80" s="40"/>
      <c r="C80" s="40"/>
      <c r="D80" s="40"/>
      <c r="E80" s="173"/>
      <c r="F80" s="173"/>
      <c r="G80" s="40"/>
      <c r="H80" s="40"/>
      <c r="I80" s="40"/>
      <c r="J80" s="40"/>
      <c r="K80" s="40"/>
      <c r="L80" s="121"/>
    </row>
    <row r="81" spans="1:12" s="107" customFormat="1" ht="15" customHeight="1">
      <c r="A81" s="49" t="str">
        <f>IF(Calcu!C$80=TRUE,"","삭제")</f>
        <v>삭제</v>
      </c>
      <c r="B81" s="40"/>
      <c r="C81" s="40"/>
      <c r="D81" s="40"/>
      <c r="E81" s="173"/>
      <c r="F81" s="173"/>
      <c r="G81" s="40"/>
      <c r="H81" s="40"/>
      <c r="I81" s="40"/>
      <c r="J81" s="40"/>
      <c r="K81" s="40"/>
      <c r="L81" s="121"/>
    </row>
    <row r="82" spans="1:12" s="107" customFormat="1" ht="15" customHeight="1">
      <c r="A82" s="49" t="str">
        <f>IF(Calcu!C$80=TRUE,"","삭제")</f>
        <v>삭제</v>
      </c>
      <c r="B82" s="40"/>
      <c r="C82" s="40"/>
      <c r="D82" s="40"/>
      <c r="E82" s="173"/>
      <c r="F82" s="173"/>
      <c r="G82" s="40"/>
      <c r="H82" s="40"/>
      <c r="I82" s="40"/>
      <c r="J82" s="40"/>
      <c r="K82" s="40"/>
      <c r="L82" s="121"/>
    </row>
    <row r="83" spans="1:12" s="107" customFormat="1" ht="15" customHeight="1">
      <c r="A83" s="49" t="str">
        <f>IF(Calcu!C$80=TRUE,"","삭제")</f>
        <v>삭제</v>
      </c>
      <c r="B83" s="40"/>
      <c r="C83" s="40"/>
      <c r="D83" s="40"/>
      <c r="E83" s="173"/>
      <c r="F83" s="173"/>
      <c r="G83" s="40"/>
      <c r="H83" s="40"/>
      <c r="I83" s="40"/>
      <c r="J83" s="40"/>
      <c r="K83" s="40"/>
      <c r="L83" s="121"/>
    </row>
    <row r="84" spans="1:12" s="107" customFormat="1" ht="15" customHeight="1">
      <c r="A84" s="49" t="str">
        <f>IF(Calcu!C$80=TRUE,"","삭제")</f>
        <v>삭제</v>
      </c>
      <c r="B84" s="40"/>
      <c r="C84" s="40"/>
      <c r="D84" s="40"/>
      <c r="E84" s="173"/>
      <c r="F84" s="173"/>
      <c r="G84" s="40"/>
      <c r="H84" s="40"/>
      <c r="I84" s="40"/>
      <c r="J84" s="40"/>
      <c r="K84" s="40"/>
      <c r="L84" s="121"/>
    </row>
    <row r="85" spans="1:12" s="107" customFormat="1" ht="15" customHeight="1">
      <c r="A85" s="49" t="str">
        <f>IF(Calcu!C$80=TRUE,"","삭제")</f>
        <v>삭제</v>
      </c>
      <c r="B85" s="40"/>
      <c r="C85" s="40"/>
      <c r="D85" s="40"/>
      <c r="E85" s="173"/>
      <c r="F85" s="173"/>
      <c r="G85" s="40"/>
      <c r="H85" s="40"/>
      <c r="I85" s="40"/>
      <c r="J85" s="40"/>
      <c r="K85" s="40"/>
      <c r="L85" s="121"/>
    </row>
    <row r="86" spans="1:12" s="107" customFormat="1" ht="15" customHeight="1">
      <c r="A86" s="49" t="str">
        <f>IF(Calcu!C$80=TRUE,"","삭제")</f>
        <v>삭제</v>
      </c>
      <c r="B86" s="40"/>
      <c r="C86" s="40"/>
      <c r="D86" s="40"/>
      <c r="E86" s="173"/>
      <c r="F86" s="173"/>
      <c r="G86" s="40"/>
      <c r="H86" s="40"/>
      <c r="I86" s="40"/>
      <c r="J86" s="40"/>
      <c r="K86" s="40"/>
      <c r="L86" s="121"/>
    </row>
    <row r="87" spans="1:12" s="107" customFormat="1" ht="15" customHeight="1">
      <c r="A87" s="49" t="str">
        <f>IF(Calcu!C$80=TRUE,"","삭제")</f>
        <v>삭제</v>
      </c>
      <c r="B87" s="40"/>
      <c r="C87" s="40"/>
      <c r="D87" s="40"/>
      <c r="E87" s="173"/>
      <c r="F87" s="173"/>
      <c r="G87" s="40"/>
      <c r="H87" s="40"/>
      <c r="I87" s="40"/>
      <c r="J87" s="40"/>
      <c r="K87" s="40"/>
      <c r="L87" s="121"/>
    </row>
    <row r="88" spans="1:12" s="107" customFormat="1" ht="15" customHeight="1">
      <c r="A88" s="49" t="str">
        <f>IF(Calcu!C$80=TRUE,"","삭제")</f>
        <v>삭제</v>
      </c>
      <c r="B88" s="40"/>
      <c r="C88" s="40"/>
      <c r="D88" s="40"/>
      <c r="E88" s="173"/>
      <c r="F88" s="173"/>
      <c r="G88" s="40"/>
      <c r="H88" s="40"/>
      <c r="I88" s="40"/>
      <c r="J88" s="40"/>
      <c r="K88" s="40"/>
      <c r="L88" s="121"/>
    </row>
    <row r="89" spans="1:12" s="107" customFormat="1" ht="15" customHeight="1">
      <c r="A89" s="49" t="str">
        <f>IF(Calcu!C$80=TRUE,"","삭제")</f>
        <v>삭제</v>
      </c>
      <c r="B89" s="40"/>
      <c r="C89" s="40"/>
      <c r="D89" s="40"/>
      <c r="E89" s="173"/>
      <c r="F89" s="173"/>
      <c r="G89" s="40"/>
      <c r="H89" s="40"/>
      <c r="I89" s="40"/>
      <c r="J89" s="40"/>
      <c r="K89" s="40"/>
      <c r="L89" s="121"/>
    </row>
    <row r="90" spans="1:12" s="107" customFormat="1" ht="15" customHeight="1">
      <c r="A90" s="49" t="str">
        <f>IF(Calcu!C$80=TRUE,"","삭제")</f>
        <v>삭제</v>
      </c>
      <c r="B90" s="40"/>
      <c r="C90" s="40"/>
      <c r="D90" s="40"/>
      <c r="E90" s="173"/>
      <c r="F90" s="173"/>
      <c r="G90" s="40"/>
      <c r="H90" s="40"/>
      <c r="I90" s="40"/>
      <c r="J90" s="40"/>
      <c r="K90" s="40"/>
      <c r="L90" s="121"/>
    </row>
    <row r="91" spans="1:12" s="107" customFormat="1" ht="15" customHeight="1">
      <c r="A91" s="49" t="str">
        <f>IF(Calcu!C$80=TRUE,"삽입","삭제")</f>
        <v>삭제</v>
      </c>
      <c r="B91" s="40"/>
      <c r="C91" s="41"/>
      <c r="D91" s="40"/>
      <c r="E91" s="40"/>
      <c r="F91" s="40"/>
      <c r="G91" s="40"/>
      <c r="H91" s="40"/>
      <c r="I91" s="40"/>
      <c r="J91" s="40"/>
      <c r="K91" s="40"/>
      <c r="L91" s="121"/>
    </row>
    <row r="92" spans="1:12" s="107" customFormat="1" ht="15" customHeight="1">
      <c r="A92" s="49" t="str">
        <f>IF(Calcu!C$80=TRUE,"","삭제")</f>
        <v>삭제</v>
      </c>
      <c r="B92" s="40"/>
      <c r="C92" s="62" t="str">
        <f>"○ 품명 : "&amp;기본정보!C$5</f>
        <v xml:space="preserve">○ 품명 : </v>
      </c>
      <c r="D92" s="40"/>
      <c r="E92" s="40"/>
      <c r="F92" s="40"/>
      <c r="G92" s="40"/>
      <c r="H92" s="40"/>
      <c r="I92" s="40"/>
      <c r="J92" s="40"/>
      <c r="K92" s="40"/>
      <c r="L92" s="121"/>
    </row>
    <row r="93" spans="1:12" s="107" customFormat="1" ht="15" customHeight="1">
      <c r="A93" s="49" t="str">
        <f>IF(Calcu!C$80=TRUE,"","삭제")</f>
        <v>삭제</v>
      </c>
      <c r="B93" s="40"/>
      <c r="C93" s="62" t="str">
        <f>"○ 제작회사 : "&amp;기본정보!C$6</f>
        <v xml:space="preserve">○ 제작회사 : </v>
      </c>
      <c r="D93" s="40"/>
      <c r="E93" s="40"/>
      <c r="F93" s="40"/>
      <c r="G93" s="40"/>
      <c r="H93" s="40"/>
      <c r="I93" s="40"/>
      <c r="J93" s="40"/>
      <c r="K93" s="40"/>
      <c r="L93" s="121"/>
    </row>
    <row r="94" spans="1:12" s="107" customFormat="1" ht="15" customHeight="1">
      <c r="A94" s="49" t="str">
        <f>IF(Calcu!C$80=TRUE,"","삭제")</f>
        <v>삭제</v>
      </c>
      <c r="B94" s="40"/>
      <c r="C94" s="62" t="str">
        <f>"○ 형식 : "&amp;기본정보!C$7</f>
        <v xml:space="preserve">○ 형식 : </v>
      </c>
      <c r="D94" s="40"/>
      <c r="E94" s="40"/>
      <c r="F94" s="40"/>
      <c r="G94" s="40"/>
      <c r="H94" s="40"/>
      <c r="I94" s="40"/>
      <c r="J94" s="40"/>
      <c r="K94" s="40"/>
      <c r="L94" s="121"/>
    </row>
    <row r="95" spans="1:12" s="107" customFormat="1" ht="15" customHeight="1">
      <c r="A95" s="49" t="str">
        <f>IF(Calcu!C$80=TRUE,"","삭제")</f>
        <v>삭제</v>
      </c>
      <c r="B95" s="40"/>
      <c r="C95" s="62" t="str">
        <f>"○ 기기번호 : "&amp;기본정보!C$8</f>
        <v xml:space="preserve">○ 기기번호 : </v>
      </c>
      <c r="D95" s="40"/>
      <c r="E95" s="40"/>
      <c r="F95" s="40"/>
      <c r="G95" s="40"/>
      <c r="H95" s="40"/>
      <c r="I95" s="40"/>
      <c r="J95" s="40"/>
      <c r="K95" s="40"/>
      <c r="L95" s="121"/>
    </row>
    <row r="96" spans="1:12" s="107" customFormat="1" ht="15" customHeight="1">
      <c r="A96" s="49" t="str">
        <f>IF(Calcu!C$80=TRUE,"","삭제")</f>
        <v>삭제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121"/>
    </row>
    <row r="97" spans="1:12" s="107" customFormat="1" ht="15" customHeight="1">
      <c r="A97" s="49" t="str">
        <f>IF(Calcu!C$80=TRUE,"","삭제")</f>
        <v>삭제</v>
      </c>
      <c r="B97" s="40"/>
      <c r="C97" s="41" t="s">
        <v>417</v>
      </c>
      <c r="D97" s="40"/>
      <c r="E97" s="40"/>
      <c r="F97" s="40"/>
      <c r="G97" s="40"/>
      <c r="H97" s="40"/>
      <c r="I97" s="40"/>
      <c r="J97" s="40"/>
      <c r="K97" s="40"/>
      <c r="L97" s="121"/>
    </row>
    <row r="98" spans="1:12" s="107" customFormat="1" ht="15" customHeight="1">
      <c r="A98" s="49" t="str">
        <f>IF(Calcu!C$80=TRUE,"","삭제")</f>
        <v>삭제</v>
      </c>
      <c r="B98" s="40"/>
      <c r="C98" s="62" t="str">
        <f ca="1">"○ 최대용량 : "&amp;Calcu!M84</f>
        <v>○ 최대용량 : 0.00 0</v>
      </c>
      <c r="D98" s="40"/>
      <c r="E98" s="40"/>
      <c r="F98" s="40"/>
      <c r="G98" s="40"/>
      <c r="H98" s="40"/>
      <c r="I98" s="40"/>
      <c r="J98" s="40"/>
      <c r="K98" s="40"/>
      <c r="L98" s="121"/>
    </row>
    <row r="99" spans="1:12" s="107" customFormat="1" ht="15" customHeight="1">
      <c r="A99" s="49" t="str">
        <f>IF(Calcu!C$80=TRUE,"","삭제")</f>
        <v>삭제</v>
      </c>
      <c r="B99" s="49"/>
      <c r="C99" s="62" t="str">
        <f ca="1">"○ 최소눈금 : "&amp;Calcu!N84</f>
        <v>○ 최소눈금 : For1at 0</v>
      </c>
      <c r="D99" s="40"/>
      <c r="E99" s="40"/>
      <c r="F99" s="40"/>
      <c r="G99" s="40"/>
      <c r="H99" s="40"/>
      <c r="I99" s="40"/>
      <c r="J99" s="40"/>
      <c r="K99" s="40"/>
      <c r="L99" s="121"/>
    </row>
    <row r="100" spans="1:12" s="107" customFormat="1" ht="15" customHeight="1">
      <c r="A100" s="49" t="str">
        <f>IF(Calcu!C$80=TRUE,"","삭제")</f>
        <v>삭제</v>
      </c>
      <c r="B100" s="49"/>
      <c r="C100" s="40"/>
      <c r="D100" s="40"/>
      <c r="E100" s="40"/>
      <c r="F100" s="40"/>
      <c r="G100" s="40"/>
      <c r="H100" s="40"/>
      <c r="I100" s="40"/>
      <c r="J100" s="40"/>
      <c r="K100" s="40"/>
      <c r="L100" s="121"/>
    </row>
    <row r="101" spans="1:12" s="107" customFormat="1" ht="15" customHeight="1">
      <c r="A101" s="49" t="str">
        <f>IF(Calcu!C$80=TRUE,"","삭제")</f>
        <v>삭제</v>
      </c>
      <c r="B101" s="48"/>
      <c r="C101" s="41" t="s">
        <v>459</v>
      </c>
      <c r="D101" s="40"/>
      <c r="E101" s="60"/>
      <c r="F101" s="60"/>
      <c r="G101" s="60"/>
      <c r="H101" s="59"/>
      <c r="I101" s="40"/>
      <c r="J101" s="40"/>
      <c r="K101" s="40"/>
      <c r="L101" s="121"/>
    </row>
    <row r="102" spans="1:12" s="107" customFormat="1" ht="15" customHeight="1">
      <c r="A102" s="49" t="str">
        <f>IF(Calcu!C$80=TRUE,"","삭제")</f>
        <v>삭제</v>
      </c>
      <c r="B102" s="48"/>
      <c r="C102" s="288" t="s">
        <v>419</v>
      </c>
      <c r="D102" s="289"/>
      <c r="E102" s="288" t="s">
        <v>675</v>
      </c>
      <c r="F102" s="289"/>
      <c r="G102" s="318" t="s">
        <v>460</v>
      </c>
      <c r="H102" s="319"/>
      <c r="I102" s="314" t="s">
        <v>676</v>
      </c>
      <c r="J102" s="315"/>
      <c r="K102" s="40"/>
      <c r="L102" s="121"/>
    </row>
    <row r="103" spans="1:12" s="107" customFormat="1" ht="15" customHeight="1">
      <c r="A103" s="49" t="str">
        <f>IF(Calcu!C$80=TRUE,"","삭제")</f>
        <v>삭제</v>
      </c>
      <c r="B103" s="48"/>
      <c r="C103" s="286" t="str">
        <f>"("&amp;Calcu!D91&amp;")"</f>
        <v>()</v>
      </c>
      <c r="D103" s="287"/>
      <c r="E103" s="286" t="str">
        <f>"("&amp;Calcu!D91&amp;")"</f>
        <v>()</v>
      </c>
      <c r="F103" s="287"/>
      <c r="G103" s="320"/>
      <c r="H103" s="321"/>
      <c r="I103" s="316"/>
      <c r="J103" s="317"/>
      <c r="K103" s="40"/>
      <c r="L103" s="121"/>
    </row>
    <row r="104" spans="1:12" s="107" customFormat="1" ht="15" customHeight="1">
      <c r="A104" s="48" t="str">
        <f>IF(Calcu!B93=TRUE,"","삭제")</f>
        <v>삭제</v>
      </c>
      <c r="B104" s="48"/>
      <c r="C104" s="288" t="e">
        <f ca="1">Calcu!O93</f>
        <v>#N/A</v>
      </c>
      <c r="D104" s="289"/>
      <c r="E104" s="288" t="e">
        <f ca="1">Calcu!U93</f>
        <v>#VALUE!</v>
      </c>
      <c r="F104" s="289"/>
      <c r="G104" s="288" t="e">
        <f ca="1">Calcu!X93</f>
        <v>#N/A</v>
      </c>
      <c r="H104" s="289"/>
      <c r="I104" s="288" t="str">
        <f ca="1">Calcu!Y93</f>
        <v>PASS</v>
      </c>
      <c r="J104" s="289"/>
      <c r="K104" s="40"/>
      <c r="L104" s="121"/>
    </row>
    <row r="105" spans="1:12" s="107" customFormat="1" ht="15" customHeight="1">
      <c r="A105" s="48" t="str">
        <f>IF(Calcu!B94=TRUE,"","삭제")</f>
        <v>삭제</v>
      </c>
      <c r="B105" s="48"/>
      <c r="C105" s="286" t="e">
        <f ca="1">Calcu!O94</f>
        <v>#N/A</v>
      </c>
      <c r="D105" s="287"/>
      <c r="E105" s="286" t="e">
        <f ca="1">Calcu!U94</f>
        <v>#VALUE!</v>
      </c>
      <c r="F105" s="287"/>
      <c r="G105" s="286" t="e">
        <f ca="1">Calcu!X94</f>
        <v>#N/A</v>
      </c>
      <c r="H105" s="287"/>
      <c r="I105" s="286" t="str">
        <f ca="1">Calcu!Y94</f>
        <v>PASS</v>
      </c>
      <c r="J105" s="287"/>
      <c r="K105" s="40"/>
      <c r="L105" s="121"/>
    </row>
    <row r="106" spans="1:12" s="107" customFormat="1" ht="15" customHeight="1">
      <c r="A106" s="48" t="str">
        <f>IF(Calcu!B95=TRUE,"","삭제")</f>
        <v>삭제</v>
      </c>
      <c r="B106" s="48"/>
      <c r="C106" s="286" t="e">
        <f ca="1">Calcu!O95</f>
        <v>#N/A</v>
      </c>
      <c r="D106" s="287"/>
      <c r="E106" s="286" t="e">
        <f ca="1">Calcu!U95</f>
        <v>#VALUE!</v>
      </c>
      <c r="F106" s="287"/>
      <c r="G106" s="286" t="e">
        <f ca="1">Calcu!X95</f>
        <v>#N/A</v>
      </c>
      <c r="H106" s="287"/>
      <c r="I106" s="286" t="str">
        <f ca="1">Calcu!Y95</f>
        <v>PASS</v>
      </c>
      <c r="J106" s="287"/>
      <c r="K106" s="40"/>
      <c r="L106" s="121"/>
    </row>
    <row r="107" spans="1:12" s="107" customFormat="1" ht="15" customHeight="1">
      <c r="A107" s="48" t="str">
        <f>IF(Calcu!B96=TRUE,"","삭제")</f>
        <v>삭제</v>
      </c>
      <c r="B107" s="48"/>
      <c r="C107" s="286" t="e">
        <f ca="1">Calcu!O96</f>
        <v>#N/A</v>
      </c>
      <c r="D107" s="287"/>
      <c r="E107" s="286" t="e">
        <f ca="1">Calcu!U96</f>
        <v>#VALUE!</v>
      </c>
      <c r="F107" s="287"/>
      <c r="G107" s="286" t="e">
        <f ca="1">Calcu!X96</f>
        <v>#N/A</v>
      </c>
      <c r="H107" s="287"/>
      <c r="I107" s="286" t="str">
        <f ca="1">Calcu!Y96</f>
        <v>PASS</v>
      </c>
      <c r="J107" s="287"/>
      <c r="K107" s="40"/>
      <c r="L107" s="121"/>
    </row>
    <row r="108" spans="1:12" s="107" customFormat="1" ht="15" customHeight="1">
      <c r="A108" s="48" t="str">
        <f>IF(Calcu!B97=TRUE,"","삭제")</f>
        <v>삭제</v>
      </c>
      <c r="B108" s="48"/>
      <c r="C108" s="286" t="e">
        <f ca="1">Calcu!O97</f>
        <v>#N/A</v>
      </c>
      <c r="D108" s="287"/>
      <c r="E108" s="286" t="e">
        <f ca="1">Calcu!U97</f>
        <v>#VALUE!</v>
      </c>
      <c r="F108" s="287"/>
      <c r="G108" s="286" t="e">
        <f ca="1">Calcu!X97</f>
        <v>#N/A</v>
      </c>
      <c r="H108" s="287"/>
      <c r="I108" s="286" t="str">
        <f ca="1">Calcu!Y97</f>
        <v>PASS</v>
      </c>
      <c r="J108" s="287"/>
      <c r="K108" s="40"/>
      <c r="L108" s="121"/>
    </row>
    <row r="109" spans="1:12" s="107" customFormat="1" ht="15" customHeight="1">
      <c r="A109" s="48" t="str">
        <f>IF(Calcu!B98=TRUE,"","삭제")</f>
        <v>삭제</v>
      </c>
      <c r="B109" s="48"/>
      <c r="C109" s="286" t="e">
        <f ca="1">Calcu!O98</f>
        <v>#N/A</v>
      </c>
      <c r="D109" s="287"/>
      <c r="E109" s="286" t="e">
        <f ca="1">Calcu!U98</f>
        <v>#VALUE!</v>
      </c>
      <c r="F109" s="287"/>
      <c r="G109" s="286" t="e">
        <f ca="1">Calcu!X98</f>
        <v>#N/A</v>
      </c>
      <c r="H109" s="287"/>
      <c r="I109" s="286" t="str">
        <f ca="1">Calcu!Y98</f>
        <v>PASS</v>
      </c>
      <c r="J109" s="287"/>
      <c r="K109" s="40"/>
      <c r="L109" s="121"/>
    </row>
    <row r="110" spans="1:12" s="107" customFormat="1" ht="15" customHeight="1">
      <c r="A110" s="48" t="str">
        <f>IF(Calcu!B99=TRUE,"","삭제")</f>
        <v>삭제</v>
      </c>
      <c r="B110" s="48"/>
      <c r="C110" s="286" t="e">
        <f ca="1">Calcu!O99</f>
        <v>#N/A</v>
      </c>
      <c r="D110" s="287"/>
      <c r="E110" s="286" t="e">
        <f ca="1">Calcu!U99</f>
        <v>#VALUE!</v>
      </c>
      <c r="F110" s="287"/>
      <c r="G110" s="286" t="e">
        <f ca="1">Calcu!X99</f>
        <v>#N/A</v>
      </c>
      <c r="H110" s="287"/>
      <c r="I110" s="286" t="str">
        <f ca="1">Calcu!Y99</f>
        <v>PASS</v>
      </c>
      <c r="J110" s="287"/>
      <c r="K110" s="40"/>
      <c r="L110" s="121"/>
    </row>
    <row r="111" spans="1:12" s="107" customFormat="1" ht="15" customHeight="1">
      <c r="A111" s="48" t="str">
        <f>IF(Calcu!B100=TRUE,"","삭제")</f>
        <v>삭제</v>
      </c>
      <c r="B111" s="48"/>
      <c r="C111" s="286" t="e">
        <f ca="1">Calcu!O100</f>
        <v>#N/A</v>
      </c>
      <c r="D111" s="287"/>
      <c r="E111" s="286" t="e">
        <f ca="1">Calcu!U100</f>
        <v>#VALUE!</v>
      </c>
      <c r="F111" s="287"/>
      <c r="G111" s="286" t="e">
        <f ca="1">Calcu!X100</f>
        <v>#N/A</v>
      </c>
      <c r="H111" s="287"/>
      <c r="I111" s="286" t="str">
        <f ca="1">Calcu!Y100</f>
        <v>PASS</v>
      </c>
      <c r="J111" s="287"/>
      <c r="K111" s="40"/>
      <c r="L111" s="121"/>
    </row>
    <row r="112" spans="1:12" s="107" customFormat="1" ht="15" customHeight="1">
      <c r="A112" s="48" t="str">
        <f>IF(Calcu!B101=TRUE,"","삭제")</f>
        <v>삭제</v>
      </c>
      <c r="B112" s="48"/>
      <c r="C112" s="286" t="e">
        <f ca="1">Calcu!O101</f>
        <v>#N/A</v>
      </c>
      <c r="D112" s="287"/>
      <c r="E112" s="286" t="e">
        <f ca="1">Calcu!U101</f>
        <v>#VALUE!</v>
      </c>
      <c r="F112" s="287"/>
      <c r="G112" s="286" t="e">
        <f ca="1">Calcu!X101</f>
        <v>#N/A</v>
      </c>
      <c r="H112" s="287"/>
      <c r="I112" s="286" t="str">
        <f ca="1">Calcu!Y101</f>
        <v>PASS</v>
      </c>
      <c r="J112" s="287"/>
      <c r="K112" s="40"/>
      <c r="L112" s="121"/>
    </row>
    <row r="113" spans="1:12" s="107" customFormat="1" ht="15" customHeight="1">
      <c r="A113" s="48" t="str">
        <f>IF(Calcu!B102=TRUE,"","삭제")</f>
        <v>삭제</v>
      </c>
      <c r="B113" s="48"/>
      <c r="C113" s="286" t="e">
        <f ca="1">Calcu!O102</f>
        <v>#N/A</v>
      </c>
      <c r="D113" s="287"/>
      <c r="E113" s="286" t="e">
        <f ca="1">Calcu!U102</f>
        <v>#VALUE!</v>
      </c>
      <c r="F113" s="287"/>
      <c r="G113" s="286" t="e">
        <f ca="1">Calcu!X102</f>
        <v>#N/A</v>
      </c>
      <c r="H113" s="287"/>
      <c r="I113" s="286" t="str">
        <f ca="1">Calcu!Y102</f>
        <v>PASS</v>
      </c>
      <c r="J113" s="287"/>
      <c r="K113" s="40"/>
      <c r="L113" s="121"/>
    </row>
    <row r="114" spans="1:12" s="107" customFormat="1" ht="15" customHeight="1">
      <c r="A114" s="48" t="str">
        <f>IF(Calcu!B103=TRUE,"","삭제")</f>
        <v>삭제</v>
      </c>
      <c r="B114" s="48"/>
      <c r="C114" s="286" t="e">
        <f ca="1">Calcu!O103</f>
        <v>#N/A</v>
      </c>
      <c r="D114" s="287"/>
      <c r="E114" s="286" t="e">
        <f ca="1">Calcu!U103</f>
        <v>#VALUE!</v>
      </c>
      <c r="F114" s="287"/>
      <c r="G114" s="286" t="e">
        <f ca="1">Calcu!X103</f>
        <v>#N/A</v>
      </c>
      <c r="H114" s="287"/>
      <c r="I114" s="286" t="str">
        <f ca="1">Calcu!Y103</f>
        <v>PASS</v>
      </c>
      <c r="J114" s="287"/>
      <c r="K114" s="40"/>
      <c r="L114" s="121"/>
    </row>
    <row r="115" spans="1:12" s="107" customFormat="1" ht="15" customHeight="1">
      <c r="A115" s="48" t="str">
        <f>IF(Calcu!B104=TRUE,"","삭제")</f>
        <v>삭제</v>
      </c>
      <c r="B115" s="48"/>
      <c r="C115" s="286" t="e">
        <f ca="1">Calcu!O104</f>
        <v>#N/A</v>
      </c>
      <c r="D115" s="287"/>
      <c r="E115" s="286" t="e">
        <f ca="1">Calcu!U104</f>
        <v>#VALUE!</v>
      </c>
      <c r="F115" s="287"/>
      <c r="G115" s="286" t="e">
        <f ca="1">Calcu!X104</f>
        <v>#N/A</v>
      </c>
      <c r="H115" s="287"/>
      <c r="I115" s="286" t="str">
        <f ca="1">Calcu!Y104</f>
        <v>PASS</v>
      </c>
      <c r="J115" s="287"/>
      <c r="K115" s="40"/>
      <c r="L115" s="121"/>
    </row>
    <row r="116" spans="1:12" s="107" customFormat="1" ht="15" customHeight="1">
      <c r="A116" s="48" t="str">
        <f>IF(Calcu!B105=TRUE,"","삭제")</f>
        <v>삭제</v>
      </c>
      <c r="B116" s="48"/>
      <c r="C116" s="286" t="e">
        <f ca="1">Calcu!O105</f>
        <v>#N/A</v>
      </c>
      <c r="D116" s="287"/>
      <c r="E116" s="286" t="e">
        <f ca="1">Calcu!U105</f>
        <v>#VALUE!</v>
      </c>
      <c r="F116" s="287"/>
      <c r="G116" s="286" t="e">
        <f ca="1">Calcu!X105</f>
        <v>#N/A</v>
      </c>
      <c r="H116" s="287"/>
      <c r="I116" s="286" t="str">
        <f ca="1">Calcu!Y105</f>
        <v>PASS</v>
      </c>
      <c r="J116" s="287"/>
      <c r="K116" s="40"/>
      <c r="L116" s="121"/>
    </row>
    <row r="117" spans="1:12" s="107" customFormat="1" ht="15" customHeight="1">
      <c r="A117" s="48" t="str">
        <f>IF(Calcu!B106=TRUE,"","삭제")</f>
        <v>삭제</v>
      </c>
      <c r="B117" s="48"/>
      <c r="C117" s="286" t="e">
        <f ca="1">Calcu!O106</f>
        <v>#N/A</v>
      </c>
      <c r="D117" s="287"/>
      <c r="E117" s="286" t="e">
        <f ca="1">Calcu!U106</f>
        <v>#VALUE!</v>
      </c>
      <c r="F117" s="287"/>
      <c r="G117" s="286" t="e">
        <f ca="1">Calcu!X106</f>
        <v>#N/A</v>
      </c>
      <c r="H117" s="287"/>
      <c r="I117" s="286" t="str">
        <f ca="1">Calcu!Y106</f>
        <v>PASS</v>
      </c>
      <c r="J117" s="287"/>
      <c r="K117" s="40"/>
      <c r="L117" s="121"/>
    </row>
    <row r="118" spans="1:12" s="107" customFormat="1" ht="15" customHeight="1">
      <c r="A118" s="48" t="str">
        <f>IF(Calcu!B107=TRUE,"","삭제")</f>
        <v>삭제</v>
      </c>
      <c r="B118" s="48"/>
      <c r="C118" s="286" t="e">
        <f ca="1">Calcu!O107</f>
        <v>#N/A</v>
      </c>
      <c r="D118" s="287"/>
      <c r="E118" s="286" t="e">
        <f ca="1">Calcu!U107</f>
        <v>#VALUE!</v>
      </c>
      <c r="F118" s="287"/>
      <c r="G118" s="286" t="e">
        <f ca="1">Calcu!X107</f>
        <v>#N/A</v>
      </c>
      <c r="H118" s="287"/>
      <c r="I118" s="286" t="str">
        <f ca="1">Calcu!Y107</f>
        <v>PASS</v>
      </c>
      <c r="J118" s="287"/>
      <c r="K118" s="40"/>
      <c r="L118" s="121"/>
    </row>
    <row r="119" spans="1:12" s="107" customFormat="1" ht="15" customHeight="1">
      <c r="A119" s="48" t="str">
        <f>IF(Calcu!B108=TRUE,"","삭제")</f>
        <v>삭제</v>
      </c>
      <c r="B119" s="48"/>
      <c r="C119" s="286" t="e">
        <f ca="1">Calcu!O108</f>
        <v>#N/A</v>
      </c>
      <c r="D119" s="287"/>
      <c r="E119" s="286" t="e">
        <f ca="1">Calcu!U108</f>
        <v>#VALUE!</v>
      </c>
      <c r="F119" s="287"/>
      <c r="G119" s="286" t="e">
        <f ca="1">Calcu!X108</f>
        <v>#N/A</v>
      </c>
      <c r="H119" s="287"/>
      <c r="I119" s="286" t="str">
        <f ca="1">Calcu!Y108</f>
        <v>PASS</v>
      </c>
      <c r="J119" s="287"/>
      <c r="K119" s="40"/>
      <c r="L119" s="121"/>
    </row>
    <row r="120" spans="1:12" ht="15" customHeight="1">
      <c r="B120" s="95"/>
      <c r="C120" s="161"/>
      <c r="D120" s="161"/>
      <c r="E120" s="161"/>
      <c r="F120" s="161"/>
      <c r="G120" s="161"/>
      <c r="H120" s="162"/>
      <c r="I120" s="162"/>
      <c r="J120" s="161"/>
      <c r="K120" s="95"/>
    </row>
  </sheetData>
  <mergeCells count="214">
    <mergeCell ref="A1:L2"/>
    <mergeCell ref="C16:D16"/>
    <mergeCell ref="E16:F16"/>
    <mergeCell ref="I16:J17"/>
    <mergeCell ref="C17:D17"/>
    <mergeCell ref="E17:F17"/>
    <mergeCell ref="C20:D20"/>
    <mergeCell ref="E20:F20"/>
    <mergeCell ref="I20:J20"/>
    <mergeCell ref="G18:H18"/>
    <mergeCell ref="G19:H19"/>
    <mergeCell ref="G20:H20"/>
    <mergeCell ref="G16:H16"/>
    <mergeCell ref="G17:H17"/>
    <mergeCell ref="C21:D21"/>
    <mergeCell ref="E21:F21"/>
    <mergeCell ref="I21:J21"/>
    <mergeCell ref="C18:D18"/>
    <mergeCell ref="E18:F18"/>
    <mergeCell ref="I18:J18"/>
    <mergeCell ref="C19:D19"/>
    <mergeCell ref="E19:F19"/>
    <mergeCell ref="I19:J19"/>
    <mergeCell ref="G21:H21"/>
    <mergeCell ref="C24:D24"/>
    <mergeCell ref="E24:F24"/>
    <mergeCell ref="I24:J24"/>
    <mergeCell ref="C25:D25"/>
    <mergeCell ref="E25:F25"/>
    <mergeCell ref="I25:J25"/>
    <mergeCell ref="C22:D22"/>
    <mergeCell ref="E22:F22"/>
    <mergeCell ref="I22:J22"/>
    <mergeCell ref="C23:D23"/>
    <mergeCell ref="E23:F23"/>
    <mergeCell ref="I23:J23"/>
    <mergeCell ref="G22:H22"/>
    <mergeCell ref="G23:H23"/>
    <mergeCell ref="G24:H24"/>
    <mergeCell ref="G25:H25"/>
    <mergeCell ref="C28:D28"/>
    <mergeCell ref="E28:F28"/>
    <mergeCell ref="I28:J28"/>
    <mergeCell ref="C29:D29"/>
    <mergeCell ref="E29:F29"/>
    <mergeCell ref="I29:J29"/>
    <mergeCell ref="C26:D26"/>
    <mergeCell ref="E26:F26"/>
    <mergeCell ref="I26:J26"/>
    <mergeCell ref="C27:D27"/>
    <mergeCell ref="E27:F27"/>
    <mergeCell ref="I27:J27"/>
    <mergeCell ref="G26:H26"/>
    <mergeCell ref="G27:H27"/>
    <mergeCell ref="G28:H28"/>
    <mergeCell ref="G29:H29"/>
    <mergeCell ref="C32:D32"/>
    <mergeCell ref="E32:F32"/>
    <mergeCell ref="I32:J32"/>
    <mergeCell ref="C33:D33"/>
    <mergeCell ref="E33:F33"/>
    <mergeCell ref="I33:J33"/>
    <mergeCell ref="C30:D30"/>
    <mergeCell ref="E30:F30"/>
    <mergeCell ref="I30:J30"/>
    <mergeCell ref="C31:D31"/>
    <mergeCell ref="E31:F31"/>
    <mergeCell ref="I31:J31"/>
    <mergeCell ref="G30:H30"/>
    <mergeCell ref="G31:H31"/>
    <mergeCell ref="G32:H32"/>
    <mergeCell ref="G33:H33"/>
    <mergeCell ref="C61:D61"/>
    <mergeCell ref="E61:F61"/>
    <mergeCell ref="I61:J61"/>
    <mergeCell ref="C62:D62"/>
    <mergeCell ref="E62:F62"/>
    <mergeCell ref="I62:J62"/>
    <mergeCell ref="F35:G35"/>
    <mergeCell ref="C59:D59"/>
    <mergeCell ref="E59:F59"/>
    <mergeCell ref="I59:J60"/>
    <mergeCell ref="C60:D60"/>
    <mergeCell ref="E60:F60"/>
    <mergeCell ref="G59:H60"/>
    <mergeCell ref="G61:H61"/>
    <mergeCell ref="G62:H62"/>
    <mergeCell ref="C65:D65"/>
    <mergeCell ref="E65:F65"/>
    <mergeCell ref="I65:J65"/>
    <mergeCell ref="C66:D66"/>
    <mergeCell ref="E66:F66"/>
    <mergeCell ref="I66:J66"/>
    <mergeCell ref="C63:D63"/>
    <mergeCell ref="E63:F63"/>
    <mergeCell ref="I63:J63"/>
    <mergeCell ref="C64:D64"/>
    <mergeCell ref="E64:F64"/>
    <mergeCell ref="I64:J64"/>
    <mergeCell ref="G63:H63"/>
    <mergeCell ref="G64:H64"/>
    <mergeCell ref="G65:H65"/>
    <mergeCell ref="G66:H66"/>
    <mergeCell ref="C69:D69"/>
    <mergeCell ref="E69:F69"/>
    <mergeCell ref="I69:J69"/>
    <mergeCell ref="C70:D70"/>
    <mergeCell ref="E70:F70"/>
    <mergeCell ref="I70:J70"/>
    <mergeCell ref="C67:D67"/>
    <mergeCell ref="E67:F67"/>
    <mergeCell ref="I67:J67"/>
    <mergeCell ref="C68:D68"/>
    <mergeCell ref="E68:F68"/>
    <mergeCell ref="I68:J68"/>
    <mergeCell ref="G67:H67"/>
    <mergeCell ref="G68:H68"/>
    <mergeCell ref="G69:H69"/>
    <mergeCell ref="G70:H70"/>
    <mergeCell ref="C73:D73"/>
    <mergeCell ref="E73:F73"/>
    <mergeCell ref="I73:J73"/>
    <mergeCell ref="C74:D74"/>
    <mergeCell ref="E74:F74"/>
    <mergeCell ref="I74:J74"/>
    <mergeCell ref="C71:D71"/>
    <mergeCell ref="E71:F71"/>
    <mergeCell ref="I71:J71"/>
    <mergeCell ref="C72:D72"/>
    <mergeCell ref="E72:F72"/>
    <mergeCell ref="I72:J72"/>
    <mergeCell ref="G71:H71"/>
    <mergeCell ref="G72:H72"/>
    <mergeCell ref="G73:H73"/>
    <mergeCell ref="G74:H74"/>
    <mergeCell ref="F78:G78"/>
    <mergeCell ref="C102:D102"/>
    <mergeCell ref="E102:F102"/>
    <mergeCell ref="I102:J103"/>
    <mergeCell ref="C103:D103"/>
    <mergeCell ref="E103:F103"/>
    <mergeCell ref="C75:D75"/>
    <mergeCell ref="E75:F75"/>
    <mergeCell ref="I75:J75"/>
    <mergeCell ref="C76:D76"/>
    <mergeCell ref="E76:F76"/>
    <mergeCell ref="I76:J76"/>
    <mergeCell ref="G102:H103"/>
    <mergeCell ref="G75:H75"/>
    <mergeCell ref="G76:H76"/>
    <mergeCell ref="C106:D106"/>
    <mergeCell ref="E106:F106"/>
    <mergeCell ref="I106:J106"/>
    <mergeCell ref="C107:D107"/>
    <mergeCell ref="E107:F107"/>
    <mergeCell ref="I107:J107"/>
    <mergeCell ref="C104:D104"/>
    <mergeCell ref="E104:F104"/>
    <mergeCell ref="I104:J104"/>
    <mergeCell ref="C105:D105"/>
    <mergeCell ref="E105:F105"/>
    <mergeCell ref="I105:J105"/>
    <mergeCell ref="G104:H104"/>
    <mergeCell ref="G105:H105"/>
    <mergeCell ref="G106:H106"/>
    <mergeCell ref="G107:H107"/>
    <mergeCell ref="C110:D110"/>
    <mergeCell ref="E110:F110"/>
    <mergeCell ref="I110:J110"/>
    <mergeCell ref="C111:D111"/>
    <mergeCell ref="E111:F111"/>
    <mergeCell ref="I111:J111"/>
    <mergeCell ref="C108:D108"/>
    <mergeCell ref="E108:F108"/>
    <mergeCell ref="I108:J108"/>
    <mergeCell ref="C109:D109"/>
    <mergeCell ref="E109:F109"/>
    <mergeCell ref="I109:J109"/>
    <mergeCell ref="G108:H108"/>
    <mergeCell ref="G109:H109"/>
    <mergeCell ref="G110:H110"/>
    <mergeCell ref="G111:H111"/>
    <mergeCell ref="C114:D114"/>
    <mergeCell ref="E114:F114"/>
    <mergeCell ref="I114:J114"/>
    <mergeCell ref="C115:D115"/>
    <mergeCell ref="E115:F115"/>
    <mergeCell ref="I115:J115"/>
    <mergeCell ref="C112:D112"/>
    <mergeCell ref="E112:F112"/>
    <mergeCell ref="I112:J112"/>
    <mergeCell ref="C113:D113"/>
    <mergeCell ref="E113:F113"/>
    <mergeCell ref="I113:J113"/>
    <mergeCell ref="G112:H112"/>
    <mergeCell ref="G113:H113"/>
    <mergeCell ref="G114:H114"/>
    <mergeCell ref="G115:H115"/>
    <mergeCell ref="C118:D118"/>
    <mergeCell ref="E118:F118"/>
    <mergeCell ref="I118:J118"/>
    <mergeCell ref="C119:D119"/>
    <mergeCell ref="E119:F119"/>
    <mergeCell ref="I119:J119"/>
    <mergeCell ref="C116:D116"/>
    <mergeCell ref="E116:F116"/>
    <mergeCell ref="I116:J116"/>
    <mergeCell ref="C117:D117"/>
    <mergeCell ref="E117:F117"/>
    <mergeCell ref="I117:J117"/>
    <mergeCell ref="G116:H116"/>
    <mergeCell ref="G117:H117"/>
    <mergeCell ref="G118:H118"/>
    <mergeCell ref="G119:H119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>
      <selection sqref="A1:L2"/>
    </sheetView>
  </sheetViews>
  <sheetFormatPr defaultColWidth="10.77734375" defaultRowHeight="15" customHeight="1"/>
  <cols>
    <col min="1" max="2" width="5" style="40" customWidth="1"/>
    <col min="3" max="10" width="7.5546875" style="40" customWidth="1"/>
    <col min="11" max="11" width="5" style="40" customWidth="1"/>
    <col min="12" max="12" width="5" style="121" customWidth="1"/>
    <col min="13" max="16384" width="10.77734375" style="107"/>
  </cols>
  <sheetData>
    <row r="1" spans="1:12" s="102" customFormat="1" ht="33" customHeight="1">
      <c r="A1" s="322" t="s">
        <v>65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 s="102" customFormat="1" ht="33" customHeight="1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</row>
    <row r="3" spans="1:12" s="102" customFormat="1" ht="12.75" customHeight="1">
      <c r="A3" s="56"/>
      <c r="B3" s="56"/>
      <c r="C3" s="22"/>
      <c r="D3" s="22"/>
      <c r="E3" s="22"/>
      <c r="F3" s="22"/>
      <c r="G3" s="22"/>
      <c r="H3" s="22"/>
      <c r="I3" s="22"/>
      <c r="J3" s="22"/>
      <c r="K3" s="22"/>
      <c r="L3" s="103"/>
    </row>
    <row r="4" spans="1:12" s="104" customFormat="1" ht="13.5" customHeight="1">
      <c r="A4" s="118"/>
      <c r="B4" s="118"/>
      <c r="C4" s="119"/>
      <c r="D4" s="119"/>
      <c r="E4" s="143"/>
      <c r="F4" s="119"/>
      <c r="G4" s="119"/>
      <c r="H4" s="144"/>
      <c r="I4" s="120"/>
      <c r="J4" s="143"/>
      <c r="K4" s="143"/>
      <c r="L4" s="118"/>
    </row>
    <row r="5" spans="1:12" s="106" customFormat="1" ht="1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105"/>
    </row>
    <row r="6" spans="1:12" s="40" customFormat="1" ht="15" customHeight="1">
      <c r="C6" s="62" t="str">
        <f>"○ 품명 : "&amp;기본정보!C$5</f>
        <v xml:space="preserve">○ 품명 : </v>
      </c>
      <c r="L6" s="121"/>
    </row>
    <row r="7" spans="1:12" s="40" customFormat="1" ht="15" customHeight="1">
      <c r="C7" s="62" t="str">
        <f>"○ 제작회사 : "&amp;기본정보!C$6</f>
        <v xml:space="preserve">○ 제작회사 : </v>
      </c>
      <c r="L7" s="121"/>
    </row>
    <row r="8" spans="1:12" s="40" customFormat="1" ht="15" customHeight="1">
      <c r="C8" s="62" t="str">
        <f>"○ 형식 : "&amp;기본정보!C$7</f>
        <v xml:space="preserve">○ 형식 : </v>
      </c>
      <c r="L8" s="121"/>
    </row>
    <row r="9" spans="1:12" s="40" customFormat="1" ht="15" customHeight="1">
      <c r="C9" s="62" t="str">
        <f>"○ 기기번호 : "&amp;기본정보!C$8</f>
        <v xml:space="preserve">○ 기기번호 : </v>
      </c>
      <c r="L9" s="121"/>
    </row>
    <row r="10" spans="1:12" s="40" customFormat="1" ht="15" customHeight="1">
      <c r="L10" s="121"/>
    </row>
    <row r="11" spans="1:12" ht="15" customHeight="1">
      <c r="B11" s="95"/>
      <c r="C11" s="161"/>
      <c r="D11" s="161"/>
      <c r="E11" s="161"/>
      <c r="F11" s="161"/>
      <c r="G11" s="161"/>
      <c r="H11" s="162"/>
      <c r="I11" s="162"/>
      <c r="J11" s="161"/>
      <c r="K11" s="9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3"/>
  <sheetViews>
    <sheetView showGridLines="0" workbookViewId="0"/>
  </sheetViews>
  <sheetFormatPr defaultColWidth="8.88671875" defaultRowHeight="13.5" customHeight="1"/>
  <cols>
    <col min="1" max="1" width="3.77734375" style="31" customWidth="1"/>
    <col min="2" max="2" width="10.77734375" style="31" customWidth="1"/>
    <col min="3" max="4" width="10.77734375" style="32" customWidth="1"/>
    <col min="5" max="5" width="10.77734375" style="27" customWidth="1"/>
    <col min="6" max="7" width="10.77734375" style="28" customWidth="1"/>
    <col min="8" max="8" width="10.44140625" style="28" customWidth="1"/>
    <col min="9" max="9" width="3.77734375" style="50" customWidth="1"/>
    <col min="10" max="11" width="10.44140625" style="50" customWidth="1"/>
    <col min="12" max="15" width="8.88671875" style="50" customWidth="1"/>
    <col min="16" max="18" width="8.88671875" style="50"/>
    <col min="19" max="16384" width="8.88671875" style="30"/>
  </cols>
  <sheetData>
    <row r="1" spans="1:29" s="80" customFormat="1" ht="25.5">
      <c r="A1" s="76" t="s">
        <v>74</v>
      </c>
      <c r="B1" s="32"/>
      <c r="C1" s="32"/>
      <c r="D1" s="32"/>
      <c r="E1" s="77"/>
      <c r="F1" s="28"/>
      <c r="G1" s="28"/>
      <c r="H1" s="28"/>
      <c r="I1" s="28"/>
      <c r="J1" s="78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r="2" spans="1:29" s="29" customFormat="1" ht="15" customHeight="1">
      <c r="A2" s="25"/>
      <c r="B2" s="25"/>
      <c r="C2" s="25"/>
      <c r="D2" s="25"/>
      <c r="E2" s="25"/>
      <c r="F2" s="25"/>
      <c r="G2" s="25"/>
      <c r="H2" s="25"/>
    </row>
    <row r="3" spans="1:29" s="29" customFormat="1" ht="15" customHeight="1">
      <c r="A3" s="51"/>
      <c r="B3" s="150" t="s">
        <v>2</v>
      </c>
      <c r="C3" s="151">
        <f>기본정보!C3</f>
        <v>0</v>
      </c>
      <c r="D3" s="150" t="s">
        <v>435</v>
      </c>
      <c r="E3" s="325">
        <f>기본정보!H3</f>
        <v>0</v>
      </c>
      <c r="F3" s="326"/>
      <c r="G3" s="150" t="s">
        <v>447</v>
      </c>
      <c r="H3" s="153">
        <f>기본정보!H8</f>
        <v>0</v>
      </c>
    </row>
    <row r="4" spans="1:29" s="29" customFormat="1" ht="15" customHeight="1">
      <c r="A4" s="51"/>
      <c r="B4" s="150" t="s">
        <v>32</v>
      </c>
      <c r="C4" s="152">
        <f>기본정보!C8</f>
        <v>0</v>
      </c>
      <c r="D4" s="150" t="s">
        <v>436</v>
      </c>
      <c r="E4" s="323">
        <f>기본정보!H4</f>
        <v>0</v>
      </c>
      <c r="F4" s="324"/>
      <c r="G4" s="150" t="s">
        <v>14</v>
      </c>
      <c r="H4" s="153">
        <f>기본정보!H9</f>
        <v>0</v>
      </c>
    </row>
    <row r="5" spans="1:29" s="29" customFormat="1" ht="15" customHeight="1">
      <c r="A5" s="51"/>
      <c r="D5" s="25"/>
      <c r="E5" s="25"/>
      <c r="F5" s="25"/>
      <c r="G5" s="25"/>
      <c r="H5" s="25"/>
    </row>
    <row r="6" spans="1:29" s="29" customFormat="1" ht="15" customHeight="1">
      <c r="A6" s="51"/>
      <c r="B6" s="51" t="s">
        <v>437</v>
      </c>
      <c r="D6" s="25"/>
      <c r="E6" s="25"/>
      <c r="F6" s="25"/>
      <c r="G6" s="25"/>
      <c r="H6" s="25"/>
      <c r="J6" s="51" t="s">
        <v>711</v>
      </c>
      <c r="L6" s="25"/>
      <c r="M6" s="25"/>
      <c r="N6" s="25"/>
      <c r="O6" s="25"/>
      <c r="P6" s="25"/>
    </row>
    <row r="7" spans="1:29" s="29" customFormat="1" ht="15" customHeight="1">
      <c r="A7" s="51"/>
      <c r="B7" s="150" t="s">
        <v>75</v>
      </c>
      <c r="C7" s="150" t="s">
        <v>76</v>
      </c>
      <c r="D7" s="150" t="s">
        <v>73</v>
      </c>
      <c r="E7" s="25"/>
      <c r="F7" s="25"/>
      <c r="G7" s="25"/>
      <c r="H7" s="25"/>
      <c r="J7" s="150" t="s">
        <v>75</v>
      </c>
      <c r="K7" s="150" t="s">
        <v>76</v>
      </c>
      <c r="L7" s="150" t="s">
        <v>73</v>
      </c>
      <c r="M7" s="25"/>
      <c r="N7" s="25"/>
      <c r="O7" s="25"/>
      <c r="P7" s="25"/>
    </row>
    <row r="8" spans="1:29" s="29" customFormat="1" ht="15" customHeight="1">
      <c r="A8" s="51"/>
      <c r="B8" s="152">
        <f>Calcu!B17</f>
        <v>0</v>
      </c>
      <c r="C8" s="151">
        <f>Calcu!C17</f>
        <v>0</v>
      </c>
      <c r="D8" s="151">
        <f>Calcu!D17</f>
        <v>0</v>
      </c>
      <c r="E8" s="25"/>
      <c r="F8" s="25"/>
      <c r="G8" s="25"/>
      <c r="H8" s="25"/>
      <c r="J8" s="152">
        <f>Calcu_ADJ!B17</f>
        <v>0</v>
      </c>
      <c r="K8" s="151">
        <f>Calcu_ADJ!C17</f>
        <v>0</v>
      </c>
      <c r="L8" s="151">
        <f>Calcu_ADJ!D17</f>
        <v>0</v>
      </c>
      <c r="M8" s="25"/>
      <c r="N8" s="25"/>
      <c r="O8" s="25"/>
      <c r="P8" s="25"/>
    </row>
    <row r="9" spans="1:29" s="29" customFormat="1" ht="15" customHeight="1">
      <c r="A9" s="51"/>
      <c r="B9" s="25"/>
      <c r="C9" s="25"/>
      <c r="D9" s="25"/>
      <c r="E9" s="25"/>
      <c r="F9" s="25"/>
      <c r="G9" s="25"/>
      <c r="H9" s="25"/>
      <c r="J9" s="25"/>
      <c r="K9" s="25"/>
      <c r="L9" s="25"/>
      <c r="M9" s="25"/>
      <c r="N9" s="25"/>
      <c r="O9" s="25"/>
      <c r="P9" s="25"/>
    </row>
    <row r="10" spans="1:29" s="29" customFormat="1" ht="15" customHeight="1">
      <c r="A10" s="51"/>
      <c r="B10" s="154" t="s">
        <v>438</v>
      </c>
      <c r="C10" s="25"/>
      <c r="D10" s="25"/>
      <c r="E10" s="25"/>
      <c r="F10" s="25"/>
      <c r="G10" s="25"/>
      <c r="H10" s="25"/>
      <c r="J10" s="154" t="s">
        <v>438</v>
      </c>
      <c r="K10" s="25"/>
      <c r="L10" s="25"/>
      <c r="M10" s="25"/>
      <c r="N10" s="25"/>
      <c r="O10" s="25"/>
      <c r="P10" s="25"/>
    </row>
    <row r="11" spans="1:29" s="34" customFormat="1" ht="15" customHeight="1">
      <c r="B11" s="155" t="s">
        <v>439</v>
      </c>
      <c r="C11" s="27"/>
      <c r="D11" s="27"/>
      <c r="E11" s="44"/>
      <c r="F11" s="25"/>
      <c r="G11" s="25"/>
      <c r="H11" s="25"/>
      <c r="I11" s="29"/>
      <c r="J11" s="155" t="s">
        <v>439</v>
      </c>
      <c r="K11" s="27"/>
      <c r="L11" s="27"/>
      <c r="M11" s="44"/>
      <c r="N11" s="25"/>
      <c r="O11" s="25"/>
      <c r="P11" s="25"/>
    </row>
    <row r="12" spans="1:29" s="34" customFormat="1" ht="15" customHeight="1">
      <c r="B12" s="26" t="s">
        <v>440</v>
      </c>
      <c r="C12" s="27"/>
      <c r="D12" s="27"/>
      <c r="E12" s="44"/>
      <c r="F12" s="25"/>
      <c r="G12" s="25"/>
      <c r="H12" s="25"/>
      <c r="I12" s="29"/>
      <c r="J12" s="26" t="s">
        <v>440</v>
      </c>
      <c r="K12" s="27"/>
      <c r="L12" s="27"/>
      <c r="M12" s="44"/>
      <c r="N12" s="25"/>
      <c r="O12" s="25"/>
      <c r="P12" s="25"/>
    </row>
    <row r="13" spans="1:29" s="29" customFormat="1" ht="15" customHeight="1">
      <c r="B13" s="150" t="s">
        <v>441</v>
      </c>
      <c r="C13" s="150" t="s">
        <v>442</v>
      </c>
      <c r="D13" s="150" t="s">
        <v>69</v>
      </c>
      <c r="E13" s="150" t="s">
        <v>70</v>
      </c>
      <c r="F13" s="150" t="s">
        <v>71</v>
      </c>
      <c r="G13" s="150" t="s">
        <v>72</v>
      </c>
      <c r="H13" s="25"/>
      <c r="J13" s="150" t="s">
        <v>441</v>
      </c>
      <c r="K13" s="150" t="s">
        <v>442</v>
      </c>
      <c r="L13" s="150" t="s">
        <v>69</v>
      </c>
      <c r="M13" s="150" t="s">
        <v>70</v>
      </c>
      <c r="N13" s="150" t="s">
        <v>71</v>
      </c>
      <c r="O13" s="150" t="s">
        <v>72</v>
      </c>
      <c r="P13" s="25"/>
    </row>
    <row r="14" spans="1:29" s="29" customFormat="1" ht="15" customHeight="1">
      <c r="B14" s="150"/>
      <c r="C14" s="150">
        <f>D8</f>
        <v>0</v>
      </c>
      <c r="D14" s="150">
        <f>C14</f>
        <v>0</v>
      </c>
      <c r="E14" s="150">
        <f>D14</f>
        <v>0</v>
      </c>
      <c r="F14" s="150">
        <f>E14</f>
        <v>0</v>
      </c>
      <c r="G14" s="150">
        <f>F14</f>
        <v>0</v>
      </c>
      <c r="H14" s="25"/>
      <c r="J14" s="150"/>
      <c r="K14" s="150">
        <f>L8</f>
        <v>0</v>
      </c>
      <c r="L14" s="150">
        <f>K14</f>
        <v>0</v>
      </c>
      <c r="M14" s="150">
        <f>L14</f>
        <v>0</v>
      </c>
      <c r="N14" s="150">
        <f>M14</f>
        <v>0</v>
      </c>
      <c r="O14" s="150">
        <f>N14</f>
        <v>0</v>
      </c>
      <c r="P14" s="25"/>
    </row>
    <row r="15" spans="1:29" s="29" customFormat="1" ht="15" customHeight="1">
      <c r="B15" s="150" t="s">
        <v>443</v>
      </c>
      <c r="C15" s="156" t="str">
        <f>IF(Calcu!$C$14=FALSE,"",TEXT(Calcu!C21,Calcu!$O$18))</f>
        <v/>
      </c>
      <c r="D15" s="156" t="str">
        <f>IF(Calcu!$C$14=FALSE,"",TEXT(Calcu!D21,Calcu!$O$18))</f>
        <v/>
      </c>
      <c r="E15" s="156" t="str">
        <f>IF(Calcu!$C$14=FALSE,"",TEXT(Calcu!E21,Calcu!$O$18))</f>
        <v/>
      </c>
      <c r="F15" s="156" t="str">
        <f>IF(Calcu!$C$14=FALSE,"",TEXT(Calcu!F21,Calcu!$O$18))</f>
        <v/>
      </c>
      <c r="G15" s="156" t="str">
        <f>IF(Calcu!$C$14=FALSE,"",TEXT(Calcu!G21,Calcu!$O$18))</f>
        <v/>
      </c>
      <c r="H15" s="25"/>
      <c r="J15" s="150" t="s">
        <v>443</v>
      </c>
      <c r="K15" s="156" t="str">
        <f>IF(Calcu_ADJ!$C$14=FALSE,"",TEXT(Calcu_ADJ!C21,Calcu_ADJ!$O$18))</f>
        <v/>
      </c>
      <c r="L15" s="156" t="str">
        <f>IF(Calcu_ADJ!$C$14=FALSE,"",TEXT(Calcu_ADJ!D21,Calcu_ADJ!$O$18))</f>
        <v/>
      </c>
      <c r="M15" s="156" t="str">
        <f>IF(Calcu_ADJ!$C$14=FALSE,"",TEXT(Calcu_ADJ!E21,Calcu_ADJ!$O$18))</f>
        <v/>
      </c>
      <c r="N15" s="156" t="str">
        <f>IF(Calcu_ADJ!$C$14=FALSE,"",TEXT(Calcu_ADJ!F21,Calcu_ADJ!$O$18))</f>
        <v/>
      </c>
      <c r="O15" s="156" t="str">
        <f>IF(Calcu_ADJ!$C$14=FALSE,"",TEXT(Calcu_ADJ!G21,Calcu_ADJ!$O$18))</f>
        <v/>
      </c>
      <c r="P15" s="25"/>
    </row>
    <row r="16" spans="1:29" s="29" customFormat="1" ht="15" customHeight="1">
      <c r="B16" s="150" t="s">
        <v>444</v>
      </c>
      <c r="C16" s="156" t="str">
        <f>IF(Calcu!$C$14=FALSE,"",TEXT(Calcu!C22,Calcu!$O$18))</f>
        <v/>
      </c>
      <c r="D16" s="156" t="str">
        <f>IF(Calcu!$C$14=FALSE,"",TEXT(Calcu!D22,Calcu!$O$18))</f>
        <v/>
      </c>
      <c r="E16" s="156" t="str">
        <f>IF(Calcu!$C$14=FALSE,"",TEXT(Calcu!E22,Calcu!$O$18))</f>
        <v/>
      </c>
      <c r="F16" s="156" t="str">
        <f>IF(Calcu!$C$14=FALSE,"",TEXT(Calcu!F22,Calcu!$O$18))</f>
        <v/>
      </c>
      <c r="G16" s="156" t="str">
        <f>IF(Calcu!$C$14=FALSE,"",TEXT(Calcu!G22,Calcu!$O$18))</f>
        <v/>
      </c>
      <c r="H16" s="25"/>
      <c r="J16" s="150" t="s">
        <v>444</v>
      </c>
      <c r="K16" s="156" t="str">
        <f>IF(Calcu_ADJ!$C$14=FALSE,"",TEXT(Calcu_ADJ!C22,Calcu_ADJ!$O$18))</f>
        <v/>
      </c>
      <c r="L16" s="156" t="str">
        <f>IF(Calcu_ADJ!$C$14=FALSE,"",TEXT(Calcu_ADJ!D22,Calcu_ADJ!$O$18))</f>
        <v/>
      </c>
      <c r="M16" s="156" t="str">
        <f>IF(Calcu_ADJ!$C$14=FALSE,"",TEXT(Calcu_ADJ!E22,Calcu_ADJ!$O$18))</f>
        <v/>
      </c>
      <c r="N16" s="156" t="str">
        <f>IF(Calcu_ADJ!$C$14=FALSE,"",TEXT(Calcu_ADJ!F22,Calcu_ADJ!$O$18))</f>
        <v/>
      </c>
      <c r="O16" s="156" t="str">
        <f>IF(Calcu_ADJ!$C$14=FALSE,"",TEXT(Calcu_ADJ!G22,Calcu_ADJ!$O$18))</f>
        <v/>
      </c>
      <c r="P16" s="25"/>
    </row>
    <row r="17" spans="1:16" ht="13.5" customHeight="1">
      <c r="F17" s="25"/>
      <c r="G17" s="25"/>
      <c r="H17" s="25"/>
      <c r="I17" s="29"/>
      <c r="J17" s="31"/>
      <c r="K17" s="32"/>
      <c r="L17" s="32"/>
      <c r="M17" s="27"/>
      <c r="N17" s="25"/>
      <c r="O17" s="25"/>
      <c r="P17" s="25"/>
    </row>
    <row r="18" spans="1:16" ht="13.5" customHeight="1">
      <c r="A18" s="30"/>
      <c r="B18" s="155" t="s">
        <v>445</v>
      </c>
      <c r="F18" s="25"/>
      <c r="G18" s="25"/>
      <c r="H18" s="25"/>
      <c r="I18" s="29"/>
      <c r="J18" s="155" t="s">
        <v>445</v>
      </c>
      <c r="K18" s="32"/>
      <c r="L18" s="32"/>
      <c r="M18" s="27"/>
      <c r="N18" s="25"/>
      <c r="O18" s="25"/>
      <c r="P18" s="25"/>
    </row>
    <row r="19" spans="1:16" ht="13.5" customHeight="1">
      <c r="B19" s="150" t="s">
        <v>401</v>
      </c>
      <c r="C19" s="327" t="s">
        <v>410</v>
      </c>
      <c r="D19" s="328"/>
      <c r="E19" s="328"/>
      <c r="F19" s="329"/>
      <c r="G19" s="25"/>
      <c r="H19" s="25"/>
      <c r="I19" s="29"/>
      <c r="J19" s="150" t="s">
        <v>401</v>
      </c>
      <c r="K19" s="327" t="s">
        <v>410</v>
      </c>
      <c r="L19" s="328"/>
      <c r="M19" s="328"/>
      <c r="N19" s="329"/>
      <c r="O19" s="25"/>
      <c r="P19" s="25"/>
    </row>
    <row r="20" spans="1:16" ht="13.5" customHeight="1">
      <c r="B20" s="150" t="s">
        <v>402</v>
      </c>
      <c r="C20" s="150" t="s">
        <v>403</v>
      </c>
      <c r="D20" s="150" t="s">
        <v>201</v>
      </c>
      <c r="E20" s="150" t="s">
        <v>202</v>
      </c>
      <c r="F20" s="150" t="s">
        <v>446</v>
      </c>
      <c r="G20" s="25"/>
      <c r="H20" s="25"/>
      <c r="I20" s="29"/>
      <c r="J20" s="150" t="s">
        <v>402</v>
      </c>
      <c r="K20" s="150" t="s">
        <v>403</v>
      </c>
      <c r="L20" s="150" t="s">
        <v>201</v>
      </c>
      <c r="M20" s="150" t="s">
        <v>202</v>
      </c>
      <c r="N20" s="150" t="s">
        <v>446</v>
      </c>
      <c r="O20" s="25"/>
      <c r="P20" s="25"/>
    </row>
    <row r="21" spans="1:16" ht="13.5" customHeight="1">
      <c r="B21" s="150">
        <f>D8</f>
        <v>0</v>
      </c>
      <c r="C21" s="150">
        <f t="shared" ref="C21:F21" si="0">B21</f>
        <v>0</v>
      </c>
      <c r="D21" s="150">
        <f t="shared" si="0"/>
        <v>0</v>
      </c>
      <c r="E21" s="150">
        <f t="shared" si="0"/>
        <v>0</v>
      </c>
      <c r="F21" s="150">
        <f t="shared" si="0"/>
        <v>0</v>
      </c>
      <c r="G21" s="25"/>
      <c r="H21" s="25"/>
      <c r="I21" s="29"/>
      <c r="J21" s="150">
        <f>L8</f>
        <v>0</v>
      </c>
      <c r="K21" s="150">
        <f>J21</f>
        <v>0</v>
      </c>
      <c r="L21" s="150">
        <f>K21</f>
        <v>0</v>
      </c>
      <c r="M21" s="150">
        <f>L21</f>
        <v>0</v>
      </c>
      <c r="N21" s="150">
        <f>M21</f>
        <v>0</v>
      </c>
      <c r="O21" s="25"/>
      <c r="P21" s="25"/>
    </row>
    <row r="22" spans="1:16" ht="13.5" customHeight="1">
      <c r="B22" s="151" t="str">
        <f>IF(Calcu!B27=FALSE,"",Calcu!C27)</f>
        <v/>
      </c>
      <c r="C22" s="156" t="str">
        <f>IF(Calcu!$B27=FALSE,"",TEXT(Calcu!F27,Calcu!$O$18))</f>
        <v/>
      </c>
      <c r="D22" s="156" t="str">
        <f>IF(Calcu!$B27=FALSE,"",TEXT(Calcu!G27,Calcu!$O$18))</f>
        <v/>
      </c>
      <c r="E22" s="156" t="str">
        <f>IF(Calcu!$B27=FALSE,"",TEXT(Calcu!H27,Calcu!$O$18))</f>
        <v/>
      </c>
      <c r="F22" s="156" t="str">
        <f>IF(Calcu!$B27=FALSE,"",TEXT(Calcu!I27,Calcu!$O$18))</f>
        <v/>
      </c>
      <c r="G22" s="25"/>
      <c r="H22" s="25"/>
      <c r="I22" s="29"/>
      <c r="J22" s="151" t="str">
        <f>IF(Calcu_ADJ!B27=FALSE,"",Calcu_ADJ!C27)</f>
        <v/>
      </c>
      <c r="K22" s="156" t="str">
        <f>IF(Calcu_ADJ!$B27=FALSE,"",TEXT(Calcu_ADJ!F27,Calcu_ADJ!$O$18))</f>
        <v/>
      </c>
      <c r="L22" s="156" t="str">
        <f>IF(Calcu_ADJ!$B27=FALSE,"",TEXT(Calcu_ADJ!G27,Calcu_ADJ!$O$18))</f>
        <v/>
      </c>
      <c r="M22" s="156" t="str">
        <f>IF(Calcu_ADJ!$B27=FALSE,"",TEXT(Calcu_ADJ!H27,Calcu_ADJ!$O$18))</f>
        <v/>
      </c>
      <c r="N22" s="156" t="str">
        <f>IF(Calcu_ADJ!$B27=FALSE,"",TEXT(Calcu_ADJ!I27,Calcu_ADJ!$O$18))</f>
        <v/>
      </c>
      <c r="O22" s="25"/>
      <c r="P22" s="25"/>
    </row>
    <row r="23" spans="1:16" ht="13.5" customHeight="1">
      <c r="B23" s="151" t="str">
        <f>IF(Calcu!B28=FALSE,"",Calcu!C28)</f>
        <v/>
      </c>
      <c r="C23" s="156" t="str">
        <f>IF(Calcu!$B28=FALSE,"",TEXT(Calcu!F28,Calcu!$O$18))</f>
        <v/>
      </c>
      <c r="D23" s="156" t="str">
        <f>IF(Calcu!$B28=FALSE,"",TEXT(Calcu!G28,Calcu!$O$18))</f>
        <v/>
      </c>
      <c r="E23" s="156" t="str">
        <f>IF(Calcu!$B28=FALSE,"",TEXT(Calcu!H28,Calcu!$O$18))</f>
        <v/>
      </c>
      <c r="F23" s="156" t="str">
        <f>IF(Calcu!$B28=FALSE,"",TEXT(Calcu!I28,Calcu!$O$18))</f>
        <v/>
      </c>
      <c r="G23" s="25"/>
      <c r="H23" s="25"/>
      <c r="I23" s="29"/>
      <c r="J23" s="151" t="str">
        <f>IF(Calcu_ADJ!B28=FALSE,"",Calcu_ADJ!C28)</f>
        <v/>
      </c>
      <c r="K23" s="156" t="str">
        <f>IF(Calcu_ADJ!$B28=FALSE,"",TEXT(Calcu_ADJ!F28,Calcu_ADJ!$O$18))</f>
        <v/>
      </c>
      <c r="L23" s="156" t="str">
        <f>IF(Calcu_ADJ!$B28=FALSE,"",TEXT(Calcu_ADJ!G28,Calcu_ADJ!$O$18))</f>
        <v/>
      </c>
      <c r="M23" s="156" t="str">
        <f>IF(Calcu_ADJ!$B28=FALSE,"",TEXT(Calcu_ADJ!H28,Calcu_ADJ!$O$18))</f>
        <v/>
      </c>
      <c r="N23" s="156" t="str">
        <f>IF(Calcu_ADJ!$B28=FALSE,"",TEXT(Calcu_ADJ!I28,Calcu_ADJ!$O$18))</f>
        <v/>
      </c>
      <c r="O23" s="25"/>
      <c r="P23" s="25"/>
    </row>
    <row r="24" spans="1:16" ht="13.5" customHeight="1">
      <c r="B24" s="151" t="str">
        <f>IF(Calcu!B29=FALSE,"",Calcu!C29)</f>
        <v/>
      </c>
      <c r="C24" s="156" t="str">
        <f>IF(Calcu!$B29=FALSE,"",TEXT(Calcu!F29,Calcu!$O$18))</f>
        <v/>
      </c>
      <c r="D24" s="156" t="str">
        <f>IF(Calcu!$B29=FALSE,"",TEXT(Calcu!G29,Calcu!$O$18))</f>
        <v/>
      </c>
      <c r="E24" s="156" t="str">
        <f>IF(Calcu!$B29=FALSE,"",TEXT(Calcu!H29,Calcu!$O$18))</f>
        <v/>
      </c>
      <c r="F24" s="156" t="str">
        <f>IF(Calcu!$B29=FALSE,"",TEXT(Calcu!I29,Calcu!$O$18))</f>
        <v/>
      </c>
      <c r="G24" s="25"/>
      <c r="H24" s="25"/>
      <c r="I24" s="29"/>
      <c r="J24" s="151" t="str">
        <f>IF(Calcu_ADJ!B29=FALSE,"",Calcu_ADJ!C29)</f>
        <v/>
      </c>
      <c r="K24" s="156" t="str">
        <f>IF(Calcu_ADJ!$B29=FALSE,"",TEXT(Calcu_ADJ!F29,Calcu_ADJ!$O$18))</f>
        <v/>
      </c>
      <c r="L24" s="156" t="str">
        <f>IF(Calcu_ADJ!$B29=FALSE,"",TEXT(Calcu_ADJ!G29,Calcu_ADJ!$O$18))</f>
        <v/>
      </c>
      <c r="M24" s="156" t="str">
        <f>IF(Calcu_ADJ!$B29=FALSE,"",TEXT(Calcu_ADJ!H29,Calcu_ADJ!$O$18))</f>
        <v/>
      </c>
      <c r="N24" s="156" t="str">
        <f>IF(Calcu_ADJ!$B29=FALSE,"",TEXT(Calcu_ADJ!I29,Calcu_ADJ!$O$18))</f>
        <v/>
      </c>
      <c r="O24" s="25"/>
      <c r="P24" s="25"/>
    </row>
    <row r="25" spans="1:16" ht="13.5" customHeight="1">
      <c r="B25" s="151" t="str">
        <f>IF(Calcu!B30=FALSE,"",Calcu!C30)</f>
        <v/>
      </c>
      <c r="C25" s="156" t="str">
        <f>IF(Calcu!$B30=FALSE,"",TEXT(Calcu!F30,Calcu!$O$18))</f>
        <v/>
      </c>
      <c r="D25" s="156" t="str">
        <f>IF(Calcu!$B30=FALSE,"",TEXT(Calcu!G30,Calcu!$O$18))</f>
        <v/>
      </c>
      <c r="E25" s="156" t="str">
        <f>IF(Calcu!$B30=FALSE,"",TEXT(Calcu!H30,Calcu!$O$18))</f>
        <v/>
      </c>
      <c r="F25" s="156" t="str">
        <f>IF(Calcu!$B30=FALSE,"",TEXT(Calcu!I30,Calcu!$O$18))</f>
        <v/>
      </c>
      <c r="G25" s="25"/>
      <c r="H25" s="25"/>
      <c r="I25" s="29"/>
      <c r="J25" s="151" t="str">
        <f>IF(Calcu_ADJ!B30=FALSE,"",Calcu_ADJ!C30)</f>
        <v/>
      </c>
      <c r="K25" s="156" t="str">
        <f>IF(Calcu_ADJ!$B30=FALSE,"",TEXT(Calcu_ADJ!F30,Calcu_ADJ!$O$18))</f>
        <v/>
      </c>
      <c r="L25" s="156" t="str">
        <f>IF(Calcu_ADJ!$B30=FALSE,"",TEXT(Calcu_ADJ!G30,Calcu_ADJ!$O$18))</f>
        <v/>
      </c>
      <c r="M25" s="156" t="str">
        <f>IF(Calcu_ADJ!$B30=FALSE,"",TEXT(Calcu_ADJ!H30,Calcu_ADJ!$O$18))</f>
        <v/>
      </c>
      <c r="N25" s="156" t="str">
        <f>IF(Calcu_ADJ!$B30=FALSE,"",TEXT(Calcu_ADJ!I30,Calcu_ADJ!$O$18))</f>
        <v/>
      </c>
      <c r="O25" s="25"/>
      <c r="P25" s="25"/>
    </row>
    <row r="26" spans="1:16" ht="13.5" customHeight="1">
      <c r="B26" s="151" t="str">
        <f>IF(Calcu!B31=FALSE,"",Calcu!C31)</f>
        <v/>
      </c>
      <c r="C26" s="156" t="str">
        <f>IF(Calcu!$B31=FALSE,"",TEXT(Calcu!F31,Calcu!$O$18))</f>
        <v/>
      </c>
      <c r="D26" s="156" t="str">
        <f>IF(Calcu!$B31=FALSE,"",TEXT(Calcu!G31,Calcu!$O$18))</f>
        <v/>
      </c>
      <c r="E26" s="156" t="str">
        <f>IF(Calcu!$B31=FALSE,"",TEXT(Calcu!H31,Calcu!$O$18))</f>
        <v/>
      </c>
      <c r="F26" s="156" t="str">
        <f>IF(Calcu!$B31=FALSE,"",TEXT(Calcu!I31,Calcu!$O$18))</f>
        <v/>
      </c>
      <c r="G26" s="25"/>
      <c r="H26" s="25"/>
      <c r="I26" s="29"/>
      <c r="J26" s="151" t="str">
        <f>IF(Calcu_ADJ!B31=FALSE,"",Calcu_ADJ!C31)</f>
        <v/>
      </c>
      <c r="K26" s="156" t="str">
        <f>IF(Calcu_ADJ!$B31=FALSE,"",TEXT(Calcu_ADJ!F31,Calcu_ADJ!$O$18))</f>
        <v/>
      </c>
      <c r="L26" s="156" t="str">
        <f>IF(Calcu_ADJ!$B31=FALSE,"",TEXT(Calcu_ADJ!G31,Calcu_ADJ!$O$18))</f>
        <v/>
      </c>
      <c r="M26" s="156" t="str">
        <f>IF(Calcu_ADJ!$B31=FALSE,"",TEXT(Calcu_ADJ!H31,Calcu_ADJ!$O$18))</f>
        <v/>
      </c>
      <c r="N26" s="156" t="str">
        <f>IF(Calcu_ADJ!$B31=FALSE,"",TEXT(Calcu_ADJ!I31,Calcu_ADJ!$O$18))</f>
        <v/>
      </c>
      <c r="O26" s="25"/>
      <c r="P26" s="25"/>
    </row>
    <row r="27" spans="1:16" ht="13.5" customHeight="1">
      <c r="B27" s="151" t="str">
        <f>IF(Calcu!B32=FALSE,"",Calcu!C32)</f>
        <v/>
      </c>
      <c r="C27" s="156" t="str">
        <f>IF(Calcu!$B32=FALSE,"",TEXT(Calcu!F32,Calcu!$O$18))</f>
        <v/>
      </c>
      <c r="D27" s="156" t="str">
        <f>IF(Calcu!$B32=FALSE,"",TEXT(Calcu!G32,Calcu!$O$18))</f>
        <v/>
      </c>
      <c r="E27" s="156" t="str">
        <f>IF(Calcu!$B32=FALSE,"",TEXT(Calcu!H32,Calcu!$O$18))</f>
        <v/>
      </c>
      <c r="F27" s="156" t="str">
        <f>IF(Calcu!$B32=FALSE,"",TEXT(Calcu!I32,Calcu!$O$18))</f>
        <v/>
      </c>
      <c r="G27" s="25"/>
      <c r="H27" s="25"/>
      <c r="I27" s="29"/>
      <c r="J27" s="151" t="str">
        <f>IF(Calcu_ADJ!B32=FALSE,"",Calcu_ADJ!C32)</f>
        <v/>
      </c>
      <c r="K27" s="156" t="str">
        <f>IF(Calcu_ADJ!$B32=FALSE,"",TEXT(Calcu_ADJ!F32,Calcu_ADJ!$O$18))</f>
        <v/>
      </c>
      <c r="L27" s="156" t="str">
        <f>IF(Calcu_ADJ!$B32=FALSE,"",TEXT(Calcu_ADJ!G32,Calcu_ADJ!$O$18))</f>
        <v/>
      </c>
      <c r="M27" s="156" t="str">
        <f>IF(Calcu_ADJ!$B32=FALSE,"",TEXT(Calcu_ADJ!H32,Calcu_ADJ!$O$18))</f>
        <v/>
      </c>
      <c r="N27" s="156" t="str">
        <f>IF(Calcu_ADJ!$B32=FALSE,"",TEXT(Calcu_ADJ!I32,Calcu_ADJ!$O$18))</f>
        <v/>
      </c>
      <c r="O27" s="25"/>
      <c r="P27" s="25"/>
    </row>
    <row r="28" spans="1:16" ht="13.5" customHeight="1">
      <c r="B28" s="151" t="str">
        <f>IF(Calcu!B33=FALSE,"",Calcu!C33)</f>
        <v/>
      </c>
      <c r="C28" s="156" t="str">
        <f>IF(Calcu!$B33=FALSE,"",TEXT(Calcu!F33,Calcu!$O$18))</f>
        <v/>
      </c>
      <c r="D28" s="156" t="str">
        <f>IF(Calcu!$B33=FALSE,"",TEXT(Calcu!G33,Calcu!$O$18))</f>
        <v/>
      </c>
      <c r="E28" s="156" t="str">
        <f>IF(Calcu!$B33=FALSE,"",TEXT(Calcu!H33,Calcu!$O$18))</f>
        <v/>
      </c>
      <c r="F28" s="156" t="str">
        <f>IF(Calcu!$B33=FALSE,"",TEXT(Calcu!I33,Calcu!$O$18))</f>
        <v/>
      </c>
      <c r="J28" s="151" t="str">
        <f>IF(Calcu_ADJ!B33=FALSE,"",Calcu_ADJ!C33)</f>
        <v/>
      </c>
      <c r="K28" s="156" t="str">
        <f>IF(Calcu_ADJ!$B33=FALSE,"",TEXT(Calcu_ADJ!F33,Calcu_ADJ!$O$18))</f>
        <v/>
      </c>
      <c r="L28" s="156" t="str">
        <f>IF(Calcu_ADJ!$B33=FALSE,"",TEXT(Calcu_ADJ!G33,Calcu_ADJ!$O$18))</f>
        <v/>
      </c>
      <c r="M28" s="156" t="str">
        <f>IF(Calcu_ADJ!$B33=FALSE,"",TEXT(Calcu_ADJ!H33,Calcu_ADJ!$O$18))</f>
        <v/>
      </c>
      <c r="N28" s="156" t="str">
        <f>IF(Calcu_ADJ!$B33=FALSE,"",TEXT(Calcu_ADJ!I33,Calcu_ADJ!$O$18))</f>
        <v/>
      </c>
      <c r="O28" s="28"/>
      <c r="P28" s="28"/>
    </row>
    <row r="29" spans="1:16" ht="13.5" customHeight="1">
      <c r="B29" s="151" t="str">
        <f>IF(Calcu!B34=FALSE,"",Calcu!C34)</f>
        <v/>
      </c>
      <c r="C29" s="156" t="str">
        <f>IF(Calcu!$B34=FALSE,"",TEXT(Calcu!F34,Calcu!$O$18))</f>
        <v/>
      </c>
      <c r="D29" s="156" t="str">
        <f>IF(Calcu!$B34=FALSE,"",TEXT(Calcu!G34,Calcu!$O$18))</f>
        <v/>
      </c>
      <c r="E29" s="156" t="str">
        <f>IF(Calcu!$B34=FALSE,"",TEXT(Calcu!H34,Calcu!$O$18))</f>
        <v/>
      </c>
      <c r="F29" s="156" t="str">
        <f>IF(Calcu!$B34=FALSE,"",TEXT(Calcu!I34,Calcu!$O$18))</f>
        <v/>
      </c>
      <c r="J29" s="151" t="str">
        <f>IF(Calcu_ADJ!B34=FALSE,"",Calcu_ADJ!C34)</f>
        <v/>
      </c>
      <c r="K29" s="156" t="str">
        <f>IF(Calcu_ADJ!$B34=FALSE,"",TEXT(Calcu_ADJ!F34,Calcu_ADJ!$O$18))</f>
        <v/>
      </c>
      <c r="L29" s="156" t="str">
        <f>IF(Calcu_ADJ!$B34=FALSE,"",TEXT(Calcu_ADJ!G34,Calcu_ADJ!$O$18))</f>
        <v/>
      </c>
      <c r="M29" s="156" t="str">
        <f>IF(Calcu_ADJ!$B34=FALSE,"",TEXT(Calcu_ADJ!H34,Calcu_ADJ!$O$18))</f>
        <v/>
      </c>
      <c r="N29" s="156" t="str">
        <f>IF(Calcu_ADJ!$B34=FALSE,"",TEXT(Calcu_ADJ!I34,Calcu_ADJ!$O$18))</f>
        <v/>
      </c>
      <c r="O29" s="28"/>
      <c r="P29" s="28"/>
    </row>
    <row r="30" spans="1:16" ht="13.5" customHeight="1">
      <c r="B30" s="151" t="str">
        <f>IF(Calcu!B35=FALSE,"",Calcu!C35)</f>
        <v/>
      </c>
      <c r="C30" s="156" t="str">
        <f>IF(Calcu!$B35=FALSE,"",TEXT(Calcu!F35,Calcu!$O$18))</f>
        <v/>
      </c>
      <c r="D30" s="156" t="str">
        <f>IF(Calcu!$B35=FALSE,"",TEXT(Calcu!G35,Calcu!$O$18))</f>
        <v/>
      </c>
      <c r="E30" s="156" t="str">
        <f>IF(Calcu!$B35=FALSE,"",TEXT(Calcu!H35,Calcu!$O$18))</f>
        <v/>
      </c>
      <c r="F30" s="156" t="str">
        <f>IF(Calcu!$B35=FALSE,"",TEXT(Calcu!I35,Calcu!$O$18))</f>
        <v/>
      </c>
      <c r="J30" s="151" t="str">
        <f>IF(Calcu_ADJ!B35=FALSE,"",Calcu_ADJ!C35)</f>
        <v/>
      </c>
      <c r="K30" s="156" t="str">
        <f>IF(Calcu_ADJ!$B35=FALSE,"",TEXT(Calcu_ADJ!F35,Calcu_ADJ!$O$18))</f>
        <v/>
      </c>
      <c r="L30" s="156" t="str">
        <f>IF(Calcu_ADJ!$B35=FALSE,"",TEXT(Calcu_ADJ!G35,Calcu_ADJ!$O$18))</f>
        <v/>
      </c>
      <c r="M30" s="156" t="str">
        <f>IF(Calcu_ADJ!$B35=FALSE,"",TEXT(Calcu_ADJ!H35,Calcu_ADJ!$O$18))</f>
        <v/>
      </c>
      <c r="N30" s="156" t="str">
        <f>IF(Calcu_ADJ!$B35=FALSE,"",TEXT(Calcu_ADJ!I35,Calcu_ADJ!$O$18))</f>
        <v/>
      </c>
      <c r="O30" s="28"/>
      <c r="P30" s="28"/>
    </row>
    <row r="31" spans="1:16" ht="13.5" customHeight="1">
      <c r="B31" s="151" t="str">
        <f>IF(Calcu!B36=FALSE,"",Calcu!C36)</f>
        <v/>
      </c>
      <c r="C31" s="156" t="str">
        <f>IF(Calcu!$B36=FALSE,"",TEXT(Calcu!F36,Calcu!$O$18))</f>
        <v/>
      </c>
      <c r="D31" s="156" t="str">
        <f>IF(Calcu!$B36=FALSE,"",TEXT(Calcu!G36,Calcu!$O$18))</f>
        <v/>
      </c>
      <c r="E31" s="156" t="str">
        <f>IF(Calcu!$B36=FALSE,"",TEXT(Calcu!H36,Calcu!$O$18))</f>
        <v/>
      </c>
      <c r="F31" s="156" t="str">
        <f>IF(Calcu!$B36=FALSE,"",TEXT(Calcu!I36,Calcu!$O$18))</f>
        <v/>
      </c>
      <c r="J31" s="151" t="str">
        <f>IF(Calcu_ADJ!B36=FALSE,"",Calcu_ADJ!C36)</f>
        <v/>
      </c>
      <c r="K31" s="156" t="str">
        <f>IF(Calcu_ADJ!$B36=FALSE,"",TEXT(Calcu_ADJ!F36,Calcu_ADJ!$O$18))</f>
        <v/>
      </c>
      <c r="L31" s="156" t="str">
        <f>IF(Calcu_ADJ!$B36=FALSE,"",TEXT(Calcu_ADJ!G36,Calcu_ADJ!$O$18))</f>
        <v/>
      </c>
      <c r="M31" s="156" t="str">
        <f>IF(Calcu_ADJ!$B36=FALSE,"",TEXT(Calcu_ADJ!H36,Calcu_ADJ!$O$18))</f>
        <v/>
      </c>
      <c r="N31" s="156" t="str">
        <f>IF(Calcu_ADJ!$B36=FALSE,"",TEXT(Calcu_ADJ!I36,Calcu_ADJ!$O$18))</f>
        <v/>
      </c>
      <c r="O31" s="28"/>
      <c r="P31" s="28"/>
    </row>
    <row r="32" spans="1:16" ht="13.5" customHeight="1">
      <c r="B32" s="151" t="str">
        <f>IF(Calcu!B37=FALSE,"",Calcu!C37)</f>
        <v/>
      </c>
      <c r="C32" s="156" t="str">
        <f>IF(Calcu!$B37=FALSE,"",TEXT(Calcu!F37,Calcu!$O$18))</f>
        <v/>
      </c>
      <c r="D32" s="156" t="str">
        <f>IF(Calcu!$B37=FALSE,"",TEXT(Calcu!G37,Calcu!$O$18))</f>
        <v/>
      </c>
      <c r="E32" s="156" t="str">
        <f>IF(Calcu!$B37=FALSE,"",TEXT(Calcu!H37,Calcu!$O$18))</f>
        <v/>
      </c>
      <c r="F32" s="156" t="str">
        <f>IF(Calcu!$B37=FALSE,"",TEXT(Calcu!I37,Calcu!$O$18))</f>
        <v/>
      </c>
      <c r="J32" s="151" t="str">
        <f>IF(Calcu_ADJ!B37=FALSE,"",Calcu_ADJ!C37)</f>
        <v/>
      </c>
      <c r="K32" s="156" t="str">
        <f>IF(Calcu_ADJ!$B37=FALSE,"",TEXT(Calcu_ADJ!F37,Calcu_ADJ!$O$18))</f>
        <v/>
      </c>
      <c r="L32" s="156" t="str">
        <f>IF(Calcu_ADJ!$B37=FALSE,"",TEXT(Calcu_ADJ!G37,Calcu_ADJ!$O$18))</f>
        <v/>
      </c>
      <c r="M32" s="156" t="str">
        <f>IF(Calcu_ADJ!$B37=FALSE,"",TEXT(Calcu_ADJ!H37,Calcu_ADJ!$O$18))</f>
        <v/>
      </c>
      <c r="N32" s="156" t="str">
        <f>IF(Calcu_ADJ!$B37=FALSE,"",TEXT(Calcu_ADJ!I37,Calcu_ADJ!$O$18))</f>
        <v/>
      </c>
      <c r="O32" s="28"/>
      <c r="P32" s="28"/>
    </row>
    <row r="33" spans="1:16" ht="13.5" customHeight="1">
      <c r="B33" s="151" t="str">
        <f>IF(Calcu!B38=FALSE,"",Calcu!C38)</f>
        <v/>
      </c>
      <c r="C33" s="156" t="str">
        <f>IF(Calcu!$B38=FALSE,"",TEXT(Calcu!F38,Calcu!$O$18))</f>
        <v/>
      </c>
      <c r="D33" s="156" t="str">
        <f>IF(Calcu!$B38=FALSE,"",TEXT(Calcu!G38,Calcu!$O$18))</f>
        <v/>
      </c>
      <c r="E33" s="156" t="str">
        <f>IF(Calcu!$B38=FALSE,"",TEXT(Calcu!H38,Calcu!$O$18))</f>
        <v/>
      </c>
      <c r="F33" s="156" t="str">
        <f>IF(Calcu!$B38=FALSE,"",TEXT(Calcu!I38,Calcu!$O$18))</f>
        <v/>
      </c>
      <c r="J33" s="151" t="str">
        <f>IF(Calcu_ADJ!B38=FALSE,"",Calcu_ADJ!C38)</f>
        <v/>
      </c>
      <c r="K33" s="156" t="str">
        <f>IF(Calcu_ADJ!$B38=FALSE,"",TEXT(Calcu_ADJ!F38,Calcu_ADJ!$O$18))</f>
        <v/>
      </c>
      <c r="L33" s="156" t="str">
        <f>IF(Calcu_ADJ!$B38=FALSE,"",TEXT(Calcu_ADJ!G38,Calcu_ADJ!$O$18))</f>
        <v/>
      </c>
      <c r="M33" s="156" t="str">
        <f>IF(Calcu_ADJ!$B38=FALSE,"",TEXT(Calcu_ADJ!H38,Calcu_ADJ!$O$18))</f>
        <v/>
      </c>
      <c r="N33" s="156" t="str">
        <f>IF(Calcu_ADJ!$B38=FALSE,"",TEXT(Calcu_ADJ!I38,Calcu_ADJ!$O$18))</f>
        <v/>
      </c>
      <c r="O33" s="28"/>
      <c r="P33" s="28"/>
    </row>
    <row r="34" spans="1:16" ht="13.5" customHeight="1">
      <c r="B34" s="151" t="str">
        <f>IF(Calcu!B39=FALSE,"",Calcu!C39)</f>
        <v/>
      </c>
      <c r="C34" s="156" t="str">
        <f>IF(Calcu!$B39=FALSE,"",TEXT(Calcu!F39,Calcu!$O$18))</f>
        <v/>
      </c>
      <c r="D34" s="156" t="str">
        <f>IF(Calcu!$B39=FALSE,"",TEXT(Calcu!G39,Calcu!$O$18))</f>
        <v/>
      </c>
      <c r="E34" s="156" t="str">
        <f>IF(Calcu!$B39=FALSE,"",TEXT(Calcu!H39,Calcu!$O$18))</f>
        <v/>
      </c>
      <c r="F34" s="156" t="str">
        <f>IF(Calcu!$B39=FALSE,"",TEXT(Calcu!I39,Calcu!$O$18))</f>
        <v/>
      </c>
      <c r="J34" s="151" t="str">
        <f>IF(Calcu_ADJ!B39=FALSE,"",Calcu_ADJ!C39)</f>
        <v/>
      </c>
      <c r="K34" s="156" t="str">
        <f>IF(Calcu_ADJ!$B39=FALSE,"",TEXT(Calcu_ADJ!F39,Calcu_ADJ!$O$18))</f>
        <v/>
      </c>
      <c r="L34" s="156" t="str">
        <f>IF(Calcu_ADJ!$B39=FALSE,"",TEXT(Calcu_ADJ!G39,Calcu_ADJ!$O$18))</f>
        <v/>
      </c>
      <c r="M34" s="156" t="str">
        <f>IF(Calcu_ADJ!$B39=FALSE,"",TEXT(Calcu_ADJ!H39,Calcu_ADJ!$O$18))</f>
        <v/>
      </c>
      <c r="N34" s="156" t="str">
        <f>IF(Calcu_ADJ!$B39=FALSE,"",TEXT(Calcu_ADJ!I39,Calcu_ADJ!$O$18))</f>
        <v/>
      </c>
      <c r="O34" s="28"/>
      <c r="P34" s="28"/>
    </row>
    <row r="35" spans="1:16" ht="13.5" customHeight="1">
      <c r="B35" s="151" t="str">
        <f>IF(Calcu!B40=FALSE,"",Calcu!C40)</f>
        <v/>
      </c>
      <c r="C35" s="156" t="str">
        <f>IF(Calcu!$B40=FALSE,"",TEXT(Calcu!F40,Calcu!$O$18))</f>
        <v/>
      </c>
      <c r="D35" s="156" t="str">
        <f>IF(Calcu!$B40=FALSE,"",TEXT(Calcu!G40,Calcu!$O$18))</f>
        <v/>
      </c>
      <c r="E35" s="156" t="str">
        <f>IF(Calcu!$B40=FALSE,"",TEXT(Calcu!H40,Calcu!$O$18))</f>
        <v/>
      </c>
      <c r="F35" s="156" t="str">
        <f>IF(Calcu!$B40=FALSE,"",TEXT(Calcu!I40,Calcu!$O$18))</f>
        <v/>
      </c>
      <c r="J35" s="151" t="str">
        <f>IF(Calcu_ADJ!B40=FALSE,"",Calcu_ADJ!C40)</f>
        <v/>
      </c>
      <c r="K35" s="156" t="str">
        <f>IF(Calcu_ADJ!$B40=FALSE,"",TEXT(Calcu_ADJ!F40,Calcu_ADJ!$O$18))</f>
        <v/>
      </c>
      <c r="L35" s="156" t="str">
        <f>IF(Calcu_ADJ!$B40=FALSE,"",TEXT(Calcu_ADJ!G40,Calcu_ADJ!$O$18))</f>
        <v/>
      </c>
      <c r="M35" s="156" t="str">
        <f>IF(Calcu_ADJ!$B40=FALSE,"",TEXT(Calcu_ADJ!H40,Calcu_ADJ!$O$18))</f>
        <v/>
      </c>
      <c r="N35" s="156" t="str">
        <f>IF(Calcu_ADJ!$B40=FALSE,"",TEXT(Calcu_ADJ!I40,Calcu_ADJ!$O$18))</f>
        <v/>
      </c>
      <c r="O35" s="28"/>
      <c r="P35" s="28"/>
    </row>
    <row r="36" spans="1:16" ht="13.5" customHeight="1">
      <c r="B36" s="151" t="str">
        <f>IF(Calcu!B41=FALSE,"",Calcu!C41)</f>
        <v/>
      </c>
      <c r="C36" s="156" t="str">
        <f>IF(Calcu!$B41=FALSE,"",TEXT(Calcu!F41,Calcu!$O$18))</f>
        <v/>
      </c>
      <c r="D36" s="156" t="str">
        <f>IF(Calcu!$B41=FALSE,"",TEXT(Calcu!G41,Calcu!$O$18))</f>
        <v/>
      </c>
      <c r="E36" s="156" t="str">
        <f>IF(Calcu!$B41=FALSE,"",TEXT(Calcu!H41,Calcu!$O$18))</f>
        <v/>
      </c>
      <c r="F36" s="156" t="str">
        <f>IF(Calcu!$B41=FALSE,"",TEXT(Calcu!I41,Calcu!$O$18))</f>
        <v/>
      </c>
      <c r="J36" s="151" t="str">
        <f>IF(Calcu_ADJ!B41=FALSE,"",Calcu_ADJ!C41)</f>
        <v/>
      </c>
      <c r="K36" s="156" t="str">
        <f>IF(Calcu_ADJ!$B41=FALSE,"",TEXT(Calcu_ADJ!F41,Calcu_ADJ!$O$18))</f>
        <v/>
      </c>
      <c r="L36" s="156" t="str">
        <f>IF(Calcu_ADJ!$B41=FALSE,"",TEXT(Calcu_ADJ!G41,Calcu_ADJ!$O$18))</f>
        <v/>
      </c>
      <c r="M36" s="156" t="str">
        <f>IF(Calcu_ADJ!$B41=FALSE,"",TEXT(Calcu_ADJ!H41,Calcu_ADJ!$O$18))</f>
        <v/>
      </c>
      <c r="N36" s="156" t="str">
        <f>IF(Calcu_ADJ!$B41=FALSE,"",TEXT(Calcu_ADJ!I41,Calcu_ADJ!$O$18))</f>
        <v/>
      </c>
      <c r="O36" s="28"/>
      <c r="P36" s="28"/>
    </row>
    <row r="37" spans="1:16" ht="13.5" customHeight="1">
      <c r="B37" s="151" t="str">
        <f>IF(Calcu!B42=FALSE,"",Calcu!C42)</f>
        <v/>
      </c>
      <c r="C37" s="156" t="str">
        <f>IF(Calcu!$B42=FALSE,"",TEXT(Calcu!F42,Calcu!$O$18))</f>
        <v/>
      </c>
      <c r="D37" s="156" t="str">
        <f>IF(Calcu!$B42=FALSE,"",TEXT(Calcu!G42,Calcu!$O$18))</f>
        <v/>
      </c>
      <c r="E37" s="156" t="str">
        <f>IF(Calcu!$B42=FALSE,"",TEXT(Calcu!H42,Calcu!$O$18))</f>
        <v/>
      </c>
      <c r="F37" s="156" t="str">
        <f>IF(Calcu!$B42=FALSE,"",TEXT(Calcu!I42,Calcu!$O$18))</f>
        <v/>
      </c>
      <c r="J37" s="151" t="str">
        <f>IF(Calcu_ADJ!B42=FALSE,"",Calcu_ADJ!C42)</f>
        <v/>
      </c>
      <c r="K37" s="156" t="str">
        <f>IF(Calcu_ADJ!$B42=FALSE,"",TEXT(Calcu_ADJ!F42,Calcu_ADJ!$O$18))</f>
        <v/>
      </c>
      <c r="L37" s="156" t="str">
        <f>IF(Calcu_ADJ!$B42=FALSE,"",TEXT(Calcu_ADJ!G42,Calcu_ADJ!$O$18))</f>
        <v/>
      </c>
      <c r="M37" s="156" t="str">
        <f>IF(Calcu_ADJ!$B42=FALSE,"",TEXT(Calcu_ADJ!H42,Calcu_ADJ!$O$18))</f>
        <v/>
      </c>
      <c r="N37" s="156" t="str">
        <f>IF(Calcu_ADJ!$B42=FALSE,"",TEXT(Calcu_ADJ!I42,Calcu_ADJ!$O$18))</f>
        <v/>
      </c>
      <c r="O37" s="28"/>
      <c r="P37" s="28"/>
    </row>
    <row r="38" spans="1:16" ht="13.5" customHeight="1">
      <c r="B38" s="54"/>
      <c r="C38" s="157"/>
      <c r="D38" s="157"/>
      <c r="E38" s="157"/>
      <c r="F38" s="157"/>
      <c r="J38" s="54"/>
      <c r="K38" s="157"/>
      <c r="L38" s="157"/>
      <c r="M38" s="157"/>
      <c r="N38" s="157"/>
      <c r="O38" s="28"/>
      <c r="P38" s="28"/>
    </row>
    <row r="39" spans="1:16" s="29" customFormat="1" ht="15" customHeight="1">
      <c r="A39" s="51"/>
      <c r="B39" s="51" t="s">
        <v>539</v>
      </c>
      <c r="D39" s="25"/>
      <c r="E39" s="25"/>
      <c r="F39" s="25"/>
      <c r="G39" s="25"/>
      <c r="H39" s="25"/>
      <c r="J39" s="51" t="s">
        <v>712</v>
      </c>
      <c r="L39" s="25"/>
      <c r="M39" s="25"/>
      <c r="N39" s="25"/>
      <c r="O39" s="25"/>
      <c r="P39" s="25"/>
    </row>
    <row r="40" spans="1:16" s="29" customFormat="1" ht="15" customHeight="1">
      <c r="A40" s="51"/>
      <c r="B40" s="150" t="s">
        <v>75</v>
      </c>
      <c r="C40" s="150" t="s">
        <v>76</v>
      </c>
      <c r="D40" s="150" t="s">
        <v>73</v>
      </c>
      <c r="E40" s="25"/>
      <c r="F40" s="25"/>
      <c r="G40" s="25"/>
      <c r="H40" s="25"/>
      <c r="J40" s="150" t="s">
        <v>75</v>
      </c>
      <c r="K40" s="150" t="s">
        <v>76</v>
      </c>
      <c r="L40" s="150" t="s">
        <v>73</v>
      </c>
      <c r="M40" s="25"/>
      <c r="N40" s="25"/>
      <c r="O40" s="25"/>
      <c r="P40" s="25"/>
    </row>
    <row r="41" spans="1:16" s="29" customFormat="1" ht="15" customHeight="1">
      <c r="A41" s="51"/>
      <c r="B41" s="152">
        <f>Calcu!B50</f>
        <v>0</v>
      </c>
      <c r="C41" s="151">
        <f>Calcu!C50</f>
        <v>0</v>
      </c>
      <c r="D41" s="151">
        <f>Calcu!D50</f>
        <v>0</v>
      </c>
      <c r="E41" s="25"/>
      <c r="F41" s="25"/>
      <c r="G41" s="25"/>
      <c r="H41" s="25"/>
      <c r="J41" s="152">
        <f>Calcu_ADJ!B50</f>
        <v>0</v>
      </c>
      <c r="K41" s="151">
        <f>Calcu_ADJ!C50</f>
        <v>0</v>
      </c>
      <c r="L41" s="151">
        <f>Calcu_ADJ!D50</f>
        <v>0</v>
      </c>
      <c r="M41" s="25"/>
      <c r="N41" s="25"/>
      <c r="O41" s="25"/>
      <c r="P41" s="25"/>
    </row>
    <row r="42" spans="1:16" s="29" customFormat="1" ht="15" customHeight="1">
      <c r="A42" s="51"/>
      <c r="B42" s="25"/>
      <c r="C42" s="25"/>
      <c r="D42" s="25"/>
      <c r="E42" s="25"/>
      <c r="F42" s="25"/>
      <c r="G42" s="25"/>
      <c r="H42" s="25"/>
      <c r="J42" s="25"/>
      <c r="K42" s="25"/>
      <c r="L42" s="25"/>
      <c r="M42" s="25"/>
      <c r="N42" s="25"/>
      <c r="O42" s="25"/>
      <c r="P42" s="25"/>
    </row>
    <row r="43" spans="1:16" s="29" customFormat="1" ht="15" customHeight="1">
      <c r="A43" s="51"/>
      <c r="B43" s="154" t="s">
        <v>438</v>
      </c>
      <c r="C43" s="25"/>
      <c r="D43" s="25"/>
      <c r="E43" s="25"/>
      <c r="F43" s="25"/>
      <c r="G43" s="25"/>
      <c r="H43" s="25"/>
      <c r="J43" s="154" t="s">
        <v>438</v>
      </c>
      <c r="K43" s="25"/>
      <c r="L43" s="25"/>
      <c r="M43" s="25"/>
      <c r="N43" s="25"/>
      <c r="O43" s="25"/>
      <c r="P43" s="25"/>
    </row>
    <row r="44" spans="1:16" s="34" customFormat="1" ht="15" customHeight="1">
      <c r="B44" s="155" t="s">
        <v>439</v>
      </c>
      <c r="C44" s="27"/>
      <c r="D44" s="27"/>
      <c r="E44" s="44"/>
      <c r="F44" s="25"/>
      <c r="G44" s="25"/>
      <c r="H44" s="25"/>
      <c r="I44" s="29"/>
      <c r="J44" s="155" t="s">
        <v>439</v>
      </c>
      <c r="K44" s="27"/>
      <c r="L44" s="27"/>
      <c r="M44" s="44"/>
      <c r="N44" s="25"/>
      <c r="O44" s="25"/>
      <c r="P44" s="25"/>
    </row>
    <row r="45" spans="1:16" s="34" customFormat="1" ht="15" customHeight="1">
      <c r="B45" s="26" t="s">
        <v>440</v>
      </c>
      <c r="C45" s="27"/>
      <c r="D45" s="27"/>
      <c r="E45" s="44"/>
      <c r="F45" s="25"/>
      <c r="G45" s="25"/>
      <c r="H45" s="25"/>
      <c r="I45" s="29"/>
      <c r="J45" s="26" t="s">
        <v>440</v>
      </c>
      <c r="K45" s="27"/>
      <c r="L45" s="27"/>
      <c r="M45" s="44"/>
      <c r="N45" s="25"/>
      <c r="O45" s="25"/>
      <c r="P45" s="25"/>
    </row>
    <row r="46" spans="1:16" s="29" customFormat="1" ht="15" customHeight="1">
      <c r="B46" s="150" t="s">
        <v>441</v>
      </c>
      <c r="C46" s="150" t="s">
        <v>442</v>
      </c>
      <c r="D46" s="150" t="s">
        <v>69</v>
      </c>
      <c r="E46" s="150" t="s">
        <v>70</v>
      </c>
      <c r="F46" s="150" t="s">
        <v>71</v>
      </c>
      <c r="G46" s="150" t="s">
        <v>72</v>
      </c>
      <c r="H46" s="25"/>
      <c r="J46" s="150" t="s">
        <v>441</v>
      </c>
      <c r="K46" s="150" t="s">
        <v>442</v>
      </c>
      <c r="L46" s="150" t="s">
        <v>69</v>
      </c>
      <c r="M46" s="150" t="s">
        <v>70</v>
      </c>
      <c r="N46" s="150" t="s">
        <v>71</v>
      </c>
      <c r="O46" s="150" t="s">
        <v>72</v>
      </c>
      <c r="P46" s="25"/>
    </row>
    <row r="47" spans="1:16" s="29" customFormat="1" ht="15" customHeight="1">
      <c r="B47" s="150"/>
      <c r="C47" s="150">
        <f>D41</f>
        <v>0</v>
      </c>
      <c r="D47" s="150">
        <f>C47</f>
        <v>0</v>
      </c>
      <c r="E47" s="150">
        <f>D47</f>
        <v>0</v>
      </c>
      <c r="F47" s="150">
        <f>E47</f>
        <v>0</v>
      </c>
      <c r="G47" s="150">
        <f>F47</f>
        <v>0</v>
      </c>
      <c r="H47" s="25"/>
      <c r="J47" s="150"/>
      <c r="K47" s="150">
        <f>L41</f>
        <v>0</v>
      </c>
      <c r="L47" s="150">
        <f>K47</f>
        <v>0</v>
      </c>
      <c r="M47" s="150">
        <f>L47</f>
        <v>0</v>
      </c>
      <c r="N47" s="150">
        <f>M47</f>
        <v>0</v>
      </c>
      <c r="O47" s="150">
        <f>N47</f>
        <v>0</v>
      </c>
      <c r="P47" s="25"/>
    </row>
    <row r="48" spans="1:16" s="29" customFormat="1" ht="15" customHeight="1">
      <c r="B48" s="150" t="s">
        <v>443</v>
      </c>
      <c r="C48" s="156" t="str">
        <f>IF(Calcu!$C$47=FALSE,"",TEXT(Calcu!C54,Calcu!$O$51))</f>
        <v/>
      </c>
      <c r="D48" s="156" t="str">
        <f>IF(Calcu!$C$47=FALSE,"",TEXT(Calcu!D54,Calcu!$O$51))</f>
        <v/>
      </c>
      <c r="E48" s="156" t="str">
        <f>IF(Calcu!$C$47=FALSE,"",TEXT(Calcu!E54,Calcu!$O$51))</f>
        <v/>
      </c>
      <c r="F48" s="156" t="str">
        <f>IF(Calcu!$C$47=FALSE,"",TEXT(Calcu!F54,Calcu!$O$51))</f>
        <v/>
      </c>
      <c r="G48" s="156" t="str">
        <f>IF(Calcu!$C$47=FALSE,"",TEXT(Calcu!G54,Calcu!$O$51))</f>
        <v/>
      </c>
      <c r="H48" s="25"/>
      <c r="J48" s="150" t="s">
        <v>443</v>
      </c>
      <c r="K48" s="156" t="str">
        <f>IF(Calcu_ADJ!$C$47=FALSE,"",TEXT(Calcu_ADJ!C54,Calcu_ADJ!$O$51))</f>
        <v/>
      </c>
      <c r="L48" s="156" t="str">
        <f>IF(Calcu_ADJ!$C$47=FALSE,"",TEXT(Calcu_ADJ!D54,Calcu_ADJ!$O$51))</f>
        <v/>
      </c>
      <c r="M48" s="156" t="str">
        <f>IF(Calcu_ADJ!$C$47=FALSE,"",TEXT(Calcu_ADJ!E54,Calcu_ADJ!$O$51))</f>
        <v/>
      </c>
      <c r="N48" s="156" t="str">
        <f>IF(Calcu_ADJ!$C$47=FALSE,"",TEXT(Calcu_ADJ!F54,Calcu_ADJ!$O$51))</f>
        <v/>
      </c>
      <c r="O48" s="156" t="str">
        <f>IF(Calcu_ADJ!$C$47=FALSE,"",TEXT(Calcu_ADJ!G54,Calcu_ADJ!$O$51))</f>
        <v/>
      </c>
      <c r="P48" s="25"/>
    </row>
    <row r="49" spans="1:16" s="29" customFormat="1" ht="15" customHeight="1">
      <c r="B49" s="150" t="s">
        <v>444</v>
      </c>
      <c r="C49" s="156" t="str">
        <f>IF(Calcu!$C$47=FALSE,"",TEXT(Calcu!C55,Calcu!$O$51))</f>
        <v/>
      </c>
      <c r="D49" s="156" t="str">
        <f>IF(Calcu!$C$47=FALSE,"",TEXT(Calcu!D55,Calcu!$O$51))</f>
        <v/>
      </c>
      <c r="E49" s="156" t="str">
        <f>IF(Calcu!$C$47=FALSE,"",TEXT(Calcu!E55,Calcu!$O$51))</f>
        <v/>
      </c>
      <c r="F49" s="156" t="str">
        <f>IF(Calcu!$C$47=FALSE,"",TEXT(Calcu!F55,Calcu!$O$51))</f>
        <v/>
      </c>
      <c r="G49" s="156" t="str">
        <f>IF(Calcu!$C$47=FALSE,"",TEXT(Calcu!G55,Calcu!$O$51))</f>
        <v/>
      </c>
      <c r="H49" s="25"/>
      <c r="J49" s="150" t="s">
        <v>444</v>
      </c>
      <c r="K49" s="156" t="str">
        <f>IF(Calcu_ADJ!$C$47=FALSE,"",TEXT(Calcu_ADJ!C55,Calcu_ADJ!$O$51))</f>
        <v/>
      </c>
      <c r="L49" s="156" t="str">
        <f>IF(Calcu_ADJ!$C$47=FALSE,"",TEXT(Calcu_ADJ!D55,Calcu_ADJ!$O$51))</f>
        <v/>
      </c>
      <c r="M49" s="156" t="str">
        <f>IF(Calcu_ADJ!$C$47=FALSE,"",TEXT(Calcu_ADJ!E55,Calcu_ADJ!$O$51))</f>
        <v/>
      </c>
      <c r="N49" s="156" t="str">
        <f>IF(Calcu_ADJ!$C$47=FALSE,"",TEXT(Calcu_ADJ!F55,Calcu_ADJ!$O$51))</f>
        <v/>
      </c>
      <c r="O49" s="156" t="str">
        <f>IF(Calcu_ADJ!$C$47=FALSE,"",TEXT(Calcu_ADJ!G55,Calcu_ADJ!$O$51))</f>
        <v/>
      </c>
      <c r="P49" s="25"/>
    </row>
    <row r="50" spans="1:16" ht="13.5" customHeight="1">
      <c r="F50" s="25"/>
      <c r="G50" s="25"/>
      <c r="H50" s="25"/>
      <c r="I50" s="29"/>
      <c r="J50" s="31"/>
      <c r="K50" s="32"/>
      <c r="L50" s="32"/>
      <c r="M50" s="27"/>
      <c r="N50" s="25"/>
      <c r="O50" s="25"/>
      <c r="P50" s="25"/>
    </row>
    <row r="51" spans="1:16" ht="13.5" customHeight="1">
      <c r="A51" s="30"/>
      <c r="B51" s="155" t="s">
        <v>445</v>
      </c>
      <c r="F51" s="25"/>
      <c r="G51" s="25"/>
      <c r="H51" s="25"/>
      <c r="I51" s="29"/>
      <c r="J51" s="155" t="s">
        <v>445</v>
      </c>
      <c r="K51" s="32"/>
      <c r="L51" s="32"/>
      <c r="M51" s="27"/>
      <c r="N51" s="25"/>
      <c r="O51" s="25"/>
      <c r="P51" s="25"/>
    </row>
    <row r="52" spans="1:16" ht="13.5" customHeight="1">
      <c r="B52" s="150" t="s">
        <v>401</v>
      </c>
      <c r="C52" s="327" t="s">
        <v>410</v>
      </c>
      <c r="D52" s="328"/>
      <c r="E52" s="328"/>
      <c r="F52" s="329"/>
      <c r="G52" s="25"/>
      <c r="H52" s="25"/>
      <c r="I52" s="29"/>
      <c r="J52" s="150" t="s">
        <v>401</v>
      </c>
      <c r="K52" s="327" t="s">
        <v>410</v>
      </c>
      <c r="L52" s="328"/>
      <c r="M52" s="328"/>
      <c r="N52" s="329"/>
      <c r="O52" s="25"/>
      <c r="P52" s="25"/>
    </row>
    <row r="53" spans="1:16" ht="13.5" customHeight="1">
      <c r="B53" s="150" t="s">
        <v>402</v>
      </c>
      <c r="C53" s="150" t="s">
        <v>403</v>
      </c>
      <c r="D53" s="150" t="s">
        <v>201</v>
      </c>
      <c r="E53" s="150" t="s">
        <v>202</v>
      </c>
      <c r="F53" s="150" t="s">
        <v>446</v>
      </c>
      <c r="G53" s="25"/>
      <c r="H53" s="25"/>
      <c r="I53" s="29"/>
      <c r="J53" s="150" t="s">
        <v>402</v>
      </c>
      <c r="K53" s="150" t="s">
        <v>403</v>
      </c>
      <c r="L53" s="150" t="s">
        <v>201</v>
      </c>
      <c r="M53" s="150" t="s">
        <v>202</v>
      </c>
      <c r="N53" s="150" t="s">
        <v>446</v>
      </c>
      <c r="O53" s="25"/>
      <c r="P53" s="25"/>
    </row>
    <row r="54" spans="1:16" ht="13.5" customHeight="1">
      <c r="B54" s="150">
        <f>D41</f>
        <v>0</v>
      </c>
      <c r="C54" s="150">
        <f>B54</f>
        <v>0</v>
      </c>
      <c r="D54" s="150">
        <f>C54</f>
        <v>0</v>
      </c>
      <c r="E54" s="150">
        <f>D54</f>
        <v>0</v>
      </c>
      <c r="F54" s="150">
        <f>E54</f>
        <v>0</v>
      </c>
      <c r="G54" s="25"/>
      <c r="H54" s="25"/>
      <c r="I54" s="29"/>
      <c r="J54" s="150">
        <f>L41</f>
        <v>0</v>
      </c>
      <c r="K54" s="150">
        <f>J54</f>
        <v>0</v>
      </c>
      <c r="L54" s="150">
        <f>K54</f>
        <v>0</v>
      </c>
      <c r="M54" s="150">
        <f>L54</f>
        <v>0</v>
      </c>
      <c r="N54" s="150">
        <f>M54</f>
        <v>0</v>
      </c>
      <c r="O54" s="25"/>
      <c r="P54" s="25"/>
    </row>
    <row r="55" spans="1:16" ht="13.5" customHeight="1">
      <c r="B55" s="151" t="str">
        <f>IF(Calcu!B60=FALSE,"",Calcu!C60)</f>
        <v/>
      </c>
      <c r="C55" s="156" t="str">
        <f>IF(Calcu!$B60=FALSE,"",TEXT(Calcu!F60,Calcu!$O$51))</f>
        <v/>
      </c>
      <c r="D55" s="156" t="str">
        <f>IF(Calcu!$B60=FALSE,"",TEXT(Calcu!G60,Calcu!$O$51))</f>
        <v/>
      </c>
      <c r="E55" s="156" t="str">
        <f>IF(Calcu!$B60=FALSE,"",TEXT(Calcu!H60,Calcu!$O$51))</f>
        <v/>
      </c>
      <c r="F55" s="156" t="str">
        <f>IF(Calcu!$B60=FALSE,"",TEXT(Calcu!I60,Calcu!$O$51))</f>
        <v/>
      </c>
      <c r="G55" s="25"/>
      <c r="H55" s="25"/>
      <c r="I55" s="29"/>
      <c r="J55" s="151" t="str">
        <f>IF(Calcu_ADJ!B60=FALSE,"",Calcu_ADJ!C60)</f>
        <v/>
      </c>
      <c r="K55" s="156" t="str">
        <f>IF(Calcu_ADJ!$B60=FALSE,"",TEXT(Calcu_ADJ!F60,Calcu_ADJ!$O$51))</f>
        <v/>
      </c>
      <c r="L55" s="156" t="str">
        <f>IF(Calcu_ADJ!$B60=FALSE,"",TEXT(Calcu_ADJ!G60,Calcu_ADJ!$O$51))</f>
        <v/>
      </c>
      <c r="M55" s="156" t="str">
        <f>IF(Calcu_ADJ!$B60=FALSE,"",TEXT(Calcu_ADJ!H60,Calcu_ADJ!$O$51))</f>
        <v/>
      </c>
      <c r="N55" s="156" t="str">
        <f>IF(Calcu_ADJ!$B60=FALSE,"",TEXT(Calcu_ADJ!I60,Calcu_ADJ!$O$51))</f>
        <v/>
      </c>
      <c r="O55" s="25"/>
      <c r="P55" s="25"/>
    </row>
    <row r="56" spans="1:16" ht="13.5" customHeight="1">
      <c r="B56" s="151" t="str">
        <f>IF(Calcu!B61=FALSE,"",Calcu!C61)</f>
        <v/>
      </c>
      <c r="C56" s="156" t="str">
        <f>IF(Calcu!$B61=FALSE,"",TEXT(Calcu!F61,Calcu!$O$51))</f>
        <v/>
      </c>
      <c r="D56" s="156" t="str">
        <f>IF(Calcu!$B61=FALSE,"",TEXT(Calcu!G61,Calcu!$O$51))</f>
        <v/>
      </c>
      <c r="E56" s="156" t="str">
        <f>IF(Calcu!$B61=FALSE,"",TEXT(Calcu!H61,Calcu!$O$51))</f>
        <v/>
      </c>
      <c r="F56" s="156" t="str">
        <f>IF(Calcu!$B61=FALSE,"",TEXT(Calcu!I61,Calcu!$O$51))</f>
        <v/>
      </c>
      <c r="G56" s="25"/>
      <c r="H56" s="25"/>
      <c r="I56" s="29"/>
      <c r="J56" s="151" t="str">
        <f>IF(Calcu_ADJ!B61=FALSE,"",Calcu_ADJ!C61)</f>
        <v/>
      </c>
      <c r="K56" s="156" t="str">
        <f>IF(Calcu_ADJ!$B61=FALSE,"",TEXT(Calcu_ADJ!F61,Calcu_ADJ!$O$51))</f>
        <v/>
      </c>
      <c r="L56" s="156" t="str">
        <f>IF(Calcu_ADJ!$B61=FALSE,"",TEXT(Calcu_ADJ!G61,Calcu_ADJ!$O$51))</f>
        <v/>
      </c>
      <c r="M56" s="156" t="str">
        <f>IF(Calcu_ADJ!$B61=FALSE,"",TEXT(Calcu_ADJ!H61,Calcu_ADJ!$O$51))</f>
        <v/>
      </c>
      <c r="N56" s="156" t="str">
        <f>IF(Calcu_ADJ!$B61=FALSE,"",TEXT(Calcu_ADJ!I61,Calcu_ADJ!$O$51))</f>
        <v/>
      </c>
      <c r="O56" s="25"/>
      <c r="P56" s="25"/>
    </row>
    <row r="57" spans="1:16" ht="13.5" customHeight="1">
      <c r="B57" s="151" t="str">
        <f>IF(Calcu!B62=FALSE,"",Calcu!C62)</f>
        <v/>
      </c>
      <c r="C57" s="156" t="str">
        <f>IF(Calcu!$B62=FALSE,"",TEXT(Calcu!F62,Calcu!$O$51))</f>
        <v/>
      </c>
      <c r="D57" s="156" t="str">
        <f>IF(Calcu!$B62=FALSE,"",TEXT(Calcu!G62,Calcu!$O$51))</f>
        <v/>
      </c>
      <c r="E57" s="156" t="str">
        <f>IF(Calcu!$B62=FALSE,"",TEXT(Calcu!H62,Calcu!$O$51))</f>
        <v/>
      </c>
      <c r="F57" s="156" t="str">
        <f>IF(Calcu!$B62=FALSE,"",TEXT(Calcu!I62,Calcu!$O$51))</f>
        <v/>
      </c>
      <c r="G57" s="25"/>
      <c r="H57" s="25"/>
      <c r="I57" s="29"/>
      <c r="J57" s="151" t="str">
        <f>IF(Calcu_ADJ!B62=FALSE,"",Calcu_ADJ!C62)</f>
        <v/>
      </c>
      <c r="K57" s="156" t="str">
        <f>IF(Calcu_ADJ!$B62=FALSE,"",TEXT(Calcu_ADJ!F62,Calcu_ADJ!$O$51))</f>
        <v/>
      </c>
      <c r="L57" s="156" t="str">
        <f>IF(Calcu_ADJ!$B62=FALSE,"",TEXT(Calcu_ADJ!G62,Calcu_ADJ!$O$51))</f>
        <v/>
      </c>
      <c r="M57" s="156" t="str">
        <f>IF(Calcu_ADJ!$B62=FALSE,"",TEXT(Calcu_ADJ!H62,Calcu_ADJ!$O$51))</f>
        <v/>
      </c>
      <c r="N57" s="156" t="str">
        <f>IF(Calcu_ADJ!$B62=FALSE,"",TEXT(Calcu_ADJ!I62,Calcu_ADJ!$O$51))</f>
        <v/>
      </c>
      <c r="O57" s="25"/>
      <c r="P57" s="25"/>
    </row>
    <row r="58" spans="1:16" ht="13.5" customHeight="1">
      <c r="B58" s="151" t="str">
        <f>IF(Calcu!B63=FALSE,"",Calcu!C63)</f>
        <v/>
      </c>
      <c r="C58" s="156" t="str">
        <f>IF(Calcu!$B63=FALSE,"",TEXT(Calcu!F63,Calcu!$O$51))</f>
        <v/>
      </c>
      <c r="D58" s="156" t="str">
        <f>IF(Calcu!$B63=FALSE,"",TEXT(Calcu!G63,Calcu!$O$51))</f>
        <v/>
      </c>
      <c r="E58" s="156" t="str">
        <f>IF(Calcu!$B63=FALSE,"",TEXT(Calcu!H63,Calcu!$O$51))</f>
        <v/>
      </c>
      <c r="F58" s="156" t="str">
        <f>IF(Calcu!$B63=FALSE,"",TEXT(Calcu!I63,Calcu!$O$51))</f>
        <v/>
      </c>
      <c r="G58" s="25"/>
      <c r="H58" s="25"/>
      <c r="I58" s="29"/>
      <c r="J58" s="151" t="str">
        <f>IF(Calcu_ADJ!B63=FALSE,"",Calcu_ADJ!C63)</f>
        <v/>
      </c>
      <c r="K58" s="156" t="str">
        <f>IF(Calcu_ADJ!$B63=FALSE,"",TEXT(Calcu_ADJ!F63,Calcu_ADJ!$O$51))</f>
        <v/>
      </c>
      <c r="L58" s="156" t="str">
        <f>IF(Calcu_ADJ!$B63=FALSE,"",TEXT(Calcu_ADJ!G63,Calcu_ADJ!$O$51))</f>
        <v/>
      </c>
      <c r="M58" s="156" t="str">
        <f>IF(Calcu_ADJ!$B63=FALSE,"",TEXT(Calcu_ADJ!H63,Calcu_ADJ!$O$51))</f>
        <v/>
      </c>
      <c r="N58" s="156" t="str">
        <f>IF(Calcu_ADJ!$B63=FALSE,"",TEXT(Calcu_ADJ!I63,Calcu_ADJ!$O$51))</f>
        <v/>
      </c>
      <c r="O58" s="25"/>
      <c r="P58" s="25"/>
    </row>
    <row r="59" spans="1:16" ht="13.5" customHeight="1">
      <c r="B59" s="151" t="str">
        <f>IF(Calcu!B64=FALSE,"",Calcu!C64)</f>
        <v/>
      </c>
      <c r="C59" s="156" t="str">
        <f>IF(Calcu!$B64=FALSE,"",TEXT(Calcu!F64,Calcu!$O$51))</f>
        <v/>
      </c>
      <c r="D59" s="156" t="str">
        <f>IF(Calcu!$B64=FALSE,"",TEXT(Calcu!G64,Calcu!$O$51))</f>
        <v/>
      </c>
      <c r="E59" s="156" t="str">
        <f>IF(Calcu!$B64=FALSE,"",TEXT(Calcu!H64,Calcu!$O$51))</f>
        <v/>
      </c>
      <c r="F59" s="156" t="str">
        <f>IF(Calcu!$B64=FALSE,"",TEXT(Calcu!I64,Calcu!$O$51))</f>
        <v/>
      </c>
      <c r="G59" s="25"/>
      <c r="H59" s="25"/>
      <c r="I59" s="29"/>
      <c r="J59" s="151" t="str">
        <f>IF(Calcu_ADJ!B64=FALSE,"",Calcu_ADJ!C64)</f>
        <v/>
      </c>
      <c r="K59" s="156" t="str">
        <f>IF(Calcu_ADJ!$B64=FALSE,"",TEXT(Calcu_ADJ!F64,Calcu_ADJ!$O$51))</f>
        <v/>
      </c>
      <c r="L59" s="156" t="str">
        <f>IF(Calcu_ADJ!$B64=FALSE,"",TEXT(Calcu_ADJ!G64,Calcu_ADJ!$O$51))</f>
        <v/>
      </c>
      <c r="M59" s="156" t="str">
        <f>IF(Calcu_ADJ!$B64=FALSE,"",TEXT(Calcu_ADJ!H64,Calcu_ADJ!$O$51))</f>
        <v/>
      </c>
      <c r="N59" s="156" t="str">
        <f>IF(Calcu_ADJ!$B64=FALSE,"",TEXT(Calcu_ADJ!I64,Calcu_ADJ!$O$51))</f>
        <v/>
      </c>
      <c r="O59" s="25"/>
      <c r="P59" s="25"/>
    </row>
    <row r="60" spans="1:16" ht="13.5" customHeight="1">
      <c r="B60" s="151" t="str">
        <f>IF(Calcu!B65=FALSE,"",Calcu!C65)</f>
        <v/>
      </c>
      <c r="C60" s="156" t="str">
        <f>IF(Calcu!$B65=FALSE,"",TEXT(Calcu!F65,Calcu!$O$51))</f>
        <v/>
      </c>
      <c r="D60" s="156" t="str">
        <f>IF(Calcu!$B65=FALSE,"",TEXT(Calcu!G65,Calcu!$O$51))</f>
        <v/>
      </c>
      <c r="E60" s="156" t="str">
        <f>IF(Calcu!$B65=FALSE,"",TEXT(Calcu!H65,Calcu!$O$51))</f>
        <v/>
      </c>
      <c r="F60" s="156" t="str">
        <f>IF(Calcu!$B65=FALSE,"",TEXT(Calcu!I65,Calcu!$O$51))</f>
        <v/>
      </c>
      <c r="G60" s="25"/>
      <c r="H60" s="25"/>
      <c r="I60" s="29"/>
      <c r="J60" s="151" t="str">
        <f>IF(Calcu_ADJ!B65=FALSE,"",Calcu_ADJ!C65)</f>
        <v/>
      </c>
      <c r="K60" s="156" t="str">
        <f>IF(Calcu_ADJ!$B65=FALSE,"",TEXT(Calcu_ADJ!F65,Calcu_ADJ!$O$51))</f>
        <v/>
      </c>
      <c r="L60" s="156" t="str">
        <f>IF(Calcu_ADJ!$B65=FALSE,"",TEXT(Calcu_ADJ!G65,Calcu_ADJ!$O$51))</f>
        <v/>
      </c>
      <c r="M60" s="156" t="str">
        <f>IF(Calcu_ADJ!$B65=FALSE,"",TEXT(Calcu_ADJ!H65,Calcu_ADJ!$O$51))</f>
        <v/>
      </c>
      <c r="N60" s="156" t="str">
        <f>IF(Calcu_ADJ!$B65=FALSE,"",TEXT(Calcu_ADJ!I65,Calcu_ADJ!$O$51))</f>
        <v/>
      </c>
      <c r="O60" s="25"/>
      <c r="P60" s="25"/>
    </row>
    <row r="61" spans="1:16" ht="13.5" customHeight="1">
      <c r="B61" s="151" t="str">
        <f>IF(Calcu!B66=FALSE,"",Calcu!C66)</f>
        <v/>
      </c>
      <c r="C61" s="156" t="str">
        <f>IF(Calcu!$B66=FALSE,"",TEXT(Calcu!F66,Calcu!$O$51))</f>
        <v/>
      </c>
      <c r="D61" s="156" t="str">
        <f>IF(Calcu!$B66=FALSE,"",TEXT(Calcu!G66,Calcu!$O$51))</f>
        <v/>
      </c>
      <c r="E61" s="156" t="str">
        <f>IF(Calcu!$B66=FALSE,"",TEXT(Calcu!H66,Calcu!$O$51))</f>
        <v/>
      </c>
      <c r="F61" s="156" t="str">
        <f>IF(Calcu!$B66=FALSE,"",TEXT(Calcu!I66,Calcu!$O$51))</f>
        <v/>
      </c>
      <c r="J61" s="151" t="str">
        <f>IF(Calcu_ADJ!B66=FALSE,"",Calcu_ADJ!C66)</f>
        <v/>
      </c>
      <c r="K61" s="156" t="str">
        <f>IF(Calcu_ADJ!$B66=FALSE,"",TEXT(Calcu_ADJ!F66,Calcu_ADJ!$O$51))</f>
        <v/>
      </c>
      <c r="L61" s="156" t="str">
        <f>IF(Calcu_ADJ!$B66=FALSE,"",TEXT(Calcu_ADJ!G66,Calcu_ADJ!$O$51))</f>
        <v/>
      </c>
      <c r="M61" s="156" t="str">
        <f>IF(Calcu_ADJ!$B66=FALSE,"",TEXT(Calcu_ADJ!H66,Calcu_ADJ!$O$51))</f>
        <v/>
      </c>
      <c r="N61" s="156" t="str">
        <f>IF(Calcu_ADJ!$B66=FALSE,"",TEXT(Calcu_ADJ!I66,Calcu_ADJ!$O$51))</f>
        <v/>
      </c>
      <c r="O61" s="28"/>
      <c r="P61" s="28"/>
    </row>
    <row r="62" spans="1:16" ht="13.5" customHeight="1">
      <c r="B62" s="151" t="str">
        <f>IF(Calcu!B67=FALSE,"",Calcu!C67)</f>
        <v/>
      </c>
      <c r="C62" s="156" t="str">
        <f>IF(Calcu!$B67=FALSE,"",TEXT(Calcu!F67,Calcu!$O$51))</f>
        <v/>
      </c>
      <c r="D62" s="156" t="str">
        <f>IF(Calcu!$B67=FALSE,"",TEXT(Calcu!G67,Calcu!$O$51))</f>
        <v/>
      </c>
      <c r="E62" s="156" t="str">
        <f>IF(Calcu!$B67=FALSE,"",TEXT(Calcu!H67,Calcu!$O$51))</f>
        <v/>
      </c>
      <c r="F62" s="156" t="str">
        <f>IF(Calcu!$B67=FALSE,"",TEXT(Calcu!I67,Calcu!$O$51))</f>
        <v/>
      </c>
      <c r="J62" s="151" t="str">
        <f>IF(Calcu_ADJ!B67=FALSE,"",Calcu_ADJ!C67)</f>
        <v/>
      </c>
      <c r="K62" s="156" t="str">
        <f>IF(Calcu_ADJ!$B67=FALSE,"",TEXT(Calcu_ADJ!F67,Calcu_ADJ!$O$51))</f>
        <v/>
      </c>
      <c r="L62" s="156" t="str">
        <f>IF(Calcu_ADJ!$B67=FALSE,"",TEXT(Calcu_ADJ!G67,Calcu_ADJ!$O$51))</f>
        <v/>
      </c>
      <c r="M62" s="156" t="str">
        <f>IF(Calcu_ADJ!$B67=FALSE,"",TEXT(Calcu_ADJ!H67,Calcu_ADJ!$O$51))</f>
        <v/>
      </c>
      <c r="N62" s="156" t="str">
        <f>IF(Calcu_ADJ!$B67=FALSE,"",TEXT(Calcu_ADJ!I67,Calcu_ADJ!$O$51))</f>
        <v/>
      </c>
      <c r="O62" s="28"/>
      <c r="P62" s="28"/>
    </row>
    <row r="63" spans="1:16" ht="13.5" customHeight="1">
      <c r="B63" s="151" t="str">
        <f>IF(Calcu!B68=FALSE,"",Calcu!C68)</f>
        <v/>
      </c>
      <c r="C63" s="156" t="str">
        <f>IF(Calcu!$B68=FALSE,"",TEXT(Calcu!F68,Calcu!$O$51))</f>
        <v/>
      </c>
      <c r="D63" s="156" t="str">
        <f>IF(Calcu!$B68=FALSE,"",TEXT(Calcu!G68,Calcu!$O$51))</f>
        <v/>
      </c>
      <c r="E63" s="156" t="str">
        <f>IF(Calcu!$B68=FALSE,"",TEXT(Calcu!H68,Calcu!$O$51))</f>
        <v/>
      </c>
      <c r="F63" s="156" t="str">
        <f>IF(Calcu!$B68=FALSE,"",TEXT(Calcu!I68,Calcu!$O$51))</f>
        <v/>
      </c>
      <c r="J63" s="151" t="str">
        <f>IF(Calcu_ADJ!B68=FALSE,"",Calcu_ADJ!C68)</f>
        <v/>
      </c>
      <c r="K63" s="156" t="str">
        <f>IF(Calcu_ADJ!$B68=FALSE,"",TEXT(Calcu_ADJ!F68,Calcu_ADJ!$O$51))</f>
        <v/>
      </c>
      <c r="L63" s="156" t="str">
        <f>IF(Calcu_ADJ!$B68=FALSE,"",TEXT(Calcu_ADJ!G68,Calcu_ADJ!$O$51))</f>
        <v/>
      </c>
      <c r="M63" s="156" t="str">
        <f>IF(Calcu_ADJ!$B68=FALSE,"",TEXT(Calcu_ADJ!H68,Calcu_ADJ!$O$51))</f>
        <v/>
      </c>
      <c r="N63" s="156" t="str">
        <f>IF(Calcu_ADJ!$B68=FALSE,"",TEXT(Calcu_ADJ!I68,Calcu_ADJ!$O$51))</f>
        <v/>
      </c>
      <c r="O63" s="28"/>
      <c r="P63" s="28"/>
    </row>
    <row r="64" spans="1:16" ht="13.5" customHeight="1">
      <c r="B64" s="151" t="str">
        <f>IF(Calcu!B69=FALSE,"",Calcu!C69)</f>
        <v/>
      </c>
      <c r="C64" s="156" t="str">
        <f>IF(Calcu!$B69=FALSE,"",TEXT(Calcu!F69,Calcu!$O$51))</f>
        <v/>
      </c>
      <c r="D64" s="156" t="str">
        <f>IF(Calcu!$B69=FALSE,"",TEXT(Calcu!G69,Calcu!$O$51))</f>
        <v/>
      </c>
      <c r="E64" s="156" t="str">
        <f>IF(Calcu!$B69=FALSE,"",TEXT(Calcu!H69,Calcu!$O$51))</f>
        <v/>
      </c>
      <c r="F64" s="156" t="str">
        <f>IF(Calcu!$B69=FALSE,"",TEXT(Calcu!I69,Calcu!$O$51))</f>
        <v/>
      </c>
      <c r="J64" s="151" t="str">
        <f>IF(Calcu_ADJ!B69=FALSE,"",Calcu_ADJ!C69)</f>
        <v/>
      </c>
      <c r="K64" s="156" t="str">
        <f>IF(Calcu_ADJ!$B69=FALSE,"",TEXT(Calcu_ADJ!F69,Calcu_ADJ!$O$51))</f>
        <v/>
      </c>
      <c r="L64" s="156" t="str">
        <f>IF(Calcu_ADJ!$B69=FALSE,"",TEXT(Calcu_ADJ!G69,Calcu_ADJ!$O$51))</f>
        <v/>
      </c>
      <c r="M64" s="156" t="str">
        <f>IF(Calcu_ADJ!$B69=FALSE,"",TEXT(Calcu_ADJ!H69,Calcu_ADJ!$O$51))</f>
        <v/>
      </c>
      <c r="N64" s="156" t="str">
        <f>IF(Calcu_ADJ!$B69=FALSE,"",TEXT(Calcu_ADJ!I69,Calcu_ADJ!$O$51))</f>
        <v/>
      </c>
      <c r="O64" s="28"/>
      <c r="P64" s="28"/>
    </row>
    <row r="65" spans="1:16" ht="13.5" customHeight="1">
      <c r="B65" s="151" t="str">
        <f>IF(Calcu!B70=FALSE,"",Calcu!C70)</f>
        <v/>
      </c>
      <c r="C65" s="156" t="str">
        <f>IF(Calcu!$B70=FALSE,"",TEXT(Calcu!F70,Calcu!$O$51))</f>
        <v/>
      </c>
      <c r="D65" s="156" t="str">
        <f>IF(Calcu!$B70=FALSE,"",TEXT(Calcu!G70,Calcu!$O$51))</f>
        <v/>
      </c>
      <c r="E65" s="156" t="str">
        <f>IF(Calcu!$B70=FALSE,"",TEXT(Calcu!H70,Calcu!$O$51))</f>
        <v/>
      </c>
      <c r="F65" s="156" t="str">
        <f>IF(Calcu!$B70=FALSE,"",TEXT(Calcu!I70,Calcu!$O$51))</f>
        <v/>
      </c>
      <c r="J65" s="151" t="str">
        <f>IF(Calcu_ADJ!B70=FALSE,"",Calcu_ADJ!C70)</f>
        <v/>
      </c>
      <c r="K65" s="156" t="str">
        <f>IF(Calcu_ADJ!$B70=FALSE,"",TEXT(Calcu_ADJ!F70,Calcu_ADJ!$O$51))</f>
        <v/>
      </c>
      <c r="L65" s="156" t="str">
        <f>IF(Calcu_ADJ!$B70=FALSE,"",TEXT(Calcu_ADJ!G70,Calcu_ADJ!$O$51))</f>
        <v/>
      </c>
      <c r="M65" s="156" t="str">
        <f>IF(Calcu_ADJ!$B70=FALSE,"",TEXT(Calcu_ADJ!H70,Calcu_ADJ!$O$51))</f>
        <v/>
      </c>
      <c r="N65" s="156" t="str">
        <f>IF(Calcu_ADJ!$B70=FALSE,"",TEXT(Calcu_ADJ!I70,Calcu_ADJ!$O$51))</f>
        <v/>
      </c>
      <c r="O65" s="28"/>
      <c r="P65" s="28"/>
    </row>
    <row r="66" spans="1:16" ht="13.5" customHeight="1">
      <c r="B66" s="151" t="str">
        <f>IF(Calcu!B71=FALSE,"",Calcu!C71)</f>
        <v/>
      </c>
      <c r="C66" s="156" t="str">
        <f>IF(Calcu!$B71=FALSE,"",TEXT(Calcu!F71,Calcu!$O$51))</f>
        <v/>
      </c>
      <c r="D66" s="156" t="str">
        <f>IF(Calcu!$B71=FALSE,"",TEXT(Calcu!G71,Calcu!$O$51))</f>
        <v/>
      </c>
      <c r="E66" s="156" t="str">
        <f>IF(Calcu!$B71=FALSE,"",TEXT(Calcu!H71,Calcu!$O$51))</f>
        <v/>
      </c>
      <c r="F66" s="156" t="str">
        <f>IF(Calcu!$B71=FALSE,"",TEXT(Calcu!I71,Calcu!$O$51))</f>
        <v/>
      </c>
      <c r="J66" s="151" t="str">
        <f>IF(Calcu_ADJ!B71=FALSE,"",Calcu_ADJ!C71)</f>
        <v/>
      </c>
      <c r="K66" s="156" t="str">
        <f>IF(Calcu_ADJ!$B71=FALSE,"",TEXT(Calcu_ADJ!F71,Calcu_ADJ!$O$51))</f>
        <v/>
      </c>
      <c r="L66" s="156" t="str">
        <f>IF(Calcu_ADJ!$B71=FALSE,"",TEXT(Calcu_ADJ!G71,Calcu_ADJ!$O$51))</f>
        <v/>
      </c>
      <c r="M66" s="156" t="str">
        <f>IF(Calcu_ADJ!$B71=FALSE,"",TEXT(Calcu_ADJ!H71,Calcu_ADJ!$O$51))</f>
        <v/>
      </c>
      <c r="N66" s="156" t="str">
        <f>IF(Calcu_ADJ!$B71=FALSE,"",TEXT(Calcu_ADJ!I71,Calcu_ADJ!$O$51))</f>
        <v/>
      </c>
      <c r="O66" s="28"/>
      <c r="P66" s="28"/>
    </row>
    <row r="67" spans="1:16" ht="13.5" customHeight="1">
      <c r="B67" s="151" t="str">
        <f>IF(Calcu!B72=FALSE,"",Calcu!C72)</f>
        <v/>
      </c>
      <c r="C67" s="156" t="str">
        <f>IF(Calcu!$B72=FALSE,"",TEXT(Calcu!F72,Calcu!$O$51))</f>
        <v/>
      </c>
      <c r="D67" s="156" t="str">
        <f>IF(Calcu!$B72=FALSE,"",TEXT(Calcu!G72,Calcu!$O$51))</f>
        <v/>
      </c>
      <c r="E67" s="156" t="str">
        <f>IF(Calcu!$B72=FALSE,"",TEXT(Calcu!H72,Calcu!$O$51))</f>
        <v/>
      </c>
      <c r="F67" s="156" t="str">
        <f>IF(Calcu!$B72=FALSE,"",TEXT(Calcu!I72,Calcu!$O$51))</f>
        <v/>
      </c>
      <c r="J67" s="151" t="str">
        <f>IF(Calcu_ADJ!B72=FALSE,"",Calcu_ADJ!C72)</f>
        <v/>
      </c>
      <c r="K67" s="156" t="str">
        <f>IF(Calcu_ADJ!$B72=FALSE,"",TEXT(Calcu_ADJ!F72,Calcu_ADJ!$O$51))</f>
        <v/>
      </c>
      <c r="L67" s="156" t="str">
        <f>IF(Calcu_ADJ!$B72=FALSE,"",TEXT(Calcu_ADJ!G72,Calcu_ADJ!$O$51))</f>
        <v/>
      </c>
      <c r="M67" s="156" t="str">
        <f>IF(Calcu_ADJ!$B72=FALSE,"",TEXT(Calcu_ADJ!H72,Calcu_ADJ!$O$51))</f>
        <v/>
      </c>
      <c r="N67" s="156" t="str">
        <f>IF(Calcu_ADJ!$B72=FALSE,"",TEXT(Calcu_ADJ!I72,Calcu_ADJ!$O$51))</f>
        <v/>
      </c>
      <c r="O67" s="28"/>
      <c r="P67" s="28"/>
    </row>
    <row r="68" spans="1:16" ht="13.5" customHeight="1">
      <c r="B68" s="151" t="str">
        <f>IF(Calcu!B73=FALSE,"",Calcu!C73)</f>
        <v/>
      </c>
      <c r="C68" s="156" t="str">
        <f>IF(Calcu!$B73=FALSE,"",TEXT(Calcu!F73,Calcu!$O$51))</f>
        <v/>
      </c>
      <c r="D68" s="156" t="str">
        <f>IF(Calcu!$B73=FALSE,"",TEXT(Calcu!G73,Calcu!$O$51))</f>
        <v/>
      </c>
      <c r="E68" s="156" t="str">
        <f>IF(Calcu!$B73=FALSE,"",TEXT(Calcu!H73,Calcu!$O$51))</f>
        <v/>
      </c>
      <c r="F68" s="156" t="str">
        <f>IF(Calcu!$B73=FALSE,"",TEXT(Calcu!I73,Calcu!$O$51))</f>
        <v/>
      </c>
      <c r="J68" s="151" t="str">
        <f>IF(Calcu_ADJ!B73=FALSE,"",Calcu_ADJ!C73)</f>
        <v/>
      </c>
      <c r="K68" s="156" t="str">
        <f>IF(Calcu_ADJ!$B73=FALSE,"",TEXT(Calcu_ADJ!F73,Calcu_ADJ!$O$51))</f>
        <v/>
      </c>
      <c r="L68" s="156" t="str">
        <f>IF(Calcu_ADJ!$B73=FALSE,"",TEXT(Calcu_ADJ!G73,Calcu_ADJ!$O$51))</f>
        <v/>
      </c>
      <c r="M68" s="156" t="str">
        <f>IF(Calcu_ADJ!$B73=FALSE,"",TEXT(Calcu_ADJ!H73,Calcu_ADJ!$O$51))</f>
        <v/>
      </c>
      <c r="N68" s="156" t="str">
        <f>IF(Calcu_ADJ!$B73=FALSE,"",TEXT(Calcu_ADJ!I73,Calcu_ADJ!$O$51))</f>
        <v/>
      </c>
      <c r="O68" s="28"/>
      <c r="P68" s="28"/>
    </row>
    <row r="69" spans="1:16" ht="13.5" customHeight="1">
      <c r="B69" s="151" t="str">
        <f>IF(Calcu!B74=FALSE,"",Calcu!C74)</f>
        <v/>
      </c>
      <c r="C69" s="156" t="str">
        <f>IF(Calcu!$B74=FALSE,"",TEXT(Calcu!F74,Calcu!$O$51))</f>
        <v/>
      </c>
      <c r="D69" s="156" t="str">
        <f>IF(Calcu!$B74=FALSE,"",TEXT(Calcu!G74,Calcu!$O$51))</f>
        <v/>
      </c>
      <c r="E69" s="156" t="str">
        <f>IF(Calcu!$B74=FALSE,"",TEXT(Calcu!H74,Calcu!$O$51))</f>
        <v/>
      </c>
      <c r="F69" s="156" t="str">
        <f>IF(Calcu!$B74=FALSE,"",TEXT(Calcu!I74,Calcu!$O$51))</f>
        <v/>
      </c>
      <c r="J69" s="151" t="str">
        <f>IF(Calcu_ADJ!B74=FALSE,"",Calcu_ADJ!C74)</f>
        <v/>
      </c>
      <c r="K69" s="156" t="str">
        <f>IF(Calcu_ADJ!$B74=FALSE,"",TEXT(Calcu_ADJ!F74,Calcu_ADJ!$O$51))</f>
        <v/>
      </c>
      <c r="L69" s="156" t="str">
        <f>IF(Calcu_ADJ!$B74=FALSE,"",TEXT(Calcu_ADJ!G74,Calcu_ADJ!$O$51))</f>
        <v/>
      </c>
      <c r="M69" s="156" t="str">
        <f>IF(Calcu_ADJ!$B74=FALSE,"",TEXT(Calcu_ADJ!H74,Calcu_ADJ!$O$51))</f>
        <v/>
      </c>
      <c r="N69" s="156" t="str">
        <f>IF(Calcu_ADJ!$B74=FALSE,"",TEXT(Calcu_ADJ!I74,Calcu_ADJ!$O$51))</f>
        <v/>
      </c>
      <c r="O69" s="28"/>
      <c r="P69" s="28"/>
    </row>
    <row r="70" spans="1:16" ht="13.5" customHeight="1">
      <c r="B70" s="151" t="str">
        <f>IF(Calcu!B75=FALSE,"",Calcu!C75)</f>
        <v/>
      </c>
      <c r="C70" s="156" t="str">
        <f>IF(Calcu!$B75=FALSE,"",TEXT(Calcu!F75,Calcu!$O$51))</f>
        <v/>
      </c>
      <c r="D70" s="156" t="str">
        <f>IF(Calcu!$B75=FALSE,"",TEXT(Calcu!G75,Calcu!$O$51))</f>
        <v/>
      </c>
      <c r="E70" s="156" t="str">
        <f>IF(Calcu!$B75=FALSE,"",TEXT(Calcu!H75,Calcu!$O$51))</f>
        <v/>
      </c>
      <c r="F70" s="156" t="str">
        <f>IF(Calcu!$B75=FALSE,"",TEXT(Calcu!I75,Calcu!$O$51))</f>
        <v/>
      </c>
      <c r="J70" s="151" t="str">
        <f>IF(Calcu_ADJ!B75=FALSE,"",Calcu_ADJ!C75)</f>
        <v/>
      </c>
      <c r="K70" s="156" t="str">
        <f>IF(Calcu_ADJ!$B75=FALSE,"",TEXT(Calcu_ADJ!F75,Calcu_ADJ!$O$51))</f>
        <v/>
      </c>
      <c r="L70" s="156" t="str">
        <f>IF(Calcu_ADJ!$B75=FALSE,"",TEXT(Calcu_ADJ!G75,Calcu_ADJ!$O$51))</f>
        <v/>
      </c>
      <c r="M70" s="156" t="str">
        <f>IF(Calcu_ADJ!$B75=FALSE,"",TEXT(Calcu_ADJ!H75,Calcu_ADJ!$O$51))</f>
        <v/>
      </c>
      <c r="N70" s="156" t="str">
        <f>IF(Calcu_ADJ!$B75=FALSE,"",TEXT(Calcu_ADJ!I75,Calcu_ADJ!$O$51))</f>
        <v/>
      </c>
      <c r="O70" s="28"/>
      <c r="P70" s="28"/>
    </row>
    <row r="71" spans="1:16" s="29" customFormat="1" ht="15" customHeight="1">
      <c r="A71" s="51"/>
      <c r="B71" s="25"/>
      <c r="C71" s="25"/>
      <c r="D71" s="25"/>
      <c r="E71" s="25"/>
      <c r="F71" s="25"/>
      <c r="G71" s="25"/>
      <c r="H71" s="25"/>
      <c r="J71" s="25"/>
      <c r="K71" s="25"/>
      <c r="L71" s="25"/>
      <c r="M71" s="25"/>
      <c r="N71" s="25"/>
      <c r="O71" s="25"/>
      <c r="P71" s="25"/>
    </row>
    <row r="72" spans="1:16" s="29" customFormat="1" ht="15" customHeight="1">
      <c r="A72" s="51"/>
      <c r="B72" s="51" t="s">
        <v>540</v>
      </c>
      <c r="D72" s="25"/>
      <c r="E72" s="25"/>
      <c r="F72" s="25"/>
      <c r="G72" s="25"/>
      <c r="H72" s="25"/>
      <c r="J72" s="51" t="s">
        <v>713</v>
      </c>
      <c r="L72" s="25"/>
      <c r="M72" s="25"/>
      <c r="N72" s="25"/>
      <c r="O72" s="25"/>
      <c r="P72" s="25"/>
    </row>
    <row r="73" spans="1:16" s="29" customFormat="1" ht="15" customHeight="1">
      <c r="A73" s="51"/>
      <c r="B73" s="150" t="s">
        <v>75</v>
      </c>
      <c r="C73" s="150" t="s">
        <v>76</v>
      </c>
      <c r="D73" s="150" t="s">
        <v>73</v>
      </c>
      <c r="E73" s="25"/>
      <c r="F73" s="25"/>
      <c r="G73" s="25"/>
      <c r="H73" s="25"/>
      <c r="J73" s="150" t="s">
        <v>75</v>
      </c>
      <c r="K73" s="150" t="s">
        <v>76</v>
      </c>
      <c r="L73" s="150" t="s">
        <v>73</v>
      </c>
      <c r="M73" s="25"/>
      <c r="N73" s="25"/>
      <c r="O73" s="25"/>
      <c r="P73" s="25"/>
    </row>
    <row r="74" spans="1:16" s="29" customFormat="1" ht="15" customHeight="1">
      <c r="A74" s="51"/>
      <c r="B74" s="152">
        <f>Calcu!B83</f>
        <v>0</v>
      </c>
      <c r="C74" s="151">
        <f>Calcu!C83</f>
        <v>0</v>
      </c>
      <c r="D74" s="151">
        <f>Calcu!D83</f>
        <v>0</v>
      </c>
      <c r="E74" s="25"/>
      <c r="F74" s="25"/>
      <c r="G74" s="25"/>
      <c r="H74" s="25"/>
      <c r="J74" s="152">
        <f>Calcu_ADJ!B83</f>
        <v>0</v>
      </c>
      <c r="K74" s="151">
        <f>Calcu_ADJ!C83</f>
        <v>0</v>
      </c>
      <c r="L74" s="151">
        <f>Calcu_ADJ!D83</f>
        <v>0</v>
      </c>
      <c r="M74" s="25"/>
      <c r="N74" s="25"/>
      <c r="O74" s="25"/>
      <c r="P74" s="25"/>
    </row>
    <row r="75" spans="1:16" s="29" customFormat="1" ht="15" customHeight="1">
      <c r="A75" s="51"/>
      <c r="B75" s="25"/>
      <c r="C75" s="25"/>
      <c r="D75" s="25"/>
      <c r="E75" s="25"/>
      <c r="F75" s="25"/>
      <c r="G75" s="25"/>
      <c r="H75" s="25"/>
      <c r="J75" s="25"/>
      <c r="K75" s="25"/>
      <c r="L75" s="25"/>
      <c r="M75" s="25"/>
      <c r="N75" s="25"/>
      <c r="O75" s="25"/>
      <c r="P75" s="25"/>
    </row>
    <row r="76" spans="1:16" s="29" customFormat="1" ht="15" customHeight="1">
      <c r="A76" s="51"/>
      <c r="B76" s="154" t="s">
        <v>438</v>
      </c>
      <c r="C76" s="25"/>
      <c r="D76" s="25"/>
      <c r="E76" s="25"/>
      <c r="F76" s="25"/>
      <c r="G76" s="25"/>
      <c r="H76" s="25"/>
      <c r="J76" s="154" t="s">
        <v>438</v>
      </c>
      <c r="K76" s="25"/>
      <c r="L76" s="25"/>
      <c r="M76" s="25"/>
      <c r="N76" s="25"/>
      <c r="O76" s="25"/>
      <c r="P76" s="25"/>
    </row>
    <row r="77" spans="1:16" s="34" customFormat="1" ht="15" customHeight="1">
      <c r="B77" s="155" t="s">
        <v>439</v>
      </c>
      <c r="C77" s="27"/>
      <c r="D77" s="27"/>
      <c r="E77" s="44"/>
      <c r="F77" s="25"/>
      <c r="G77" s="25"/>
      <c r="H77" s="25"/>
      <c r="I77" s="29"/>
      <c r="J77" s="155" t="s">
        <v>439</v>
      </c>
      <c r="K77" s="27"/>
      <c r="L77" s="27"/>
      <c r="M77" s="44"/>
      <c r="N77" s="25"/>
      <c r="O77" s="25"/>
      <c r="P77" s="25"/>
    </row>
    <row r="78" spans="1:16" s="34" customFormat="1" ht="15" customHeight="1">
      <c r="B78" s="26" t="s">
        <v>440</v>
      </c>
      <c r="C78" s="27"/>
      <c r="D78" s="27"/>
      <c r="E78" s="44"/>
      <c r="F78" s="25"/>
      <c r="G78" s="25"/>
      <c r="H78" s="25"/>
      <c r="I78" s="29"/>
      <c r="J78" s="26" t="s">
        <v>440</v>
      </c>
      <c r="K78" s="27"/>
      <c r="L78" s="27"/>
      <c r="M78" s="44"/>
      <c r="N78" s="25"/>
      <c r="O78" s="25"/>
      <c r="P78" s="25"/>
    </row>
    <row r="79" spans="1:16" s="29" customFormat="1" ht="15" customHeight="1">
      <c r="B79" s="150" t="s">
        <v>441</v>
      </c>
      <c r="C79" s="150" t="s">
        <v>442</v>
      </c>
      <c r="D79" s="150" t="s">
        <v>69</v>
      </c>
      <c r="E79" s="150" t="s">
        <v>70</v>
      </c>
      <c r="F79" s="150" t="s">
        <v>71</v>
      </c>
      <c r="G79" s="150" t="s">
        <v>72</v>
      </c>
      <c r="H79" s="25"/>
      <c r="J79" s="150" t="s">
        <v>441</v>
      </c>
      <c r="K79" s="150" t="s">
        <v>442</v>
      </c>
      <c r="L79" s="150" t="s">
        <v>69</v>
      </c>
      <c r="M79" s="150" t="s">
        <v>70</v>
      </c>
      <c r="N79" s="150" t="s">
        <v>71</v>
      </c>
      <c r="O79" s="150" t="s">
        <v>72</v>
      </c>
      <c r="P79" s="25"/>
    </row>
    <row r="80" spans="1:16" s="29" customFormat="1" ht="15" customHeight="1">
      <c r="B80" s="150"/>
      <c r="C80" s="150">
        <f>D74</f>
        <v>0</v>
      </c>
      <c r="D80" s="150">
        <f>C80</f>
        <v>0</v>
      </c>
      <c r="E80" s="150">
        <f>D80</f>
        <v>0</v>
      </c>
      <c r="F80" s="150">
        <f>E80</f>
        <v>0</v>
      </c>
      <c r="G80" s="150">
        <f>F80</f>
        <v>0</v>
      </c>
      <c r="H80" s="25"/>
      <c r="J80" s="150"/>
      <c r="K80" s="150">
        <f>L74</f>
        <v>0</v>
      </c>
      <c r="L80" s="150">
        <f>K80</f>
        <v>0</v>
      </c>
      <c r="M80" s="150">
        <f>L80</f>
        <v>0</v>
      </c>
      <c r="N80" s="150">
        <f>M80</f>
        <v>0</v>
      </c>
      <c r="O80" s="150">
        <f>N80</f>
        <v>0</v>
      </c>
      <c r="P80" s="25"/>
    </row>
    <row r="81" spans="1:16" s="29" customFormat="1" ht="15" customHeight="1">
      <c r="B81" s="150" t="s">
        <v>443</v>
      </c>
      <c r="C81" s="156" t="str">
        <f>IF(Calcu!$C$80=FALSE,"",TEXT(Calcu!C87,Calcu!$O$84))</f>
        <v/>
      </c>
      <c r="D81" s="156" t="str">
        <f>IF(Calcu!$C$80=FALSE,"",TEXT(Calcu!D87,Calcu!$O$84))</f>
        <v/>
      </c>
      <c r="E81" s="156" t="str">
        <f>IF(Calcu!$C$80=FALSE,"",TEXT(Calcu!E87,Calcu!$O$84))</f>
        <v/>
      </c>
      <c r="F81" s="156" t="str">
        <f>IF(Calcu!$C$80=FALSE,"",TEXT(Calcu!F87,Calcu!$O$84))</f>
        <v/>
      </c>
      <c r="G81" s="156" t="str">
        <f>IF(Calcu!$C$80=FALSE,"",TEXT(Calcu!G87,Calcu!$O$84))</f>
        <v/>
      </c>
      <c r="H81" s="25"/>
      <c r="J81" s="150" t="s">
        <v>443</v>
      </c>
      <c r="K81" s="156" t="str">
        <f>IF(Calcu_ADJ!$C$80=FALSE,"",TEXT(Calcu_ADJ!C87,Calcu_ADJ!$O$84))</f>
        <v/>
      </c>
      <c r="L81" s="156" t="str">
        <f>IF(Calcu_ADJ!$C$80=FALSE,"",TEXT(Calcu_ADJ!D87,Calcu_ADJ!$O$84))</f>
        <v/>
      </c>
      <c r="M81" s="156" t="str">
        <f>IF(Calcu_ADJ!$C$80=FALSE,"",TEXT(Calcu_ADJ!E87,Calcu_ADJ!$O$84))</f>
        <v/>
      </c>
      <c r="N81" s="156" t="str">
        <f>IF(Calcu_ADJ!$C$80=FALSE,"",TEXT(Calcu_ADJ!F87,Calcu_ADJ!$O$84))</f>
        <v/>
      </c>
      <c r="O81" s="156" t="str">
        <f>IF(Calcu_ADJ!$C$80=FALSE,"",TEXT(Calcu_ADJ!G87,Calcu_ADJ!$O$84))</f>
        <v/>
      </c>
      <c r="P81" s="25"/>
    </row>
    <row r="82" spans="1:16" s="29" customFormat="1" ht="15" customHeight="1">
      <c r="B82" s="150" t="s">
        <v>444</v>
      </c>
      <c r="C82" s="156" t="str">
        <f>IF(Calcu!$C$80=FALSE,"",TEXT(Calcu!C88,Calcu!$O$84))</f>
        <v/>
      </c>
      <c r="D82" s="156" t="str">
        <f>IF(Calcu!$C$80=FALSE,"",TEXT(Calcu!D88,Calcu!$O$84))</f>
        <v/>
      </c>
      <c r="E82" s="156" t="str">
        <f>IF(Calcu!$C$80=FALSE,"",TEXT(Calcu!E88,Calcu!$O$84))</f>
        <v/>
      </c>
      <c r="F82" s="156" t="str">
        <f>IF(Calcu!$C$80=FALSE,"",TEXT(Calcu!F88,Calcu!$O$84))</f>
        <v/>
      </c>
      <c r="G82" s="156" t="str">
        <f>IF(Calcu!$C$80=FALSE,"",TEXT(Calcu!G88,Calcu!$O$84))</f>
        <v/>
      </c>
      <c r="H82" s="25"/>
      <c r="J82" s="150" t="s">
        <v>444</v>
      </c>
      <c r="K82" s="156" t="str">
        <f>IF(Calcu_ADJ!$C$80=FALSE,"",TEXT(Calcu_ADJ!C88,Calcu_ADJ!$O$84))</f>
        <v/>
      </c>
      <c r="L82" s="156" t="str">
        <f>IF(Calcu_ADJ!$C$80=FALSE,"",TEXT(Calcu_ADJ!D88,Calcu_ADJ!$O$84))</f>
        <v/>
      </c>
      <c r="M82" s="156" t="str">
        <f>IF(Calcu_ADJ!$C$80=FALSE,"",TEXT(Calcu_ADJ!E88,Calcu_ADJ!$O$84))</f>
        <v/>
      </c>
      <c r="N82" s="156" t="str">
        <f>IF(Calcu_ADJ!$C$80=FALSE,"",TEXT(Calcu_ADJ!F88,Calcu_ADJ!$O$84))</f>
        <v/>
      </c>
      <c r="O82" s="156" t="str">
        <f>IF(Calcu_ADJ!$C$80=FALSE,"",TEXT(Calcu_ADJ!G88,Calcu_ADJ!$O$84))</f>
        <v/>
      </c>
      <c r="P82" s="25"/>
    </row>
    <row r="83" spans="1:16" ht="13.5" customHeight="1">
      <c r="F83" s="25"/>
      <c r="G83" s="25"/>
      <c r="H83" s="25"/>
      <c r="I83" s="29"/>
      <c r="J83" s="31"/>
      <c r="K83" s="32"/>
      <c r="L83" s="32"/>
      <c r="M83" s="27"/>
      <c r="N83" s="25"/>
      <c r="O83" s="25"/>
      <c r="P83" s="25"/>
    </row>
    <row r="84" spans="1:16" ht="13.5" customHeight="1">
      <c r="A84" s="30"/>
      <c r="B84" s="155" t="s">
        <v>445</v>
      </c>
      <c r="F84" s="25"/>
      <c r="G84" s="25"/>
      <c r="H84" s="25"/>
      <c r="I84" s="29"/>
      <c r="J84" s="155" t="s">
        <v>445</v>
      </c>
      <c r="K84" s="32"/>
      <c r="L84" s="32"/>
      <c r="M84" s="27"/>
      <c r="N84" s="25"/>
      <c r="O84" s="25"/>
      <c r="P84" s="25"/>
    </row>
    <row r="85" spans="1:16" ht="13.5" customHeight="1">
      <c r="B85" s="150" t="s">
        <v>401</v>
      </c>
      <c r="C85" s="327" t="s">
        <v>410</v>
      </c>
      <c r="D85" s="328"/>
      <c r="E85" s="328"/>
      <c r="F85" s="329"/>
      <c r="G85" s="25"/>
      <c r="H85" s="25"/>
      <c r="I85" s="29"/>
      <c r="J85" s="150" t="s">
        <v>401</v>
      </c>
      <c r="K85" s="327" t="s">
        <v>410</v>
      </c>
      <c r="L85" s="328"/>
      <c r="M85" s="328"/>
      <c r="N85" s="329"/>
      <c r="O85" s="25"/>
      <c r="P85" s="25"/>
    </row>
    <row r="86" spans="1:16" ht="13.5" customHeight="1">
      <c r="B86" s="150" t="s">
        <v>402</v>
      </c>
      <c r="C86" s="150" t="s">
        <v>403</v>
      </c>
      <c r="D86" s="150" t="s">
        <v>201</v>
      </c>
      <c r="E86" s="150" t="s">
        <v>202</v>
      </c>
      <c r="F86" s="150" t="s">
        <v>446</v>
      </c>
      <c r="G86" s="25"/>
      <c r="H86" s="25"/>
      <c r="I86" s="29"/>
      <c r="J86" s="150" t="s">
        <v>402</v>
      </c>
      <c r="K86" s="150" t="s">
        <v>403</v>
      </c>
      <c r="L86" s="150" t="s">
        <v>201</v>
      </c>
      <c r="M86" s="150" t="s">
        <v>202</v>
      </c>
      <c r="N86" s="150" t="s">
        <v>446</v>
      </c>
      <c r="O86" s="25"/>
      <c r="P86" s="25"/>
    </row>
    <row r="87" spans="1:16" ht="13.5" customHeight="1">
      <c r="B87" s="150">
        <f>D74</f>
        <v>0</v>
      </c>
      <c r="C87" s="150">
        <f t="shared" ref="C87:F87" si="1">B87</f>
        <v>0</v>
      </c>
      <c r="D87" s="150">
        <f t="shared" si="1"/>
        <v>0</v>
      </c>
      <c r="E87" s="150">
        <f t="shared" si="1"/>
        <v>0</v>
      </c>
      <c r="F87" s="150">
        <f t="shared" si="1"/>
        <v>0</v>
      </c>
      <c r="G87" s="25"/>
      <c r="H87" s="25"/>
      <c r="I87" s="29"/>
      <c r="J87" s="150">
        <f>L74</f>
        <v>0</v>
      </c>
      <c r="K87" s="150">
        <f>J87</f>
        <v>0</v>
      </c>
      <c r="L87" s="150">
        <f>K87</f>
        <v>0</v>
      </c>
      <c r="M87" s="150">
        <f>L87</f>
        <v>0</v>
      </c>
      <c r="N87" s="150">
        <f>M87</f>
        <v>0</v>
      </c>
      <c r="O87" s="25"/>
      <c r="P87" s="25"/>
    </row>
    <row r="88" spans="1:16" ht="13.5" customHeight="1">
      <c r="B88" s="151" t="str">
        <f>IF(Calcu!B93=FALSE,"",Calcu!C93)</f>
        <v/>
      </c>
      <c r="C88" s="156" t="str">
        <f>IF(Calcu!$B93=FALSE,"",TEXT(Calcu!F93,Calcu!$O$84))</f>
        <v/>
      </c>
      <c r="D88" s="156" t="str">
        <f>IF(Calcu!$B93=FALSE,"",TEXT(Calcu!G93,Calcu!$O$84))</f>
        <v/>
      </c>
      <c r="E88" s="156" t="str">
        <f>IF(Calcu!$B93=FALSE,"",TEXT(Calcu!H93,Calcu!$O$84))</f>
        <v/>
      </c>
      <c r="F88" s="156" t="str">
        <f>IF(Calcu!$B93=FALSE,"",TEXT(Calcu!I93,Calcu!$O$84))</f>
        <v/>
      </c>
      <c r="G88" s="25"/>
      <c r="H88" s="25"/>
      <c r="I88" s="29"/>
      <c r="J88" s="151" t="str">
        <f>IF(Calcu_ADJ!B93=FALSE,"",Calcu_ADJ!C93)</f>
        <v/>
      </c>
      <c r="K88" s="156" t="str">
        <f>IF(Calcu_ADJ!$B93=FALSE,"",TEXT(Calcu_ADJ!F93,Calcu_ADJ!$O$84))</f>
        <v/>
      </c>
      <c r="L88" s="156" t="str">
        <f>IF(Calcu_ADJ!$B93=FALSE,"",TEXT(Calcu_ADJ!G93,Calcu_ADJ!$O$84))</f>
        <v/>
      </c>
      <c r="M88" s="156" t="str">
        <f>IF(Calcu_ADJ!$B93=FALSE,"",TEXT(Calcu_ADJ!H93,Calcu_ADJ!$O$84))</f>
        <v/>
      </c>
      <c r="N88" s="156" t="str">
        <f>IF(Calcu_ADJ!$B93=FALSE,"",TEXT(Calcu_ADJ!I93,Calcu_ADJ!$O$84))</f>
        <v/>
      </c>
      <c r="O88" s="25"/>
      <c r="P88" s="25"/>
    </row>
    <row r="89" spans="1:16" ht="13.5" customHeight="1">
      <c r="B89" s="151" t="str">
        <f>IF(Calcu!B94=FALSE,"",Calcu!C94)</f>
        <v/>
      </c>
      <c r="C89" s="156" t="str">
        <f>IF(Calcu!$B94=FALSE,"",TEXT(Calcu!F94,Calcu!$O$84))</f>
        <v/>
      </c>
      <c r="D89" s="156" t="str">
        <f>IF(Calcu!$B94=FALSE,"",TEXT(Calcu!G94,Calcu!$O$84))</f>
        <v/>
      </c>
      <c r="E89" s="156" t="str">
        <f>IF(Calcu!$B94=FALSE,"",TEXT(Calcu!H94,Calcu!$O$84))</f>
        <v/>
      </c>
      <c r="F89" s="156" t="str">
        <f>IF(Calcu!$B94=FALSE,"",TEXT(Calcu!I94,Calcu!$O$84))</f>
        <v/>
      </c>
      <c r="G89" s="25"/>
      <c r="H89" s="25"/>
      <c r="I89" s="29"/>
      <c r="J89" s="151" t="str">
        <f>IF(Calcu_ADJ!B94=FALSE,"",Calcu_ADJ!C94)</f>
        <v/>
      </c>
      <c r="K89" s="156" t="str">
        <f>IF(Calcu_ADJ!$B94=FALSE,"",TEXT(Calcu_ADJ!F94,Calcu_ADJ!$O$84))</f>
        <v/>
      </c>
      <c r="L89" s="156" t="str">
        <f>IF(Calcu_ADJ!$B94=FALSE,"",TEXT(Calcu_ADJ!G94,Calcu_ADJ!$O$84))</f>
        <v/>
      </c>
      <c r="M89" s="156" t="str">
        <f>IF(Calcu_ADJ!$B94=FALSE,"",TEXT(Calcu_ADJ!H94,Calcu_ADJ!$O$84))</f>
        <v/>
      </c>
      <c r="N89" s="156" t="str">
        <f>IF(Calcu_ADJ!$B94=FALSE,"",TEXT(Calcu_ADJ!I94,Calcu_ADJ!$O$84))</f>
        <v/>
      </c>
      <c r="O89" s="25"/>
      <c r="P89" s="25"/>
    </row>
    <row r="90" spans="1:16" ht="13.5" customHeight="1">
      <c r="B90" s="151" t="str">
        <f>IF(Calcu!B95=FALSE,"",Calcu!C95)</f>
        <v/>
      </c>
      <c r="C90" s="156" t="str">
        <f>IF(Calcu!$B95=FALSE,"",TEXT(Calcu!F95,Calcu!$O$84))</f>
        <v/>
      </c>
      <c r="D90" s="156" t="str">
        <f>IF(Calcu!$B95=FALSE,"",TEXT(Calcu!G95,Calcu!$O$84))</f>
        <v/>
      </c>
      <c r="E90" s="156" t="str">
        <f>IF(Calcu!$B95=FALSE,"",TEXT(Calcu!H95,Calcu!$O$84))</f>
        <v/>
      </c>
      <c r="F90" s="156" t="str">
        <f>IF(Calcu!$B95=FALSE,"",TEXT(Calcu!I95,Calcu!$O$84))</f>
        <v/>
      </c>
      <c r="G90" s="25"/>
      <c r="H90" s="25"/>
      <c r="I90" s="29"/>
      <c r="J90" s="151" t="str">
        <f>IF(Calcu_ADJ!B95=FALSE,"",Calcu_ADJ!C95)</f>
        <v/>
      </c>
      <c r="K90" s="156" t="str">
        <f>IF(Calcu_ADJ!$B95=FALSE,"",TEXT(Calcu_ADJ!F95,Calcu_ADJ!$O$84))</f>
        <v/>
      </c>
      <c r="L90" s="156" t="str">
        <f>IF(Calcu_ADJ!$B95=FALSE,"",TEXT(Calcu_ADJ!G95,Calcu_ADJ!$O$84))</f>
        <v/>
      </c>
      <c r="M90" s="156" t="str">
        <f>IF(Calcu_ADJ!$B95=FALSE,"",TEXT(Calcu_ADJ!H95,Calcu_ADJ!$O$84))</f>
        <v/>
      </c>
      <c r="N90" s="156" t="str">
        <f>IF(Calcu_ADJ!$B95=FALSE,"",TEXT(Calcu_ADJ!I95,Calcu_ADJ!$O$84))</f>
        <v/>
      </c>
      <c r="O90" s="25"/>
      <c r="P90" s="25"/>
    </row>
    <row r="91" spans="1:16" ht="13.5" customHeight="1">
      <c r="B91" s="151" t="str">
        <f>IF(Calcu!B96=FALSE,"",Calcu!C96)</f>
        <v/>
      </c>
      <c r="C91" s="156" t="str">
        <f>IF(Calcu!$B96=FALSE,"",TEXT(Calcu!F96,Calcu!$O$84))</f>
        <v/>
      </c>
      <c r="D91" s="156" t="str">
        <f>IF(Calcu!$B96=FALSE,"",TEXT(Calcu!G96,Calcu!$O$84))</f>
        <v/>
      </c>
      <c r="E91" s="156" t="str">
        <f>IF(Calcu!$B96=FALSE,"",TEXT(Calcu!H96,Calcu!$O$84))</f>
        <v/>
      </c>
      <c r="F91" s="156" t="str">
        <f>IF(Calcu!$B96=FALSE,"",TEXT(Calcu!I96,Calcu!$O$84))</f>
        <v/>
      </c>
      <c r="G91" s="25"/>
      <c r="H91" s="25"/>
      <c r="I91" s="29"/>
      <c r="J91" s="151" t="str">
        <f>IF(Calcu_ADJ!B96=FALSE,"",Calcu_ADJ!C96)</f>
        <v/>
      </c>
      <c r="K91" s="156" t="str">
        <f>IF(Calcu_ADJ!$B96=FALSE,"",TEXT(Calcu_ADJ!F96,Calcu_ADJ!$O$84))</f>
        <v/>
      </c>
      <c r="L91" s="156" t="str">
        <f>IF(Calcu_ADJ!$B96=FALSE,"",TEXT(Calcu_ADJ!G96,Calcu_ADJ!$O$84))</f>
        <v/>
      </c>
      <c r="M91" s="156" t="str">
        <f>IF(Calcu_ADJ!$B96=FALSE,"",TEXT(Calcu_ADJ!H96,Calcu_ADJ!$O$84))</f>
        <v/>
      </c>
      <c r="N91" s="156" t="str">
        <f>IF(Calcu_ADJ!$B96=FALSE,"",TEXT(Calcu_ADJ!I96,Calcu_ADJ!$O$84))</f>
        <v/>
      </c>
      <c r="O91" s="25"/>
      <c r="P91" s="25"/>
    </row>
    <row r="92" spans="1:16" ht="13.5" customHeight="1">
      <c r="B92" s="151" t="str">
        <f>IF(Calcu!B97=FALSE,"",Calcu!C97)</f>
        <v/>
      </c>
      <c r="C92" s="156" t="str">
        <f>IF(Calcu!$B97=FALSE,"",TEXT(Calcu!F97,Calcu!$O$84))</f>
        <v/>
      </c>
      <c r="D92" s="156" t="str">
        <f>IF(Calcu!$B97=FALSE,"",TEXT(Calcu!G97,Calcu!$O$84))</f>
        <v/>
      </c>
      <c r="E92" s="156" t="str">
        <f>IF(Calcu!$B97=FALSE,"",TEXT(Calcu!H97,Calcu!$O$84))</f>
        <v/>
      </c>
      <c r="F92" s="156" t="str">
        <f>IF(Calcu!$B97=FALSE,"",TEXT(Calcu!I97,Calcu!$O$84))</f>
        <v/>
      </c>
      <c r="G92" s="25"/>
      <c r="H92" s="25"/>
      <c r="I92" s="29"/>
      <c r="J92" s="151" t="str">
        <f>IF(Calcu_ADJ!B97=FALSE,"",Calcu_ADJ!C97)</f>
        <v/>
      </c>
      <c r="K92" s="156" t="str">
        <f>IF(Calcu_ADJ!$B97=FALSE,"",TEXT(Calcu_ADJ!F97,Calcu_ADJ!$O$84))</f>
        <v/>
      </c>
      <c r="L92" s="156" t="str">
        <f>IF(Calcu_ADJ!$B97=FALSE,"",TEXT(Calcu_ADJ!G97,Calcu_ADJ!$O$84))</f>
        <v/>
      </c>
      <c r="M92" s="156" t="str">
        <f>IF(Calcu_ADJ!$B97=FALSE,"",TEXT(Calcu_ADJ!H97,Calcu_ADJ!$O$84))</f>
        <v/>
      </c>
      <c r="N92" s="156" t="str">
        <f>IF(Calcu_ADJ!$B97=FALSE,"",TEXT(Calcu_ADJ!I97,Calcu_ADJ!$O$84))</f>
        <v/>
      </c>
      <c r="O92" s="25"/>
      <c r="P92" s="25"/>
    </row>
    <row r="93" spans="1:16" ht="13.5" customHeight="1">
      <c r="B93" s="151" t="str">
        <f>IF(Calcu!B98=FALSE,"",Calcu!C98)</f>
        <v/>
      </c>
      <c r="C93" s="156" t="str">
        <f>IF(Calcu!$B98=FALSE,"",TEXT(Calcu!F98,Calcu!$O$84))</f>
        <v/>
      </c>
      <c r="D93" s="156" t="str">
        <f>IF(Calcu!$B98=FALSE,"",TEXT(Calcu!G98,Calcu!$O$84))</f>
        <v/>
      </c>
      <c r="E93" s="156" t="str">
        <f>IF(Calcu!$B98=FALSE,"",TEXT(Calcu!H98,Calcu!$O$84))</f>
        <v/>
      </c>
      <c r="F93" s="156" t="str">
        <f>IF(Calcu!$B98=FALSE,"",TEXT(Calcu!I98,Calcu!$O$84))</f>
        <v/>
      </c>
      <c r="G93" s="25"/>
      <c r="H93" s="25"/>
      <c r="I93" s="29"/>
      <c r="J93" s="151" t="str">
        <f>IF(Calcu_ADJ!B98=FALSE,"",Calcu_ADJ!C98)</f>
        <v/>
      </c>
      <c r="K93" s="156" t="str">
        <f>IF(Calcu_ADJ!$B98=FALSE,"",TEXT(Calcu_ADJ!F98,Calcu_ADJ!$O$84))</f>
        <v/>
      </c>
      <c r="L93" s="156" t="str">
        <f>IF(Calcu_ADJ!$B98=FALSE,"",TEXT(Calcu_ADJ!G98,Calcu_ADJ!$O$84))</f>
        <v/>
      </c>
      <c r="M93" s="156" t="str">
        <f>IF(Calcu_ADJ!$B98=FALSE,"",TEXT(Calcu_ADJ!H98,Calcu_ADJ!$O$84))</f>
        <v/>
      </c>
      <c r="N93" s="156" t="str">
        <f>IF(Calcu_ADJ!$B98=FALSE,"",TEXT(Calcu_ADJ!I98,Calcu_ADJ!$O$84))</f>
        <v/>
      </c>
      <c r="O93" s="25"/>
      <c r="P93" s="25"/>
    </row>
    <row r="94" spans="1:16" ht="13.5" customHeight="1">
      <c r="B94" s="151" t="str">
        <f>IF(Calcu!B99=FALSE,"",Calcu!C99)</f>
        <v/>
      </c>
      <c r="C94" s="156" t="str">
        <f>IF(Calcu!$B99=FALSE,"",TEXT(Calcu!F99,Calcu!$O$84))</f>
        <v/>
      </c>
      <c r="D94" s="156" t="str">
        <f>IF(Calcu!$B99=FALSE,"",TEXT(Calcu!G99,Calcu!$O$84))</f>
        <v/>
      </c>
      <c r="E94" s="156" t="str">
        <f>IF(Calcu!$B99=FALSE,"",TEXT(Calcu!H99,Calcu!$O$84))</f>
        <v/>
      </c>
      <c r="F94" s="156" t="str">
        <f>IF(Calcu!$B99=FALSE,"",TEXT(Calcu!I99,Calcu!$O$84))</f>
        <v/>
      </c>
      <c r="J94" s="151" t="str">
        <f>IF(Calcu_ADJ!B99=FALSE,"",Calcu_ADJ!C99)</f>
        <v/>
      </c>
      <c r="K94" s="156" t="str">
        <f>IF(Calcu_ADJ!$B99=FALSE,"",TEXT(Calcu_ADJ!F99,Calcu_ADJ!$O$84))</f>
        <v/>
      </c>
      <c r="L94" s="156" t="str">
        <f>IF(Calcu_ADJ!$B99=FALSE,"",TEXT(Calcu_ADJ!G99,Calcu_ADJ!$O$84))</f>
        <v/>
      </c>
      <c r="M94" s="156" t="str">
        <f>IF(Calcu_ADJ!$B99=FALSE,"",TEXT(Calcu_ADJ!H99,Calcu_ADJ!$O$84))</f>
        <v/>
      </c>
      <c r="N94" s="156" t="str">
        <f>IF(Calcu_ADJ!$B99=FALSE,"",TEXT(Calcu_ADJ!I99,Calcu_ADJ!$O$84))</f>
        <v/>
      </c>
      <c r="O94" s="28"/>
      <c r="P94" s="28"/>
    </row>
    <row r="95" spans="1:16" ht="13.5" customHeight="1">
      <c r="B95" s="151" t="str">
        <f>IF(Calcu!B100=FALSE,"",Calcu!C100)</f>
        <v/>
      </c>
      <c r="C95" s="156" t="str">
        <f>IF(Calcu!$B100=FALSE,"",TEXT(Calcu!F100,Calcu!$O$84))</f>
        <v/>
      </c>
      <c r="D95" s="156" t="str">
        <f>IF(Calcu!$B100=FALSE,"",TEXT(Calcu!G100,Calcu!$O$84))</f>
        <v/>
      </c>
      <c r="E95" s="156" t="str">
        <f>IF(Calcu!$B100=FALSE,"",TEXT(Calcu!H100,Calcu!$O$84))</f>
        <v/>
      </c>
      <c r="F95" s="156" t="str">
        <f>IF(Calcu!$B100=FALSE,"",TEXT(Calcu!I100,Calcu!$O$84))</f>
        <v/>
      </c>
      <c r="J95" s="151" t="str">
        <f>IF(Calcu_ADJ!B100=FALSE,"",Calcu_ADJ!C100)</f>
        <v/>
      </c>
      <c r="K95" s="156" t="str">
        <f>IF(Calcu_ADJ!$B100=FALSE,"",TEXT(Calcu_ADJ!F100,Calcu_ADJ!$O$84))</f>
        <v/>
      </c>
      <c r="L95" s="156" t="str">
        <f>IF(Calcu_ADJ!$B100=FALSE,"",TEXT(Calcu_ADJ!G100,Calcu_ADJ!$O$84))</f>
        <v/>
      </c>
      <c r="M95" s="156" t="str">
        <f>IF(Calcu_ADJ!$B100=FALSE,"",TEXT(Calcu_ADJ!H100,Calcu_ADJ!$O$84))</f>
        <v/>
      </c>
      <c r="N95" s="156" t="str">
        <f>IF(Calcu_ADJ!$B100=FALSE,"",TEXT(Calcu_ADJ!I100,Calcu_ADJ!$O$84))</f>
        <v/>
      </c>
      <c r="O95" s="28"/>
      <c r="P95" s="28"/>
    </row>
    <row r="96" spans="1:16" ht="13.5" customHeight="1">
      <c r="B96" s="151" t="str">
        <f>IF(Calcu!B101=FALSE,"",Calcu!C101)</f>
        <v/>
      </c>
      <c r="C96" s="156" t="str">
        <f>IF(Calcu!$B101=FALSE,"",TEXT(Calcu!F101,Calcu!$O$84))</f>
        <v/>
      </c>
      <c r="D96" s="156" t="str">
        <f>IF(Calcu!$B101=FALSE,"",TEXT(Calcu!G101,Calcu!$O$84))</f>
        <v/>
      </c>
      <c r="E96" s="156" t="str">
        <f>IF(Calcu!$B101=FALSE,"",TEXT(Calcu!H101,Calcu!$O$84))</f>
        <v/>
      </c>
      <c r="F96" s="156" t="str">
        <f>IF(Calcu!$B101=FALSE,"",TEXT(Calcu!I101,Calcu!$O$84))</f>
        <v/>
      </c>
      <c r="J96" s="151" t="str">
        <f>IF(Calcu_ADJ!B101=FALSE,"",Calcu_ADJ!C101)</f>
        <v/>
      </c>
      <c r="K96" s="156" t="str">
        <f>IF(Calcu_ADJ!$B101=FALSE,"",TEXT(Calcu_ADJ!F101,Calcu_ADJ!$O$84))</f>
        <v/>
      </c>
      <c r="L96" s="156" t="str">
        <f>IF(Calcu_ADJ!$B101=FALSE,"",TEXT(Calcu_ADJ!G101,Calcu_ADJ!$O$84))</f>
        <v/>
      </c>
      <c r="M96" s="156" t="str">
        <f>IF(Calcu_ADJ!$B101=FALSE,"",TEXT(Calcu_ADJ!H101,Calcu_ADJ!$O$84))</f>
        <v/>
      </c>
      <c r="N96" s="156" t="str">
        <f>IF(Calcu_ADJ!$B101=FALSE,"",TEXT(Calcu_ADJ!I101,Calcu_ADJ!$O$84))</f>
        <v/>
      </c>
      <c r="O96" s="28"/>
      <c r="P96" s="28"/>
    </row>
    <row r="97" spans="2:16" ht="13.5" customHeight="1">
      <c r="B97" s="151" t="str">
        <f>IF(Calcu!B102=FALSE,"",Calcu!C102)</f>
        <v/>
      </c>
      <c r="C97" s="156" t="str">
        <f>IF(Calcu!$B102=FALSE,"",TEXT(Calcu!F102,Calcu!$O$84))</f>
        <v/>
      </c>
      <c r="D97" s="156" t="str">
        <f>IF(Calcu!$B102=FALSE,"",TEXT(Calcu!G102,Calcu!$O$84))</f>
        <v/>
      </c>
      <c r="E97" s="156" t="str">
        <f>IF(Calcu!$B102=FALSE,"",TEXT(Calcu!H102,Calcu!$O$84))</f>
        <v/>
      </c>
      <c r="F97" s="156" t="str">
        <f>IF(Calcu!$B102=FALSE,"",TEXT(Calcu!I102,Calcu!$O$84))</f>
        <v/>
      </c>
      <c r="J97" s="151" t="str">
        <f>IF(Calcu_ADJ!B102=FALSE,"",Calcu_ADJ!C102)</f>
        <v/>
      </c>
      <c r="K97" s="156" t="str">
        <f>IF(Calcu_ADJ!$B102=FALSE,"",TEXT(Calcu_ADJ!F102,Calcu_ADJ!$O$84))</f>
        <v/>
      </c>
      <c r="L97" s="156" t="str">
        <f>IF(Calcu_ADJ!$B102=FALSE,"",TEXT(Calcu_ADJ!G102,Calcu_ADJ!$O$84))</f>
        <v/>
      </c>
      <c r="M97" s="156" t="str">
        <f>IF(Calcu_ADJ!$B102=FALSE,"",TEXT(Calcu_ADJ!H102,Calcu_ADJ!$O$84))</f>
        <v/>
      </c>
      <c r="N97" s="156" t="str">
        <f>IF(Calcu_ADJ!$B102=FALSE,"",TEXT(Calcu_ADJ!I102,Calcu_ADJ!$O$84))</f>
        <v/>
      </c>
      <c r="O97" s="28"/>
      <c r="P97" s="28"/>
    </row>
    <row r="98" spans="2:16" ht="13.5" customHeight="1">
      <c r="B98" s="151" t="str">
        <f>IF(Calcu!B103=FALSE,"",Calcu!C103)</f>
        <v/>
      </c>
      <c r="C98" s="156" t="str">
        <f>IF(Calcu!$B103=FALSE,"",TEXT(Calcu!F103,Calcu!$O$84))</f>
        <v/>
      </c>
      <c r="D98" s="156" t="str">
        <f>IF(Calcu!$B103=FALSE,"",TEXT(Calcu!G103,Calcu!$O$84))</f>
        <v/>
      </c>
      <c r="E98" s="156" t="str">
        <f>IF(Calcu!$B103=FALSE,"",TEXT(Calcu!H103,Calcu!$O$84))</f>
        <v/>
      </c>
      <c r="F98" s="156" t="str">
        <f>IF(Calcu!$B103=FALSE,"",TEXT(Calcu!I103,Calcu!$O$84))</f>
        <v/>
      </c>
      <c r="J98" s="151" t="str">
        <f>IF(Calcu_ADJ!B103=FALSE,"",Calcu_ADJ!C103)</f>
        <v/>
      </c>
      <c r="K98" s="156" t="str">
        <f>IF(Calcu_ADJ!$B103=FALSE,"",TEXT(Calcu_ADJ!F103,Calcu_ADJ!$O$84))</f>
        <v/>
      </c>
      <c r="L98" s="156" t="str">
        <f>IF(Calcu_ADJ!$B103=FALSE,"",TEXT(Calcu_ADJ!G103,Calcu_ADJ!$O$84))</f>
        <v/>
      </c>
      <c r="M98" s="156" t="str">
        <f>IF(Calcu_ADJ!$B103=FALSE,"",TEXT(Calcu_ADJ!H103,Calcu_ADJ!$O$84))</f>
        <v/>
      </c>
      <c r="N98" s="156" t="str">
        <f>IF(Calcu_ADJ!$B103=FALSE,"",TEXT(Calcu_ADJ!I103,Calcu_ADJ!$O$84))</f>
        <v/>
      </c>
      <c r="O98" s="28"/>
      <c r="P98" s="28"/>
    </row>
    <row r="99" spans="2:16" ht="13.5" customHeight="1">
      <c r="B99" s="151" t="str">
        <f>IF(Calcu!B104=FALSE,"",Calcu!C104)</f>
        <v/>
      </c>
      <c r="C99" s="156" t="str">
        <f>IF(Calcu!$B104=FALSE,"",TEXT(Calcu!F104,Calcu!$O$84))</f>
        <v/>
      </c>
      <c r="D99" s="156" t="str">
        <f>IF(Calcu!$B104=FALSE,"",TEXT(Calcu!G104,Calcu!$O$84))</f>
        <v/>
      </c>
      <c r="E99" s="156" t="str">
        <f>IF(Calcu!$B104=FALSE,"",TEXT(Calcu!H104,Calcu!$O$84))</f>
        <v/>
      </c>
      <c r="F99" s="156" t="str">
        <f>IF(Calcu!$B104=FALSE,"",TEXT(Calcu!I104,Calcu!$O$84))</f>
        <v/>
      </c>
      <c r="J99" s="151" t="str">
        <f>IF(Calcu_ADJ!B104=FALSE,"",Calcu_ADJ!C104)</f>
        <v/>
      </c>
      <c r="K99" s="156" t="str">
        <f>IF(Calcu_ADJ!$B104=FALSE,"",TEXT(Calcu_ADJ!F104,Calcu_ADJ!$O$84))</f>
        <v/>
      </c>
      <c r="L99" s="156" t="str">
        <f>IF(Calcu_ADJ!$B104=FALSE,"",TEXT(Calcu_ADJ!G104,Calcu_ADJ!$O$84))</f>
        <v/>
      </c>
      <c r="M99" s="156" t="str">
        <f>IF(Calcu_ADJ!$B104=FALSE,"",TEXT(Calcu_ADJ!H104,Calcu_ADJ!$O$84))</f>
        <v/>
      </c>
      <c r="N99" s="156" t="str">
        <f>IF(Calcu_ADJ!$B104=FALSE,"",TEXT(Calcu_ADJ!I104,Calcu_ADJ!$O$84))</f>
        <v/>
      </c>
      <c r="O99" s="28"/>
      <c r="P99" s="28"/>
    </row>
    <row r="100" spans="2:16" ht="13.5" customHeight="1">
      <c r="B100" s="151" t="str">
        <f>IF(Calcu!B105=FALSE,"",Calcu!C105)</f>
        <v/>
      </c>
      <c r="C100" s="156" t="str">
        <f>IF(Calcu!$B105=FALSE,"",TEXT(Calcu!F105,Calcu!$O$84))</f>
        <v/>
      </c>
      <c r="D100" s="156" t="str">
        <f>IF(Calcu!$B105=FALSE,"",TEXT(Calcu!G105,Calcu!$O$84))</f>
        <v/>
      </c>
      <c r="E100" s="156" t="str">
        <f>IF(Calcu!$B105=FALSE,"",TEXT(Calcu!H105,Calcu!$O$84))</f>
        <v/>
      </c>
      <c r="F100" s="156" t="str">
        <f>IF(Calcu!$B105=FALSE,"",TEXT(Calcu!I105,Calcu!$O$84))</f>
        <v/>
      </c>
      <c r="J100" s="151" t="str">
        <f>IF(Calcu_ADJ!B105=FALSE,"",Calcu_ADJ!C105)</f>
        <v/>
      </c>
      <c r="K100" s="156" t="str">
        <f>IF(Calcu_ADJ!$B105=FALSE,"",TEXT(Calcu_ADJ!F105,Calcu_ADJ!$O$84))</f>
        <v/>
      </c>
      <c r="L100" s="156" t="str">
        <f>IF(Calcu_ADJ!$B105=FALSE,"",TEXT(Calcu_ADJ!G105,Calcu_ADJ!$O$84))</f>
        <v/>
      </c>
      <c r="M100" s="156" t="str">
        <f>IF(Calcu_ADJ!$B105=FALSE,"",TEXT(Calcu_ADJ!H105,Calcu_ADJ!$O$84))</f>
        <v/>
      </c>
      <c r="N100" s="156" t="str">
        <f>IF(Calcu_ADJ!$B105=FALSE,"",TEXT(Calcu_ADJ!I105,Calcu_ADJ!$O$84))</f>
        <v/>
      </c>
      <c r="O100" s="28"/>
      <c r="P100" s="28"/>
    </row>
    <row r="101" spans="2:16" ht="13.5" customHeight="1">
      <c r="B101" s="151" t="str">
        <f>IF(Calcu!B106=FALSE,"",Calcu!C106)</f>
        <v/>
      </c>
      <c r="C101" s="156" t="str">
        <f>IF(Calcu!$B106=FALSE,"",TEXT(Calcu!F106,Calcu!$O$84))</f>
        <v/>
      </c>
      <c r="D101" s="156" t="str">
        <f>IF(Calcu!$B106=FALSE,"",TEXT(Calcu!G106,Calcu!$O$84))</f>
        <v/>
      </c>
      <c r="E101" s="156" t="str">
        <f>IF(Calcu!$B106=FALSE,"",TEXT(Calcu!H106,Calcu!$O$84))</f>
        <v/>
      </c>
      <c r="F101" s="156" t="str">
        <f>IF(Calcu!$B106=FALSE,"",TEXT(Calcu!I106,Calcu!$O$84))</f>
        <v/>
      </c>
      <c r="J101" s="151" t="str">
        <f>IF(Calcu_ADJ!B106=FALSE,"",Calcu_ADJ!C106)</f>
        <v/>
      </c>
      <c r="K101" s="156" t="str">
        <f>IF(Calcu_ADJ!$B106=FALSE,"",TEXT(Calcu_ADJ!F106,Calcu_ADJ!$O$84))</f>
        <v/>
      </c>
      <c r="L101" s="156" t="str">
        <f>IF(Calcu_ADJ!$B106=FALSE,"",TEXT(Calcu_ADJ!G106,Calcu_ADJ!$O$84))</f>
        <v/>
      </c>
      <c r="M101" s="156" t="str">
        <f>IF(Calcu_ADJ!$B106=FALSE,"",TEXT(Calcu_ADJ!H106,Calcu_ADJ!$O$84))</f>
        <v/>
      </c>
      <c r="N101" s="156" t="str">
        <f>IF(Calcu_ADJ!$B106=FALSE,"",TEXT(Calcu_ADJ!I106,Calcu_ADJ!$O$84))</f>
        <v/>
      </c>
      <c r="O101" s="28"/>
      <c r="P101" s="28"/>
    </row>
    <row r="102" spans="2:16" ht="13.5" customHeight="1">
      <c r="B102" s="151" t="str">
        <f>IF(Calcu!B107=FALSE,"",Calcu!C107)</f>
        <v/>
      </c>
      <c r="C102" s="156" t="str">
        <f>IF(Calcu!$B107=FALSE,"",TEXT(Calcu!F107,Calcu!$O$84))</f>
        <v/>
      </c>
      <c r="D102" s="156" t="str">
        <f>IF(Calcu!$B107=FALSE,"",TEXT(Calcu!G107,Calcu!$O$84))</f>
        <v/>
      </c>
      <c r="E102" s="156" t="str">
        <f>IF(Calcu!$B107=FALSE,"",TEXT(Calcu!H107,Calcu!$O$84))</f>
        <v/>
      </c>
      <c r="F102" s="156" t="str">
        <f>IF(Calcu!$B107=FALSE,"",TEXT(Calcu!I107,Calcu!$O$84))</f>
        <v/>
      </c>
      <c r="J102" s="151" t="str">
        <f>IF(Calcu_ADJ!B107=FALSE,"",Calcu_ADJ!C107)</f>
        <v/>
      </c>
      <c r="K102" s="156" t="str">
        <f>IF(Calcu_ADJ!$B107=FALSE,"",TEXT(Calcu_ADJ!F107,Calcu_ADJ!$O$84))</f>
        <v/>
      </c>
      <c r="L102" s="156" t="str">
        <f>IF(Calcu_ADJ!$B107=FALSE,"",TEXT(Calcu_ADJ!G107,Calcu_ADJ!$O$84))</f>
        <v/>
      </c>
      <c r="M102" s="156" t="str">
        <f>IF(Calcu_ADJ!$B107=FALSE,"",TEXT(Calcu_ADJ!H107,Calcu_ADJ!$O$84))</f>
        <v/>
      </c>
      <c r="N102" s="156" t="str">
        <f>IF(Calcu_ADJ!$B107=FALSE,"",TEXT(Calcu_ADJ!I107,Calcu_ADJ!$O$84))</f>
        <v/>
      </c>
      <c r="O102" s="28"/>
      <c r="P102" s="28"/>
    </row>
    <row r="103" spans="2:16" ht="13.5" customHeight="1">
      <c r="B103" s="151" t="str">
        <f>IF(Calcu!B108=FALSE,"",Calcu!C108)</f>
        <v/>
      </c>
      <c r="C103" s="156" t="str">
        <f>IF(Calcu!$B108=FALSE,"",TEXT(Calcu!F108,Calcu!$O$84))</f>
        <v/>
      </c>
      <c r="D103" s="156" t="str">
        <f>IF(Calcu!$B108=FALSE,"",TEXT(Calcu!G108,Calcu!$O$84))</f>
        <v/>
      </c>
      <c r="E103" s="156" t="str">
        <f>IF(Calcu!$B108=FALSE,"",TEXT(Calcu!H108,Calcu!$O$84))</f>
        <v/>
      </c>
      <c r="F103" s="156" t="str">
        <f>IF(Calcu!$B108=FALSE,"",TEXT(Calcu!I108,Calcu!$O$84))</f>
        <v/>
      </c>
      <c r="J103" s="151" t="str">
        <f>IF(Calcu_ADJ!B108=FALSE,"",Calcu_ADJ!C108)</f>
        <v/>
      </c>
      <c r="K103" s="156" t="str">
        <f>IF(Calcu_ADJ!$B108=FALSE,"",TEXT(Calcu_ADJ!F108,Calcu_ADJ!$O$84))</f>
        <v/>
      </c>
      <c r="L103" s="156" t="str">
        <f>IF(Calcu_ADJ!$B108=FALSE,"",TEXT(Calcu_ADJ!G108,Calcu_ADJ!$O$84))</f>
        <v/>
      </c>
      <c r="M103" s="156" t="str">
        <f>IF(Calcu_ADJ!$B108=FALSE,"",TEXT(Calcu_ADJ!H108,Calcu_ADJ!$O$84))</f>
        <v/>
      </c>
      <c r="N103" s="156" t="str">
        <f>IF(Calcu_ADJ!$B108=FALSE,"",TEXT(Calcu_ADJ!I108,Calcu_ADJ!$O$84))</f>
        <v/>
      </c>
      <c r="O103" s="28"/>
      <c r="P103" s="28"/>
    </row>
  </sheetData>
  <sortState ref="S5:T14">
    <sortCondition descending="1" ref="S5"/>
  </sortState>
  <mergeCells count="8">
    <mergeCell ref="E4:F4"/>
    <mergeCell ref="E3:F3"/>
    <mergeCell ref="K19:N19"/>
    <mergeCell ref="K52:N52"/>
    <mergeCell ref="K85:N85"/>
    <mergeCell ref="C19:F19"/>
    <mergeCell ref="C52:F52"/>
    <mergeCell ref="C85:F85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25"/>
  <sheetViews>
    <sheetView showGridLines="0" workbookViewId="0"/>
  </sheetViews>
  <sheetFormatPr defaultColWidth="1.77734375" defaultRowHeight="18.75" customHeight="1"/>
  <cols>
    <col min="1" max="11" width="1.77734375" style="64"/>
    <col min="12" max="12" width="1.77734375" style="64" customWidth="1"/>
    <col min="13" max="16384" width="1.77734375" style="64"/>
  </cols>
  <sheetData>
    <row r="1" spans="1:61" s="82" customFormat="1" ht="31.5">
      <c r="A1" s="81" t="s">
        <v>206</v>
      </c>
    </row>
    <row r="2" spans="1:61" s="82" customFormat="1" ht="18.75" customHeight="1"/>
    <row r="3" spans="1:61" s="82" customFormat="1" ht="18.75" customHeight="1">
      <c r="A3" s="91" t="s">
        <v>207</v>
      </c>
    </row>
    <row r="4" spans="1:61" s="82" customFormat="1" ht="18.75" customHeight="1">
      <c r="A4" s="83" t="s">
        <v>208</v>
      </c>
    </row>
    <row r="5" spans="1:61" s="82" customFormat="1" ht="18.75" customHeight="1">
      <c r="B5" s="336" t="s">
        <v>209</v>
      </c>
      <c r="C5" s="336"/>
      <c r="D5" s="336"/>
      <c r="E5" s="336"/>
      <c r="F5" s="336"/>
      <c r="G5" s="336"/>
      <c r="H5" s="336" t="s">
        <v>99</v>
      </c>
      <c r="I5" s="336"/>
      <c r="J5" s="336"/>
      <c r="K5" s="336"/>
      <c r="L5" s="336"/>
      <c r="M5" s="336"/>
      <c r="N5" s="337" t="s">
        <v>67</v>
      </c>
      <c r="O5" s="337"/>
      <c r="P5" s="337"/>
      <c r="Q5" s="337"/>
      <c r="R5" s="337"/>
      <c r="S5" s="337"/>
    </row>
    <row r="6" spans="1:61" s="82" customFormat="1" ht="18.75" customHeight="1">
      <c r="B6" s="338">
        <f>Calcu!B17</f>
        <v>0</v>
      </c>
      <c r="C6" s="330"/>
      <c r="D6" s="330"/>
      <c r="E6" s="330"/>
      <c r="F6" s="330"/>
      <c r="G6" s="330"/>
      <c r="H6" s="330">
        <f>Calcu!C17</f>
        <v>0</v>
      </c>
      <c r="I6" s="330"/>
      <c r="J6" s="330"/>
      <c r="K6" s="330"/>
      <c r="L6" s="330"/>
      <c r="M6" s="330"/>
      <c r="N6" s="339">
        <f>Calcu!D17</f>
        <v>0</v>
      </c>
      <c r="O6" s="339"/>
      <c r="P6" s="339"/>
      <c r="Q6" s="339"/>
      <c r="R6" s="339"/>
      <c r="S6" s="339"/>
    </row>
    <row r="7" spans="1:61" s="82" customFormat="1" ht="18.75" customHeight="1">
      <c r="B7" s="395" t="s">
        <v>210</v>
      </c>
      <c r="C7" s="396"/>
      <c r="D7" s="396"/>
      <c r="E7" s="396"/>
      <c r="F7" s="396"/>
      <c r="G7" s="397"/>
      <c r="H7" s="336" t="s">
        <v>211</v>
      </c>
      <c r="I7" s="336"/>
      <c r="J7" s="336"/>
      <c r="K7" s="336"/>
      <c r="L7" s="336"/>
      <c r="M7" s="336"/>
      <c r="N7" s="336" t="s">
        <v>212</v>
      </c>
      <c r="O7" s="336"/>
      <c r="P7" s="336"/>
      <c r="Q7" s="336"/>
      <c r="R7" s="336"/>
      <c r="S7" s="336"/>
      <c r="T7" s="336" t="s">
        <v>212</v>
      </c>
      <c r="U7" s="336"/>
      <c r="V7" s="336"/>
      <c r="W7" s="336"/>
      <c r="X7" s="336"/>
      <c r="Y7" s="336"/>
      <c r="Z7" s="336" t="s">
        <v>99</v>
      </c>
      <c r="AA7" s="336"/>
      <c r="AB7" s="336"/>
      <c r="AC7" s="336"/>
      <c r="AD7" s="336"/>
      <c r="AE7" s="336"/>
      <c r="AF7" s="336" t="s">
        <v>213</v>
      </c>
      <c r="AG7" s="336"/>
      <c r="AH7" s="336"/>
      <c r="AI7" s="336"/>
      <c r="AJ7" s="336"/>
      <c r="AK7" s="336"/>
      <c r="AL7" s="336" t="s">
        <v>213</v>
      </c>
      <c r="AM7" s="336"/>
      <c r="AN7" s="336"/>
      <c r="AO7" s="336"/>
      <c r="AP7" s="336"/>
      <c r="AQ7" s="336"/>
      <c r="AR7" s="336" t="s">
        <v>214</v>
      </c>
      <c r="AS7" s="336"/>
      <c r="AT7" s="336"/>
      <c r="AU7" s="336"/>
      <c r="AV7" s="336"/>
      <c r="AW7" s="336"/>
      <c r="AX7" s="383" t="s">
        <v>215</v>
      </c>
      <c r="AY7" s="383"/>
      <c r="AZ7" s="383"/>
      <c r="BA7" s="383"/>
      <c r="BB7" s="383"/>
      <c r="BC7" s="383"/>
      <c r="BD7" s="383" t="s">
        <v>215</v>
      </c>
      <c r="BE7" s="383"/>
      <c r="BF7" s="383"/>
      <c r="BG7" s="383"/>
      <c r="BH7" s="383"/>
      <c r="BI7" s="383"/>
    </row>
    <row r="8" spans="1:61" s="82" customFormat="1" ht="18.75" customHeight="1">
      <c r="B8" s="398"/>
      <c r="C8" s="399"/>
      <c r="D8" s="399"/>
      <c r="E8" s="399"/>
      <c r="F8" s="399"/>
      <c r="G8" s="400"/>
      <c r="H8" s="384" t="str">
        <f>IF(N6="kg","g","mg")</f>
        <v>mg</v>
      </c>
      <c r="I8" s="384"/>
      <c r="J8" s="384"/>
      <c r="K8" s="384"/>
      <c r="L8" s="384"/>
      <c r="M8" s="384"/>
      <c r="N8" s="336">
        <f>N6</f>
        <v>0</v>
      </c>
      <c r="O8" s="336"/>
      <c r="P8" s="336"/>
      <c r="Q8" s="336"/>
      <c r="R8" s="336"/>
      <c r="S8" s="336"/>
      <c r="T8" s="384" t="str">
        <f>H8</f>
        <v>mg</v>
      </c>
      <c r="U8" s="384"/>
      <c r="V8" s="384"/>
      <c r="W8" s="384"/>
      <c r="X8" s="384"/>
      <c r="Y8" s="384"/>
      <c r="Z8" s="384" t="str">
        <f>T8</f>
        <v>mg</v>
      </c>
      <c r="AA8" s="384"/>
      <c r="AB8" s="384"/>
      <c r="AC8" s="384"/>
      <c r="AD8" s="384"/>
      <c r="AE8" s="384"/>
      <c r="AF8" s="336">
        <f>N6</f>
        <v>0</v>
      </c>
      <c r="AG8" s="336"/>
      <c r="AH8" s="336"/>
      <c r="AI8" s="336"/>
      <c r="AJ8" s="336"/>
      <c r="AK8" s="336"/>
      <c r="AL8" s="384" t="str">
        <f>Z8</f>
        <v>mg</v>
      </c>
      <c r="AM8" s="384"/>
      <c r="AN8" s="384"/>
      <c r="AO8" s="384"/>
      <c r="AP8" s="384"/>
      <c r="AQ8" s="384"/>
      <c r="AR8" s="384" t="str">
        <f>H8</f>
        <v>mg</v>
      </c>
      <c r="AS8" s="384"/>
      <c r="AT8" s="384"/>
      <c r="AU8" s="384"/>
      <c r="AV8" s="384"/>
      <c r="AW8" s="384"/>
      <c r="AX8" s="336">
        <f>N6</f>
        <v>0</v>
      </c>
      <c r="AY8" s="336"/>
      <c r="AZ8" s="336"/>
      <c r="BA8" s="336"/>
      <c r="BB8" s="336"/>
      <c r="BC8" s="336"/>
      <c r="BD8" s="384" t="str">
        <f>AL8</f>
        <v>mg</v>
      </c>
      <c r="BE8" s="384"/>
      <c r="BF8" s="384"/>
      <c r="BG8" s="384"/>
      <c r="BH8" s="384"/>
      <c r="BI8" s="384"/>
    </row>
    <row r="9" spans="1:61" s="82" customFormat="1" ht="18.75" customHeight="1">
      <c r="B9" s="330" t="e">
        <f>MATCH(B6,B21:B36,0)</f>
        <v>#N/A</v>
      </c>
      <c r="C9" s="330"/>
      <c r="D9" s="330"/>
      <c r="E9" s="330"/>
      <c r="F9" s="330"/>
      <c r="G9" s="330"/>
      <c r="H9" s="330" t="e">
        <f ca="1">OFFSET(Calcu!$B$5,MATCH(H8,Calcu!$B$6:$B$8,0),MATCH(N6,Calcu!$C$5:$E$5,0))</f>
        <v>#N/A</v>
      </c>
      <c r="I9" s="330"/>
      <c r="J9" s="330"/>
      <c r="K9" s="330"/>
      <c r="L9" s="330"/>
      <c r="M9" s="330"/>
      <c r="N9" s="376">
        <f>ROUND(MAX(AH21:AO36),12)</f>
        <v>0</v>
      </c>
      <c r="O9" s="330"/>
      <c r="P9" s="330"/>
      <c r="Q9" s="330"/>
      <c r="R9" s="330"/>
      <c r="S9" s="330"/>
      <c r="T9" s="330" t="e">
        <f ca="1">N9*H9</f>
        <v>#N/A</v>
      </c>
      <c r="U9" s="330"/>
      <c r="V9" s="330"/>
      <c r="W9" s="330"/>
      <c r="X9" s="330"/>
      <c r="Y9" s="330"/>
      <c r="Z9" s="330" t="e">
        <f ca="1">H6*H9</f>
        <v>#N/A</v>
      </c>
      <c r="AA9" s="330"/>
      <c r="AB9" s="330"/>
      <c r="AC9" s="330"/>
      <c r="AD9" s="330"/>
      <c r="AE9" s="330"/>
      <c r="AF9" s="330">
        <f>SUM(Mass_1_1!B99:B165)</f>
        <v>0</v>
      </c>
      <c r="AG9" s="330"/>
      <c r="AH9" s="330"/>
      <c r="AI9" s="330"/>
      <c r="AJ9" s="330"/>
      <c r="AK9" s="330"/>
      <c r="AL9" s="330" t="e">
        <f ca="1">AF9*H9</f>
        <v>#N/A</v>
      </c>
      <c r="AM9" s="330"/>
      <c r="AN9" s="330"/>
      <c r="AO9" s="330"/>
      <c r="AP9" s="330"/>
      <c r="AQ9" s="330"/>
      <c r="AR9" s="330">
        <f ca="1">SUM('표준분동 불안정성'!AF3:AF32)/IF(H8="mg",1,IF(H8="g",1000,1000000))</f>
        <v>0</v>
      </c>
      <c r="AS9" s="330"/>
      <c r="AT9" s="330"/>
      <c r="AU9" s="330"/>
      <c r="AV9" s="330"/>
      <c r="AW9" s="330"/>
      <c r="AX9" s="330">
        <f>ABS(MAX(N15:AK15)-MIN(N15:AK15))</f>
        <v>0</v>
      </c>
      <c r="AY9" s="330"/>
      <c r="AZ9" s="330"/>
      <c r="BA9" s="330"/>
      <c r="BB9" s="330"/>
      <c r="BC9" s="330"/>
      <c r="BD9" s="330" t="e">
        <f ca="1">AX9*H9</f>
        <v>#N/A</v>
      </c>
      <c r="BE9" s="330"/>
      <c r="BF9" s="330"/>
      <c r="BG9" s="330"/>
      <c r="BH9" s="330"/>
      <c r="BI9" s="330"/>
    </row>
    <row r="10" spans="1:61" s="82" customFormat="1" ht="18.75" customHeight="1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</row>
    <row r="11" spans="1:61" ht="18.75" customHeight="1">
      <c r="A11" s="66" t="s">
        <v>216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</row>
    <row r="12" spans="1:61" ht="18.75" customHeight="1">
      <c r="A12" s="66"/>
      <c r="B12" s="66" t="s">
        <v>217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65"/>
      <c r="N12" s="65"/>
      <c r="O12" s="65"/>
      <c r="P12" s="135"/>
      <c r="Q12" s="135"/>
      <c r="R12" s="135"/>
      <c r="S12" s="135"/>
      <c r="T12" s="135"/>
      <c r="U12" s="135"/>
      <c r="V12" s="135"/>
      <c r="W12" s="135"/>
      <c r="X12" s="13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</row>
    <row r="13" spans="1:61" ht="18.75" customHeight="1">
      <c r="A13" s="66"/>
      <c r="B13" s="385" t="s">
        <v>218</v>
      </c>
      <c r="C13" s="386"/>
      <c r="D13" s="386"/>
      <c r="E13" s="386"/>
      <c r="F13" s="386"/>
      <c r="G13" s="387"/>
      <c r="H13" s="383" t="s">
        <v>68</v>
      </c>
      <c r="I13" s="383"/>
      <c r="J13" s="383"/>
      <c r="K13" s="383"/>
      <c r="L13" s="383"/>
      <c r="M13" s="383"/>
      <c r="N13" s="383" t="s">
        <v>387</v>
      </c>
      <c r="O13" s="383"/>
      <c r="P13" s="383"/>
      <c r="Q13" s="383"/>
      <c r="R13" s="383"/>
      <c r="S13" s="383"/>
      <c r="T13" s="383" t="s">
        <v>70</v>
      </c>
      <c r="U13" s="383"/>
      <c r="V13" s="383"/>
      <c r="W13" s="383"/>
      <c r="X13" s="383"/>
      <c r="Y13" s="383"/>
      <c r="Z13" s="383" t="s">
        <v>71</v>
      </c>
      <c r="AA13" s="383"/>
      <c r="AB13" s="383"/>
      <c r="AC13" s="383"/>
      <c r="AD13" s="383"/>
      <c r="AE13" s="383"/>
      <c r="AF13" s="383" t="s">
        <v>204</v>
      </c>
      <c r="AG13" s="383"/>
      <c r="AH13" s="383"/>
      <c r="AI13" s="383"/>
      <c r="AJ13" s="383"/>
      <c r="AK13" s="383"/>
      <c r="AR13" s="87"/>
    </row>
    <row r="14" spans="1:61" ht="18.75" customHeight="1">
      <c r="A14" s="66"/>
      <c r="B14" s="385" t="s">
        <v>219</v>
      </c>
      <c r="C14" s="386"/>
      <c r="D14" s="386"/>
      <c r="E14" s="386"/>
      <c r="F14" s="386"/>
      <c r="G14" s="387"/>
      <c r="H14" s="357">
        <f>Calcu!C21</f>
        <v>0</v>
      </c>
      <c r="I14" s="357"/>
      <c r="J14" s="357"/>
      <c r="K14" s="357"/>
      <c r="L14" s="357"/>
      <c r="M14" s="357"/>
      <c r="N14" s="357">
        <f>Calcu!D21</f>
        <v>0</v>
      </c>
      <c r="O14" s="357"/>
      <c r="P14" s="357"/>
      <c r="Q14" s="357"/>
      <c r="R14" s="357"/>
      <c r="S14" s="357"/>
      <c r="T14" s="357">
        <f>Calcu!E21</f>
        <v>0</v>
      </c>
      <c r="U14" s="357"/>
      <c r="V14" s="357"/>
      <c r="W14" s="357"/>
      <c r="X14" s="357"/>
      <c r="Y14" s="357"/>
      <c r="Z14" s="357">
        <f>Calcu!F21</f>
        <v>0</v>
      </c>
      <c r="AA14" s="357"/>
      <c r="AB14" s="357"/>
      <c r="AC14" s="357"/>
      <c r="AD14" s="357"/>
      <c r="AE14" s="357"/>
      <c r="AF14" s="357">
        <f>Calcu!G21</f>
        <v>0</v>
      </c>
      <c r="AG14" s="357"/>
      <c r="AH14" s="357"/>
      <c r="AI14" s="357"/>
      <c r="AJ14" s="357"/>
      <c r="AK14" s="357"/>
      <c r="AR14" s="87"/>
      <c r="AS14" s="87"/>
      <c r="AT14" s="135"/>
    </row>
    <row r="15" spans="1:61" ht="18.75" customHeight="1">
      <c r="A15" s="66"/>
      <c r="B15" s="385" t="s">
        <v>203</v>
      </c>
      <c r="C15" s="386"/>
      <c r="D15" s="386"/>
      <c r="E15" s="386"/>
      <c r="F15" s="386"/>
      <c r="G15" s="387"/>
      <c r="H15" s="357" t="str">
        <f>Calcu!C22</f>
        <v>-</v>
      </c>
      <c r="I15" s="357"/>
      <c r="J15" s="357"/>
      <c r="K15" s="357"/>
      <c r="L15" s="357"/>
      <c r="M15" s="357"/>
      <c r="N15" s="357">
        <f>Calcu!D22</f>
        <v>0</v>
      </c>
      <c r="O15" s="357"/>
      <c r="P15" s="357"/>
      <c r="Q15" s="357"/>
      <c r="R15" s="357"/>
      <c r="S15" s="357"/>
      <c r="T15" s="357">
        <f>Calcu!E22</f>
        <v>0</v>
      </c>
      <c r="U15" s="357"/>
      <c r="V15" s="357"/>
      <c r="W15" s="357"/>
      <c r="X15" s="357"/>
      <c r="Y15" s="357"/>
      <c r="Z15" s="357">
        <f>Calcu!F22</f>
        <v>0</v>
      </c>
      <c r="AA15" s="357"/>
      <c r="AB15" s="357"/>
      <c r="AC15" s="357"/>
      <c r="AD15" s="357"/>
      <c r="AE15" s="357"/>
      <c r="AF15" s="357">
        <f>Calcu!G22</f>
        <v>0</v>
      </c>
      <c r="AG15" s="357"/>
      <c r="AH15" s="357"/>
      <c r="AI15" s="357"/>
      <c r="AJ15" s="357"/>
      <c r="AK15" s="357"/>
      <c r="AR15" s="87"/>
      <c r="AS15" s="87"/>
      <c r="AT15" s="135"/>
    </row>
    <row r="16" spans="1:61" ht="18.75" customHeight="1">
      <c r="A16" s="66"/>
      <c r="AC16" s="87"/>
      <c r="AD16" s="87"/>
      <c r="AE16" s="87"/>
      <c r="AF16" s="87"/>
      <c r="AG16" s="87"/>
      <c r="AH16" s="67"/>
      <c r="AI16" s="65"/>
      <c r="AJ16" s="65"/>
      <c r="AK16" s="65"/>
      <c r="AL16" s="65"/>
      <c r="AM16" s="65"/>
      <c r="AN16" s="65"/>
      <c r="AO16" s="65"/>
      <c r="AP16" s="87"/>
      <c r="AQ16" s="87"/>
      <c r="AR16" s="87"/>
      <c r="AS16" s="87"/>
      <c r="AT16" s="135"/>
    </row>
    <row r="17" spans="1:46" ht="18.75" customHeight="1">
      <c r="A17" s="66"/>
      <c r="B17" s="66" t="s">
        <v>220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</row>
    <row r="18" spans="1:46" ht="18.75" customHeight="1">
      <c r="A18" s="66"/>
      <c r="B18" s="388" t="s">
        <v>221</v>
      </c>
      <c r="C18" s="388"/>
      <c r="D18" s="388"/>
      <c r="E18" s="388"/>
      <c r="F18" s="388"/>
      <c r="G18" s="388"/>
      <c r="H18" s="388"/>
      <c r="I18" s="388"/>
      <c r="J18" s="388" t="s">
        <v>222</v>
      </c>
      <c r="K18" s="388"/>
      <c r="L18" s="388"/>
      <c r="M18" s="388"/>
      <c r="N18" s="388"/>
      <c r="O18" s="388"/>
      <c r="P18" s="388"/>
      <c r="Q18" s="388"/>
      <c r="R18" s="388" t="s">
        <v>223</v>
      </c>
      <c r="S18" s="388"/>
      <c r="T18" s="388"/>
      <c r="U18" s="388"/>
      <c r="V18" s="388"/>
      <c r="W18" s="388"/>
      <c r="X18" s="388"/>
      <c r="Y18" s="388"/>
      <c r="Z18" s="388" t="s">
        <v>224</v>
      </c>
      <c r="AA18" s="388"/>
      <c r="AB18" s="388"/>
      <c r="AC18" s="388"/>
      <c r="AD18" s="388"/>
      <c r="AE18" s="388"/>
      <c r="AF18" s="388"/>
      <c r="AG18" s="388"/>
      <c r="AH18" s="388" t="s">
        <v>225</v>
      </c>
      <c r="AI18" s="388"/>
      <c r="AJ18" s="388"/>
      <c r="AK18" s="388"/>
      <c r="AL18" s="388"/>
      <c r="AM18" s="388"/>
      <c r="AN18" s="388"/>
      <c r="AO18" s="388"/>
    </row>
    <row r="19" spans="1:46" ht="18.75" customHeight="1">
      <c r="A19" s="66"/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  <c r="AM19" s="389"/>
      <c r="AN19" s="389"/>
      <c r="AO19" s="389"/>
    </row>
    <row r="20" spans="1:46" ht="18.75" customHeight="1">
      <c r="A20" s="66"/>
      <c r="B20" s="392" t="str">
        <f>"("&amp;N6&amp;")"</f>
        <v>(0)</v>
      </c>
      <c r="C20" s="393"/>
      <c r="D20" s="393"/>
      <c r="E20" s="393"/>
      <c r="F20" s="393"/>
      <c r="G20" s="393"/>
      <c r="H20" s="393"/>
      <c r="I20" s="394"/>
      <c r="J20" s="392" t="str">
        <f>B20</f>
        <v>(0)</v>
      </c>
      <c r="K20" s="393"/>
      <c r="L20" s="393"/>
      <c r="M20" s="393"/>
      <c r="N20" s="393"/>
      <c r="O20" s="393"/>
      <c r="P20" s="393"/>
      <c r="Q20" s="394"/>
      <c r="R20" s="392" t="str">
        <f>J20</f>
        <v>(0)</v>
      </c>
      <c r="S20" s="393"/>
      <c r="T20" s="393"/>
      <c r="U20" s="393"/>
      <c r="V20" s="393"/>
      <c r="W20" s="393"/>
      <c r="X20" s="393"/>
      <c r="Y20" s="394"/>
      <c r="Z20" s="392" t="str">
        <f>R20</f>
        <v>(0)</v>
      </c>
      <c r="AA20" s="393"/>
      <c r="AB20" s="393"/>
      <c r="AC20" s="393"/>
      <c r="AD20" s="393"/>
      <c r="AE20" s="393"/>
      <c r="AF20" s="393"/>
      <c r="AG20" s="394"/>
      <c r="AH20" s="392" t="str">
        <f>Z20</f>
        <v>(0)</v>
      </c>
      <c r="AI20" s="393"/>
      <c r="AJ20" s="393"/>
      <c r="AK20" s="393"/>
      <c r="AL20" s="393"/>
      <c r="AM20" s="393"/>
      <c r="AN20" s="393"/>
      <c r="AO20" s="394"/>
    </row>
    <row r="21" spans="1:46" ht="18.75" customHeight="1">
      <c r="A21" s="66"/>
      <c r="B21" s="330" t="str">
        <f>IF(Calcu!B27=FALSE,"",Calcu!C27)</f>
        <v/>
      </c>
      <c r="C21" s="330"/>
      <c r="D21" s="330"/>
      <c r="E21" s="330"/>
      <c r="F21" s="330"/>
      <c r="G21" s="330"/>
      <c r="H21" s="330"/>
      <c r="I21" s="330"/>
      <c r="J21" s="376" t="str">
        <f>IF(Calcu!B27=FALSE,"",Calcu!E27)</f>
        <v/>
      </c>
      <c r="K21" s="376"/>
      <c r="L21" s="376"/>
      <c r="M21" s="376"/>
      <c r="N21" s="376"/>
      <c r="O21" s="376"/>
      <c r="P21" s="376"/>
      <c r="Q21" s="376"/>
      <c r="R21" s="376" t="str">
        <f>IF(Calcu!B27=FALSE,"",Calcu!I27)</f>
        <v/>
      </c>
      <c r="S21" s="376"/>
      <c r="T21" s="376"/>
      <c r="U21" s="376"/>
      <c r="V21" s="376"/>
      <c r="W21" s="376"/>
      <c r="X21" s="376"/>
      <c r="Y21" s="376"/>
      <c r="Z21" s="376" t="str">
        <f>IF(Calcu!B27=FALSE,"",Calcu!J27)</f>
        <v/>
      </c>
      <c r="AA21" s="376"/>
      <c r="AB21" s="376"/>
      <c r="AC21" s="376"/>
      <c r="AD21" s="376"/>
      <c r="AE21" s="376"/>
      <c r="AF21" s="376"/>
      <c r="AG21" s="376"/>
      <c r="AH21" s="376" t="str">
        <f>IF(Calcu!B27=FALSE,"",Calcu!K27)</f>
        <v/>
      </c>
      <c r="AI21" s="376"/>
      <c r="AJ21" s="376"/>
      <c r="AK21" s="376"/>
      <c r="AL21" s="376"/>
      <c r="AM21" s="376"/>
      <c r="AN21" s="376"/>
      <c r="AO21" s="376"/>
    </row>
    <row r="22" spans="1:46" ht="18.75" customHeight="1">
      <c r="A22" s="66"/>
      <c r="B22" s="330" t="str">
        <f>IF(Calcu!B28=FALSE,"",Calcu!C28)</f>
        <v/>
      </c>
      <c r="C22" s="330"/>
      <c r="D22" s="330"/>
      <c r="E22" s="330"/>
      <c r="F22" s="330"/>
      <c r="G22" s="330"/>
      <c r="H22" s="330"/>
      <c r="I22" s="330"/>
      <c r="J22" s="376" t="str">
        <f>IF(Calcu!B28=FALSE,"",Calcu!E28)</f>
        <v/>
      </c>
      <c r="K22" s="376"/>
      <c r="L22" s="376"/>
      <c r="M22" s="376"/>
      <c r="N22" s="376"/>
      <c r="O22" s="376"/>
      <c r="P22" s="376"/>
      <c r="Q22" s="376"/>
      <c r="R22" s="376" t="str">
        <f>IF(Calcu!B28=FALSE,"",Calcu!I28)</f>
        <v/>
      </c>
      <c r="S22" s="376"/>
      <c r="T22" s="376"/>
      <c r="U22" s="376"/>
      <c r="V22" s="376"/>
      <c r="W22" s="376"/>
      <c r="X22" s="376"/>
      <c r="Y22" s="376"/>
      <c r="Z22" s="376" t="str">
        <f>IF(Calcu!B28=FALSE,"",Calcu!J28)</f>
        <v/>
      </c>
      <c r="AA22" s="376"/>
      <c r="AB22" s="376"/>
      <c r="AC22" s="376"/>
      <c r="AD22" s="376"/>
      <c r="AE22" s="376"/>
      <c r="AF22" s="376"/>
      <c r="AG22" s="376"/>
      <c r="AH22" s="376" t="str">
        <f>IF(Calcu!B28=FALSE,"",Calcu!K28)</f>
        <v/>
      </c>
      <c r="AI22" s="376"/>
      <c r="AJ22" s="376"/>
      <c r="AK22" s="376"/>
      <c r="AL22" s="376"/>
      <c r="AM22" s="376"/>
      <c r="AN22" s="376"/>
      <c r="AO22" s="376"/>
    </row>
    <row r="23" spans="1:46" ht="18.75" customHeight="1">
      <c r="A23" s="66"/>
      <c r="B23" s="330" t="str">
        <f>IF(Calcu!B29=FALSE,"",Calcu!C29)</f>
        <v/>
      </c>
      <c r="C23" s="330"/>
      <c r="D23" s="330"/>
      <c r="E23" s="330"/>
      <c r="F23" s="330"/>
      <c r="G23" s="330"/>
      <c r="H23" s="330"/>
      <c r="I23" s="330"/>
      <c r="J23" s="376" t="str">
        <f>IF(Calcu!B29=FALSE,"",Calcu!E29)</f>
        <v/>
      </c>
      <c r="K23" s="376"/>
      <c r="L23" s="376"/>
      <c r="M23" s="376"/>
      <c r="N23" s="376"/>
      <c r="O23" s="376"/>
      <c r="P23" s="376"/>
      <c r="Q23" s="376"/>
      <c r="R23" s="376" t="str">
        <f>IF(Calcu!B29=FALSE,"",Calcu!I29)</f>
        <v/>
      </c>
      <c r="S23" s="376"/>
      <c r="T23" s="376"/>
      <c r="U23" s="376"/>
      <c r="V23" s="376"/>
      <c r="W23" s="376"/>
      <c r="X23" s="376"/>
      <c r="Y23" s="376"/>
      <c r="Z23" s="376" t="str">
        <f>IF(Calcu!B29=FALSE,"",Calcu!J29)</f>
        <v/>
      </c>
      <c r="AA23" s="376"/>
      <c r="AB23" s="376"/>
      <c r="AC23" s="376"/>
      <c r="AD23" s="376"/>
      <c r="AE23" s="376"/>
      <c r="AF23" s="376"/>
      <c r="AG23" s="376"/>
      <c r="AH23" s="376" t="str">
        <f>IF(Calcu!B29=FALSE,"",Calcu!K29)</f>
        <v/>
      </c>
      <c r="AI23" s="376"/>
      <c r="AJ23" s="376"/>
      <c r="AK23" s="376"/>
      <c r="AL23" s="376"/>
      <c r="AM23" s="376"/>
      <c r="AN23" s="376"/>
      <c r="AO23" s="376"/>
    </row>
    <row r="24" spans="1:46" ht="18.75" customHeight="1">
      <c r="A24" s="66"/>
      <c r="B24" s="330" t="str">
        <f>IF(Calcu!B30=FALSE,"",Calcu!C30)</f>
        <v/>
      </c>
      <c r="C24" s="330"/>
      <c r="D24" s="330"/>
      <c r="E24" s="330"/>
      <c r="F24" s="330"/>
      <c r="G24" s="330"/>
      <c r="H24" s="330"/>
      <c r="I24" s="330"/>
      <c r="J24" s="376" t="str">
        <f>IF(Calcu!B30=FALSE,"",Calcu!E30)</f>
        <v/>
      </c>
      <c r="K24" s="376"/>
      <c r="L24" s="376"/>
      <c r="M24" s="376"/>
      <c r="N24" s="376"/>
      <c r="O24" s="376"/>
      <c r="P24" s="376"/>
      <c r="Q24" s="376"/>
      <c r="R24" s="376" t="str">
        <f>IF(Calcu!B30=FALSE,"",Calcu!I30)</f>
        <v/>
      </c>
      <c r="S24" s="376"/>
      <c r="T24" s="376"/>
      <c r="U24" s="376"/>
      <c r="V24" s="376"/>
      <c r="W24" s="376"/>
      <c r="X24" s="376"/>
      <c r="Y24" s="376"/>
      <c r="Z24" s="376" t="str">
        <f>IF(Calcu!B30=FALSE,"",Calcu!J30)</f>
        <v/>
      </c>
      <c r="AA24" s="376"/>
      <c r="AB24" s="376"/>
      <c r="AC24" s="376"/>
      <c r="AD24" s="376"/>
      <c r="AE24" s="376"/>
      <c r="AF24" s="376"/>
      <c r="AG24" s="376"/>
      <c r="AH24" s="376" t="str">
        <f>IF(Calcu!B30=FALSE,"",Calcu!K30)</f>
        <v/>
      </c>
      <c r="AI24" s="376"/>
      <c r="AJ24" s="376"/>
      <c r="AK24" s="376"/>
      <c r="AL24" s="376"/>
      <c r="AM24" s="376"/>
      <c r="AN24" s="376"/>
      <c r="AO24" s="376"/>
    </row>
    <row r="25" spans="1:46" ht="18.75" customHeight="1">
      <c r="A25" s="66"/>
      <c r="B25" s="330" t="str">
        <f>IF(Calcu!B31=FALSE,"",Calcu!C31)</f>
        <v/>
      </c>
      <c r="C25" s="330"/>
      <c r="D25" s="330"/>
      <c r="E25" s="330"/>
      <c r="F25" s="330"/>
      <c r="G25" s="330"/>
      <c r="H25" s="330"/>
      <c r="I25" s="330"/>
      <c r="J25" s="376" t="str">
        <f>IF(Calcu!B31=FALSE,"",Calcu!E31)</f>
        <v/>
      </c>
      <c r="K25" s="376"/>
      <c r="L25" s="376"/>
      <c r="M25" s="376"/>
      <c r="N25" s="376"/>
      <c r="O25" s="376"/>
      <c r="P25" s="376"/>
      <c r="Q25" s="376"/>
      <c r="R25" s="376" t="str">
        <f>IF(Calcu!B31=FALSE,"",Calcu!I31)</f>
        <v/>
      </c>
      <c r="S25" s="376"/>
      <c r="T25" s="376"/>
      <c r="U25" s="376"/>
      <c r="V25" s="376"/>
      <c r="W25" s="376"/>
      <c r="X25" s="376"/>
      <c r="Y25" s="376"/>
      <c r="Z25" s="376" t="str">
        <f>IF(Calcu!B31=FALSE,"",Calcu!J31)</f>
        <v/>
      </c>
      <c r="AA25" s="376"/>
      <c r="AB25" s="376"/>
      <c r="AC25" s="376"/>
      <c r="AD25" s="376"/>
      <c r="AE25" s="376"/>
      <c r="AF25" s="376"/>
      <c r="AG25" s="376"/>
      <c r="AH25" s="376" t="str">
        <f>IF(Calcu!B31=FALSE,"",Calcu!K31)</f>
        <v/>
      </c>
      <c r="AI25" s="376"/>
      <c r="AJ25" s="376"/>
      <c r="AK25" s="376"/>
      <c r="AL25" s="376"/>
      <c r="AM25" s="376"/>
      <c r="AN25" s="376"/>
      <c r="AO25" s="376"/>
    </row>
    <row r="26" spans="1:46" ht="18.75" customHeight="1">
      <c r="A26" s="66"/>
      <c r="B26" s="330" t="str">
        <f>IF(Calcu!B32=FALSE,"",Calcu!C32)</f>
        <v/>
      </c>
      <c r="C26" s="330"/>
      <c r="D26" s="330"/>
      <c r="E26" s="330"/>
      <c r="F26" s="330"/>
      <c r="G26" s="330"/>
      <c r="H26" s="330"/>
      <c r="I26" s="330"/>
      <c r="J26" s="376" t="str">
        <f>IF(Calcu!B32=FALSE,"",Calcu!E32)</f>
        <v/>
      </c>
      <c r="K26" s="376"/>
      <c r="L26" s="376"/>
      <c r="M26" s="376"/>
      <c r="N26" s="376"/>
      <c r="O26" s="376"/>
      <c r="P26" s="376"/>
      <c r="Q26" s="376"/>
      <c r="R26" s="376" t="str">
        <f>IF(Calcu!B32=FALSE,"",Calcu!I32)</f>
        <v/>
      </c>
      <c r="S26" s="376"/>
      <c r="T26" s="376"/>
      <c r="U26" s="376"/>
      <c r="V26" s="376"/>
      <c r="W26" s="376"/>
      <c r="X26" s="376"/>
      <c r="Y26" s="376"/>
      <c r="Z26" s="376" t="str">
        <f>IF(Calcu!B32=FALSE,"",Calcu!J32)</f>
        <v/>
      </c>
      <c r="AA26" s="376"/>
      <c r="AB26" s="376"/>
      <c r="AC26" s="376"/>
      <c r="AD26" s="376"/>
      <c r="AE26" s="376"/>
      <c r="AF26" s="376"/>
      <c r="AG26" s="376"/>
      <c r="AH26" s="376" t="str">
        <f>IF(Calcu!B32=FALSE,"",Calcu!K32)</f>
        <v/>
      </c>
      <c r="AI26" s="376"/>
      <c r="AJ26" s="376"/>
      <c r="AK26" s="376"/>
      <c r="AL26" s="376"/>
      <c r="AM26" s="376"/>
      <c r="AN26" s="376"/>
      <c r="AO26" s="376"/>
    </row>
    <row r="27" spans="1:46" ht="18.75" customHeight="1">
      <c r="A27" s="66"/>
      <c r="B27" s="330" t="str">
        <f>IF(Calcu!B33=FALSE,"",Calcu!C33)</f>
        <v/>
      </c>
      <c r="C27" s="330"/>
      <c r="D27" s="330"/>
      <c r="E27" s="330"/>
      <c r="F27" s="330"/>
      <c r="G27" s="330"/>
      <c r="H27" s="330"/>
      <c r="I27" s="330"/>
      <c r="J27" s="376" t="str">
        <f>IF(Calcu!B33=FALSE,"",Calcu!E33)</f>
        <v/>
      </c>
      <c r="K27" s="376"/>
      <c r="L27" s="376"/>
      <c r="M27" s="376"/>
      <c r="N27" s="376"/>
      <c r="O27" s="376"/>
      <c r="P27" s="376"/>
      <c r="Q27" s="376"/>
      <c r="R27" s="376" t="str">
        <f>IF(Calcu!B33=FALSE,"",Calcu!I33)</f>
        <v/>
      </c>
      <c r="S27" s="376"/>
      <c r="T27" s="376"/>
      <c r="U27" s="376"/>
      <c r="V27" s="376"/>
      <c r="W27" s="376"/>
      <c r="X27" s="376"/>
      <c r="Y27" s="376"/>
      <c r="Z27" s="376" t="str">
        <f>IF(Calcu!B33=FALSE,"",Calcu!J33)</f>
        <v/>
      </c>
      <c r="AA27" s="376"/>
      <c r="AB27" s="376"/>
      <c r="AC27" s="376"/>
      <c r="AD27" s="376"/>
      <c r="AE27" s="376"/>
      <c r="AF27" s="376"/>
      <c r="AG27" s="376"/>
      <c r="AH27" s="376" t="str">
        <f>IF(Calcu!B33=FALSE,"",Calcu!K33)</f>
        <v/>
      </c>
      <c r="AI27" s="376"/>
      <c r="AJ27" s="376"/>
      <c r="AK27" s="376"/>
      <c r="AL27" s="376"/>
      <c r="AM27" s="376"/>
      <c r="AN27" s="376"/>
      <c r="AO27" s="376"/>
    </row>
    <row r="28" spans="1:46" ht="18.75" customHeight="1">
      <c r="A28" s="66"/>
      <c r="B28" s="330" t="str">
        <f>IF(Calcu!B34=FALSE,"",Calcu!C34)</f>
        <v/>
      </c>
      <c r="C28" s="330"/>
      <c r="D28" s="330"/>
      <c r="E28" s="330"/>
      <c r="F28" s="330"/>
      <c r="G28" s="330"/>
      <c r="H28" s="330"/>
      <c r="I28" s="330"/>
      <c r="J28" s="376" t="str">
        <f>IF(Calcu!B34=FALSE,"",Calcu!E34)</f>
        <v/>
      </c>
      <c r="K28" s="376"/>
      <c r="L28" s="376"/>
      <c r="M28" s="376"/>
      <c r="N28" s="376"/>
      <c r="O28" s="376"/>
      <c r="P28" s="376"/>
      <c r="Q28" s="376"/>
      <c r="R28" s="376" t="str">
        <f>IF(Calcu!B34=FALSE,"",Calcu!I34)</f>
        <v/>
      </c>
      <c r="S28" s="376"/>
      <c r="T28" s="376"/>
      <c r="U28" s="376"/>
      <c r="V28" s="376"/>
      <c r="W28" s="376"/>
      <c r="X28" s="376"/>
      <c r="Y28" s="376"/>
      <c r="Z28" s="376" t="str">
        <f>IF(Calcu!B34=FALSE,"",Calcu!J34)</f>
        <v/>
      </c>
      <c r="AA28" s="376"/>
      <c r="AB28" s="376"/>
      <c r="AC28" s="376"/>
      <c r="AD28" s="376"/>
      <c r="AE28" s="376"/>
      <c r="AF28" s="376"/>
      <c r="AG28" s="376"/>
      <c r="AH28" s="376" t="str">
        <f>IF(Calcu!B34=FALSE,"",Calcu!K34)</f>
        <v/>
      </c>
      <c r="AI28" s="376"/>
      <c r="AJ28" s="376"/>
      <c r="AK28" s="376"/>
      <c r="AL28" s="376"/>
      <c r="AM28" s="376"/>
      <c r="AN28" s="376"/>
      <c r="AO28" s="376"/>
    </row>
    <row r="29" spans="1:46" ht="18.75" customHeight="1">
      <c r="A29" s="66"/>
      <c r="B29" s="330" t="str">
        <f>IF(Calcu!B35=FALSE,"",Calcu!C35)</f>
        <v/>
      </c>
      <c r="C29" s="330"/>
      <c r="D29" s="330"/>
      <c r="E29" s="330"/>
      <c r="F29" s="330"/>
      <c r="G29" s="330"/>
      <c r="H29" s="330"/>
      <c r="I29" s="330"/>
      <c r="J29" s="376" t="str">
        <f>IF(Calcu!B35=FALSE,"",Calcu!E35)</f>
        <v/>
      </c>
      <c r="K29" s="376"/>
      <c r="L29" s="376"/>
      <c r="M29" s="376"/>
      <c r="N29" s="376"/>
      <c r="O29" s="376"/>
      <c r="P29" s="376"/>
      <c r="Q29" s="376"/>
      <c r="R29" s="376" t="str">
        <f>IF(Calcu!B35=FALSE,"",Calcu!I35)</f>
        <v/>
      </c>
      <c r="S29" s="376"/>
      <c r="T29" s="376"/>
      <c r="U29" s="376"/>
      <c r="V29" s="376"/>
      <c r="W29" s="376"/>
      <c r="X29" s="376"/>
      <c r="Y29" s="376"/>
      <c r="Z29" s="376" t="str">
        <f>IF(Calcu!B35=FALSE,"",Calcu!J35)</f>
        <v/>
      </c>
      <c r="AA29" s="376"/>
      <c r="AB29" s="376"/>
      <c r="AC29" s="376"/>
      <c r="AD29" s="376"/>
      <c r="AE29" s="376"/>
      <c r="AF29" s="376"/>
      <c r="AG29" s="376"/>
      <c r="AH29" s="376" t="str">
        <f>IF(Calcu!B35=FALSE,"",Calcu!K35)</f>
        <v/>
      </c>
      <c r="AI29" s="376"/>
      <c r="AJ29" s="376"/>
      <c r="AK29" s="376"/>
      <c r="AL29" s="376"/>
      <c r="AM29" s="376"/>
      <c r="AN29" s="376"/>
      <c r="AO29" s="376"/>
    </row>
    <row r="30" spans="1:46" ht="18.75" customHeight="1">
      <c r="A30" s="66"/>
      <c r="B30" s="330" t="str">
        <f>IF(Calcu!B36=FALSE,"",Calcu!C36)</f>
        <v/>
      </c>
      <c r="C30" s="330"/>
      <c r="D30" s="330"/>
      <c r="E30" s="330"/>
      <c r="F30" s="330"/>
      <c r="G30" s="330"/>
      <c r="H30" s="330"/>
      <c r="I30" s="330"/>
      <c r="J30" s="376" t="str">
        <f>IF(Calcu!B36=FALSE,"",Calcu!E36)</f>
        <v/>
      </c>
      <c r="K30" s="376"/>
      <c r="L30" s="376"/>
      <c r="M30" s="376"/>
      <c r="N30" s="376"/>
      <c r="O30" s="376"/>
      <c r="P30" s="376"/>
      <c r="Q30" s="376"/>
      <c r="R30" s="376" t="str">
        <f>IF(Calcu!B36=FALSE,"",Calcu!I36)</f>
        <v/>
      </c>
      <c r="S30" s="376"/>
      <c r="T30" s="376"/>
      <c r="U30" s="376"/>
      <c r="V30" s="376"/>
      <c r="W30" s="376"/>
      <c r="X30" s="376"/>
      <c r="Y30" s="376"/>
      <c r="Z30" s="376" t="str">
        <f>IF(Calcu!B36=FALSE,"",Calcu!J36)</f>
        <v/>
      </c>
      <c r="AA30" s="376"/>
      <c r="AB30" s="376"/>
      <c r="AC30" s="376"/>
      <c r="AD30" s="376"/>
      <c r="AE30" s="376"/>
      <c r="AF30" s="376"/>
      <c r="AG30" s="376"/>
      <c r="AH30" s="376" t="str">
        <f>IF(Calcu!B36=FALSE,"",Calcu!K36)</f>
        <v/>
      </c>
      <c r="AI30" s="376"/>
      <c r="AJ30" s="376"/>
      <c r="AK30" s="376"/>
      <c r="AL30" s="376"/>
      <c r="AM30" s="376"/>
      <c r="AN30" s="376"/>
      <c r="AO30" s="376"/>
    </row>
    <row r="31" spans="1:46" ht="18.75" customHeight="1">
      <c r="A31" s="66"/>
      <c r="B31" s="330" t="str">
        <f>IF(Calcu!B37=FALSE,"",Calcu!C37)</f>
        <v/>
      </c>
      <c r="C31" s="330"/>
      <c r="D31" s="330"/>
      <c r="E31" s="330"/>
      <c r="F31" s="330"/>
      <c r="G31" s="330"/>
      <c r="H31" s="330"/>
      <c r="I31" s="330"/>
      <c r="J31" s="376" t="str">
        <f>IF(Calcu!B37=FALSE,"",Calcu!E37)</f>
        <v/>
      </c>
      <c r="K31" s="376"/>
      <c r="L31" s="376"/>
      <c r="M31" s="376"/>
      <c r="N31" s="376"/>
      <c r="O31" s="376"/>
      <c r="P31" s="376"/>
      <c r="Q31" s="376"/>
      <c r="R31" s="376" t="str">
        <f>IF(Calcu!B37=FALSE,"",Calcu!I37)</f>
        <v/>
      </c>
      <c r="S31" s="376"/>
      <c r="T31" s="376"/>
      <c r="U31" s="376"/>
      <c r="V31" s="376"/>
      <c r="W31" s="376"/>
      <c r="X31" s="376"/>
      <c r="Y31" s="376"/>
      <c r="Z31" s="376" t="str">
        <f>IF(Calcu!B37=FALSE,"",Calcu!J37)</f>
        <v/>
      </c>
      <c r="AA31" s="376"/>
      <c r="AB31" s="376"/>
      <c r="AC31" s="376"/>
      <c r="AD31" s="376"/>
      <c r="AE31" s="376"/>
      <c r="AF31" s="376"/>
      <c r="AG31" s="376"/>
      <c r="AH31" s="376" t="str">
        <f>IF(Calcu!B37=FALSE,"",Calcu!K37)</f>
        <v/>
      </c>
      <c r="AI31" s="376"/>
      <c r="AJ31" s="376"/>
      <c r="AK31" s="376"/>
      <c r="AL31" s="376"/>
      <c r="AM31" s="376"/>
      <c r="AN31" s="376"/>
      <c r="AO31" s="376"/>
    </row>
    <row r="32" spans="1:46" ht="18.75" customHeight="1">
      <c r="A32" s="66"/>
      <c r="B32" s="330" t="str">
        <f>IF(Calcu!B38=FALSE,"",Calcu!C38)</f>
        <v/>
      </c>
      <c r="C32" s="330"/>
      <c r="D32" s="330"/>
      <c r="E32" s="330"/>
      <c r="F32" s="330"/>
      <c r="G32" s="330"/>
      <c r="H32" s="330"/>
      <c r="I32" s="330"/>
      <c r="J32" s="376" t="str">
        <f>IF(Calcu!B38=FALSE,"",Calcu!E38)</f>
        <v/>
      </c>
      <c r="K32" s="376"/>
      <c r="L32" s="376"/>
      <c r="M32" s="376"/>
      <c r="N32" s="376"/>
      <c r="O32" s="376"/>
      <c r="P32" s="376"/>
      <c r="Q32" s="376"/>
      <c r="R32" s="376" t="str">
        <f>IF(Calcu!B38=FALSE,"",Calcu!I38)</f>
        <v/>
      </c>
      <c r="S32" s="376"/>
      <c r="T32" s="376"/>
      <c r="U32" s="376"/>
      <c r="V32" s="376"/>
      <c r="W32" s="376"/>
      <c r="X32" s="376"/>
      <c r="Y32" s="376"/>
      <c r="Z32" s="376" t="str">
        <f>IF(Calcu!B38=FALSE,"",Calcu!J38)</f>
        <v/>
      </c>
      <c r="AA32" s="376"/>
      <c r="AB32" s="376"/>
      <c r="AC32" s="376"/>
      <c r="AD32" s="376"/>
      <c r="AE32" s="376"/>
      <c r="AF32" s="376"/>
      <c r="AG32" s="376"/>
      <c r="AH32" s="376" t="str">
        <f>IF(Calcu!B38=FALSE,"",Calcu!K38)</f>
        <v/>
      </c>
      <c r="AI32" s="376"/>
      <c r="AJ32" s="376"/>
      <c r="AK32" s="376"/>
      <c r="AL32" s="376"/>
      <c r="AM32" s="376"/>
      <c r="AN32" s="376"/>
      <c r="AO32" s="376"/>
    </row>
    <row r="33" spans="1:69" ht="18.75" customHeight="1">
      <c r="A33" s="66"/>
      <c r="B33" s="330" t="str">
        <f>IF(Calcu!B39=FALSE,"",Calcu!C39)</f>
        <v/>
      </c>
      <c r="C33" s="330"/>
      <c r="D33" s="330"/>
      <c r="E33" s="330"/>
      <c r="F33" s="330"/>
      <c r="G33" s="330"/>
      <c r="H33" s="330"/>
      <c r="I33" s="330"/>
      <c r="J33" s="376" t="str">
        <f>IF(Calcu!B39=FALSE,"",Calcu!E39)</f>
        <v/>
      </c>
      <c r="K33" s="376"/>
      <c r="L33" s="376"/>
      <c r="M33" s="376"/>
      <c r="N33" s="376"/>
      <c r="O33" s="376"/>
      <c r="P33" s="376"/>
      <c r="Q33" s="376"/>
      <c r="R33" s="376" t="str">
        <f>IF(Calcu!B39=FALSE,"",Calcu!I39)</f>
        <v/>
      </c>
      <c r="S33" s="376"/>
      <c r="T33" s="376"/>
      <c r="U33" s="376"/>
      <c r="V33" s="376"/>
      <c r="W33" s="376"/>
      <c r="X33" s="376"/>
      <c r="Y33" s="376"/>
      <c r="Z33" s="376" t="str">
        <f>IF(Calcu!B39=FALSE,"",Calcu!J39)</f>
        <v/>
      </c>
      <c r="AA33" s="376"/>
      <c r="AB33" s="376"/>
      <c r="AC33" s="376"/>
      <c r="AD33" s="376"/>
      <c r="AE33" s="376"/>
      <c r="AF33" s="376"/>
      <c r="AG33" s="376"/>
      <c r="AH33" s="376" t="str">
        <f>IF(Calcu!B39=FALSE,"",Calcu!K39)</f>
        <v/>
      </c>
      <c r="AI33" s="376"/>
      <c r="AJ33" s="376"/>
      <c r="AK33" s="376"/>
      <c r="AL33" s="376"/>
      <c r="AM33" s="376"/>
      <c r="AN33" s="376"/>
      <c r="AO33" s="376"/>
    </row>
    <row r="34" spans="1:69" ht="18.75" customHeight="1">
      <c r="A34" s="66"/>
      <c r="B34" s="330" t="str">
        <f>IF(Calcu!B40=FALSE,"",Calcu!C40)</f>
        <v/>
      </c>
      <c r="C34" s="330"/>
      <c r="D34" s="330"/>
      <c r="E34" s="330"/>
      <c r="F34" s="330"/>
      <c r="G34" s="330"/>
      <c r="H34" s="330"/>
      <c r="I34" s="330"/>
      <c r="J34" s="376" t="str">
        <f>IF(Calcu!B40=FALSE,"",Calcu!E40)</f>
        <v/>
      </c>
      <c r="K34" s="376"/>
      <c r="L34" s="376"/>
      <c r="M34" s="376"/>
      <c r="N34" s="376"/>
      <c r="O34" s="376"/>
      <c r="P34" s="376"/>
      <c r="Q34" s="376"/>
      <c r="R34" s="376" t="str">
        <f>IF(Calcu!B40=FALSE,"",Calcu!I40)</f>
        <v/>
      </c>
      <c r="S34" s="376"/>
      <c r="T34" s="376"/>
      <c r="U34" s="376"/>
      <c r="V34" s="376"/>
      <c r="W34" s="376"/>
      <c r="X34" s="376"/>
      <c r="Y34" s="376"/>
      <c r="Z34" s="376" t="str">
        <f>IF(Calcu!B40=FALSE,"",Calcu!J40)</f>
        <v/>
      </c>
      <c r="AA34" s="376"/>
      <c r="AB34" s="376"/>
      <c r="AC34" s="376"/>
      <c r="AD34" s="376"/>
      <c r="AE34" s="376"/>
      <c r="AF34" s="376"/>
      <c r="AG34" s="376"/>
      <c r="AH34" s="376" t="str">
        <f>IF(Calcu!B40=FALSE,"",Calcu!K40)</f>
        <v/>
      </c>
      <c r="AI34" s="376"/>
      <c r="AJ34" s="376"/>
      <c r="AK34" s="376"/>
      <c r="AL34" s="376"/>
      <c r="AM34" s="376"/>
      <c r="AN34" s="376"/>
      <c r="AO34" s="376"/>
    </row>
    <row r="35" spans="1:69" ht="18.75" customHeight="1">
      <c r="A35" s="66"/>
      <c r="B35" s="330" t="str">
        <f>IF(Calcu!B41=FALSE,"",Calcu!C41)</f>
        <v/>
      </c>
      <c r="C35" s="330"/>
      <c r="D35" s="330"/>
      <c r="E35" s="330"/>
      <c r="F35" s="330"/>
      <c r="G35" s="330"/>
      <c r="H35" s="330"/>
      <c r="I35" s="330"/>
      <c r="J35" s="376" t="str">
        <f>IF(Calcu!B41=FALSE,"",Calcu!E41)</f>
        <v/>
      </c>
      <c r="K35" s="376"/>
      <c r="L35" s="376"/>
      <c r="M35" s="376"/>
      <c r="N35" s="376"/>
      <c r="O35" s="376"/>
      <c r="P35" s="376"/>
      <c r="Q35" s="376"/>
      <c r="R35" s="376" t="str">
        <f>IF(Calcu!B41=FALSE,"",Calcu!I41)</f>
        <v/>
      </c>
      <c r="S35" s="376"/>
      <c r="T35" s="376"/>
      <c r="U35" s="376"/>
      <c r="V35" s="376"/>
      <c r="W35" s="376"/>
      <c r="X35" s="376"/>
      <c r="Y35" s="376"/>
      <c r="Z35" s="376" t="str">
        <f>IF(Calcu!B41=FALSE,"",Calcu!J41)</f>
        <v/>
      </c>
      <c r="AA35" s="376"/>
      <c r="AB35" s="376"/>
      <c r="AC35" s="376"/>
      <c r="AD35" s="376"/>
      <c r="AE35" s="376"/>
      <c r="AF35" s="376"/>
      <c r="AG35" s="376"/>
      <c r="AH35" s="376" t="str">
        <f>IF(Calcu!B41=FALSE,"",Calcu!K41)</f>
        <v/>
      </c>
      <c r="AI35" s="376"/>
      <c r="AJ35" s="376"/>
      <c r="AK35" s="376"/>
      <c r="AL35" s="376"/>
      <c r="AM35" s="376"/>
      <c r="AN35" s="376"/>
      <c r="AO35" s="376"/>
    </row>
    <row r="36" spans="1:69" ht="18.75" customHeight="1">
      <c r="A36" s="66"/>
      <c r="B36" s="330" t="str">
        <f>IF(Calcu!B42=FALSE,"",Calcu!C42)</f>
        <v/>
      </c>
      <c r="C36" s="330"/>
      <c r="D36" s="330"/>
      <c r="E36" s="330"/>
      <c r="F36" s="330"/>
      <c r="G36" s="330"/>
      <c r="H36" s="330"/>
      <c r="I36" s="330"/>
      <c r="J36" s="376" t="str">
        <f>IF(Calcu!B42=FALSE,"",Calcu!E42)</f>
        <v/>
      </c>
      <c r="K36" s="376"/>
      <c r="L36" s="376"/>
      <c r="M36" s="376"/>
      <c r="N36" s="376"/>
      <c r="O36" s="376"/>
      <c r="P36" s="376"/>
      <c r="Q36" s="376"/>
      <c r="R36" s="376" t="str">
        <f>IF(Calcu!B42=FALSE,"",Calcu!I42)</f>
        <v/>
      </c>
      <c r="S36" s="376"/>
      <c r="T36" s="376"/>
      <c r="U36" s="376"/>
      <c r="V36" s="376"/>
      <c r="W36" s="376"/>
      <c r="X36" s="376"/>
      <c r="Y36" s="376"/>
      <c r="Z36" s="376" t="str">
        <f>IF(Calcu!B42=FALSE,"",Calcu!J42)</f>
        <v/>
      </c>
      <c r="AA36" s="376"/>
      <c r="AB36" s="376"/>
      <c r="AC36" s="376"/>
      <c r="AD36" s="376"/>
      <c r="AE36" s="376"/>
      <c r="AF36" s="376"/>
      <c r="AG36" s="376"/>
      <c r="AH36" s="376" t="str">
        <f>IF(Calcu!B42=FALSE,"",Calcu!K42)</f>
        <v/>
      </c>
      <c r="AI36" s="376"/>
      <c r="AJ36" s="376"/>
      <c r="AK36" s="376"/>
      <c r="AL36" s="376"/>
      <c r="AM36" s="376"/>
      <c r="AN36" s="376"/>
      <c r="AO36" s="376"/>
    </row>
    <row r="37" spans="1:69" ht="18.75" customHeight="1">
      <c r="A37" s="66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</row>
    <row r="38" spans="1:69" ht="18.75" customHeight="1">
      <c r="A38" s="66" t="s">
        <v>226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</row>
    <row r="39" spans="1:69" ht="18.75" customHeight="1">
      <c r="A39" s="8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</row>
    <row r="40" spans="1:69" ht="18.75" customHeight="1">
      <c r="A40" s="8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</row>
    <row r="41" spans="1:69" ht="18.75" customHeight="1">
      <c r="A41" s="85"/>
      <c r="B41" s="65"/>
      <c r="C41" s="352" t="s">
        <v>227</v>
      </c>
      <c r="D41" s="352"/>
      <c r="E41" s="352"/>
      <c r="F41" s="65" t="s">
        <v>228</v>
      </c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W41" s="69"/>
      <c r="X41" s="69"/>
      <c r="Y41" s="69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</row>
    <row r="42" spans="1:69" ht="18.75" customHeight="1">
      <c r="A42" s="85"/>
      <c r="B42" s="65"/>
      <c r="C42" s="352" t="s">
        <v>229</v>
      </c>
      <c r="D42" s="352"/>
      <c r="E42" s="352"/>
      <c r="F42" s="65" t="s">
        <v>230</v>
      </c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</row>
    <row r="43" spans="1:69" ht="18.75" customHeight="1">
      <c r="A43" s="85"/>
      <c r="B43" s="65"/>
      <c r="C43" s="352" t="s">
        <v>231</v>
      </c>
      <c r="D43" s="352"/>
      <c r="E43" s="352"/>
      <c r="F43" s="65" t="s">
        <v>232</v>
      </c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</row>
    <row r="44" spans="1:69" ht="18.75" customHeight="1">
      <c r="A44" s="85"/>
      <c r="B44" s="65"/>
      <c r="C44" s="352" t="s">
        <v>233</v>
      </c>
      <c r="D44" s="352"/>
      <c r="E44" s="352"/>
      <c r="F44" s="65" t="s">
        <v>234</v>
      </c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AA44" s="69"/>
      <c r="AB44" s="69"/>
      <c r="AC44" s="69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</row>
    <row r="45" spans="1:69" ht="18.75" customHeight="1">
      <c r="A45" s="85"/>
      <c r="B45" s="65"/>
      <c r="C45" s="352" t="s">
        <v>235</v>
      </c>
      <c r="D45" s="352"/>
      <c r="E45" s="352"/>
      <c r="F45" s="134" t="s">
        <v>236</v>
      </c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AA45" s="69"/>
      <c r="AB45" s="69"/>
      <c r="AC45" s="69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</row>
    <row r="46" spans="1:69" ht="18.75" customHeight="1">
      <c r="A46" s="85"/>
      <c r="B46" s="65"/>
      <c r="C46" s="352"/>
      <c r="D46" s="352"/>
      <c r="E46" s="352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</row>
    <row r="47" spans="1:69" ht="18.75" customHeight="1">
      <c r="A47" s="66" t="s">
        <v>237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</row>
    <row r="48" spans="1:69" ht="18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</row>
    <row r="49" spans="1:47" ht="18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</row>
    <row r="50" spans="1:47" ht="18.75" customHeight="1">
      <c r="A50" s="70" t="s">
        <v>238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</row>
    <row r="51" spans="1:47" ht="18.75" customHeight="1">
      <c r="A51" s="65"/>
      <c r="B51" s="377"/>
      <c r="C51" s="378"/>
      <c r="D51" s="357"/>
      <c r="E51" s="357"/>
      <c r="F51" s="357"/>
      <c r="G51" s="357"/>
      <c r="H51" s="357"/>
      <c r="I51" s="357"/>
      <c r="J51" s="357">
        <v>1</v>
      </c>
      <c r="K51" s="357"/>
      <c r="L51" s="357"/>
      <c r="M51" s="357"/>
      <c r="N51" s="357"/>
      <c r="O51" s="357"/>
      <c r="P51" s="357"/>
      <c r="Q51" s="357">
        <v>2</v>
      </c>
      <c r="R51" s="357"/>
      <c r="S51" s="357"/>
      <c r="T51" s="357"/>
      <c r="U51" s="357"/>
      <c r="V51" s="357"/>
      <c r="W51" s="357"/>
      <c r="X51" s="357">
        <v>3</v>
      </c>
      <c r="Y51" s="357"/>
      <c r="Z51" s="357"/>
      <c r="AA51" s="357"/>
      <c r="AB51" s="357"/>
      <c r="AC51" s="357">
        <v>4</v>
      </c>
      <c r="AD51" s="357"/>
      <c r="AE51" s="357"/>
      <c r="AF51" s="357"/>
      <c r="AG51" s="357"/>
      <c r="AH51" s="357">
        <v>5</v>
      </c>
      <c r="AI51" s="357"/>
      <c r="AJ51" s="357"/>
      <c r="AK51" s="357"/>
      <c r="AL51" s="357"/>
      <c r="AM51" s="357"/>
      <c r="AN51" s="357"/>
      <c r="AO51" s="357"/>
      <c r="AP51" s="357">
        <v>6</v>
      </c>
      <c r="AQ51" s="357"/>
      <c r="AR51" s="357"/>
      <c r="AS51" s="357"/>
      <c r="AT51" s="65"/>
    </row>
    <row r="52" spans="1:47" ht="18.75" customHeight="1">
      <c r="A52" s="65"/>
      <c r="B52" s="379"/>
      <c r="C52" s="380"/>
      <c r="D52" s="373" t="s">
        <v>239</v>
      </c>
      <c r="E52" s="373"/>
      <c r="F52" s="373"/>
      <c r="G52" s="373"/>
      <c r="H52" s="373"/>
      <c r="I52" s="373"/>
      <c r="J52" s="373" t="s">
        <v>240</v>
      </c>
      <c r="K52" s="373"/>
      <c r="L52" s="373"/>
      <c r="M52" s="373"/>
      <c r="N52" s="373"/>
      <c r="O52" s="373"/>
      <c r="P52" s="373"/>
      <c r="Q52" s="373" t="s">
        <v>241</v>
      </c>
      <c r="R52" s="373"/>
      <c r="S52" s="373"/>
      <c r="T52" s="373"/>
      <c r="U52" s="373"/>
      <c r="V52" s="373"/>
      <c r="W52" s="373"/>
      <c r="X52" s="373" t="s">
        <v>242</v>
      </c>
      <c r="Y52" s="373"/>
      <c r="Z52" s="373"/>
      <c r="AA52" s="373"/>
      <c r="AB52" s="373"/>
      <c r="AC52" s="373" t="s">
        <v>243</v>
      </c>
      <c r="AD52" s="373"/>
      <c r="AE52" s="373"/>
      <c r="AF52" s="373"/>
      <c r="AG52" s="373"/>
      <c r="AH52" s="373" t="s">
        <v>244</v>
      </c>
      <c r="AI52" s="373"/>
      <c r="AJ52" s="373"/>
      <c r="AK52" s="373"/>
      <c r="AL52" s="373"/>
      <c r="AM52" s="373"/>
      <c r="AN52" s="373"/>
      <c r="AO52" s="373"/>
      <c r="AP52" s="373" t="s">
        <v>245</v>
      </c>
      <c r="AQ52" s="373"/>
      <c r="AR52" s="373"/>
      <c r="AS52" s="373"/>
      <c r="AT52" s="65"/>
    </row>
    <row r="53" spans="1:47" ht="18.75" customHeight="1">
      <c r="A53" s="65"/>
      <c r="B53" s="381"/>
      <c r="C53" s="382"/>
      <c r="D53" s="374" t="s">
        <v>246</v>
      </c>
      <c r="E53" s="374"/>
      <c r="F53" s="374"/>
      <c r="G53" s="374"/>
      <c r="H53" s="374"/>
      <c r="I53" s="374"/>
      <c r="J53" s="375" t="s">
        <v>247</v>
      </c>
      <c r="K53" s="375"/>
      <c r="L53" s="375"/>
      <c r="M53" s="375"/>
      <c r="N53" s="375"/>
      <c r="O53" s="375"/>
      <c r="P53" s="375"/>
      <c r="Q53" s="375" t="s">
        <v>248</v>
      </c>
      <c r="R53" s="375"/>
      <c r="S53" s="375"/>
      <c r="T53" s="375"/>
      <c r="U53" s="375"/>
      <c r="V53" s="375"/>
      <c r="W53" s="375"/>
      <c r="X53" s="375"/>
      <c r="Y53" s="375"/>
      <c r="Z53" s="375"/>
      <c r="AA53" s="375"/>
      <c r="AB53" s="375"/>
      <c r="AC53" s="375" t="s">
        <v>249</v>
      </c>
      <c r="AD53" s="375"/>
      <c r="AE53" s="375"/>
      <c r="AF53" s="375"/>
      <c r="AG53" s="375"/>
      <c r="AH53" s="375" t="s">
        <v>250</v>
      </c>
      <c r="AI53" s="375"/>
      <c r="AJ53" s="375"/>
      <c r="AK53" s="375"/>
      <c r="AL53" s="375"/>
      <c r="AM53" s="375"/>
      <c r="AN53" s="375"/>
      <c r="AO53" s="375"/>
      <c r="AP53" s="375"/>
      <c r="AQ53" s="375"/>
      <c r="AR53" s="375"/>
      <c r="AS53" s="375"/>
      <c r="AT53" s="65"/>
    </row>
    <row r="54" spans="1:47" ht="18.75" customHeight="1">
      <c r="A54" s="65"/>
      <c r="B54" s="357" t="s">
        <v>251</v>
      </c>
      <c r="C54" s="357"/>
      <c r="D54" s="358" t="s">
        <v>231</v>
      </c>
      <c r="E54" s="358"/>
      <c r="F54" s="358"/>
      <c r="G54" s="358"/>
      <c r="H54" s="358"/>
      <c r="I54" s="358"/>
      <c r="J54" s="359" t="e">
        <f ca="1">I64</f>
        <v>#N/A</v>
      </c>
      <c r="K54" s="360"/>
      <c r="L54" s="360"/>
      <c r="M54" s="360"/>
      <c r="N54" s="360"/>
      <c r="O54" s="361">
        <f>N64</f>
        <v>0</v>
      </c>
      <c r="P54" s="362"/>
      <c r="Q54" s="363" t="e">
        <f ca="1">O74</f>
        <v>#N/A</v>
      </c>
      <c r="R54" s="364"/>
      <c r="S54" s="364"/>
      <c r="T54" s="364"/>
      <c r="U54" s="365" t="str">
        <f>R74</f>
        <v>mg</v>
      </c>
      <c r="V54" s="361"/>
      <c r="W54" s="362"/>
      <c r="X54" s="357" t="e">
        <f ca="1">I71</f>
        <v>#N/A</v>
      </c>
      <c r="Y54" s="357"/>
      <c r="Z54" s="357"/>
      <c r="AA54" s="357"/>
      <c r="AB54" s="357"/>
      <c r="AC54" s="357">
        <f>L74</f>
        <v>-1</v>
      </c>
      <c r="AD54" s="357"/>
      <c r="AE54" s="357"/>
      <c r="AF54" s="357"/>
      <c r="AG54" s="357"/>
      <c r="AH54" s="363" t="e">
        <f ca="1">V74</f>
        <v>#N/A</v>
      </c>
      <c r="AI54" s="364"/>
      <c r="AJ54" s="364"/>
      <c r="AK54" s="364"/>
      <c r="AL54" s="364"/>
      <c r="AM54" s="365" t="str">
        <f>Y74</f>
        <v>mg</v>
      </c>
      <c r="AN54" s="365"/>
      <c r="AO54" s="371"/>
      <c r="AP54" s="357" t="str">
        <f>IF(N9=0,"∞",2)</f>
        <v>∞</v>
      </c>
      <c r="AQ54" s="357"/>
      <c r="AR54" s="357"/>
      <c r="AS54" s="357"/>
      <c r="AT54" s="65"/>
    </row>
    <row r="55" spans="1:47" ht="18.75" customHeight="1">
      <c r="A55" s="65"/>
      <c r="B55" s="357" t="s">
        <v>252</v>
      </c>
      <c r="C55" s="357"/>
      <c r="D55" s="358" t="s">
        <v>229</v>
      </c>
      <c r="E55" s="358"/>
      <c r="F55" s="358"/>
      <c r="G55" s="358"/>
      <c r="H55" s="358"/>
      <c r="I55" s="358"/>
      <c r="J55" s="359" t="e">
        <f ca="1">I87</f>
        <v>#N/A</v>
      </c>
      <c r="K55" s="372"/>
      <c r="L55" s="372"/>
      <c r="M55" s="372"/>
      <c r="N55" s="372"/>
      <c r="O55" s="361">
        <f>N87</f>
        <v>0</v>
      </c>
      <c r="P55" s="362"/>
      <c r="Q55" s="363" t="e">
        <f ca="1">N96</f>
        <v>#N/A</v>
      </c>
      <c r="R55" s="364"/>
      <c r="S55" s="364"/>
      <c r="T55" s="364"/>
      <c r="U55" s="365" t="str">
        <f>Q96</f>
        <v>mg</v>
      </c>
      <c r="V55" s="361"/>
      <c r="W55" s="362"/>
      <c r="X55" s="357" t="str">
        <f>I93</f>
        <v>정규</v>
      </c>
      <c r="Y55" s="357"/>
      <c r="Z55" s="357"/>
      <c r="AA55" s="357"/>
      <c r="AB55" s="357"/>
      <c r="AC55" s="357">
        <f>L96</f>
        <v>1</v>
      </c>
      <c r="AD55" s="357"/>
      <c r="AE55" s="357"/>
      <c r="AF55" s="357"/>
      <c r="AG55" s="357"/>
      <c r="AH55" s="363" t="e">
        <f ca="1">U96</f>
        <v>#N/A</v>
      </c>
      <c r="AI55" s="364"/>
      <c r="AJ55" s="364"/>
      <c r="AK55" s="364"/>
      <c r="AL55" s="364"/>
      <c r="AM55" s="365" t="str">
        <f>X96</f>
        <v>mg</v>
      </c>
      <c r="AN55" s="365"/>
      <c r="AO55" s="371"/>
      <c r="AP55" s="357" t="str">
        <f>S97</f>
        <v>∞</v>
      </c>
      <c r="AQ55" s="357"/>
      <c r="AR55" s="357"/>
      <c r="AS55" s="357"/>
      <c r="AT55" s="65"/>
    </row>
    <row r="56" spans="1:47" ht="18.75" customHeight="1">
      <c r="A56" s="65"/>
      <c r="B56" s="357" t="s">
        <v>253</v>
      </c>
      <c r="C56" s="357"/>
      <c r="D56" s="358" t="s">
        <v>233</v>
      </c>
      <c r="E56" s="358"/>
      <c r="F56" s="358"/>
      <c r="G56" s="358"/>
      <c r="H56" s="358"/>
      <c r="I56" s="358"/>
      <c r="J56" s="359">
        <f>I102</f>
        <v>0</v>
      </c>
      <c r="K56" s="360"/>
      <c r="L56" s="360"/>
      <c r="M56" s="360"/>
      <c r="N56" s="360"/>
      <c r="O56" s="361">
        <f>N102</f>
        <v>0</v>
      </c>
      <c r="P56" s="362"/>
      <c r="Q56" s="363" t="e">
        <f ca="1">N109</f>
        <v>#N/A</v>
      </c>
      <c r="R56" s="364"/>
      <c r="S56" s="364"/>
      <c r="T56" s="364"/>
      <c r="U56" s="365" t="str">
        <f>Q109</f>
        <v>mg</v>
      </c>
      <c r="V56" s="361"/>
      <c r="W56" s="362"/>
      <c r="X56" s="357" t="str">
        <f>I106</f>
        <v>직사각형</v>
      </c>
      <c r="Y56" s="357"/>
      <c r="Z56" s="357"/>
      <c r="AA56" s="357"/>
      <c r="AB56" s="357"/>
      <c r="AC56" s="357">
        <f>L109</f>
        <v>1</v>
      </c>
      <c r="AD56" s="357"/>
      <c r="AE56" s="357"/>
      <c r="AF56" s="357"/>
      <c r="AG56" s="357"/>
      <c r="AH56" s="363" t="e">
        <f ca="1">U109</f>
        <v>#N/A</v>
      </c>
      <c r="AI56" s="364"/>
      <c r="AJ56" s="364"/>
      <c r="AK56" s="364"/>
      <c r="AL56" s="364"/>
      <c r="AM56" s="365" t="str">
        <f>X109</f>
        <v>mg</v>
      </c>
      <c r="AN56" s="365"/>
      <c r="AO56" s="371"/>
      <c r="AP56" s="357" t="str">
        <f>S110</f>
        <v>∞</v>
      </c>
      <c r="AQ56" s="357"/>
      <c r="AR56" s="357"/>
      <c r="AS56" s="357"/>
      <c r="AT56" s="65"/>
    </row>
    <row r="57" spans="1:47" ht="18.75" customHeight="1">
      <c r="A57" s="65"/>
      <c r="B57" s="357" t="s">
        <v>254</v>
      </c>
      <c r="C57" s="357"/>
      <c r="D57" s="358" t="s">
        <v>235</v>
      </c>
      <c r="E57" s="358"/>
      <c r="F57" s="358"/>
      <c r="G57" s="358"/>
      <c r="H57" s="358"/>
      <c r="I57" s="358"/>
      <c r="J57" s="359">
        <f>I115</f>
        <v>0</v>
      </c>
      <c r="K57" s="360"/>
      <c r="L57" s="360"/>
      <c r="M57" s="360"/>
      <c r="N57" s="360"/>
      <c r="O57" s="361">
        <f>N115</f>
        <v>0</v>
      </c>
      <c r="P57" s="362"/>
      <c r="Q57" s="363" t="e">
        <f ca="1">N122</f>
        <v>#N/A</v>
      </c>
      <c r="R57" s="364"/>
      <c r="S57" s="364"/>
      <c r="T57" s="364"/>
      <c r="U57" s="365" t="str">
        <f>Q122</f>
        <v>mg</v>
      </c>
      <c r="V57" s="361"/>
      <c r="W57" s="362"/>
      <c r="X57" s="357" t="str">
        <f>I119</f>
        <v>직사각형</v>
      </c>
      <c r="Y57" s="357"/>
      <c r="Z57" s="357"/>
      <c r="AA57" s="357"/>
      <c r="AB57" s="357"/>
      <c r="AC57" s="357">
        <f>L122</f>
        <v>1</v>
      </c>
      <c r="AD57" s="357"/>
      <c r="AE57" s="357"/>
      <c r="AF57" s="357"/>
      <c r="AG57" s="357"/>
      <c r="AH57" s="363" t="e">
        <f ca="1">U122</f>
        <v>#N/A</v>
      </c>
      <c r="AI57" s="364"/>
      <c r="AJ57" s="364"/>
      <c r="AK57" s="364"/>
      <c r="AL57" s="364"/>
      <c r="AM57" s="365" t="str">
        <f>X122</f>
        <v>mg</v>
      </c>
      <c r="AN57" s="365"/>
      <c r="AO57" s="371"/>
      <c r="AP57" s="357" t="str">
        <f>S123</f>
        <v>∞</v>
      </c>
      <c r="AQ57" s="357"/>
      <c r="AR57" s="357"/>
      <c r="AS57" s="357"/>
      <c r="AT57" s="65"/>
    </row>
    <row r="58" spans="1:47" ht="18.75" customHeight="1">
      <c r="A58" s="65"/>
      <c r="B58" s="357" t="s">
        <v>255</v>
      </c>
      <c r="C58" s="357"/>
      <c r="D58" s="358" t="s">
        <v>227</v>
      </c>
      <c r="E58" s="358"/>
      <c r="F58" s="358"/>
      <c r="G58" s="358"/>
      <c r="H58" s="358"/>
      <c r="I58" s="358"/>
      <c r="J58" s="366" t="e">
        <f ca="1">OFFSET(Z20,B9,0)</f>
        <v>#N/A</v>
      </c>
      <c r="K58" s="367"/>
      <c r="L58" s="367"/>
      <c r="M58" s="367"/>
      <c r="N58" s="367"/>
      <c r="O58" s="361">
        <f>O55</f>
        <v>0</v>
      </c>
      <c r="P58" s="362"/>
      <c r="Q58" s="368" t="s">
        <v>200</v>
      </c>
      <c r="R58" s="369"/>
      <c r="S58" s="369"/>
      <c r="T58" s="369"/>
      <c r="U58" s="369"/>
      <c r="V58" s="369"/>
      <c r="W58" s="370"/>
      <c r="X58" s="357" t="s">
        <v>200</v>
      </c>
      <c r="Y58" s="357"/>
      <c r="Z58" s="357"/>
      <c r="AA58" s="357"/>
      <c r="AB58" s="357"/>
      <c r="AC58" s="357" t="s">
        <v>200</v>
      </c>
      <c r="AD58" s="357"/>
      <c r="AE58" s="357"/>
      <c r="AF58" s="357"/>
      <c r="AG58" s="357"/>
      <c r="AH58" s="363" t="e">
        <f ca="1">D129</f>
        <v>#N/A</v>
      </c>
      <c r="AI58" s="364"/>
      <c r="AJ58" s="364"/>
      <c r="AK58" s="364"/>
      <c r="AL58" s="364"/>
      <c r="AM58" s="365" t="str">
        <f>G129</f>
        <v>mg</v>
      </c>
      <c r="AN58" s="365"/>
      <c r="AO58" s="371"/>
      <c r="AP58" s="357" t="e">
        <f ca="1">IF(Q54=0,"∞",ROUNDDOWN(AH58^4/(AH54^4/AP54),0))</f>
        <v>#N/A</v>
      </c>
      <c r="AQ58" s="357"/>
      <c r="AR58" s="357"/>
      <c r="AS58" s="357"/>
      <c r="AT58" s="65"/>
    </row>
    <row r="59" spans="1:47" ht="18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</row>
    <row r="60" spans="1:47" ht="18.75" customHeight="1">
      <c r="A60" s="66" t="s">
        <v>256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</row>
    <row r="61" spans="1:47" ht="18.75" customHeight="1">
      <c r="A61" s="65"/>
      <c r="B61" s="70" t="s">
        <v>257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</row>
    <row r="62" spans="1:47" ht="18.75" customHeight="1">
      <c r="A62" s="65"/>
      <c r="C62" s="65" t="s">
        <v>258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</row>
    <row r="63" spans="1:47" ht="18.75" customHeight="1">
      <c r="A63" s="65"/>
      <c r="C63" s="70"/>
      <c r="D63" s="65" t="s">
        <v>259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</row>
    <row r="64" spans="1:47" ht="18.75" customHeight="1">
      <c r="B64" s="65"/>
      <c r="C64" s="65" t="s">
        <v>260</v>
      </c>
      <c r="D64" s="65"/>
      <c r="E64" s="65"/>
      <c r="F64" s="65"/>
      <c r="G64" s="65"/>
      <c r="H64" s="65"/>
      <c r="I64" s="348" t="e">
        <f ca="1">OFFSET(R20,B9,0)</f>
        <v>#N/A</v>
      </c>
      <c r="J64" s="348"/>
      <c r="K64" s="348"/>
      <c r="L64" s="348"/>
      <c r="M64" s="348"/>
      <c r="N64" s="346">
        <f>N6</f>
        <v>0</v>
      </c>
      <c r="O64" s="346"/>
      <c r="P64" s="132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</row>
    <row r="65" spans="1:48" ht="18.75" customHeight="1">
      <c r="B65" s="65"/>
      <c r="C65" s="65" t="s">
        <v>261</v>
      </c>
      <c r="D65" s="65"/>
      <c r="E65" s="65"/>
      <c r="F65" s="65"/>
      <c r="G65" s="65"/>
      <c r="H65" s="65"/>
      <c r="I65" s="65"/>
      <c r="J65" s="71" t="s">
        <v>262</v>
      </c>
      <c r="K65" s="65"/>
      <c r="L65" s="65"/>
      <c r="M65" s="65"/>
      <c r="N65" s="65"/>
      <c r="O65" s="65"/>
      <c r="P65" s="65"/>
      <c r="Q65" s="346" t="e">
        <f ca="1">T9</f>
        <v>#N/A</v>
      </c>
      <c r="R65" s="346"/>
      <c r="S65" s="346"/>
      <c r="T65" s="390" t="str">
        <f>T8</f>
        <v>mg</v>
      </c>
      <c r="U65" s="390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</row>
    <row r="66" spans="1:48" ht="18.75" customHeight="1">
      <c r="B66" s="65"/>
      <c r="C66" s="65"/>
      <c r="D66" s="65"/>
      <c r="E66" s="65"/>
      <c r="F66" s="65"/>
      <c r="G66" s="65"/>
      <c r="H66" s="65"/>
      <c r="I66" s="65"/>
      <c r="J66" s="350" t="s">
        <v>263</v>
      </c>
      <c r="K66" s="350"/>
      <c r="L66" s="350"/>
      <c r="M66" s="351" t="s">
        <v>264</v>
      </c>
      <c r="N66" s="351"/>
      <c r="O66" s="352" t="s">
        <v>265</v>
      </c>
      <c r="P66" s="353" t="e">
        <f ca="1">Q65</f>
        <v>#N/A</v>
      </c>
      <c r="Q66" s="353"/>
      <c r="R66" s="353"/>
      <c r="S66" s="354" t="str">
        <f>T65</f>
        <v>mg</v>
      </c>
      <c r="T66" s="354"/>
      <c r="U66" s="352" t="s">
        <v>265</v>
      </c>
      <c r="V66" s="333" t="e">
        <f ca="1">P66/SQRT(3)</f>
        <v>#N/A</v>
      </c>
      <c r="W66" s="333"/>
      <c r="X66" s="333"/>
      <c r="Y66" s="334" t="str">
        <f>T65</f>
        <v>mg</v>
      </c>
      <c r="Z66" s="334"/>
      <c r="AA66" s="138"/>
      <c r="AB66" s="138"/>
      <c r="AC66" s="138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</row>
    <row r="67" spans="1:48" ht="18.75" customHeight="1">
      <c r="B67" s="65"/>
      <c r="C67" s="65"/>
      <c r="D67" s="65"/>
      <c r="E67" s="65"/>
      <c r="F67" s="65"/>
      <c r="G67" s="65"/>
      <c r="H67" s="65"/>
      <c r="I67" s="65"/>
      <c r="J67" s="350"/>
      <c r="K67" s="350"/>
      <c r="L67" s="350"/>
      <c r="M67" s="355"/>
      <c r="N67" s="355"/>
      <c r="O67" s="352"/>
      <c r="P67" s="356"/>
      <c r="Q67" s="356"/>
      <c r="R67" s="356"/>
      <c r="S67" s="356"/>
      <c r="T67" s="356"/>
      <c r="U67" s="352"/>
      <c r="V67" s="333"/>
      <c r="W67" s="333"/>
      <c r="X67" s="333"/>
      <c r="Y67" s="334"/>
      <c r="Z67" s="334"/>
      <c r="AA67" s="138"/>
      <c r="AB67" s="138"/>
      <c r="AC67" s="138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</row>
    <row r="68" spans="1:48" ht="18.75" customHeight="1">
      <c r="B68" s="65"/>
      <c r="C68" s="65"/>
      <c r="D68" s="65"/>
      <c r="E68" s="65"/>
      <c r="F68" s="65"/>
      <c r="G68" s="65"/>
      <c r="H68" s="65"/>
      <c r="I68" s="65"/>
      <c r="J68" s="129" t="s">
        <v>266</v>
      </c>
      <c r="K68" s="133"/>
      <c r="L68" s="133"/>
      <c r="M68" s="131"/>
      <c r="N68" s="131"/>
      <c r="O68" s="131"/>
      <c r="P68" s="135"/>
      <c r="Q68" s="135"/>
      <c r="R68" s="135"/>
      <c r="S68" s="135"/>
      <c r="T68" s="134"/>
      <c r="U68" s="131"/>
      <c r="V68" s="137"/>
      <c r="W68" s="137"/>
      <c r="X68" s="137"/>
      <c r="Y68" s="138"/>
      <c r="Z68" s="138"/>
      <c r="AA68" s="138"/>
      <c r="AB68" s="138"/>
      <c r="AC68" s="138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</row>
    <row r="69" spans="1:48" ht="18.75" customHeight="1">
      <c r="B69" s="65"/>
      <c r="C69" s="65"/>
      <c r="D69" s="65"/>
      <c r="E69" s="65"/>
      <c r="F69" s="65"/>
      <c r="G69" s="65"/>
      <c r="H69" s="65"/>
      <c r="I69" s="65"/>
      <c r="J69" s="350" t="s">
        <v>263</v>
      </c>
      <c r="K69" s="350"/>
      <c r="L69" s="350"/>
      <c r="P69" s="135"/>
      <c r="Q69" s="352" t="s">
        <v>265</v>
      </c>
      <c r="R69" s="353" t="e">
        <f ca="1">Z9</f>
        <v>#N/A</v>
      </c>
      <c r="S69" s="353"/>
      <c r="T69" s="353"/>
      <c r="U69" s="354" t="str">
        <f>T65</f>
        <v>mg</v>
      </c>
      <c r="V69" s="354"/>
      <c r="W69" s="352" t="s">
        <v>265</v>
      </c>
      <c r="X69" s="333" t="e">
        <f ca="1">R69/2/SQRT(3)</f>
        <v>#N/A</v>
      </c>
      <c r="Y69" s="333"/>
      <c r="Z69" s="333"/>
      <c r="AA69" s="334" t="str">
        <f>Y66</f>
        <v>mg</v>
      </c>
      <c r="AB69" s="334"/>
      <c r="AC69" s="138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</row>
    <row r="70" spans="1:48" ht="18.75" customHeight="1">
      <c r="B70" s="65"/>
      <c r="C70" s="65"/>
      <c r="D70" s="65"/>
      <c r="E70" s="65"/>
      <c r="F70" s="65"/>
      <c r="G70" s="65"/>
      <c r="H70" s="65"/>
      <c r="I70" s="65"/>
      <c r="J70" s="350"/>
      <c r="K70" s="350"/>
      <c r="L70" s="350"/>
      <c r="P70" s="135"/>
      <c r="Q70" s="352"/>
      <c r="R70" s="356"/>
      <c r="S70" s="356"/>
      <c r="T70" s="356"/>
      <c r="U70" s="356"/>
      <c r="V70" s="356"/>
      <c r="W70" s="352"/>
      <c r="X70" s="333"/>
      <c r="Y70" s="333"/>
      <c r="Z70" s="333"/>
      <c r="AA70" s="334"/>
      <c r="AB70" s="334"/>
      <c r="AC70" s="138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</row>
    <row r="71" spans="1:48" ht="18.75" customHeight="1">
      <c r="B71" s="65"/>
      <c r="C71" s="65" t="s">
        <v>267</v>
      </c>
      <c r="D71" s="65"/>
      <c r="E71" s="65"/>
      <c r="F71" s="65"/>
      <c r="G71" s="65"/>
      <c r="H71" s="65"/>
      <c r="I71" s="341" t="e">
        <f ca="1">IF(Q65=0,"직사각형","t")</f>
        <v>#N/A</v>
      </c>
      <c r="J71" s="341"/>
      <c r="K71" s="341"/>
      <c r="L71" s="341"/>
      <c r="M71" s="341"/>
      <c r="N71" s="341"/>
      <c r="O71" s="341"/>
      <c r="P71" s="341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</row>
    <row r="72" spans="1:48" ht="18.75" customHeight="1">
      <c r="B72" s="65"/>
      <c r="C72" s="335" t="s">
        <v>268</v>
      </c>
      <c r="D72" s="335"/>
      <c r="E72" s="335"/>
      <c r="F72" s="335"/>
      <c r="G72" s="335"/>
      <c r="H72" s="335"/>
      <c r="I72" s="134"/>
      <c r="J72" s="134"/>
      <c r="K72" s="65"/>
      <c r="L72" s="65"/>
      <c r="M72" s="332">
        <v>-1</v>
      </c>
      <c r="N72" s="332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</row>
    <row r="73" spans="1:48" ht="18.75" customHeight="1">
      <c r="B73" s="65"/>
      <c r="C73" s="335"/>
      <c r="D73" s="335"/>
      <c r="E73" s="335"/>
      <c r="F73" s="335"/>
      <c r="G73" s="335"/>
      <c r="H73" s="335"/>
      <c r="I73" s="140"/>
      <c r="J73" s="140"/>
      <c r="K73" s="65"/>
      <c r="L73" s="65"/>
      <c r="M73" s="332"/>
      <c r="N73" s="332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</row>
    <row r="74" spans="1:48" ht="18.75" customHeight="1">
      <c r="B74" s="65"/>
      <c r="C74" s="65" t="s">
        <v>269</v>
      </c>
      <c r="D74" s="65"/>
      <c r="E74" s="65"/>
      <c r="F74" s="65"/>
      <c r="G74" s="65"/>
      <c r="H74" s="65"/>
      <c r="I74" s="65"/>
      <c r="J74" s="65"/>
      <c r="K74" s="136" t="s">
        <v>270</v>
      </c>
      <c r="L74" s="391">
        <f>M72</f>
        <v>-1</v>
      </c>
      <c r="M74" s="391"/>
      <c r="N74" s="134" t="s">
        <v>271</v>
      </c>
      <c r="O74" s="333" t="e">
        <f ca="1">MAX(V66,X69)</f>
        <v>#N/A</v>
      </c>
      <c r="P74" s="333"/>
      <c r="Q74" s="333"/>
      <c r="R74" s="334" t="str">
        <f>Y66</f>
        <v>mg</v>
      </c>
      <c r="S74" s="346"/>
      <c r="T74" s="136" t="s">
        <v>270</v>
      </c>
      <c r="U74" s="92" t="s">
        <v>265</v>
      </c>
      <c r="V74" s="333" t="e">
        <f ca="1">O74</f>
        <v>#N/A</v>
      </c>
      <c r="W74" s="333"/>
      <c r="X74" s="333"/>
      <c r="Y74" s="334" t="str">
        <f>R74</f>
        <v>mg</v>
      </c>
      <c r="Z74" s="346"/>
      <c r="AA74" s="132"/>
      <c r="AB74" s="65"/>
      <c r="AC74" s="65"/>
      <c r="AD74" s="65"/>
      <c r="AE74" s="65"/>
      <c r="AF74" s="65"/>
      <c r="AP74" s="65"/>
      <c r="AQ74" s="65"/>
      <c r="AR74" s="65"/>
      <c r="AS74" s="65"/>
      <c r="AT74" s="65"/>
      <c r="AU74" s="65"/>
      <c r="AV74" s="65"/>
    </row>
    <row r="75" spans="1:48" ht="18.75" customHeight="1">
      <c r="B75" s="65"/>
      <c r="C75" s="65" t="s">
        <v>272</v>
      </c>
      <c r="D75" s="65"/>
      <c r="E75" s="65"/>
      <c r="F75" s="65"/>
      <c r="G75" s="65"/>
      <c r="H75" s="65"/>
      <c r="I75" s="171" t="s">
        <v>471</v>
      </c>
      <c r="J75" s="171"/>
      <c r="K75" s="171" t="s">
        <v>472</v>
      </c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</row>
    <row r="76" spans="1:48" ht="18.75" customHeight="1">
      <c r="B76" s="65"/>
      <c r="C76" s="65"/>
      <c r="D76" s="65"/>
      <c r="E76" s="65"/>
      <c r="F76" s="65"/>
      <c r="G76" s="65"/>
      <c r="H76" s="65"/>
      <c r="I76" s="171"/>
      <c r="J76" s="129" t="s">
        <v>266</v>
      </c>
      <c r="K76" s="171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</row>
    <row r="77" spans="1:48" ht="18.75" customHeight="1">
      <c r="B77" s="65"/>
      <c r="C77" s="65"/>
      <c r="D77" s="65"/>
      <c r="E77" s="65"/>
      <c r="F77" s="65"/>
      <c r="G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347" t="s">
        <v>291</v>
      </c>
      <c r="T77" s="347"/>
      <c r="U77" s="65"/>
      <c r="V77" s="65" t="s">
        <v>292</v>
      </c>
      <c r="W77" s="65"/>
      <c r="X77" s="65"/>
      <c r="Y77" s="65"/>
      <c r="Z77" s="65"/>
      <c r="AA77" s="65"/>
      <c r="AB77" s="65"/>
      <c r="AC77" s="65"/>
      <c r="AD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</row>
    <row r="78" spans="1:48" ht="18.75" customHeight="1">
      <c r="B78" s="65"/>
      <c r="C78" s="65"/>
      <c r="D78" s="65"/>
      <c r="E78" s="65"/>
      <c r="F78" s="65"/>
      <c r="G78" s="65"/>
      <c r="H78" s="71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347"/>
      <c r="T78" s="347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</row>
    <row r="79" spans="1:48" ht="18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</row>
    <row r="80" spans="1:48" ht="18.75" customHeight="1">
      <c r="A80" s="65"/>
      <c r="B80" s="70" t="s">
        <v>273</v>
      </c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</row>
    <row r="81" spans="1:46" ht="18.75" customHeight="1">
      <c r="A81" s="65"/>
      <c r="B81" s="70"/>
      <c r="C81" s="65" t="s">
        <v>274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</row>
    <row r="82" spans="1:46" ht="18.75" customHeight="1">
      <c r="A82" s="65"/>
      <c r="B82" s="70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</row>
    <row r="83" spans="1:46" ht="18.75" customHeight="1">
      <c r="A83" s="65"/>
      <c r="B83" s="70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</row>
    <row r="84" spans="1:46" ht="18.75" customHeight="1">
      <c r="A84" s="65"/>
      <c r="B84" s="70"/>
      <c r="C84" s="65"/>
      <c r="D84" s="352" t="s">
        <v>275</v>
      </c>
      <c r="E84" s="352"/>
      <c r="F84" s="352"/>
      <c r="G84" s="65" t="s">
        <v>276</v>
      </c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</row>
    <row r="85" spans="1:46" ht="18.75" customHeight="1">
      <c r="A85" s="65"/>
      <c r="B85" s="70"/>
      <c r="C85" s="65"/>
      <c r="D85" s="352" t="s">
        <v>277</v>
      </c>
      <c r="E85" s="352"/>
      <c r="F85" s="352"/>
      <c r="G85" s="65" t="s">
        <v>278</v>
      </c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</row>
    <row r="86" spans="1:46" ht="18.75" customHeight="1">
      <c r="A86" s="65"/>
      <c r="B86" s="70"/>
      <c r="C86" s="65"/>
      <c r="D86" s="352" t="s">
        <v>279</v>
      </c>
      <c r="E86" s="352"/>
      <c r="F86" s="352"/>
      <c r="G86" s="352"/>
      <c r="H86" s="352"/>
      <c r="I86" s="65" t="s">
        <v>280</v>
      </c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</row>
    <row r="87" spans="1:46" ht="18.75" customHeight="1">
      <c r="A87" s="65"/>
      <c r="B87" s="65"/>
      <c r="C87" s="65" t="s">
        <v>281</v>
      </c>
      <c r="D87" s="65"/>
      <c r="E87" s="65"/>
      <c r="F87" s="65"/>
      <c r="G87" s="65"/>
      <c r="H87" s="65"/>
      <c r="I87" s="348" t="e">
        <f ca="1">OFFSET(J20,B9,0)</f>
        <v>#N/A</v>
      </c>
      <c r="J87" s="348"/>
      <c r="K87" s="348"/>
      <c r="L87" s="348"/>
      <c r="M87" s="348"/>
      <c r="N87" s="346">
        <f>N6</f>
        <v>0</v>
      </c>
      <c r="O87" s="346"/>
      <c r="P87" s="132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</row>
    <row r="88" spans="1:46" ht="18.75" customHeight="1">
      <c r="A88" s="65"/>
      <c r="B88" s="65"/>
      <c r="C88" s="65" t="s">
        <v>282</v>
      </c>
      <c r="D88" s="65"/>
      <c r="E88" s="65"/>
      <c r="F88" s="65"/>
      <c r="G88" s="65"/>
      <c r="H88" s="65"/>
      <c r="I88" s="65"/>
      <c r="J88" s="65" t="s">
        <v>283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346" t="e">
        <f ca="1">AL9</f>
        <v>#N/A</v>
      </c>
      <c r="Z88" s="346"/>
      <c r="AA88" s="346"/>
      <c r="AB88" s="346" t="str">
        <f>AL8</f>
        <v>mg</v>
      </c>
      <c r="AC88" s="346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</row>
    <row r="89" spans="1:46" ht="18.75" customHeight="1">
      <c r="A89" s="65"/>
      <c r="B89" s="65"/>
      <c r="C89" s="65"/>
      <c r="D89" s="65"/>
      <c r="E89" s="65"/>
      <c r="F89" s="65"/>
      <c r="G89" s="65"/>
      <c r="H89" s="65"/>
      <c r="I89" s="65"/>
      <c r="J89" s="350" t="s">
        <v>284</v>
      </c>
      <c r="K89" s="350"/>
      <c r="L89" s="350"/>
      <c r="M89" s="351" t="s">
        <v>275</v>
      </c>
      <c r="N89" s="351"/>
      <c r="O89" s="352" t="s">
        <v>265</v>
      </c>
      <c r="P89" s="353" t="e">
        <f ca="1">Y88</f>
        <v>#N/A</v>
      </c>
      <c r="Q89" s="353"/>
      <c r="R89" s="353"/>
      <c r="S89" s="130" t="s">
        <v>205</v>
      </c>
      <c r="T89" s="130"/>
      <c r="U89" s="130"/>
      <c r="V89" s="352" t="s">
        <v>265</v>
      </c>
      <c r="W89" s="333" t="e">
        <f ca="1">P89/2</f>
        <v>#N/A</v>
      </c>
      <c r="X89" s="333"/>
      <c r="Y89" s="333"/>
      <c r="Z89" s="334" t="str">
        <f>AB88</f>
        <v>mg</v>
      </c>
      <c r="AA89" s="334"/>
      <c r="AB89" s="93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</row>
    <row r="90" spans="1:46" ht="18.75" customHeight="1">
      <c r="A90" s="65"/>
      <c r="B90" s="65"/>
      <c r="C90" s="65"/>
      <c r="D90" s="65"/>
      <c r="E90" s="65"/>
      <c r="F90" s="65"/>
      <c r="G90" s="65"/>
      <c r="H90" s="65"/>
      <c r="I90" s="65"/>
      <c r="J90" s="350"/>
      <c r="K90" s="350"/>
      <c r="L90" s="350"/>
      <c r="M90" s="355" t="s">
        <v>277</v>
      </c>
      <c r="N90" s="355"/>
      <c r="O90" s="352"/>
      <c r="P90" s="356">
        <v>2</v>
      </c>
      <c r="Q90" s="356"/>
      <c r="R90" s="356"/>
      <c r="S90" s="356"/>
      <c r="T90" s="356"/>
      <c r="U90" s="356"/>
      <c r="V90" s="352"/>
      <c r="W90" s="333"/>
      <c r="X90" s="333"/>
      <c r="Y90" s="333"/>
      <c r="Z90" s="334"/>
      <c r="AA90" s="334"/>
      <c r="AB90" s="94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</row>
    <row r="91" spans="1:46" ht="18.75" customHeight="1">
      <c r="A91" s="65"/>
      <c r="B91" s="65"/>
      <c r="C91" s="65"/>
      <c r="D91" s="65"/>
      <c r="E91" s="65"/>
      <c r="F91" s="65"/>
      <c r="G91" s="65"/>
      <c r="H91" s="65"/>
      <c r="I91" s="65"/>
      <c r="J91" s="350" t="s">
        <v>285</v>
      </c>
      <c r="K91" s="350"/>
      <c r="L91" s="350"/>
      <c r="M91" s="350"/>
      <c r="N91" s="350"/>
      <c r="O91" s="333">
        <f ca="1">AR9</f>
        <v>0</v>
      </c>
      <c r="P91" s="333"/>
      <c r="Q91" s="333"/>
      <c r="R91" s="346" t="str">
        <f>AB88</f>
        <v>mg</v>
      </c>
      <c r="S91" s="346"/>
      <c r="T91" s="135"/>
      <c r="U91" s="135"/>
      <c r="V91" s="131"/>
      <c r="W91" s="137"/>
      <c r="X91" s="137"/>
      <c r="Y91" s="137"/>
      <c r="Z91" s="138"/>
      <c r="AA91" s="138"/>
      <c r="AB91" s="94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</row>
    <row r="92" spans="1:46" ht="18.75" customHeight="1">
      <c r="A92" s="65"/>
      <c r="B92" s="65"/>
      <c r="C92" s="65"/>
      <c r="D92" s="65"/>
      <c r="E92" s="65"/>
      <c r="F92" s="65"/>
      <c r="G92" s="65"/>
      <c r="H92" s="65"/>
      <c r="I92" s="65"/>
      <c r="J92" s="69"/>
      <c r="K92" s="65"/>
      <c r="L92" s="344" t="e">
        <f ca="1">W89</f>
        <v>#N/A</v>
      </c>
      <c r="M92" s="332"/>
      <c r="N92" s="332"/>
      <c r="O92" s="65"/>
      <c r="P92" s="344">
        <f ca="1">O91</f>
        <v>0</v>
      </c>
      <c r="Q92" s="332"/>
      <c r="R92" s="332"/>
      <c r="S92" s="332"/>
      <c r="T92" s="131" t="s">
        <v>265</v>
      </c>
      <c r="U92" s="333" t="e">
        <f ca="1">SQRT(SUMSQ(W89,O91))</f>
        <v>#N/A</v>
      </c>
      <c r="V92" s="333"/>
      <c r="W92" s="333"/>
      <c r="X92" s="334" t="str">
        <f>Z89</f>
        <v>mg</v>
      </c>
      <c r="Y92" s="334"/>
      <c r="Z92" s="138"/>
      <c r="AA92" s="138"/>
      <c r="AB92" s="94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</row>
    <row r="93" spans="1:46" ht="18.75" customHeight="1">
      <c r="A93" s="65"/>
      <c r="B93" s="65"/>
      <c r="C93" s="65" t="s">
        <v>286</v>
      </c>
      <c r="D93" s="65"/>
      <c r="E93" s="65"/>
      <c r="F93" s="65"/>
      <c r="G93" s="65"/>
      <c r="H93" s="65"/>
      <c r="I93" s="341" t="s">
        <v>287</v>
      </c>
      <c r="J93" s="341"/>
      <c r="K93" s="341"/>
      <c r="L93" s="341"/>
      <c r="M93" s="341"/>
      <c r="N93" s="341"/>
      <c r="O93" s="341"/>
      <c r="P93" s="341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</row>
    <row r="94" spans="1:46" ht="18.75" customHeight="1">
      <c r="A94" s="65"/>
      <c r="B94" s="65"/>
      <c r="C94" s="335" t="s">
        <v>288</v>
      </c>
      <c r="D94" s="335"/>
      <c r="E94" s="335"/>
      <c r="F94" s="335"/>
      <c r="G94" s="335"/>
      <c r="H94" s="335"/>
      <c r="I94" s="134"/>
      <c r="J94" s="134"/>
      <c r="K94" s="65"/>
      <c r="L94" s="65"/>
      <c r="M94" s="332">
        <v>1</v>
      </c>
      <c r="N94" s="332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</row>
    <row r="95" spans="1:46" ht="18.75" customHeight="1">
      <c r="A95" s="65"/>
      <c r="B95" s="65"/>
      <c r="C95" s="335"/>
      <c r="D95" s="335"/>
      <c r="E95" s="335"/>
      <c r="F95" s="335"/>
      <c r="G95" s="335"/>
      <c r="H95" s="335"/>
      <c r="I95" s="140"/>
      <c r="J95" s="140"/>
      <c r="K95" s="65"/>
      <c r="L95" s="65"/>
      <c r="M95" s="332"/>
      <c r="N95" s="332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</row>
    <row r="96" spans="1:46" s="65" customFormat="1" ht="18.75" customHeight="1">
      <c r="C96" s="65" t="s">
        <v>289</v>
      </c>
      <c r="K96" s="136" t="s">
        <v>270</v>
      </c>
      <c r="L96" s="136">
        <f>M94</f>
        <v>1</v>
      </c>
      <c r="M96" s="134" t="s">
        <v>271</v>
      </c>
      <c r="N96" s="333" t="e">
        <f ca="1">U92</f>
        <v>#N/A</v>
      </c>
      <c r="O96" s="333"/>
      <c r="P96" s="333"/>
      <c r="Q96" s="334" t="str">
        <f>X92</f>
        <v>mg</v>
      </c>
      <c r="R96" s="346"/>
      <c r="S96" s="136" t="s">
        <v>270</v>
      </c>
      <c r="T96" s="92" t="s">
        <v>265</v>
      </c>
      <c r="U96" s="333" t="e">
        <f ca="1">N96</f>
        <v>#N/A</v>
      </c>
      <c r="V96" s="333"/>
      <c r="W96" s="333"/>
      <c r="X96" s="334" t="str">
        <f>Q96</f>
        <v>mg</v>
      </c>
      <c r="Y96" s="346"/>
      <c r="Z96" s="132"/>
      <c r="AA96" s="134"/>
      <c r="AB96" s="134"/>
      <c r="AC96" s="134"/>
    </row>
    <row r="97" spans="1:46" ht="18.75" customHeight="1">
      <c r="A97" s="65"/>
      <c r="B97" s="65"/>
      <c r="C97" s="335" t="s">
        <v>290</v>
      </c>
      <c r="D97" s="335"/>
      <c r="E97" s="335"/>
      <c r="F97" s="335"/>
      <c r="G97" s="33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347" t="s">
        <v>291</v>
      </c>
      <c r="T97" s="347"/>
      <c r="U97" s="65"/>
      <c r="V97" s="65" t="s">
        <v>292</v>
      </c>
      <c r="W97" s="65"/>
      <c r="X97" s="65"/>
      <c r="Y97" s="65"/>
      <c r="Z97" s="65"/>
      <c r="AA97" s="65"/>
      <c r="AB97" s="65"/>
      <c r="AC97" s="65"/>
      <c r="AD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</row>
    <row r="98" spans="1:46" ht="18.75" customHeight="1">
      <c r="A98" s="65"/>
      <c r="B98" s="65"/>
      <c r="C98" s="335"/>
      <c r="D98" s="335"/>
      <c r="E98" s="335"/>
      <c r="F98" s="335"/>
      <c r="G98" s="335"/>
      <c r="H98" s="71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347"/>
      <c r="T98" s="347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</row>
    <row r="99" spans="1:46" s="65" customFormat="1" ht="18.75" customHeight="1"/>
    <row r="100" spans="1:46" ht="18.75" customHeight="1">
      <c r="A100" s="65"/>
      <c r="B100" s="70" t="s">
        <v>293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</row>
    <row r="101" spans="1:46" ht="18.75" customHeight="1">
      <c r="A101" s="65"/>
      <c r="B101" s="70"/>
      <c r="C101" s="65" t="s">
        <v>294</v>
      </c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</row>
    <row r="102" spans="1:46" ht="18.75" customHeight="1">
      <c r="A102" s="65"/>
      <c r="B102" s="70"/>
      <c r="C102" s="65" t="s">
        <v>295</v>
      </c>
      <c r="D102" s="65"/>
      <c r="E102" s="65"/>
      <c r="F102" s="65"/>
      <c r="G102" s="65"/>
      <c r="H102" s="65"/>
      <c r="I102" s="348">
        <v>0</v>
      </c>
      <c r="J102" s="348"/>
      <c r="K102" s="348"/>
      <c r="L102" s="348"/>
      <c r="M102" s="348"/>
      <c r="N102" s="346">
        <f>N6</f>
        <v>0</v>
      </c>
      <c r="O102" s="346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</row>
    <row r="103" spans="1:46" ht="18.75" customHeight="1">
      <c r="A103" s="65"/>
      <c r="B103" s="65"/>
      <c r="C103" s="65" t="s">
        <v>296</v>
      </c>
      <c r="D103" s="65"/>
      <c r="E103" s="65"/>
      <c r="F103" s="65"/>
      <c r="G103" s="65"/>
      <c r="H103" s="65"/>
      <c r="I103" s="65"/>
      <c r="J103" s="65" t="s">
        <v>297</v>
      </c>
      <c r="K103" s="65"/>
      <c r="L103" s="65"/>
      <c r="M103" s="65"/>
      <c r="N103" s="65"/>
      <c r="O103" s="65"/>
      <c r="P103" s="65"/>
      <c r="Q103" s="65"/>
      <c r="R103" s="346" t="e">
        <f ca="1">Z9</f>
        <v>#N/A</v>
      </c>
      <c r="S103" s="346"/>
      <c r="T103" s="346"/>
      <c r="U103" s="349" t="str">
        <f>Z8</f>
        <v>mg</v>
      </c>
      <c r="V103" s="349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</row>
    <row r="104" spans="1:46" ht="18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350" t="s">
        <v>298</v>
      </c>
      <c r="K104" s="350"/>
      <c r="L104" s="350"/>
      <c r="M104" s="351" t="s">
        <v>299</v>
      </c>
      <c r="N104" s="351"/>
      <c r="O104" s="352" t="s">
        <v>265</v>
      </c>
      <c r="P104" s="353" t="e">
        <f ca="1">R103</f>
        <v>#N/A</v>
      </c>
      <c r="Q104" s="353"/>
      <c r="R104" s="353"/>
      <c r="S104" s="354" t="str">
        <f>U103</f>
        <v>mg</v>
      </c>
      <c r="T104" s="354"/>
      <c r="U104" s="352" t="s">
        <v>265</v>
      </c>
      <c r="V104" s="333" t="e">
        <f ca="1">P104/2/SQRT(3)</f>
        <v>#N/A</v>
      </c>
      <c r="W104" s="333"/>
      <c r="X104" s="333"/>
      <c r="Y104" s="334" t="str">
        <f>U103</f>
        <v>mg</v>
      </c>
      <c r="Z104" s="334"/>
      <c r="AA104" s="138"/>
      <c r="AB104" s="138"/>
      <c r="AC104" s="138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</row>
    <row r="105" spans="1:46" ht="18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350"/>
      <c r="K105" s="350"/>
      <c r="L105" s="350"/>
      <c r="M105" s="355"/>
      <c r="N105" s="355"/>
      <c r="O105" s="352"/>
      <c r="P105" s="356"/>
      <c r="Q105" s="356"/>
      <c r="R105" s="356"/>
      <c r="S105" s="356"/>
      <c r="T105" s="356"/>
      <c r="U105" s="352"/>
      <c r="V105" s="333"/>
      <c r="W105" s="333"/>
      <c r="X105" s="333"/>
      <c r="Y105" s="334"/>
      <c r="Z105" s="334"/>
      <c r="AA105" s="138"/>
      <c r="AB105" s="138"/>
      <c r="AC105" s="138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</row>
    <row r="106" spans="1:46" ht="18.75" customHeight="1">
      <c r="A106" s="65"/>
      <c r="B106" s="65"/>
      <c r="C106" s="65" t="s">
        <v>300</v>
      </c>
      <c r="D106" s="65"/>
      <c r="E106" s="65"/>
      <c r="F106" s="65"/>
      <c r="G106" s="65"/>
      <c r="H106" s="65"/>
      <c r="I106" s="341" t="s">
        <v>301</v>
      </c>
      <c r="J106" s="341"/>
      <c r="K106" s="341"/>
      <c r="L106" s="341"/>
      <c r="M106" s="341"/>
      <c r="N106" s="341"/>
      <c r="O106" s="341"/>
      <c r="P106" s="341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</row>
    <row r="107" spans="1:46" ht="18.75" customHeight="1">
      <c r="A107" s="65"/>
      <c r="B107" s="65"/>
      <c r="C107" s="335" t="s">
        <v>302</v>
      </c>
      <c r="D107" s="335"/>
      <c r="E107" s="335"/>
      <c r="F107" s="335"/>
      <c r="G107" s="335"/>
      <c r="H107" s="335"/>
      <c r="I107" s="134"/>
      <c r="J107" s="134"/>
      <c r="K107" s="65"/>
      <c r="L107" s="65"/>
      <c r="M107" s="332">
        <v>1</v>
      </c>
      <c r="N107" s="332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</row>
    <row r="108" spans="1:46" ht="18.75" customHeight="1">
      <c r="A108" s="65"/>
      <c r="B108" s="65"/>
      <c r="C108" s="335"/>
      <c r="D108" s="335"/>
      <c r="E108" s="335"/>
      <c r="F108" s="335"/>
      <c r="G108" s="335"/>
      <c r="H108" s="335"/>
      <c r="I108" s="140"/>
      <c r="J108" s="140"/>
      <c r="K108" s="65"/>
      <c r="L108" s="65"/>
      <c r="M108" s="332"/>
      <c r="N108" s="332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</row>
    <row r="109" spans="1:46" ht="18.75" customHeight="1">
      <c r="A109" s="65"/>
      <c r="B109" s="65"/>
      <c r="C109" s="65" t="s">
        <v>303</v>
      </c>
      <c r="D109" s="65"/>
      <c r="E109" s="65"/>
      <c r="F109" s="65"/>
      <c r="G109" s="65"/>
      <c r="H109" s="65"/>
      <c r="I109" s="65"/>
      <c r="J109" s="65"/>
      <c r="K109" s="136" t="s">
        <v>270</v>
      </c>
      <c r="L109" s="136">
        <f>M107</f>
        <v>1</v>
      </c>
      <c r="M109" s="134" t="s">
        <v>271</v>
      </c>
      <c r="N109" s="333" t="e">
        <f ca="1">V104</f>
        <v>#N/A</v>
      </c>
      <c r="O109" s="333"/>
      <c r="P109" s="333"/>
      <c r="Q109" s="334" t="str">
        <f>Y104</f>
        <v>mg</v>
      </c>
      <c r="R109" s="346"/>
      <c r="S109" s="136" t="s">
        <v>270</v>
      </c>
      <c r="T109" s="92" t="s">
        <v>265</v>
      </c>
      <c r="U109" s="333" t="e">
        <f ca="1">N109</f>
        <v>#N/A</v>
      </c>
      <c r="V109" s="333"/>
      <c r="W109" s="333"/>
      <c r="X109" s="334" t="str">
        <f>Q109</f>
        <v>mg</v>
      </c>
      <c r="Y109" s="346"/>
      <c r="Z109" s="132"/>
      <c r="AA109" s="134"/>
      <c r="AB109" s="134"/>
      <c r="AC109" s="134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</row>
    <row r="110" spans="1:46" ht="18.75" customHeight="1">
      <c r="A110" s="65"/>
      <c r="B110" s="65"/>
      <c r="C110" s="335" t="s">
        <v>304</v>
      </c>
      <c r="D110" s="335"/>
      <c r="E110" s="335"/>
      <c r="F110" s="335"/>
      <c r="G110" s="33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347" t="s">
        <v>291</v>
      </c>
      <c r="T110" s="347"/>
      <c r="U110" s="65"/>
      <c r="V110" s="65" t="s">
        <v>292</v>
      </c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</row>
    <row r="111" spans="1:46" ht="18.75" customHeight="1">
      <c r="A111" s="65"/>
      <c r="B111" s="65"/>
      <c r="C111" s="335"/>
      <c r="D111" s="335"/>
      <c r="E111" s="335"/>
      <c r="F111" s="335"/>
      <c r="G111" s="335"/>
      <c r="H111" s="71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347"/>
      <c r="T111" s="347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</row>
    <row r="112" spans="1:46" ht="18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</row>
    <row r="113" spans="1:46" ht="18.75" customHeight="1">
      <c r="A113" s="65"/>
      <c r="B113" s="70" t="s">
        <v>305</v>
      </c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</row>
    <row r="114" spans="1:46" ht="18.75" customHeight="1">
      <c r="A114" s="65"/>
      <c r="B114" s="70"/>
      <c r="C114" s="65" t="s">
        <v>306</v>
      </c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</row>
    <row r="115" spans="1:46" ht="18.75" customHeight="1">
      <c r="A115" s="65"/>
      <c r="B115" s="70"/>
      <c r="C115" s="65" t="s">
        <v>307</v>
      </c>
      <c r="D115" s="65"/>
      <c r="E115" s="65"/>
      <c r="F115" s="65"/>
      <c r="G115" s="65"/>
      <c r="H115" s="65"/>
      <c r="I115" s="348">
        <v>0</v>
      </c>
      <c r="J115" s="348"/>
      <c r="K115" s="348"/>
      <c r="L115" s="348"/>
      <c r="M115" s="348"/>
      <c r="N115" s="346">
        <f>N6</f>
        <v>0</v>
      </c>
      <c r="O115" s="346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</row>
    <row r="116" spans="1:46" ht="18.75" customHeight="1">
      <c r="A116" s="65"/>
      <c r="B116" s="65"/>
      <c r="C116" s="65" t="s">
        <v>308</v>
      </c>
      <c r="D116" s="65"/>
      <c r="E116" s="65"/>
      <c r="F116" s="65"/>
      <c r="G116" s="65"/>
      <c r="H116" s="65"/>
      <c r="I116" s="65"/>
      <c r="J116" s="65" t="s">
        <v>309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346" t="e">
        <f ca="1">BD9</f>
        <v>#N/A</v>
      </c>
      <c r="AD116" s="346"/>
      <c r="AE116" s="346"/>
      <c r="AF116" s="334" t="str">
        <f>BD8</f>
        <v>mg</v>
      </c>
      <c r="AG116" s="334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</row>
    <row r="117" spans="1:46" ht="18.75" customHeight="1">
      <c r="A117" s="65"/>
      <c r="B117" s="65"/>
      <c r="C117" s="65"/>
      <c r="D117" s="65"/>
      <c r="E117" s="65"/>
      <c r="F117" s="65"/>
      <c r="G117" s="65"/>
      <c r="H117" s="69"/>
      <c r="I117" s="65"/>
      <c r="J117" s="65"/>
      <c r="K117" s="65"/>
      <c r="L117" s="65"/>
      <c r="M117" s="65"/>
      <c r="N117" s="346" t="e">
        <f ca="1">AC116</f>
        <v>#N/A</v>
      </c>
      <c r="O117" s="346"/>
      <c r="P117" s="346"/>
      <c r="Q117" s="334" t="str">
        <f>AF116</f>
        <v>mg</v>
      </c>
      <c r="R117" s="334"/>
      <c r="S117" s="65"/>
      <c r="T117" s="333" t="e">
        <f ca="1">N117/4/SQRT(3)</f>
        <v>#N/A</v>
      </c>
      <c r="U117" s="333"/>
      <c r="V117" s="333"/>
      <c r="W117" s="334" t="str">
        <f>AF116</f>
        <v>mg</v>
      </c>
      <c r="X117" s="334"/>
      <c r="Y117" s="89"/>
      <c r="Z117" s="89"/>
      <c r="AA117" s="69"/>
      <c r="AB117" s="69"/>
      <c r="AC117" s="89"/>
      <c r="AD117" s="89"/>
      <c r="AE117" s="89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</row>
    <row r="118" spans="1:46" ht="18.75" customHeight="1">
      <c r="A118" s="65"/>
      <c r="B118" s="65"/>
      <c r="C118" s="65"/>
      <c r="D118" s="65"/>
      <c r="E118" s="65"/>
      <c r="F118" s="65"/>
      <c r="G118" s="65"/>
      <c r="H118" s="69"/>
      <c r="I118" s="69"/>
      <c r="J118" s="69"/>
      <c r="K118" s="69"/>
      <c r="L118" s="72"/>
      <c r="M118" s="72"/>
      <c r="N118" s="132"/>
      <c r="O118" s="132"/>
      <c r="P118" s="132"/>
      <c r="Q118" s="138"/>
      <c r="R118" s="138"/>
      <c r="T118" s="333"/>
      <c r="U118" s="333"/>
      <c r="V118" s="333"/>
      <c r="W118" s="334"/>
      <c r="X118" s="334"/>
      <c r="Y118" s="138"/>
      <c r="Z118" s="138"/>
      <c r="AA118" s="69"/>
      <c r="AB118" s="69"/>
      <c r="AC118" s="138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</row>
    <row r="119" spans="1:46" ht="18.75" customHeight="1">
      <c r="A119" s="65"/>
      <c r="B119" s="65"/>
      <c r="C119" s="65" t="s">
        <v>310</v>
      </c>
      <c r="D119" s="65"/>
      <c r="E119" s="65"/>
      <c r="F119" s="65"/>
      <c r="G119" s="65"/>
      <c r="H119" s="65"/>
      <c r="I119" s="341" t="s">
        <v>301</v>
      </c>
      <c r="J119" s="341"/>
      <c r="K119" s="341"/>
      <c r="L119" s="341"/>
      <c r="M119" s="341"/>
      <c r="N119" s="341"/>
      <c r="O119" s="341"/>
      <c r="P119" s="341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</row>
    <row r="120" spans="1:46" ht="18.75" customHeight="1">
      <c r="A120" s="65"/>
      <c r="B120" s="65"/>
      <c r="C120" s="335" t="s">
        <v>311</v>
      </c>
      <c r="D120" s="335"/>
      <c r="E120" s="335"/>
      <c r="F120" s="335"/>
      <c r="G120" s="335"/>
      <c r="H120" s="335"/>
      <c r="I120" s="134"/>
      <c r="J120" s="134"/>
      <c r="K120" s="65"/>
      <c r="L120" s="65"/>
      <c r="M120" s="332">
        <v>1</v>
      </c>
      <c r="N120" s="332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</row>
    <row r="121" spans="1:46" ht="18.75" customHeight="1">
      <c r="A121" s="65"/>
      <c r="B121" s="65"/>
      <c r="C121" s="335"/>
      <c r="D121" s="335"/>
      <c r="E121" s="335"/>
      <c r="F121" s="335"/>
      <c r="G121" s="335"/>
      <c r="H121" s="335"/>
      <c r="I121" s="140"/>
      <c r="J121" s="140"/>
      <c r="K121" s="65"/>
      <c r="L121" s="65"/>
      <c r="M121" s="332"/>
      <c r="N121" s="332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</row>
    <row r="122" spans="1:46" ht="18.75" customHeight="1">
      <c r="A122" s="65"/>
      <c r="B122" s="65"/>
      <c r="C122" s="65" t="s">
        <v>312</v>
      </c>
      <c r="D122" s="65"/>
      <c r="E122" s="65"/>
      <c r="F122" s="65"/>
      <c r="G122" s="65"/>
      <c r="H122" s="65"/>
      <c r="I122" s="65"/>
      <c r="J122" s="65"/>
      <c r="K122" s="136" t="s">
        <v>270</v>
      </c>
      <c r="L122" s="136">
        <f>M120</f>
        <v>1</v>
      </c>
      <c r="M122" s="134" t="s">
        <v>271</v>
      </c>
      <c r="N122" s="333" t="e">
        <f ca="1">T117</f>
        <v>#N/A</v>
      </c>
      <c r="O122" s="333"/>
      <c r="P122" s="333"/>
      <c r="Q122" s="334" t="str">
        <f>W117</f>
        <v>mg</v>
      </c>
      <c r="R122" s="346"/>
      <c r="S122" s="136" t="s">
        <v>270</v>
      </c>
      <c r="T122" s="92" t="s">
        <v>265</v>
      </c>
      <c r="U122" s="333" t="e">
        <f ca="1">N122</f>
        <v>#N/A</v>
      </c>
      <c r="V122" s="333"/>
      <c r="W122" s="333"/>
      <c r="X122" s="334" t="str">
        <f>Q122</f>
        <v>mg</v>
      </c>
      <c r="Y122" s="346"/>
      <c r="Z122" s="132"/>
      <c r="AA122" s="134"/>
      <c r="AB122" s="134"/>
      <c r="AC122" s="134"/>
      <c r="AD122" s="134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</row>
    <row r="123" spans="1:46" ht="18.75" customHeight="1">
      <c r="A123" s="65"/>
      <c r="B123" s="65"/>
      <c r="C123" s="335" t="s">
        <v>313</v>
      </c>
      <c r="D123" s="335"/>
      <c r="E123" s="335"/>
      <c r="F123" s="335"/>
      <c r="G123" s="33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347" t="s">
        <v>291</v>
      </c>
      <c r="T123" s="347"/>
      <c r="U123" s="65"/>
      <c r="V123" s="65" t="s">
        <v>292</v>
      </c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</row>
    <row r="124" spans="1:46" ht="18.75" customHeight="1">
      <c r="A124" s="65"/>
      <c r="B124" s="65"/>
      <c r="C124" s="335"/>
      <c r="D124" s="335"/>
      <c r="E124" s="335"/>
      <c r="F124" s="335"/>
      <c r="G124" s="335"/>
      <c r="H124" s="71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347"/>
      <c r="T124" s="347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</row>
    <row r="125" spans="1:46" ht="18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</row>
    <row r="126" spans="1:46" ht="18.75" customHeight="1">
      <c r="A126" s="66" t="s">
        <v>314</v>
      </c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</row>
    <row r="127" spans="1:46" ht="18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</row>
    <row r="128" spans="1:46" ht="18.75" customHeight="1">
      <c r="A128" s="65"/>
      <c r="B128" s="65"/>
      <c r="C128" s="65"/>
      <c r="D128" s="344" t="e">
        <f ca="1">V74</f>
        <v>#N/A</v>
      </c>
      <c r="E128" s="344"/>
      <c r="F128" s="344"/>
      <c r="G128" s="344"/>
      <c r="H128" s="344"/>
      <c r="I128" s="139" t="s">
        <v>315</v>
      </c>
      <c r="J128" s="344" t="e">
        <f ca="1">U96</f>
        <v>#N/A</v>
      </c>
      <c r="K128" s="344"/>
      <c r="L128" s="344"/>
      <c r="M128" s="344"/>
      <c r="N128" s="344"/>
      <c r="O128" s="139" t="s">
        <v>315</v>
      </c>
      <c r="P128" s="344" t="e">
        <f ca="1">U109</f>
        <v>#N/A</v>
      </c>
      <c r="Q128" s="344"/>
      <c r="R128" s="344"/>
      <c r="S128" s="344"/>
      <c r="T128" s="344"/>
      <c r="U128" s="139" t="s">
        <v>315</v>
      </c>
      <c r="V128" s="344" t="e">
        <f ca="1">U122</f>
        <v>#N/A</v>
      </c>
      <c r="W128" s="344"/>
      <c r="X128" s="344"/>
      <c r="Y128" s="344"/>
      <c r="Z128" s="344"/>
      <c r="AA128" s="139"/>
      <c r="AB128" s="137"/>
      <c r="AC128" s="137"/>
      <c r="AD128" s="137"/>
      <c r="AE128" s="137"/>
      <c r="AF128" s="137"/>
      <c r="AG128" s="139"/>
      <c r="AH128" s="137"/>
      <c r="AI128" s="137"/>
      <c r="AJ128" s="137"/>
      <c r="AK128" s="137"/>
      <c r="AL128" s="137"/>
      <c r="AM128" s="65"/>
      <c r="AN128" s="65"/>
      <c r="AO128" s="65"/>
      <c r="AP128" s="65"/>
      <c r="AQ128" s="65"/>
      <c r="AR128" s="65"/>
      <c r="AS128" s="65"/>
      <c r="AT128" s="65"/>
    </row>
    <row r="129" spans="1:46" ht="18.75" customHeight="1">
      <c r="A129" s="65"/>
      <c r="B129" s="65"/>
      <c r="C129" s="134" t="s">
        <v>265</v>
      </c>
      <c r="D129" s="333" t="e">
        <f ca="1">SQRT(SUMSQ(D128,J128,P128,V128))</f>
        <v>#N/A</v>
      </c>
      <c r="E129" s="333"/>
      <c r="F129" s="333"/>
      <c r="G129" s="334" t="str">
        <f>H8</f>
        <v>mg</v>
      </c>
      <c r="H129" s="334"/>
      <c r="I129" s="138"/>
      <c r="J129" s="138"/>
      <c r="K129" s="138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</row>
    <row r="130" spans="1:46" ht="18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73"/>
      <c r="AN130" s="134"/>
      <c r="AO130" s="134"/>
      <c r="AP130" s="134"/>
      <c r="AQ130" s="134"/>
      <c r="AR130" s="65"/>
      <c r="AS130" s="65"/>
      <c r="AT130" s="65"/>
    </row>
    <row r="131" spans="1:46" ht="18.75" customHeight="1">
      <c r="A131" s="66" t="s">
        <v>316</v>
      </c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</row>
    <row r="132" spans="1:46" ht="18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340" t="e">
        <f ca="1">D129</f>
        <v>#N/A</v>
      </c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340"/>
      <c r="AB132" s="340"/>
      <c r="AC132" s="332" t="s">
        <v>265</v>
      </c>
      <c r="AD132" s="341" t="str">
        <f>IF(N9=0,"∞",ROUNDDOWN(J132^4/(J133^4/J134),0))</f>
        <v>∞</v>
      </c>
      <c r="AE132" s="341"/>
      <c r="AF132" s="341"/>
      <c r="AG132" s="341"/>
      <c r="AH132" s="341"/>
      <c r="AI132" s="341"/>
      <c r="AJ132" s="341"/>
      <c r="AK132" s="341"/>
      <c r="AL132" s="65"/>
      <c r="AM132" s="65"/>
      <c r="AN132" s="65"/>
      <c r="AO132" s="65"/>
    </row>
    <row r="133" spans="1:46" ht="18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342" t="e">
        <f ca="1">D128</f>
        <v>#N/A</v>
      </c>
      <c r="K133" s="342"/>
      <c r="L133" s="342"/>
      <c r="M133" s="342"/>
      <c r="N133" s="343" t="s">
        <v>315</v>
      </c>
      <c r="O133" s="342" t="e">
        <f ca="1">J128</f>
        <v>#N/A</v>
      </c>
      <c r="P133" s="342"/>
      <c r="Q133" s="342"/>
      <c r="R133" s="342"/>
      <c r="S133" s="343" t="s">
        <v>315</v>
      </c>
      <c r="T133" s="342" t="e">
        <f ca="1">P128</f>
        <v>#N/A</v>
      </c>
      <c r="U133" s="342"/>
      <c r="V133" s="342"/>
      <c r="W133" s="342"/>
      <c r="X133" s="343" t="s">
        <v>315</v>
      </c>
      <c r="Y133" s="342" t="e">
        <f ca="1">V128</f>
        <v>#N/A</v>
      </c>
      <c r="Z133" s="342"/>
      <c r="AA133" s="342"/>
      <c r="AB133" s="342"/>
      <c r="AC133" s="332"/>
      <c r="AD133" s="341"/>
      <c r="AE133" s="341"/>
      <c r="AF133" s="341"/>
      <c r="AG133" s="341"/>
      <c r="AH133" s="341"/>
      <c r="AI133" s="341"/>
      <c r="AJ133" s="341"/>
      <c r="AK133" s="341"/>
      <c r="AL133" s="65"/>
      <c r="AM133" s="65"/>
      <c r="AN133" s="65"/>
      <c r="AO133" s="65"/>
    </row>
    <row r="134" spans="1:46" ht="18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345" t="str">
        <f>AP54</f>
        <v>∞</v>
      </c>
      <c r="K134" s="345"/>
      <c r="L134" s="345"/>
      <c r="M134" s="345"/>
      <c r="N134" s="344"/>
      <c r="O134" s="345" t="s">
        <v>291</v>
      </c>
      <c r="P134" s="345"/>
      <c r="Q134" s="345"/>
      <c r="R134" s="345"/>
      <c r="S134" s="344"/>
      <c r="T134" s="345" t="s">
        <v>291</v>
      </c>
      <c r="U134" s="345"/>
      <c r="V134" s="345"/>
      <c r="W134" s="345"/>
      <c r="X134" s="344"/>
      <c r="Y134" s="345" t="s">
        <v>291</v>
      </c>
      <c r="Z134" s="345"/>
      <c r="AA134" s="345"/>
      <c r="AB134" s="34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6" ht="18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74"/>
      <c r="AI135" s="141"/>
      <c r="AJ135" s="141"/>
      <c r="AK135" s="141"/>
      <c r="AL135" s="65"/>
      <c r="AM135" s="65"/>
      <c r="AN135" s="65"/>
      <c r="AO135" s="65"/>
      <c r="AP135" s="65"/>
      <c r="AQ135" s="65"/>
      <c r="AR135" s="65"/>
      <c r="AS135" s="65"/>
      <c r="AT135" s="65"/>
    </row>
    <row r="136" spans="1:46" ht="18.75" customHeight="1">
      <c r="A136" s="66" t="s">
        <v>679</v>
      </c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74"/>
      <c r="AI136" s="134"/>
      <c r="AJ136" s="134"/>
      <c r="AK136" s="134"/>
      <c r="AL136" s="65"/>
      <c r="AM136" s="65"/>
      <c r="AN136" s="65"/>
      <c r="AO136" s="65"/>
      <c r="AP136" s="65"/>
      <c r="AQ136" s="65"/>
      <c r="AR136" s="65"/>
      <c r="AS136" s="65"/>
      <c r="AT136" s="65"/>
    </row>
    <row r="137" spans="1:46" ht="18.75" customHeight="1">
      <c r="B137" s="212" t="s">
        <v>317</v>
      </c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</row>
    <row r="138" spans="1:46" ht="18.75" customHeight="1">
      <c r="A138" s="65"/>
      <c r="B138" s="65"/>
      <c r="C138" s="65"/>
      <c r="D138" s="65"/>
      <c r="E138" s="65"/>
      <c r="F138" s="65"/>
      <c r="G138" s="133" t="s">
        <v>318</v>
      </c>
      <c r="H138" s="332">
        <f ca="1">IF(AD132&gt;9,2,OFFSET($E$244,MATCH(AD132,$B$245:$B$254,0),0))</f>
        <v>2</v>
      </c>
      <c r="I138" s="332"/>
      <c r="J138" s="332"/>
      <c r="K138" s="136" t="s">
        <v>271</v>
      </c>
      <c r="L138" s="333" t="e">
        <f ca="1">D129</f>
        <v>#N/A</v>
      </c>
      <c r="M138" s="333"/>
      <c r="N138" s="333"/>
      <c r="O138" s="334" t="str">
        <f>G129</f>
        <v>mg</v>
      </c>
      <c r="P138" s="335"/>
      <c r="Q138" s="135" t="s">
        <v>265</v>
      </c>
      <c r="R138" s="331" t="e">
        <f ca="1">L138*H138</f>
        <v>#N/A</v>
      </c>
      <c r="S138" s="331"/>
      <c r="T138" s="331"/>
      <c r="U138" s="331" t="str">
        <f>O138</f>
        <v>mg</v>
      </c>
      <c r="V138" s="331"/>
      <c r="W138" s="141"/>
      <c r="X138" s="141"/>
      <c r="Y138" s="141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</row>
    <row r="139" spans="1:46" ht="18.75" customHeight="1">
      <c r="A139" s="65"/>
      <c r="B139" s="65"/>
      <c r="C139" s="65"/>
      <c r="D139" s="65"/>
      <c r="E139" s="65"/>
      <c r="F139" s="65"/>
      <c r="G139" s="65"/>
      <c r="H139" s="133"/>
      <c r="I139" s="88"/>
      <c r="J139" s="88"/>
      <c r="K139" s="88"/>
      <c r="L139" s="88"/>
      <c r="M139" s="135"/>
      <c r="N139" s="90"/>
      <c r="O139" s="90"/>
      <c r="P139" s="90"/>
      <c r="Q139" s="90"/>
      <c r="R139" s="90"/>
      <c r="S139" s="90"/>
      <c r="T139" s="90"/>
      <c r="U139" s="90"/>
      <c r="V139" s="7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</row>
    <row r="142" spans="1:46" s="82" customFormat="1" ht="18.75" customHeight="1">
      <c r="A142" s="91" t="s">
        <v>388</v>
      </c>
    </row>
    <row r="143" spans="1:46" s="82" customFormat="1" ht="18.75" customHeight="1">
      <c r="A143" s="83" t="s">
        <v>208</v>
      </c>
    </row>
    <row r="144" spans="1:46" s="82" customFormat="1" ht="18.75" customHeight="1">
      <c r="B144" s="336" t="s">
        <v>209</v>
      </c>
      <c r="C144" s="336"/>
      <c r="D144" s="336"/>
      <c r="E144" s="336"/>
      <c r="F144" s="336"/>
      <c r="G144" s="336"/>
      <c r="H144" s="336" t="s">
        <v>99</v>
      </c>
      <c r="I144" s="336"/>
      <c r="J144" s="336"/>
      <c r="K144" s="336"/>
      <c r="L144" s="336"/>
      <c r="M144" s="336"/>
      <c r="N144" s="337" t="s">
        <v>67</v>
      </c>
      <c r="O144" s="337"/>
      <c r="P144" s="337"/>
      <c r="Q144" s="337"/>
      <c r="R144" s="337"/>
      <c r="S144" s="337"/>
    </row>
    <row r="145" spans="1:61" s="82" customFormat="1" ht="18.75" customHeight="1">
      <c r="B145" s="338">
        <f>Calcu!B50</f>
        <v>0</v>
      </c>
      <c r="C145" s="330"/>
      <c r="D145" s="330"/>
      <c r="E145" s="330"/>
      <c r="F145" s="330"/>
      <c r="G145" s="330"/>
      <c r="H145" s="330">
        <f>Calcu!C50</f>
        <v>0</v>
      </c>
      <c r="I145" s="330"/>
      <c r="J145" s="330"/>
      <c r="K145" s="330"/>
      <c r="L145" s="330"/>
      <c r="M145" s="330"/>
      <c r="N145" s="339">
        <f>Calcu!D50</f>
        <v>0</v>
      </c>
      <c r="O145" s="339"/>
      <c r="P145" s="339"/>
      <c r="Q145" s="339"/>
      <c r="R145" s="339"/>
      <c r="S145" s="339"/>
    </row>
    <row r="146" spans="1:61" s="82" customFormat="1" ht="18.75" customHeight="1">
      <c r="B146" s="395" t="s">
        <v>210</v>
      </c>
      <c r="C146" s="396"/>
      <c r="D146" s="396"/>
      <c r="E146" s="396"/>
      <c r="F146" s="396"/>
      <c r="G146" s="397"/>
      <c r="H146" s="336" t="s">
        <v>211</v>
      </c>
      <c r="I146" s="336"/>
      <c r="J146" s="336"/>
      <c r="K146" s="336"/>
      <c r="L146" s="336"/>
      <c r="M146" s="336"/>
      <c r="N146" s="336" t="s">
        <v>212</v>
      </c>
      <c r="O146" s="336"/>
      <c r="P146" s="336"/>
      <c r="Q146" s="336"/>
      <c r="R146" s="336"/>
      <c r="S146" s="336"/>
      <c r="T146" s="336" t="s">
        <v>212</v>
      </c>
      <c r="U146" s="336"/>
      <c r="V146" s="336"/>
      <c r="W146" s="336"/>
      <c r="X146" s="336"/>
      <c r="Y146" s="336"/>
      <c r="Z146" s="336" t="s">
        <v>99</v>
      </c>
      <c r="AA146" s="336"/>
      <c r="AB146" s="336"/>
      <c r="AC146" s="336"/>
      <c r="AD146" s="336"/>
      <c r="AE146" s="336"/>
      <c r="AF146" s="336" t="s">
        <v>213</v>
      </c>
      <c r="AG146" s="336"/>
      <c r="AH146" s="336"/>
      <c r="AI146" s="336"/>
      <c r="AJ146" s="336"/>
      <c r="AK146" s="336"/>
      <c r="AL146" s="336" t="s">
        <v>213</v>
      </c>
      <c r="AM146" s="336"/>
      <c r="AN146" s="336"/>
      <c r="AO146" s="336"/>
      <c r="AP146" s="336"/>
      <c r="AQ146" s="336"/>
      <c r="AR146" s="336" t="s">
        <v>389</v>
      </c>
      <c r="AS146" s="336"/>
      <c r="AT146" s="336"/>
      <c r="AU146" s="336"/>
      <c r="AV146" s="336"/>
      <c r="AW146" s="336"/>
      <c r="AX146" s="383" t="s">
        <v>215</v>
      </c>
      <c r="AY146" s="383"/>
      <c r="AZ146" s="383"/>
      <c r="BA146" s="383"/>
      <c r="BB146" s="383"/>
      <c r="BC146" s="383"/>
      <c r="BD146" s="383" t="s">
        <v>215</v>
      </c>
      <c r="BE146" s="383"/>
      <c r="BF146" s="383"/>
      <c r="BG146" s="383"/>
      <c r="BH146" s="383"/>
      <c r="BI146" s="383"/>
    </row>
    <row r="147" spans="1:61" s="82" customFormat="1" ht="18.75" customHeight="1">
      <c r="B147" s="398"/>
      <c r="C147" s="399"/>
      <c r="D147" s="399"/>
      <c r="E147" s="399"/>
      <c r="F147" s="399"/>
      <c r="G147" s="400"/>
      <c r="H147" s="384" t="str">
        <f>IF(N145="kg","g","mg")</f>
        <v>mg</v>
      </c>
      <c r="I147" s="384"/>
      <c r="J147" s="384"/>
      <c r="K147" s="384"/>
      <c r="L147" s="384"/>
      <c r="M147" s="384"/>
      <c r="N147" s="336">
        <f>N145</f>
        <v>0</v>
      </c>
      <c r="O147" s="336"/>
      <c r="P147" s="336"/>
      <c r="Q147" s="336"/>
      <c r="R147" s="336"/>
      <c r="S147" s="336"/>
      <c r="T147" s="384" t="str">
        <f>H147</f>
        <v>mg</v>
      </c>
      <c r="U147" s="384"/>
      <c r="V147" s="384"/>
      <c r="W147" s="384"/>
      <c r="X147" s="384"/>
      <c r="Y147" s="384"/>
      <c r="Z147" s="384" t="str">
        <f>T147</f>
        <v>mg</v>
      </c>
      <c r="AA147" s="384"/>
      <c r="AB147" s="384"/>
      <c r="AC147" s="384"/>
      <c r="AD147" s="384"/>
      <c r="AE147" s="384"/>
      <c r="AF147" s="336">
        <f>N145</f>
        <v>0</v>
      </c>
      <c r="AG147" s="336"/>
      <c r="AH147" s="336"/>
      <c r="AI147" s="336"/>
      <c r="AJ147" s="336"/>
      <c r="AK147" s="336"/>
      <c r="AL147" s="384" t="str">
        <f>Z147</f>
        <v>mg</v>
      </c>
      <c r="AM147" s="384"/>
      <c r="AN147" s="384"/>
      <c r="AO147" s="384"/>
      <c r="AP147" s="384"/>
      <c r="AQ147" s="384"/>
      <c r="AR147" s="384" t="str">
        <f>H147</f>
        <v>mg</v>
      </c>
      <c r="AS147" s="384"/>
      <c r="AT147" s="384"/>
      <c r="AU147" s="384"/>
      <c r="AV147" s="384"/>
      <c r="AW147" s="384"/>
      <c r="AX147" s="336">
        <f>N145</f>
        <v>0</v>
      </c>
      <c r="AY147" s="336"/>
      <c r="AZ147" s="336"/>
      <c r="BA147" s="336"/>
      <c r="BB147" s="336"/>
      <c r="BC147" s="336"/>
      <c r="BD147" s="384" t="str">
        <f>AL147</f>
        <v>mg</v>
      </c>
      <c r="BE147" s="384"/>
      <c r="BF147" s="384"/>
      <c r="BG147" s="384"/>
      <c r="BH147" s="384"/>
      <c r="BI147" s="384"/>
    </row>
    <row r="148" spans="1:61" s="82" customFormat="1" ht="18.75" customHeight="1">
      <c r="B148" s="330" t="e">
        <f>MATCH(B145,B160:B175,0)</f>
        <v>#N/A</v>
      </c>
      <c r="C148" s="330"/>
      <c r="D148" s="330"/>
      <c r="E148" s="330"/>
      <c r="F148" s="330"/>
      <c r="G148" s="330"/>
      <c r="H148" s="330" t="e">
        <f ca="1">OFFSET(Calcu!$B$5,MATCH(H147,Calcu!$B$6:$B$8,0),MATCH(N145,Calcu!$C$5:$E$5,0))</f>
        <v>#N/A</v>
      </c>
      <c r="I148" s="330"/>
      <c r="J148" s="330"/>
      <c r="K148" s="330"/>
      <c r="L148" s="330"/>
      <c r="M148" s="330"/>
      <c r="N148" s="376">
        <f>MAX(AH160:AO175)</f>
        <v>0</v>
      </c>
      <c r="O148" s="330"/>
      <c r="P148" s="330"/>
      <c r="Q148" s="330"/>
      <c r="R148" s="330"/>
      <c r="S148" s="330"/>
      <c r="T148" s="330" t="e">
        <f ca="1">N148*H148</f>
        <v>#N/A</v>
      </c>
      <c r="U148" s="330"/>
      <c r="V148" s="330"/>
      <c r="W148" s="330"/>
      <c r="X148" s="330"/>
      <c r="Y148" s="330"/>
      <c r="Z148" s="330" t="e">
        <f ca="1">H145*H148</f>
        <v>#N/A</v>
      </c>
      <c r="AA148" s="330"/>
      <c r="AB148" s="330"/>
      <c r="AC148" s="330"/>
      <c r="AD148" s="330"/>
      <c r="AE148" s="330"/>
      <c r="AF148" s="330">
        <f>SUM(Mass_1_2!B99:B165)</f>
        <v>0</v>
      </c>
      <c r="AG148" s="330"/>
      <c r="AH148" s="330"/>
      <c r="AI148" s="330"/>
      <c r="AJ148" s="330"/>
      <c r="AK148" s="330"/>
      <c r="AL148" s="330" t="e">
        <f ca="1">AF148*H148</f>
        <v>#N/A</v>
      </c>
      <c r="AM148" s="330"/>
      <c r="AN148" s="330"/>
      <c r="AO148" s="330"/>
      <c r="AP148" s="330"/>
      <c r="AQ148" s="330"/>
      <c r="AR148" s="330">
        <f ca="1">SUM('표준분동 불안정성'!AH3:AH32)/IF(H147="mg",1,IF(H147="g",1000,1000000))</f>
        <v>0</v>
      </c>
      <c r="AS148" s="330"/>
      <c r="AT148" s="330"/>
      <c r="AU148" s="330"/>
      <c r="AV148" s="330"/>
      <c r="AW148" s="330"/>
      <c r="AX148" s="330">
        <f>ABS(MAX(N154:AK154)-ABS(MIN(N154:AK154)))</f>
        <v>0</v>
      </c>
      <c r="AY148" s="330"/>
      <c r="AZ148" s="330"/>
      <c r="BA148" s="330"/>
      <c r="BB148" s="330"/>
      <c r="BC148" s="330"/>
      <c r="BD148" s="330" t="e">
        <f ca="1">AX148*H148</f>
        <v>#N/A</v>
      </c>
      <c r="BE148" s="330"/>
      <c r="BF148" s="330"/>
      <c r="BG148" s="330"/>
      <c r="BH148" s="330"/>
      <c r="BI148" s="330"/>
    </row>
    <row r="149" spans="1:61" s="82" customFormat="1" ht="18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</row>
    <row r="150" spans="1:61" ht="18.75" customHeight="1">
      <c r="A150" s="66" t="s">
        <v>216</v>
      </c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</row>
    <row r="151" spans="1:61" ht="18.75" customHeight="1">
      <c r="A151" s="66"/>
      <c r="B151" s="66" t="s">
        <v>217</v>
      </c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65"/>
      <c r="N151" s="65"/>
      <c r="O151" s="65"/>
      <c r="P151" s="135"/>
      <c r="Q151" s="135"/>
      <c r="R151" s="135"/>
      <c r="S151" s="135"/>
      <c r="T151" s="135"/>
      <c r="U151" s="135"/>
      <c r="V151" s="135"/>
      <c r="W151" s="135"/>
      <c r="X151" s="13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</row>
    <row r="152" spans="1:61" ht="18.75" customHeight="1">
      <c r="A152" s="66"/>
      <c r="B152" s="385" t="s">
        <v>218</v>
      </c>
      <c r="C152" s="386"/>
      <c r="D152" s="386"/>
      <c r="E152" s="386"/>
      <c r="F152" s="386"/>
      <c r="G152" s="387"/>
      <c r="H152" s="383" t="s">
        <v>68</v>
      </c>
      <c r="I152" s="383"/>
      <c r="J152" s="383"/>
      <c r="K152" s="383"/>
      <c r="L152" s="383"/>
      <c r="M152" s="383"/>
      <c r="N152" s="383" t="s">
        <v>69</v>
      </c>
      <c r="O152" s="383"/>
      <c r="P152" s="383"/>
      <c r="Q152" s="383"/>
      <c r="R152" s="383"/>
      <c r="S152" s="383"/>
      <c r="T152" s="383" t="s">
        <v>70</v>
      </c>
      <c r="U152" s="383"/>
      <c r="V152" s="383"/>
      <c r="W152" s="383"/>
      <c r="X152" s="383"/>
      <c r="Y152" s="383"/>
      <c r="Z152" s="383" t="s">
        <v>71</v>
      </c>
      <c r="AA152" s="383"/>
      <c r="AB152" s="383"/>
      <c r="AC152" s="383"/>
      <c r="AD152" s="383"/>
      <c r="AE152" s="383"/>
      <c r="AF152" s="383" t="s">
        <v>390</v>
      </c>
      <c r="AG152" s="383"/>
      <c r="AH152" s="383"/>
      <c r="AI152" s="383"/>
      <c r="AJ152" s="383"/>
      <c r="AK152" s="383"/>
      <c r="AR152" s="87"/>
    </row>
    <row r="153" spans="1:61" ht="18.75" customHeight="1">
      <c r="A153" s="66"/>
      <c r="B153" s="385" t="s">
        <v>219</v>
      </c>
      <c r="C153" s="386"/>
      <c r="D153" s="386"/>
      <c r="E153" s="386"/>
      <c r="F153" s="386"/>
      <c r="G153" s="387"/>
      <c r="H153" s="357">
        <f>Calcu!C54</f>
        <v>0</v>
      </c>
      <c r="I153" s="357"/>
      <c r="J153" s="357"/>
      <c r="K153" s="357"/>
      <c r="L153" s="357"/>
      <c r="M153" s="357"/>
      <c r="N153" s="357">
        <f>Calcu!D54</f>
        <v>0</v>
      </c>
      <c r="O153" s="357"/>
      <c r="P153" s="357"/>
      <c r="Q153" s="357"/>
      <c r="R153" s="357"/>
      <c r="S153" s="357"/>
      <c r="T153" s="357">
        <f>Calcu!E54</f>
        <v>0</v>
      </c>
      <c r="U153" s="357"/>
      <c r="V153" s="357"/>
      <c r="W153" s="357"/>
      <c r="X153" s="357"/>
      <c r="Y153" s="357"/>
      <c r="Z153" s="357">
        <f>Calcu!F54</f>
        <v>0</v>
      </c>
      <c r="AA153" s="357"/>
      <c r="AB153" s="357"/>
      <c r="AC153" s="357"/>
      <c r="AD153" s="357"/>
      <c r="AE153" s="357"/>
      <c r="AF153" s="357">
        <f>Calcu!G54</f>
        <v>0</v>
      </c>
      <c r="AG153" s="357"/>
      <c r="AH153" s="357"/>
      <c r="AI153" s="357"/>
      <c r="AJ153" s="357"/>
      <c r="AK153" s="357"/>
      <c r="AR153" s="87"/>
      <c r="AS153" s="87"/>
      <c r="AT153" s="135"/>
    </row>
    <row r="154" spans="1:61" ht="18.75" customHeight="1">
      <c r="A154" s="66"/>
      <c r="B154" s="385" t="s">
        <v>203</v>
      </c>
      <c r="C154" s="386"/>
      <c r="D154" s="386"/>
      <c r="E154" s="386"/>
      <c r="F154" s="386"/>
      <c r="G154" s="387"/>
      <c r="H154" s="357" t="str">
        <f>Calcu!C55</f>
        <v>-</v>
      </c>
      <c r="I154" s="357"/>
      <c r="J154" s="357"/>
      <c r="K154" s="357"/>
      <c r="L154" s="357"/>
      <c r="M154" s="357"/>
      <c r="N154" s="357">
        <f>Calcu!D55</f>
        <v>0</v>
      </c>
      <c r="O154" s="357"/>
      <c r="P154" s="357"/>
      <c r="Q154" s="357"/>
      <c r="R154" s="357"/>
      <c r="S154" s="357"/>
      <c r="T154" s="357">
        <f>Calcu!E55</f>
        <v>0</v>
      </c>
      <c r="U154" s="357"/>
      <c r="V154" s="357"/>
      <c r="W154" s="357"/>
      <c r="X154" s="357"/>
      <c r="Y154" s="357"/>
      <c r="Z154" s="357">
        <f>Calcu!F55</f>
        <v>0</v>
      </c>
      <c r="AA154" s="357"/>
      <c r="AB154" s="357"/>
      <c r="AC154" s="357"/>
      <c r="AD154" s="357"/>
      <c r="AE154" s="357"/>
      <c r="AF154" s="357">
        <f>Calcu!G55</f>
        <v>0</v>
      </c>
      <c r="AG154" s="357"/>
      <c r="AH154" s="357"/>
      <c r="AI154" s="357"/>
      <c r="AJ154" s="357"/>
      <c r="AK154" s="357"/>
      <c r="AR154" s="87"/>
      <c r="AS154" s="87"/>
      <c r="AT154" s="135"/>
    </row>
    <row r="155" spans="1:61" ht="18.75" customHeight="1">
      <c r="A155" s="66"/>
      <c r="AC155" s="87"/>
      <c r="AD155" s="87"/>
      <c r="AE155" s="87"/>
      <c r="AF155" s="87"/>
      <c r="AG155" s="87"/>
      <c r="AH155" s="67"/>
      <c r="AI155" s="65"/>
      <c r="AJ155" s="65"/>
      <c r="AK155" s="65"/>
      <c r="AL155" s="65"/>
      <c r="AM155" s="65"/>
      <c r="AN155" s="65"/>
      <c r="AO155" s="65"/>
      <c r="AP155" s="87"/>
      <c r="AQ155" s="87"/>
      <c r="AR155" s="87"/>
      <c r="AS155" s="87"/>
      <c r="AT155" s="135"/>
    </row>
    <row r="156" spans="1:61" ht="18.75" customHeight="1">
      <c r="A156" s="66"/>
      <c r="B156" s="66" t="s">
        <v>220</v>
      </c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</row>
    <row r="157" spans="1:61" ht="18.75" customHeight="1">
      <c r="A157" s="66"/>
      <c r="B157" s="388" t="s">
        <v>221</v>
      </c>
      <c r="C157" s="388"/>
      <c r="D157" s="388"/>
      <c r="E157" s="388"/>
      <c r="F157" s="388"/>
      <c r="G157" s="388"/>
      <c r="H157" s="388"/>
      <c r="I157" s="388"/>
      <c r="J157" s="388" t="s">
        <v>222</v>
      </c>
      <c r="K157" s="388"/>
      <c r="L157" s="388"/>
      <c r="M157" s="388"/>
      <c r="N157" s="388"/>
      <c r="O157" s="388"/>
      <c r="P157" s="388"/>
      <c r="Q157" s="388"/>
      <c r="R157" s="388" t="s">
        <v>223</v>
      </c>
      <c r="S157" s="388"/>
      <c r="T157" s="388"/>
      <c r="U157" s="388"/>
      <c r="V157" s="388"/>
      <c r="W157" s="388"/>
      <c r="X157" s="388"/>
      <c r="Y157" s="388"/>
      <c r="Z157" s="388" t="s">
        <v>224</v>
      </c>
      <c r="AA157" s="388"/>
      <c r="AB157" s="388"/>
      <c r="AC157" s="388"/>
      <c r="AD157" s="388"/>
      <c r="AE157" s="388"/>
      <c r="AF157" s="388"/>
      <c r="AG157" s="388"/>
      <c r="AH157" s="388" t="s">
        <v>225</v>
      </c>
      <c r="AI157" s="388"/>
      <c r="AJ157" s="388"/>
      <c r="AK157" s="388"/>
      <c r="AL157" s="388"/>
      <c r="AM157" s="388"/>
      <c r="AN157" s="388"/>
      <c r="AO157" s="388"/>
    </row>
    <row r="158" spans="1:61" ht="18.75" customHeight="1">
      <c r="A158" s="66"/>
      <c r="B158" s="389"/>
      <c r="C158" s="389"/>
      <c r="D158" s="389"/>
      <c r="E158" s="389"/>
      <c r="F158" s="389"/>
      <c r="G158" s="389"/>
      <c r="H158" s="389"/>
      <c r="I158" s="389"/>
      <c r="J158" s="389"/>
      <c r="K158" s="389"/>
      <c r="L158" s="389"/>
      <c r="M158" s="389"/>
      <c r="N158" s="389"/>
      <c r="O158" s="389"/>
      <c r="P158" s="389"/>
      <c r="Q158" s="389"/>
      <c r="R158" s="389"/>
      <c r="S158" s="389"/>
      <c r="T158" s="389"/>
      <c r="U158" s="389"/>
      <c r="V158" s="389"/>
      <c r="W158" s="389"/>
      <c r="X158" s="389"/>
      <c r="Y158" s="389"/>
      <c r="Z158" s="389"/>
      <c r="AA158" s="389"/>
      <c r="AB158" s="389"/>
      <c r="AC158" s="389"/>
      <c r="AD158" s="389"/>
      <c r="AE158" s="389"/>
      <c r="AF158" s="389"/>
      <c r="AG158" s="389"/>
      <c r="AH158" s="389"/>
      <c r="AI158" s="389"/>
      <c r="AJ158" s="389"/>
      <c r="AK158" s="389"/>
      <c r="AL158" s="389"/>
      <c r="AM158" s="389"/>
      <c r="AN158" s="389"/>
      <c r="AO158" s="389"/>
    </row>
    <row r="159" spans="1:61" ht="18.75" customHeight="1">
      <c r="A159" s="66"/>
      <c r="B159" s="392" t="str">
        <f>"("&amp;N145&amp;")"</f>
        <v>(0)</v>
      </c>
      <c r="C159" s="393"/>
      <c r="D159" s="393"/>
      <c r="E159" s="393"/>
      <c r="F159" s="393"/>
      <c r="G159" s="393"/>
      <c r="H159" s="393"/>
      <c r="I159" s="394"/>
      <c r="J159" s="392" t="str">
        <f>B159</f>
        <v>(0)</v>
      </c>
      <c r="K159" s="393"/>
      <c r="L159" s="393"/>
      <c r="M159" s="393"/>
      <c r="N159" s="393"/>
      <c r="O159" s="393"/>
      <c r="P159" s="393"/>
      <c r="Q159" s="394"/>
      <c r="R159" s="392" t="str">
        <f>J159</f>
        <v>(0)</v>
      </c>
      <c r="S159" s="393"/>
      <c r="T159" s="393"/>
      <c r="U159" s="393"/>
      <c r="V159" s="393"/>
      <c r="W159" s="393"/>
      <c r="X159" s="393"/>
      <c r="Y159" s="394"/>
      <c r="Z159" s="392" t="str">
        <f>R159</f>
        <v>(0)</v>
      </c>
      <c r="AA159" s="393"/>
      <c r="AB159" s="393"/>
      <c r="AC159" s="393"/>
      <c r="AD159" s="393"/>
      <c r="AE159" s="393"/>
      <c r="AF159" s="393"/>
      <c r="AG159" s="394"/>
      <c r="AH159" s="392" t="str">
        <f>Z159</f>
        <v>(0)</v>
      </c>
      <c r="AI159" s="393"/>
      <c r="AJ159" s="393"/>
      <c r="AK159" s="393"/>
      <c r="AL159" s="393"/>
      <c r="AM159" s="393"/>
      <c r="AN159" s="393"/>
      <c r="AO159" s="394"/>
    </row>
    <row r="160" spans="1:61" ht="18.75" customHeight="1">
      <c r="A160" s="66"/>
      <c r="B160" s="330" t="str">
        <f>IF(Calcu!B60=FALSE,"",Calcu!C60)</f>
        <v/>
      </c>
      <c r="C160" s="330"/>
      <c r="D160" s="330"/>
      <c r="E160" s="330"/>
      <c r="F160" s="330"/>
      <c r="G160" s="330"/>
      <c r="H160" s="330"/>
      <c r="I160" s="330"/>
      <c r="J160" s="376" t="str">
        <f>IF(Calcu!B60=FALSE,"",Calcu!E60)</f>
        <v/>
      </c>
      <c r="K160" s="376"/>
      <c r="L160" s="376"/>
      <c r="M160" s="376"/>
      <c r="N160" s="376"/>
      <c r="O160" s="376"/>
      <c r="P160" s="376"/>
      <c r="Q160" s="376"/>
      <c r="R160" s="376" t="str">
        <f>IF(Calcu!B60=FALSE,"",Calcu!I60)</f>
        <v/>
      </c>
      <c r="S160" s="376"/>
      <c r="T160" s="376"/>
      <c r="U160" s="376"/>
      <c r="V160" s="376"/>
      <c r="W160" s="376"/>
      <c r="X160" s="376"/>
      <c r="Y160" s="376"/>
      <c r="Z160" s="376" t="str">
        <f>IF(Calcu!B60=FALSE,"",Calcu!J60)</f>
        <v/>
      </c>
      <c r="AA160" s="376"/>
      <c r="AB160" s="376"/>
      <c r="AC160" s="376"/>
      <c r="AD160" s="376"/>
      <c r="AE160" s="376"/>
      <c r="AF160" s="376"/>
      <c r="AG160" s="376"/>
      <c r="AH160" s="376" t="str">
        <f>IF(Calcu!B60=FALSE,"",Calcu!K60)</f>
        <v/>
      </c>
      <c r="AI160" s="376"/>
      <c r="AJ160" s="376"/>
      <c r="AK160" s="376"/>
      <c r="AL160" s="376"/>
      <c r="AM160" s="376"/>
      <c r="AN160" s="376"/>
      <c r="AO160" s="376"/>
    </row>
    <row r="161" spans="1:46" ht="18.75" customHeight="1">
      <c r="A161" s="66"/>
      <c r="B161" s="330" t="str">
        <f>IF(Calcu!B61=FALSE,"",Calcu!C61)</f>
        <v/>
      </c>
      <c r="C161" s="330"/>
      <c r="D161" s="330"/>
      <c r="E161" s="330"/>
      <c r="F161" s="330"/>
      <c r="G161" s="330"/>
      <c r="H161" s="330"/>
      <c r="I161" s="330"/>
      <c r="J161" s="376" t="str">
        <f>IF(Calcu!B61=FALSE,"",Calcu!E61)</f>
        <v/>
      </c>
      <c r="K161" s="376"/>
      <c r="L161" s="376"/>
      <c r="M161" s="376"/>
      <c r="N161" s="376"/>
      <c r="O161" s="376"/>
      <c r="P161" s="376"/>
      <c r="Q161" s="376"/>
      <c r="R161" s="376" t="str">
        <f>IF(Calcu!B61=FALSE,"",Calcu!I61)</f>
        <v/>
      </c>
      <c r="S161" s="376"/>
      <c r="T161" s="376"/>
      <c r="U161" s="376"/>
      <c r="V161" s="376"/>
      <c r="W161" s="376"/>
      <c r="X161" s="376"/>
      <c r="Y161" s="376"/>
      <c r="Z161" s="376" t="str">
        <f>IF(Calcu!B61=FALSE,"",Calcu!J61)</f>
        <v/>
      </c>
      <c r="AA161" s="376"/>
      <c r="AB161" s="376"/>
      <c r="AC161" s="376"/>
      <c r="AD161" s="376"/>
      <c r="AE161" s="376"/>
      <c r="AF161" s="376"/>
      <c r="AG161" s="376"/>
      <c r="AH161" s="376" t="str">
        <f>IF(Calcu!B61=FALSE,"",Calcu!K61)</f>
        <v/>
      </c>
      <c r="AI161" s="376"/>
      <c r="AJ161" s="376"/>
      <c r="AK161" s="376"/>
      <c r="AL161" s="376"/>
      <c r="AM161" s="376"/>
      <c r="AN161" s="376"/>
      <c r="AO161" s="376"/>
    </row>
    <row r="162" spans="1:46" ht="18.75" customHeight="1">
      <c r="A162" s="66"/>
      <c r="B162" s="330" t="str">
        <f>IF(Calcu!B62=FALSE,"",Calcu!C62)</f>
        <v/>
      </c>
      <c r="C162" s="330"/>
      <c r="D162" s="330"/>
      <c r="E162" s="330"/>
      <c r="F162" s="330"/>
      <c r="G162" s="330"/>
      <c r="H162" s="330"/>
      <c r="I162" s="330"/>
      <c r="J162" s="376" t="str">
        <f>IF(Calcu!B62=FALSE,"",Calcu!E62)</f>
        <v/>
      </c>
      <c r="K162" s="376"/>
      <c r="L162" s="376"/>
      <c r="M162" s="376"/>
      <c r="N162" s="376"/>
      <c r="O162" s="376"/>
      <c r="P162" s="376"/>
      <c r="Q162" s="376"/>
      <c r="R162" s="376" t="str">
        <f>IF(Calcu!B62=FALSE,"",Calcu!I62)</f>
        <v/>
      </c>
      <c r="S162" s="376"/>
      <c r="T162" s="376"/>
      <c r="U162" s="376"/>
      <c r="V162" s="376"/>
      <c r="W162" s="376"/>
      <c r="X162" s="376"/>
      <c r="Y162" s="376"/>
      <c r="Z162" s="376" t="str">
        <f>IF(Calcu!B62=FALSE,"",Calcu!J62)</f>
        <v/>
      </c>
      <c r="AA162" s="376"/>
      <c r="AB162" s="376"/>
      <c r="AC162" s="376"/>
      <c r="AD162" s="376"/>
      <c r="AE162" s="376"/>
      <c r="AF162" s="376"/>
      <c r="AG162" s="376"/>
      <c r="AH162" s="376" t="str">
        <f>IF(Calcu!B62=FALSE,"",Calcu!K62)</f>
        <v/>
      </c>
      <c r="AI162" s="376"/>
      <c r="AJ162" s="376"/>
      <c r="AK162" s="376"/>
      <c r="AL162" s="376"/>
      <c r="AM162" s="376"/>
      <c r="AN162" s="376"/>
      <c r="AO162" s="376"/>
    </row>
    <row r="163" spans="1:46" ht="18.75" customHeight="1">
      <c r="A163" s="66"/>
      <c r="B163" s="330" t="str">
        <f>IF(Calcu!B63=FALSE,"",Calcu!C63)</f>
        <v/>
      </c>
      <c r="C163" s="330"/>
      <c r="D163" s="330"/>
      <c r="E163" s="330"/>
      <c r="F163" s="330"/>
      <c r="G163" s="330"/>
      <c r="H163" s="330"/>
      <c r="I163" s="330"/>
      <c r="J163" s="376" t="str">
        <f>IF(Calcu!B63=FALSE,"",Calcu!E63)</f>
        <v/>
      </c>
      <c r="K163" s="376"/>
      <c r="L163" s="376"/>
      <c r="M163" s="376"/>
      <c r="N163" s="376"/>
      <c r="O163" s="376"/>
      <c r="P163" s="376"/>
      <c r="Q163" s="376"/>
      <c r="R163" s="376" t="str">
        <f>IF(Calcu!B63=FALSE,"",Calcu!I63)</f>
        <v/>
      </c>
      <c r="S163" s="376"/>
      <c r="T163" s="376"/>
      <c r="U163" s="376"/>
      <c r="V163" s="376"/>
      <c r="W163" s="376"/>
      <c r="X163" s="376"/>
      <c r="Y163" s="376"/>
      <c r="Z163" s="376" t="str">
        <f>IF(Calcu!B63=FALSE,"",Calcu!J63)</f>
        <v/>
      </c>
      <c r="AA163" s="376"/>
      <c r="AB163" s="376"/>
      <c r="AC163" s="376"/>
      <c r="AD163" s="376"/>
      <c r="AE163" s="376"/>
      <c r="AF163" s="376"/>
      <c r="AG163" s="376"/>
      <c r="AH163" s="376" t="str">
        <f>IF(Calcu!B63=FALSE,"",Calcu!K63)</f>
        <v/>
      </c>
      <c r="AI163" s="376"/>
      <c r="AJ163" s="376"/>
      <c r="AK163" s="376"/>
      <c r="AL163" s="376"/>
      <c r="AM163" s="376"/>
      <c r="AN163" s="376"/>
      <c r="AO163" s="376"/>
    </row>
    <row r="164" spans="1:46" ht="18.75" customHeight="1">
      <c r="A164" s="66"/>
      <c r="B164" s="330" t="str">
        <f>IF(Calcu!B64=FALSE,"",Calcu!C64)</f>
        <v/>
      </c>
      <c r="C164" s="330"/>
      <c r="D164" s="330"/>
      <c r="E164" s="330"/>
      <c r="F164" s="330"/>
      <c r="G164" s="330"/>
      <c r="H164" s="330"/>
      <c r="I164" s="330"/>
      <c r="J164" s="376" t="str">
        <f>IF(Calcu!B64=FALSE,"",Calcu!E64)</f>
        <v/>
      </c>
      <c r="K164" s="376"/>
      <c r="L164" s="376"/>
      <c r="M164" s="376"/>
      <c r="N164" s="376"/>
      <c r="O164" s="376"/>
      <c r="P164" s="376"/>
      <c r="Q164" s="376"/>
      <c r="R164" s="376" t="str">
        <f>IF(Calcu!B64=FALSE,"",Calcu!I64)</f>
        <v/>
      </c>
      <c r="S164" s="376"/>
      <c r="T164" s="376"/>
      <c r="U164" s="376"/>
      <c r="V164" s="376"/>
      <c r="W164" s="376"/>
      <c r="X164" s="376"/>
      <c r="Y164" s="376"/>
      <c r="Z164" s="376" t="str">
        <f>IF(Calcu!B64=FALSE,"",Calcu!J64)</f>
        <v/>
      </c>
      <c r="AA164" s="376"/>
      <c r="AB164" s="376"/>
      <c r="AC164" s="376"/>
      <c r="AD164" s="376"/>
      <c r="AE164" s="376"/>
      <c r="AF164" s="376"/>
      <c r="AG164" s="376"/>
      <c r="AH164" s="376" t="str">
        <f>IF(Calcu!B64=FALSE,"",Calcu!K64)</f>
        <v/>
      </c>
      <c r="AI164" s="376"/>
      <c r="AJ164" s="376"/>
      <c r="AK164" s="376"/>
      <c r="AL164" s="376"/>
      <c r="AM164" s="376"/>
      <c r="AN164" s="376"/>
      <c r="AO164" s="376"/>
    </row>
    <row r="165" spans="1:46" ht="18.75" customHeight="1">
      <c r="A165" s="66"/>
      <c r="B165" s="330" t="str">
        <f>IF(Calcu!B65=FALSE,"",Calcu!C65)</f>
        <v/>
      </c>
      <c r="C165" s="330"/>
      <c r="D165" s="330"/>
      <c r="E165" s="330"/>
      <c r="F165" s="330"/>
      <c r="G165" s="330"/>
      <c r="H165" s="330"/>
      <c r="I165" s="330"/>
      <c r="J165" s="376" t="str">
        <f>IF(Calcu!B65=FALSE,"",Calcu!E65)</f>
        <v/>
      </c>
      <c r="K165" s="376"/>
      <c r="L165" s="376"/>
      <c r="M165" s="376"/>
      <c r="N165" s="376"/>
      <c r="O165" s="376"/>
      <c r="P165" s="376"/>
      <c r="Q165" s="376"/>
      <c r="R165" s="376" t="str">
        <f>IF(Calcu!B65=FALSE,"",Calcu!I65)</f>
        <v/>
      </c>
      <c r="S165" s="376"/>
      <c r="T165" s="376"/>
      <c r="U165" s="376"/>
      <c r="V165" s="376"/>
      <c r="W165" s="376"/>
      <c r="X165" s="376"/>
      <c r="Y165" s="376"/>
      <c r="Z165" s="376" t="str">
        <f>IF(Calcu!B65=FALSE,"",Calcu!J65)</f>
        <v/>
      </c>
      <c r="AA165" s="376"/>
      <c r="AB165" s="376"/>
      <c r="AC165" s="376"/>
      <c r="AD165" s="376"/>
      <c r="AE165" s="376"/>
      <c r="AF165" s="376"/>
      <c r="AG165" s="376"/>
      <c r="AH165" s="376" t="str">
        <f>IF(Calcu!B65=FALSE,"",Calcu!K65)</f>
        <v/>
      </c>
      <c r="AI165" s="376"/>
      <c r="AJ165" s="376"/>
      <c r="AK165" s="376"/>
      <c r="AL165" s="376"/>
      <c r="AM165" s="376"/>
      <c r="AN165" s="376"/>
      <c r="AO165" s="376"/>
    </row>
    <row r="166" spans="1:46" ht="18.75" customHeight="1">
      <c r="A166" s="66"/>
      <c r="B166" s="330" t="str">
        <f>IF(Calcu!B66=FALSE,"",Calcu!C66)</f>
        <v/>
      </c>
      <c r="C166" s="330"/>
      <c r="D166" s="330"/>
      <c r="E166" s="330"/>
      <c r="F166" s="330"/>
      <c r="G166" s="330"/>
      <c r="H166" s="330"/>
      <c r="I166" s="330"/>
      <c r="J166" s="376" t="str">
        <f>IF(Calcu!B66=FALSE,"",Calcu!E66)</f>
        <v/>
      </c>
      <c r="K166" s="376"/>
      <c r="L166" s="376"/>
      <c r="M166" s="376"/>
      <c r="N166" s="376"/>
      <c r="O166" s="376"/>
      <c r="P166" s="376"/>
      <c r="Q166" s="376"/>
      <c r="R166" s="376" t="str">
        <f>IF(Calcu!B66=FALSE,"",Calcu!I66)</f>
        <v/>
      </c>
      <c r="S166" s="376"/>
      <c r="T166" s="376"/>
      <c r="U166" s="376"/>
      <c r="V166" s="376"/>
      <c r="W166" s="376"/>
      <c r="X166" s="376"/>
      <c r="Y166" s="376"/>
      <c r="Z166" s="376" t="str">
        <f>IF(Calcu!B66=FALSE,"",Calcu!J66)</f>
        <v/>
      </c>
      <c r="AA166" s="376"/>
      <c r="AB166" s="376"/>
      <c r="AC166" s="376"/>
      <c r="AD166" s="376"/>
      <c r="AE166" s="376"/>
      <c r="AF166" s="376"/>
      <c r="AG166" s="376"/>
      <c r="AH166" s="376" t="str">
        <f>IF(Calcu!B66=FALSE,"",Calcu!K66)</f>
        <v/>
      </c>
      <c r="AI166" s="376"/>
      <c r="AJ166" s="376"/>
      <c r="AK166" s="376"/>
      <c r="AL166" s="376"/>
      <c r="AM166" s="376"/>
      <c r="AN166" s="376"/>
      <c r="AO166" s="376"/>
    </row>
    <row r="167" spans="1:46" ht="18.75" customHeight="1">
      <c r="A167" s="66"/>
      <c r="B167" s="330" t="str">
        <f>IF(Calcu!B67=FALSE,"",Calcu!C67)</f>
        <v/>
      </c>
      <c r="C167" s="330"/>
      <c r="D167" s="330"/>
      <c r="E167" s="330"/>
      <c r="F167" s="330"/>
      <c r="G167" s="330"/>
      <c r="H167" s="330"/>
      <c r="I167" s="330"/>
      <c r="J167" s="376" t="str">
        <f>IF(Calcu!B67=FALSE,"",Calcu!E67)</f>
        <v/>
      </c>
      <c r="K167" s="376"/>
      <c r="L167" s="376"/>
      <c r="M167" s="376"/>
      <c r="N167" s="376"/>
      <c r="O167" s="376"/>
      <c r="P167" s="376"/>
      <c r="Q167" s="376"/>
      <c r="R167" s="376" t="str">
        <f>IF(Calcu!B67=FALSE,"",Calcu!I67)</f>
        <v/>
      </c>
      <c r="S167" s="376"/>
      <c r="T167" s="376"/>
      <c r="U167" s="376"/>
      <c r="V167" s="376"/>
      <c r="W167" s="376"/>
      <c r="X167" s="376"/>
      <c r="Y167" s="376"/>
      <c r="Z167" s="376" t="str">
        <f>IF(Calcu!B67=FALSE,"",Calcu!J67)</f>
        <v/>
      </c>
      <c r="AA167" s="376"/>
      <c r="AB167" s="376"/>
      <c r="AC167" s="376"/>
      <c r="AD167" s="376"/>
      <c r="AE167" s="376"/>
      <c r="AF167" s="376"/>
      <c r="AG167" s="376"/>
      <c r="AH167" s="376" t="str">
        <f>IF(Calcu!B67=FALSE,"",Calcu!K67)</f>
        <v/>
      </c>
      <c r="AI167" s="376"/>
      <c r="AJ167" s="376"/>
      <c r="AK167" s="376"/>
      <c r="AL167" s="376"/>
      <c r="AM167" s="376"/>
      <c r="AN167" s="376"/>
      <c r="AO167" s="376"/>
    </row>
    <row r="168" spans="1:46" ht="18.75" customHeight="1">
      <c r="A168" s="66"/>
      <c r="B168" s="330" t="str">
        <f>IF(Calcu!B68=FALSE,"",Calcu!C68)</f>
        <v/>
      </c>
      <c r="C168" s="330"/>
      <c r="D168" s="330"/>
      <c r="E168" s="330"/>
      <c r="F168" s="330"/>
      <c r="G168" s="330"/>
      <c r="H168" s="330"/>
      <c r="I168" s="330"/>
      <c r="J168" s="376" t="str">
        <f>IF(Calcu!B68=FALSE,"",Calcu!E68)</f>
        <v/>
      </c>
      <c r="K168" s="376"/>
      <c r="L168" s="376"/>
      <c r="M168" s="376"/>
      <c r="N168" s="376"/>
      <c r="O168" s="376"/>
      <c r="P168" s="376"/>
      <c r="Q168" s="376"/>
      <c r="R168" s="376" t="str">
        <f>IF(Calcu!B68=FALSE,"",Calcu!I68)</f>
        <v/>
      </c>
      <c r="S168" s="376"/>
      <c r="T168" s="376"/>
      <c r="U168" s="376"/>
      <c r="V168" s="376"/>
      <c r="W168" s="376"/>
      <c r="X168" s="376"/>
      <c r="Y168" s="376"/>
      <c r="Z168" s="376" t="str">
        <f>IF(Calcu!B68=FALSE,"",Calcu!J68)</f>
        <v/>
      </c>
      <c r="AA168" s="376"/>
      <c r="AB168" s="376"/>
      <c r="AC168" s="376"/>
      <c r="AD168" s="376"/>
      <c r="AE168" s="376"/>
      <c r="AF168" s="376"/>
      <c r="AG168" s="376"/>
      <c r="AH168" s="376" t="str">
        <f>IF(Calcu!B68=FALSE,"",Calcu!K68)</f>
        <v/>
      </c>
      <c r="AI168" s="376"/>
      <c r="AJ168" s="376"/>
      <c r="AK168" s="376"/>
      <c r="AL168" s="376"/>
      <c r="AM168" s="376"/>
      <c r="AN168" s="376"/>
      <c r="AO168" s="376"/>
    </row>
    <row r="169" spans="1:46" ht="18.75" customHeight="1">
      <c r="A169" s="66"/>
      <c r="B169" s="330" t="str">
        <f>IF(Calcu!B69=FALSE,"",Calcu!C69)</f>
        <v/>
      </c>
      <c r="C169" s="330"/>
      <c r="D169" s="330"/>
      <c r="E169" s="330"/>
      <c r="F169" s="330"/>
      <c r="G169" s="330"/>
      <c r="H169" s="330"/>
      <c r="I169" s="330"/>
      <c r="J169" s="376" t="str">
        <f>IF(Calcu!B69=FALSE,"",Calcu!E69)</f>
        <v/>
      </c>
      <c r="K169" s="376"/>
      <c r="L169" s="376"/>
      <c r="M169" s="376"/>
      <c r="N169" s="376"/>
      <c r="O169" s="376"/>
      <c r="P169" s="376"/>
      <c r="Q169" s="376"/>
      <c r="R169" s="376" t="str">
        <f>IF(Calcu!B69=FALSE,"",Calcu!I69)</f>
        <v/>
      </c>
      <c r="S169" s="376"/>
      <c r="T169" s="376"/>
      <c r="U169" s="376"/>
      <c r="V169" s="376"/>
      <c r="W169" s="376"/>
      <c r="X169" s="376"/>
      <c r="Y169" s="376"/>
      <c r="Z169" s="376" t="str">
        <f>IF(Calcu!B69=FALSE,"",Calcu!J69)</f>
        <v/>
      </c>
      <c r="AA169" s="376"/>
      <c r="AB169" s="376"/>
      <c r="AC169" s="376"/>
      <c r="AD169" s="376"/>
      <c r="AE169" s="376"/>
      <c r="AF169" s="376"/>
      <c r="AG169" s="376"/>
      <c r="AH169" s="376" t="str">
        <f>IF(Calcu!B69=FALSE,"",Calcu!K69)</f>
        <v/>
      </c>
      <c r="AI169" s="376"/>
      <c r="AJ169" s="376"/>
      <c r="AK169" s="376"/>
      <c r="AL169" s="376"/>
      <c r="AM169" s="376"/>
      <c r="AN169" s="376"/>
      <c r="AO169" s="376"/>
    </row>
    <row r="170" spans="1:46" ht="18.75" customHeight="1">
      <c r="A170" s="66"/>
      <c r="B170" s="330" t="str">
        <f>IF(Calcu!B70=FALSE,"",Calcu!C70)</f>
        <v/>
      </c>
      <c r="C170" s="330"/>
      <c r="D170" s="330"/>
      <c r="E170" s="330"/>
      <c r="F170" s="330"/>
      <c r="G170" s="330"/>
      <c r="H170" s="330"/>
      <c r="I170" s="330"/>
      <c r="J170" s="376" t="str">
        <f>IF(Calcu!B70=FALSE,"",Calcu!E70)</f>
        <v/>
      </c>
      <c r="K170" s="376"/>
      <c r="L170" s="376"/>
      <c r="M170" s="376"/>
      <c r="N170" s="376"/>
      <c r="O170" s="376"/>
      <c r="P170" s="376"/>
      <c r="Q170" s="376"/>
      <c r="R170" s="376" t="str">
        <f>IF(Calcu!B70=FALSE,"",Calcu!I70)</f>
        <v/>
      </c>
      <c r="S170" s="376"/>
      <c r="T170" s="376"/>
      <c r="U170" s="376"/>
      <c r="V170" s="376"/>
      <c r="W170" s="376"/>
      <c r="X170" s="376"/>
      <c r="Y170" s="376"/>
      <c r="Z170" s="376" t="str">
        <f>IF(Calcu!B70=FALSE,"",Calcu!J70)</f>
        <v/>
      </c>
      <c r="AA170" s="376"/>
      <c r="AB170" s="376"/>
      <c r="AC170" s="376"/>
      <c r="AD170" s="376"/>
      <c r="AE170" s="376"/>
      <c r="AF170" s="376"/>
      <c r="AG170" s="376"/>
      <c r="AH170" s="376" t="str">
        <f>IF(Calcu!B70=FALSE,"",Calcu!K70)</f>
        <v/>
      </c>
      <c r="AI170" s="376"/>
      <c r="AJ170" s="376"/>
      <c r="AK170" s="376"/>
      <c r="AL170" s="376"/>
      <c r="AM170" s="376"/>
      <c r="AN170" s="376"/>
      <c r="AO170" s="376"/>
    </row>
    <row r="171" spans="1:46" ht="18.75" customHeight="1">
      <c r="A171" s="66"/>
      <c r="B171" s="330" t="str">
        <f>IF(Calcu!B71=FALSE,"",Calcu!C71)</f>
        <v/>
      </c>
      <c r="C171" s="330"/>
      <c r="D171" s="330"/>
      <c r="E171" s="330"/>
      <c r="F171" s="330"/>
      <c r="G171" s="330"/>
      <c r="H171" s="330"/>
      <c r="I171" s="330"/>
      <c r="J171" s="376" t="str">
        <f>IF(Calcu!B71=FALSE,"",Calcu!E71)</f>
        <v/>
      </c>
      <c r="K171" s="376"/>
      <c r="L171" s="376"/>
      <c r="M171" s="376"/>
      <c r="N171" s="376"/>
      <c r="O171" s="376"/>
      <c r="P171" s="376"/>
      <c r="Q171" s="376"/>
      <c r="R171" s="376" t="str">
        <f>IF(Calcu!B71=FALSE,"",Calcu!I71)</f>
        <v/>
      </c>
      <c r="S171" s="376"/>
      <c r="T171" s="376"/>
      <c r="U171" s="376"/>
      <c r="V171" s="376"/>
      <c r="W171" s="376"/>
      <c r="X171" s="376"/>
      <c r="Y171" s="376"/>
      <c r="Z171" s="376" t="str">
        <f>IF(Calcu!B71=FALSE,"",Calcu!J71)</f>
        <v/>
      </c>
      <c r="AA171" s="376"/>
      <c r="AB171" s="376"/>
      <c r="AC171" s="376"/>
      <c r="AD171" s="376"/>
      <c r="AE171" s="376"/>
      <c r="AF171" s="376"/>
      <c r="AG171" s="376"/>
      <c r="AH171" s="376" t="str">
        <f>IF(Calcu!B71=FALSE,"",Calcu!K71)</f>
        <v/>
      </c>
      <c r="AI171" s="376"/>
      <c r="AJ171" s="376"/>
      <c r="AK171" s="376"/>
      <c r="AL171" s="376"/>
      <c r="AM171" s="376"/>
      <c r="AN171" s="376"/>
      <c r="AO171" s="376"/>
    </row>
    <row r="172" spans="1:46" ht="18.75" customHeight="1">
      <c r="A172" s="66"/>
      <c r="B172" s="330" t="str">
        <f>IF(Calcu!B72=FALSE,"",Calcu!C72)</f>
        <v/>
      </c>
      <c r="C172" s="330"/>
      <c r="D172" s="330"/>
      <c r="E172" s="330"/>
      <c r="F172" s="330"/>
      <c r="G172" s="330"/>
      <c r="H172" s="330"/>
      <c r="I172" s="330"/>
      <c r="J172" s="376" t="str">
        <f>IF(Calcu!B72=FALSE,"",Calcu!E72)</f>
        <v/>
      </c>
      <c r="K172" s="376"/>
      <c r="L172" s="376"/>
      <c r="M172" s="376"/>
      <c r="N172" s="376"/>
      <c r="O172" s="376"/>
      <c r="P172" s="376"/>
      <c r="Q172" s="376"/>
      <c r="R172" s="376" t="str">
        <f>IF(Calcu!B72=FALSE,"",Calcu!I72)</f>
        <v/>
      </c>
      <c r="S172" s="376"/>
      <c r="T172" s="376"/>
      <c r="U172" s="376"/>
      <c r="V172" s="376"/>
      <c r="W172" s="376"/>
      <c r="X172" s="376"/>
      <c r="Y172" s="376"/>
      <c r="Z172" s="376" t="str">
        <f>IF(Calcu!B72=FALSE,"",Calcu!J72)</f>
        <v/>
      </c>
      <c r="AA172" s="376"/>
      <c r="AB172" s="376"/>
      <c r="AC172" s="376"/>
      <c r="AD172" s="376"/>
      <c r="AE172" s="376"/>
      <c r="AF172" s="376"/>
      <c r="AG172" s="376"/>
      <c r="AH172" s="376" t="str">
        <f>IF(Calcu!B72=FALSE,"",Calcu!K72)</f>
        <v/>
      </c>
      <c r="AI172" s="376"/>
      <c r="AJ172" s="376"/>
      <c r="AK172" s="376"/>
      <c r="AL172" s="376"/>
      <c r="AM172" s="376"/>
      <c r="AN172" s="376"/>
      <c r="AO172" s="376"/>
    </row>
    <row r="173" spans="1:46" ht="18.75" customHeight="1">
      <c r="A173" s="66"/>
      <c r="B173" s="330" t="str">
        <f>IF(Calcu!B73=FALSE,"",Calcu!C73)</f>
        <v/>
      </c>
      <c r="C173" s="330"/>
      <c r="D173" s="330"/>
      <c r="E173" s="330"/>
      <c r="F173" s="330"/>
      <c r="G173" s="330"/>
      <c r="H173" s="330"/>
      <c r="I173" s="330"/>
      <c r="J173" s="376" t="str">
        <f>IF(Calcu!B73=FALSE,"",Calcu!E73)</f>
        <v/>
      </c>
      <c r="K173" s="376"/>
      <c r="L173" s="376"/>
      <c r="M173" s="376"/>
      <c r="N173" s="376"/>
      <c r="O173" s="376"/>
      <c r="P173" s="376"/>
      <c r="Q173" s="376"/>
      <c r="R173" s="376" t="str">
        <f>IF(Calcu!B73=FALSE,"",Calcu!I73)</f>
        <v/>
      </c>
      <c r="S173" s="376"/>
      <c r="T173" s="376"/>
      <c r="U173" s="376"/>
      <c r="V173" s="376"/>
      <c r="W173" s="376"/>
      <c r="X173" s="376"/>
      <c r="Y173" s="376"/>
      <c r="Z173" s="376" t="str">
        <f>IF(Calcu!B73=FALSE,"",Calcu!J73)</f>
        <v/>
      </c>
      <c r="AA173" s="376"/>
      <c r="AB173" s="376"/>
      <c r="AC173" s="376"/>
      <c r="AD173" s="376"/>
      <c r="AE173" s="376"/>
      <c r="AF173" s="376"/>
      <c r="AG173" s="376"/>
      <c r="AH173" s="376" t="str">
        <f>IF(Calcu!B73=FALSE,"",Calcu!K73)</f>
        <v/>
      </c>
      <c r="AI173" s="376"/>
      <c r="AJ173" s="376"/>
      <c r="AK173" s="376"/>
      <c r="AL173" s="376"/>
      <c r="AM173" s="376"/>
      <c r="AN173" s="376"/>
      <c r="AO173" s="376"/>
    </row>
    <row r="174" spans="1:46" ht="18.75" customHeight="1">
      <c r="A174" s="66"/>
      <c r="B174" s="330" t="str">
        <f>IF(Calcu!B74=FALSE,"",Calcu!C74)</f>
        <v/>
      </c>
      <c r="C174" s="330"/>
      <c r="D174" s="330"/>
      <c r="E174" s="330"/>
      <c r="F174" s="330"/>
      <c r="G174" s="330"/>
      <c r="H174" s="330"/>
      <c r="I174" s="330"/>
      <c r="J174" s="376" t="str">
        <f>IF(Calcu!B74=FALSE,"",Calcu!E74)</f>
        <v/>
      </c>
      <c r="K174" s="376"/>
      <c r="L174" s="376"/>
      <c r="M174" s="376"/>
      <c r="N174" s="376"/>
      <c r="O174" s="376"/>
      <c r="P174" s="376"/>
      <c r="Q174" s="376"/>
      <c r="R174" s="376" t="str">
        <f>IF(Calcu!B74=FALSE,"",Calcu!I74)</f>
        <v/>
      </c>
      <c r="S174" s="376"/>
      <c r="T174" s="376"/>
      <c r="U174" s="376"/>
      <c r="V174" s="376"/>
      <c r="W174" s="376"/>
      <c r="X174" s="376"/>
      <c r="Y174" s="376"/>
      <c r="Z174" s="376" t="str">
        <f>IF(Calcu!B74=FALSE,"",Calcu!J74)</f>
        <v/>
      </c>
      <c r="AA174" s="376"/>
      <c r="AB174" s="376"/>
      <c r="AC174" s="376"/>
      <c r="AD174" s="376"/>
      <c r="AE174" s="376"/>
      <c r="AF174" s="376"/>
      <c r="AG174" s="376"/>
      <c r="AH174" s="376" t="str">
        <f>IF(Calcu!B74=FALSE,"",Calcu!K74)</f>
        <v/>
      </c>
      <c r="AI174" s="376"/>
      <c r="AJ174" s="376"/>
      <c r="AK174" s="376"/>
      <c r="AL174" s="376"/>
      <c r="AM174" s="376"/>
      <c r="AN174" s="376"/>
      <c r="AO174" s="376"/>
    </row>
    <row r="175" spans="1:46" ht="18.75" customHeight="1">
      <c r="A175" s="66"/>
      <c r="B175" s="330" t="str">
        <f>IF(Calcu!B75=FALSE,"",Calcu!C75)</f>
        <v/>
      </c>
      <c r="C175" s="330"/>
      <c r="D175" s="330"/>
      <c r="E175" s="330"/>
      <c r="F175" s="330"/>
      <c r="G175" s="330"/>
      <c r="H175" s="330"/>
      <c r="I175" s="330"/>
      <c r="J175" s="376" t="str">
        <f>IF(Calcu!B75=FALSE,"",Calcu!E75)</f>
        <v/>
      </c>
      <c r="K175" s="376"/>
      <c r="L175" s="376"/>
      <c r="M175" s="376"/>
      <c r="N175" s="376"/>
      <c r="O175" s="376"/>
      <c r="P175" s="376"/>
      <c r="Q175" s="376"/>
      <c r="R175" s="376" t="str">
        <f>IF(Calcu!B75=FALSE,"",Calcu!I75)</f>
        <v/>
      </c>
      <c r="S175" s="376"/>
      <c r="T175" s="376"/>
      <c r="U175" s="376"/>
      <c r="V175" s="376"/>
      <c r="W175" s="376"/>
      <c r="X175" s="376"/>
      <c r="Y175" s="376"/>
      <c r="Z175" s="376" t="str">
        <f>IF(Calcu!B75=FALSE,"",Calcu!J75)</f>
        <v/>
      </c>
      <c r="AA175" s="376"/>
      <c r="AB175" s="376"/>
      <c r="AC175" s="376"/>
      <c r="AD175" s="376"/>
      <c r="AE175" s="376"/>
      <c r="AF175" s="376"/>
      <c r="AG175" s="376"/>
      <c r="AH175" s="376" t="str">
        <f>IF(Calcu!B75=FALSE,"",Calcu!K75)</f>
        <v/>
      </c>
      <c r="AI175" s="376"/>
      <c r="AJ175" s="376"/>
      <c r="AK175" s="376"/>
      <c r="AL175" s="376"/>
      <c r="AM175" s="376"/>
      <c r="AN175" s="376"/>
      <c r="AO175" s="376"/>
    </row>
    <row r="176" spans="1:46" ht="18.75" customHeight="1">
      <c r="A176" s="66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</row>
    <row r="177" spans="1:46" ht="18.75" customHeight="1">
      <c r="A177" s="70" t="s">
        <v>391</v>
      </c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</row>
    <row r="178" spans="1:46" ht="18.75" customHeight="1">
      <c r="A178" s="65"/>
      <c r="B178" s="377"/>
      <c r="C178" s="378"/>
      <c r="D178" s="357"/>
      <c r="E178" s="357"/>
      <c r="F178" s="357"/>
      <c r="G178" s="357"/>
      <c r="H178" s="357"/>
      <c r="I178" s="357"/>
      <c r="J178" s="357">
        <v>1</v>
      </c>
      <c r="K178" s="357"/>
      <c r="L178" s="357"/>
      <c r="M178" s="357"/>
      <c r="N178" s="357"/>
      <c r="O178" s="357"/>
      <c r="P178" s="357"/>
      <c r="Q178" s="357">
        <v>2</v>
      </c>
      <c r="R178" s="357"/>
      <c r="S178" s="357"/>
      <c r="T178" s="357"/>
      <c r="U178" s="357"/>
      <c r="V178" s="357"/>
      <c r="W178" s="357"/>
      <c r="X178" s="357">
        <v>3</v>
      </c>
      <c r="Y178" s="357"/>
      <c r="Z178" s="357"/>
      <c r="AA178" s="357"/>
      <c r="AB178" s="357"/>
      <c r="AC178" s="357">
        <v>4</v>
      </c>
      <c r="AD178" s="357"/>
      <c r="AE178" s="357"/>
      <c r="AF178" s="357"/>
      <c r="AG178" s="357"/>
      <c r="AH178" s="357">
        <v>5</v>
      </c>
      <c r="AI178" s="357"/>
      <c r="AJ178" s="357"/>
      <c r="AK178" s="357"/>
      <c r="AL178" s="357"/>
      <c r="AM178" s="357"/>
      <c r="AN178" s="357"/>
      <c r="AO178" s="357"/>
      <c r="AP178" s="357">
        <v>6</v>
      </c>
      <c r="AQ178" s="357"/>
      <c r="AR178" s="357"/>
      <c r="AS178" s="357"/>
      <c r="AT178" s="65"/>
    </row>
    <row r="179" spans="1:46" ht="18.75" customHeight="1">
      <c r="A179" s="65"/>
      <c r="B179" s="379"/>
      <c r="C179" s="380"/>
      <c r="D179" s="373" t="s">
        <v>239</v>
      </c>
      <c r="E179" s="373"/>
      <c r="F179" s="373"/>
      <c r="G179" s="373"/>
      <c r="H179" s="373"/>
      <c r="I179" s="373"/>
      <c r="J179" s="373" t="s">
        <v>240</v>
      </c>
      <c r="K179" s="373"/>
      <c r="L179" s="373"/>
      <c r="M179" s="373"/>
      <c r="N179" s="373"/>
      <c r="O179" s="373"/>
      <c r="P179" s="373"/>
      <c r="Q179" s="373" t="s">
        <v>241</v>
      </c>
      <c r="R179" s="373"/>
      <c r="S179" s="373"/>
      <c r="T179" s="373"/>
      <c r="U179" s="373"/>
      <c r="V179" s="373"/>
      <c r="W179" s="373"/>
      <c r="X179" s="373" t="s">
        <v>392</v>
      </c>
      <c r="Y179" s="373"/>
      <c r="Z179" s="373"/>
      <c r="AA179" s="373"/>
      <c r="AB179" s="373"/>
      <c r="AC179" s="373" t="s">
        <v>243</v>
      </c>
      <c r="AD179" s="373"/>
      <c r="AE179" s="373"/>
      <c r="AF179" s="373"/>
      <c r="AG179" s="373"/>
      <c r="AH179" s="373" t="s">
        <v>244</v>
      </c>
      <c r="AI179" s="373"/>
      <c r="AJ179" s="373"/>
      <c r="AK179" s="373"/>
      <c r="AL179" s="373"/>
      <c r="AM179" s="373"/>
      <c r="AN179" s="373"/>
      <c r="AO179" s="373"/>
      <c r="AP179" s="373" t="s">
        <v>245</v>
      </c>
      <c r="AQ179" s="373"/>
      <c r="AR179" s="373"/>
      <c r="AS179" s="373"/>
      <c r="AT179" s="65"/>
    </row>
    <row r="180" spans="1:46" ht="18.75" customHeight="1">
      <c r="A180" s="65"/>
      <c r="B180" s="381"/>
      <c r="C180" s="382"/>
      <c r="D180" s="374" t="s">
        <v>246</v>
      </c>
      <c r="E180" s="374"/>
      <c r="F180" s="374"/>
      <c r="G180" s="374"/>
      <c r="H180" s="374"/>
      <c r="I180" s="374"/>
      <c r="J180" s="375" t="s">
        <v>247</v>
      </c>
      <c r="K180" s="375"/>
      <c r="L180" s="375"/>
      <c r="M180" s="375"/>
      <c r="N180" s="375"/>
      <c r="O180" s="375"/>
      <c r="P180" s="375"/>
      <c r="Q180" s="375" t="s">
        <v>393</v>
      </c>
      <c r="R180" s="375"/>
      <c r="S180" s="375"/>
      <c r="T180" s="375"/>
      <c r="U180" s="375"/>
      <c r="V180" s="375"/>
      <c r="W180" s="375"/>
      <c r="X180" s="375"/>
      <c r="Y180" s="375"/>
      <c r="Z180" s="375"/>
      <c r="AA180" s="375"/>
      <c r="AB180" s="375"/>
      <c r="AC180" s="375" t="s">
        <v>249</v>
      </c>
      <c r="AD180" s="375"/>
      <c r="AE180" s="375"/>
      <c r="AF180" s="375"/>
      <c r="AG180" s="375"/>
      <c r="AH180" s="375" t="s">
        <v>250</v>
      </c>
      <c r="AI180" s="375"/>
      <c r="AJ180" s="375"/>
      <c r="AK180" s="375"/>
      <c r="AL180" s="375"/>
      <c r="AM180" s="375"/>
      <c r="AN180" s="375"/>
      <c r="AO180" s="375"/>
      <c r="AP180" s="375"/>
      <c r="AQ180" s="375"/>
      <c r="AR180" s="375"/>
      <c r="AS180" s="375"/>
      <c r="AT180" s="65"/>
    </row>
    <row r="181" spans="1:46" ht="18.75" customHeight="1">
      <c r="A181" s="65"/>
      <c r="B181" s="357" t="s">
        <v>251</v>
      </c>
      <c r="C181" s="357"/>
      <c r="D181" s="358" t="s">
        <v>231</v>
      </c>
      <c r="E181" s="358"/>
      <c r="F181" s="358"/>
      <c r="G181" s="358"/>
      <c r="H181" s="358"/>
      <c r="I181" s="358"/>
      <c r="J181" s="359" t="e">
        <f ca="1">OFFSET(R159,B148,0)</f>
        <v>#N/A</v>
      </c>
      <c r="K181" s="360"/>
      <c r="L181" s="360"/>
      <c r="M181" s="360"/>
      <c r="N181" s="360"/>
      <c r="O181" s="361">
        <f>N145</f>
        <v>0</v>
      </c>
      <c r="P181" s="362"/>
      <c r="Q181" s="363" t="e">
        <f ca="1">MAX(T148/SQRT(3),Z148/2/SQRT(3))</f>
        <v>#N/A</v>
      </c>
      <c r="R181" s="364"/>
      <c r="S181" s="364"/>
      <c r="T181" s="364"/>
      <c r="U181" s="365" t="str">
        <f>T147</f>
        <v>mg</v>
      </c>
      <c r="V181" s="361"/>
      <c r="W181" s="362"/>
      <c r="X181" s="357" t="str">
        <f>IF(N148=0,"직사각형","t")</f>
        <v>직사각형</v>
      </c>
      <c r="Y181" s="357"/>
      <c r="Z181" s="357"/>
      <c r="AA181" s="357"/>
      <c r="AB181" s="357"/>
      <c r="AC181" s="357">
        <v>-1</v>
      </c>
      <c r="AD181" s="357"/>
      <c r="AE181" s="357"/>
      <c r="AF181" s="357"/>
      <c r="AG181" s="357"/>
      <c r="AH181" s="363" t="e">
        <f ca="1">Q181</f>
        <v>#N/A</v>
      </c>
      <c r="AI181" s="364"/>
      <c r="AJ181" s="364"/>
      <c r="AK181" s="364"/>
      <c r="AL181" s="364"/>
      <c r="AM181" s="365" t="str">
        <f>U181</f>
        <v>mg</v>
      </c>
      <c r="AN181" s="365"/>
      <c r="AO181" s="371"/>
      <c r="AP181" s="357" t="str">
        <f>IF(N148=0,"∞",2)</f>
        <v>∞</v>
      </c>
      <c r="AQ181" s="357"/>
      <c r="AR181" s="357"/>
      <c r="AS181" s="357"/>
      <c r="AT181" s="65"/>
    </row>
    <row r="182" spans="1:46" ht="18.75" customHeight="1">
      <c r="A182" s="65"/>
      <c r="B182" s="357" t="s">
        <v>394</v>
      </c>
      <c r="C182" s="357"/>
      <c r="D182" s="358" t="s">
        <v>229</v>
      </c>
      <c r="E182" s="358"/>
      <c r="F182" s="358"/>
      <c r="G182" s="358"/>
      <c r="H182" s="358"/>
      <c r="I182" s="358"/>
      <c r="J182" s="359" t="e">
        <f ca="1">OFFSET(J159,B148,0)</f>
        <v>#N/A</v>
      </c>
      <c r="K182" s="372"/>
      <c r="L182" s="372"/>
      <c r="M182" s="372"/>
      <c r="N182" s="372"/>
      <c r="O182" s="361">
        <f>N145</f>
        <v>0</v>
      </c>
      <c r="P182" s="362"/>
      <c r="Q182" s="363" t="e">
        <f ca="1">SQRT(SUMSQ(AL148/2,AR148))</f>
        <v>#N/A</v>
      </c>
      <c r="R182" s="364"/>
      <c r="S182" s="364"/>
      <c r="T182" s="364"/>
      <c r="U182" s="365" t="str">
        <f>AL147</f>
        <v>mg</v>
      </c>
      <c r="V182" s="361"/>
      <c r="W182" s="362"/>
      <c r="X182" s="357" t="s">
        <v>395</v>
      </c>
      <c r="Y182" s="357"/>
      <c r="Z182" s="357"/>
      <c r="AA182" s="357"/>
      <c r="AB182" s="357"/>
      <c r="AC182" s="357">
        <v>1</v>
      </c>
      <c r="AD182" s="357"/>
      <c r="AE182" s="357"/>
      <c r="AF182" s="357"/>
      <c r="AG182" s="357"/>
      <c r="AH182" s="363" t="e">
        <f ca="1">Q182</f>
        <v>#N/A</v>
      </c>
      <c r="AI182" s="364"/>
      <c r="AJ182" s="364"/>
      <c r="AK182" s="364"/>
      <c r="AL182" s="364"/>
      <c r="AM182" s="365" t="str">
        <f>U182</f>
        <v>mg</v>
      </c>
      <c r="AN182" s="365"/>
      <c r="AO182" s="371"/>
      <c r="AP182" s="357" t="s">
        <v>57</v>
      </c>
      <c r="AQ182" s="357"/>
      <c r="AR182" s="357"/>
      <c r="AS182" s="357"/>
      <c r="AT182" s="65"/>
    </row>
    <row r="183" spans="1:46" ht="18.75" customHeight="1">
      <c r="A183" s="65"/>
      <c r="B183" s="357" t="s">
        <v>253</v>
      </c>
      <c r="C183" s="357"/>
      <c r="D183" s="358" t="s">
        <v>233</v>
      </c>
      <c r="E183" s="358"/>
      <c r="F183" s="358"/>
      <c r="G183" s="358"/>
      <c r="H183" s="358"/>
      <c r="I183" s="358"/>
      <c r="J183" s="359">
        <v>0</v>
      </c>
      <c r="K183" s="360"/>
      <c r="L183" s="360"/>
      <c r="M183" s="360"/>
      <c r="N183" s="360"/>
      <c r="O183" s="361">
        <f>N145</f>
        <v>0</v>
      </c>
      <c r="P183" s="362"/>
      <c r="Q183" s="363" t="e">
        <f ca="1">Z148/2/SQRT(3)</f>
        <v>#N/A</v>
      </c>
      <c r="R183" s="364"/>
      <c r="S183" s="364"/>
      <c r="T183" s="364"/>
      <c r="U183" s="365" t="str">
        <f>Z147</f>
        <v>mg</v>
      </c>
      <c r="V183" s="361"/>
      <c r="W183" s="362"/>
      <c r="X183" s="357" t="s">
        <v>396</v>
      </c>
      <c r="Y183" s="357"/>
      <c r="Z183" s="357"/>
      <c r="AA183" s="357"/>
      <c r="AB183" s="357"/>
      <c r="AC183" s="357">
        <v>1</v>
      </c>
      <c r="AD183" s="357"/>
      <c r="AE183" s="357"/>
      <c r="AF183" s="357"/>
      <c r="AG183" s="357"/>
      <c r="AH183" s="363" t="e">
        <f ca="1">Q183</f>
        <v>#N/A</v>
      </c>
      <c r="AI183" s="364"/>
      <c r="AJ183" s="364"/>
      <c r="AK183" s="364"/>
      <c r="AL183" s="364"/>
      <c r="AM183" s="365" t="str">
        <f>U183</f>
        <v>mg</v>
      </c>
      <c r="AN183" s="365"/>
      <c r="AO183" s="371"/>
      <c r="AP183" s="357" t="s">
        <v>57</v>
      </c>
      <c r="AQ183" s="357"/>
      <c r="AR183" s="357"/>
      <c r="AS183" s="357"/>
      <c r="AT183" s="65"/>
    </row>
    <row r="184" spans="1:46" ht="18.75" customHeight="1">
      <c r="A184" s="65"/>
      <c r="B184" s="357" t="s">
        <v>254</v>
      </c>
      <c r="C184" s="357"/>
      <c r="D184" s="358" t="s">
        <v>235</v>
      </c>
      <c r="E184" s="358"/>
      <c r="F184" s="358"/>
      <c r="G184" s="358"/>
      <c r="H184" s="358"/>
      <c r="I184" s="358"/>
      <c r="J184" s="359">
        <v>0</v>
      </c>
      <c r="K184" s="360"/>
      <c r="L184" s="360"/>
      <c r="M184" s="360"/>
      <c r="N184" s="360"/>
      <c r="O184" s="361">
        <f>N145</f>
        <v>0</v>
      </c>
      <c r="P184" s="362"/>
      <c r="Q184" s="363" t="e">
        <f ca="1">BD148/4/SQRT(3)</f>
        <v>#N/A</v>
      </c>
      <c r="R184" s="364"/>
      <c r="S184" s="364"/>
      <c r="T184" s="364"/>
      <c r="U184" s="365" t="str">
        <f>BD147</f>
        <v>mg</v>
      </c>
      <c r="V184" s="361"/>
      <c r="W184" s="362"/>
      <c r="X184" s="357" t="s">
        <v>396</v>
      </c>
      <c r="Y184" s="357"/>
      <c r="Z184" s="357"/>
      <c r="AA184" s="357"/>
      <c r="AB184" s="357"/>
      <c r="AC184" s="357">
        <v>1</v>
      </c>
      <c r="AD184" s="357"/>
      <c r="AE184" s="357"/>
      <c r="AF184" s="357"/>
      <c r="AG184" s="357"/>
      <c r="AH184" s="363" t="e">
        <f ca="1">Q184</f>
        <v>#N/A</v>
      </c>
      <c r="AI184" s="364"/>
      <c r="AJ184" s="364"/>
      <c r="AK184" s="364"/>
      <c r="AL184" s="364"/>
      <c r="AM184" s="365" t="str">
        <f>U184</f>
        <v>mg</v>
      </c>
      <c r="AN184" s="365"/>
      <c r="AO184" s="371"/>
      <c r="AP184" s="357" t="s">
        <v>57</v>
      </c>
      <c r="AQ184" s="357"/>
      <c r="AR184" s="357"/>
      <c r="AS184" s="357"/>
      <c r="AT184" s="65"/>
    </row>
    <row r="185" spans="1:46" ht="18.75" customHeight="1">
      <c r="A185" s="65"/>
      <c r="B185" s="357" t="s">
        <v>255</v>
      </c>
      <c r="C185" s="357"/>
      <c r="D185" s="358" t="s">
        <v>227</v>
      </c>
      <c r="E185" s="358"/>
      <c r="F185" s="358"/>
      <c r="G185" s="358"/>
      <c r="H185" s="358"/>
      <c r="I185" s="358"/>
      <c r="J185" s="366" t="e">
        <f ca="1">OFFSET(Z159,B148,0)</f>
        <v>#N/A</v>
      </c>
      <c r="K185" s="367"/>
      <c r="L185" s="367"/>
      <c r="M185" s="367"/>
      <c r="N185" s="367"/>
      <c r="O185" s="361">
        <f>O182</f>
        <v>0</v>
      </c>
      <c r="P185" s="362"/>
      <c r="Q185" s="368" t="s">
        <v>200</v>
      </c>
      <c r="R185" s="369"/>
      <c r="S185" s="369"/>
      <c r="T185" s="369"/>
      <c r="U185" s="369"/>
      <c r="V185" s="369"/>
      <c r="W185" s="370"/>
      <c r="X185" s="357" t="s">
        <v>200</v>
      </c>
      <c r="Y185" s="357"/>
      <c r="Z185" s="357"/>
      <c r="AA185" s="357"/>
      <c r="AB185" s="357"/>
      <c r="AC185" s="357" t="s">
        <v>200</v>
      </c>
      <c r="AD185" s="357"/>
      <c r="AE185" s="357"/>
      <c r="AF185" s="357"/>
      <c r="AG185" s="357"/>
      <c r="AH185" s="363" t="e">
        <f ca="1">SQRT(SUMSQ(AH181:AL184))</f>
        <v>#N/A</v>
      </c>
      <c r="AI185" s="364"/>
      <c r="AJ185" s="364"/>
      <c r="AK185" s="364"/>
      <c r="AL185" s="364"/>
      <c r="AM185" s="365" t="str">
        <f>H147</f>
        <v>mg</v>
      </c>
      <c r="AN185" s="365"/>
      <c r="AO185" s="371"/>
      <c r="AP185" s="357" t="str">
        <f>IF(N148=0,"∞",ROUNDDOWN(AH185^4/(AH181^4/AP181),0))</f>
        <v>∞</v>
      </c>
      <c r="AQ185" s="357"/>
      <c r="AR185" s="357"/>
      <c r="AS185" s="357"/>
      <c r="AT185" s="65"/>
    </row>
    <row r="186" spans="1:46" ht="18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</row>
    <row r="187" spans="1:46" ht="18.75" customHeight="1">
      <c r="A187" s="66" t="s">
        <v>680</v>
      </c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74"/>
      <c r="AI187" s="134"/>
      <c r="AJ187" s="134"/>
      <c r="AK187" s="134"/>
      <c r="AL187" s="65"/>
      <c r="AM187" s="65"/>
      <c r="AN187" s="65"/>
      <c r="AO187" s="65"/>
      <c r="AP187" s="65"/>
      <c r="AQ187" s="65"/>
      <c r="AR187" s="65"/>
      <c r="AS187" s="65"/>
      <c r="AT187" s="65"/>
    </row>
    <row r="188" spans="1:46" ht="18.75" customHeight="1">
      <c r="B188" s="213" t="s">
        <v>317</v>
      </c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</row>
    <row r="189" spans="1:46" ht="18.75" customHeight="1">
      <c r="A189" s="65"/>
      <c r="B189" s="65"/>
      <c r="C189" s="65"/>
      <c r="D189" s="65"/>
      <c r="E189" s="65"/>
      <c r="F189" s="65"/>
      <c r="G189" s="133" t="s">
        <v>318</v>
      </c>
      <c r="H189" s="332">
        <f ca="1">IF(AP185&gt;9,2,OFFSET($E$244,MATCH(AP185,$B$245:$B$254,0),0))</f>
        <v>2</v>
      </c>
      <c r="I189" s="332"/>
      <c r="J189" s="332"/>
      <c r="K189" s="136" t="s">
        <v>271</v>
      </c>
      <c r="L189" s="333" t="e">
        <f ca="1">AH185</f>
        <v>#N/A</v>
      </c>
      <c r="M189" s="333"/>
      <c r="N189" s="333"/>
      <c r="O189" s="334" t="str">
        <f>AM185</f>
        <v>mg</v>
      </c>
      <c r="P189" s="335"/>
      <c r="Q189" s="135" t="s">
        <v>265</v>
      </c>
      <c r="R189" s="331" t="e">
        <f ca="1">L189*H189</f>
        <v>#N/A</v>
      </c>
      <c r="S189" s="331"/>
      <c r="T189" s="331"/>
      <c r="U189" s="331" t="str">
        <f>O189</f>
        <v>mg</v>
      </c>
      <c r="V189" s="331"/>
      <c r="W189" s="141"/>
      <c r="X189" s="141"/>
      <c r="Y189" s="141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</row>
    <row r="190" spans="1:46" ht="18.75" customHeight="1">
      <c r="A190" s="65"/>
      <c r="B190" s="65"/>
      <c r="C190" s="65"/>
      <c r="D190" s="65"/>
      <c r="E190" s="65"/>
      <c r="F190" s="65"/>
      <c r="G190" s="65"/>
      <c r="H190" s="133"/>
      <c r="I190" s="88"/>
      <c r="J190" s="88"/>
      <c r="K190" s="88"/>
      <c r="L190" s="88"/>
      <c r="M190" s="135"/>
      <c r="N190" s="90"/>
      <c r="O190" s="90"/>
      <c r="P190" s="90"/>
      <c r="Q190" s="90"/>
      <c r="R190" s="90"/>
      <c r="S190" s="90"/>
      <c r="T190" s="90"/>
      <c r="U190" s="90"/>
      <c r="V190" s="7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</row>
    <row r="193" spans="1:61" s="82" customFormat="1" ht="18.75" customHeight="1">
      <c r="A193" s="91" t="s">
        <v>397</v>
      </c>
    </row>
    <row r="194" spans="1:61" s="82" customFormat="1" ht="18.75" customHeight="1">
      <c r="A194" s="83" t="s">
        <v>208</v>
      </c>
    </row>
    <row r="195" spans="1:61" s="82" customFormat="1" ht="18.75" customHeight="1">
      <c r="B195" s="336" t="s">
        <v>209</v>
      </c>
      <c r="C195" s="336"/>
      <c r="D195" s="336"/>
      <c r="E195" s="336"/>
      <c r="F195" s="336"/>
      <c r="G195" s="336"/>
      <c r="H195" s="336" t="s">
        <v>99</v>
      </c>
      <c r="I195" s="336"/>
      <c r="J195" s="336"/>
      <c r="K195" s="336"/>
      <c r="L195" s="336"/>
      <c r="M195" s="336"/>
      <c r="N195" s="337" t="s">
        <v>67</v>
      </c>
      <c r="O195" s="337"/>
      <c r="P195" s="337"/>
      <c r="Q195" s="337"/>
      <c r="R195" s="337"/>
      <c r="S195" s="337"/>
    </row>
    <row r="196" spans="1:61" s="82" customFormat="1" ht="18.75" customHeight="1">
      <c r="B196" s="338">
        <f>Calcu!B83</f>
        <v>0</v>
      </c>
      <c r="C196" s="330"/>
      <c r="D196" s="330"/>
      <c r="E196" s="330"/>
      <c r="F196" s="330"/>
      <c r="G196" s="330"/>
      <c r="H196" s="330">
        <f>Calcu!C83</f>
        <v>0</v>
      </c>
      <c r="I196" s="330"/>
      <c r="J196" s="330"/>
      <c r="K196" s="330"/>
      <c r="L196" s="330"/>
      <c r="M196" s="330"/>
      <c r="N196" s="339">
        <f>Calcu!D83</f>
        <v>0</v>
      </c>
      <c r="O196" s="339"/>
      <c r="P196" s="339"/>
      <c r="Q196" s="339"/>
      <c r="R196" s="339"/>
      <c r="S196" s="339"/>
    </row>
    <row r="197" spans="1:61" s="82" customFormat="1" ht="18.75" customHeight="1">
      <c r="B197" s="395" t="s">
        <v>210</v>
      </c>
      <c r="C197" s="396"/>
      <c r="D197" s="396"/>
      <c r="E197" s="396"/>
      <c r="F197" s="396"/>
      <c r="G197" s="397"/>
      <c r="H197" s="336" t="s">
        <v>211</v>
      </c>
      <c r="I197" s="336"/>
      <c r="J197" s="336"/>
      <c r="K197" s="336"/>
      <c r="L197" s="336"/>
      <c r="M197" s="336"/>
      <c r="N197" s="336" t="s">
        <v>212</v>
      </c>
      <c r="O197" s="336"/>
      <c r="P197" s="336"/>
      <c r="Q197" s="336"/>
      <c r="R197" s="336"/>
      <c r="S197" s="336"/>
      <c r="T197" s="336" t="s">
        <v>212</v>
      </c>
      <c r="U197" s="336"/>
      <c r="V197" s="336"/>
      <c r="W197" s="336"/>
      <c r="X197" s="336"/>
      <c r="Y197" s="336"/>
      <c r="Z197" s="336" t="s">
        <v>99</v>
      </c>
      <c r="AA197" s="336"/>
      <c r="AB197" s="336"/>
      <c r="AC197" s="336"/>
      <c r="AD197" s="336"/>
      <c r="AE197" s="336"/>
      <c r="AF197" s="336" t="s">
        <v>213</v>
      </c>
      <c r="AG197" s="336"/>
      <c r="AH197" s="336"/>
      <c r="AI197" s="336"/>
      <c r="AJ197" s="336"/>
      <c r="AK197" s="336"/>
      <c r="AL197" s="336" t="s">
        <v>213</v>
      </c>
      <c r="AM197" s="336"/>
      <c r="AN197" s="336"/>
      <c r="AO197" s="336"/>
      <c r="AP197" s="336"/>
      <c r="AQ197" s="336"/>
      <c r="AR197" s="336" t="s">
        <v>214</v>
      </c>
      <c r="AS197" s="336"/>
      <c r="AT197" s="336"/>
      <c r="AU197" s="336"/>
      <c r="AV197" s="336"/>
      <c r="AW197" s="336"/>
      <c r="AX197" s="383" t="s">
        <v>215</v>
      </c>
      <c r="AY197" s="383"/>
      <c r="AZ197" s="383"/>
      <c r="BA197" s="383"/>
      <c r="BB197" s="383"/>
      <c r="BC197" s="383"/>
      <c r="BD197" s="383" t="s">
        <v>215</v>
      </c>
      <c r="BE197" s="383"/>
      <c r="BF197" s="383"/>
      <c r="BG197" s="383"/>
      <c r="BH197" s="383"/>
      <c r="BI197" s="383"/>
    </row>
    <row r="198" spans="1:61" s="82" customFormat="1" ht="18.75" customHeight="1">
      <c r="B198" s="398"/>
      <c r="C198" s="399"/>
      <c r="D198" s="399"/>
      <c r="E198" s="399"/>
      <c r="F198" s="399"/>
      <c r="G198" s="400"/>
      <c r="H198" s="384" t="str">
        <f>IF(N196="kg","g","mg")</f>
        <v>mg</v>
      </c>
      <c r="I198" s="384"/>
      <c r="J198" s="384"/>
      <c r="K198" s="384"/>
      <c r="L198" s="384"/>
      <c r="M198" s="384"/>
      <c r="N198" s="336">
        <f>N196</f>
        <v>0</v>
      </c>
      <c r="O198" s="336"/>
      <c r="P198" s="336"/>
      <c r="Q198" s="336"/>
      <c r="R198" s="336"/>
      <c r="S198" s="336"/>
      <c r="T198" s="384" t="str">
        <f>H198</f>
        <v>mg</v>
      </c>
      <c r="U198" s="384"/>
      <c r="V198" s="384"/>
      <c r="W198" s="384"/>
      <c r="X198" s="384"/>
      <c r="Y198" s="384"/>
      <c r="Z198" s="384" t="str">
        <f>T198</f>
        <v>mg</v>
      </c>
      <c r="AA198" s="384"/>
      <c r="AB198" s="384"/>
      <c r="AC198" s="384"/>
      <c r="AD198" s="384"/>
      <c r="AE198" s="384"/>
      <c r="AF198" s="336">
        <f>N196</f>
        <v>0</v>
      </c>
      <c r="AG198" s="336"/>
      <c r="AH198" s="336"/>
      <c r="AI198" s="336"/>
      <c r="AJ198" s="336"/>
      <c r="AK198" s="336"/>
      <c r="AL198" s="384" t="str">
        <f>Z198</f>
        <v>mg</v>
      </c>
      <c r="AM198" s="384"/>
      <c r="AN198" s="384"/>
      <c r="AO198" s="384"/>
      <c r="AP198" s="384"/>
      <c r="AQ198" s="384"/>
      <c r="AR198" s="384" t="str">
        <f>H198</f>
        <v>mg</v>
      </c>
      <c r="AS198" s="384"/>
      <c r="AT198" s="384"/>
      <c r="AU198" s="384"/>
      <c r="AV198" s="384"/>
      <c r="AW198" s="384"/>
      <c r="AX198" s="336">
        <f>N196</f>
        <v>0</v>
      </c>
      <c r="AY198" s="336"/>
      <c r="AZ198" s="336"/>
      <c r="BA198" s="336"/>
      <c r="BB198" s="336"/>
      <c r="BC198" s="336"/>
      <c r="BD198" s="384" t="str">
        <f>AL198</f>
        <v>mg</v>
      </c>
      <c r="BE198" s="384"/>
      <c r="BF198" s="384"/>
      <c r="BG198" s="384"/>
      <c r="BH198" s="384"/>
      <c r="BI198" s="384"/>
    </row>
    <row r="199" spans="1:61" s="82" customFormat="1" ht="18.75" customHeight="1">
      <c r="B199" s="330" t="e">
        <f>MATCH(B196,B211:B226,0)</f>
        <v>#N/A</v>
      </c>
      <c r="C199" s="330"/>
      <c r="D199" s="330"/>
      <c r="E199" s="330"/>
      <c r="F199" s="330"/>
      <c r="G199" s="330"/>
      <c r="H199" s="330" t="e">
        <f ca="1">OFFSET(Calcu!$B$5,MATCH(H198,Calcu!$B$6:$B$8,0),MATCH(N196,Calcu!$C$5:$E$5,0))</f>
        <v>#N/A</v>
      </c>
      <c r="I199" s="330"/>
      <c r="J199" s="330"/>
      <c r="K199" s="330"/>
      <c r="L199" s="330"/>
      <c r="M199" s="330"/>
      <c r="N199" s="376">
        <f>MAX(AH211:AO226)</f>
        <v>0</v>
      </c>
      <c r="O199" s="330"/>
      <c r="P199" s="330"/>
      <c r="Q199" s="330"/>
      <c r="R199" s="330"/>
      <c r="S199" s="330"/>
      <c r="T199" s="330" t="e">
        <f ca="1">N199*H199</f>
        <v>#N/A</v>
      </c>
      <c r="U199" s="330"/>
      <c r="V199" s="330"/>
      <c r="W199" s="330"/>
      <c r="X199" s="330"/>
      <c r="Y199" s="330"/>
      <c r="Z199" s="330" t="e">
        <f ca="1">H196*H199</f>
        <v>#N/A</v>
      </c>
      <c r="AA199" s="330"/>
      <c r="AB199" s="330"/>
      <c r="AC199" s="330"/>
      <c r="AD199" s="330"/>
      <c r="AE199" s="330"/>
      <c r="AF199" s="330">
        <f>SUM(Mass_1_3!B99:B165)</f>
        <v>0</v>
      </c>
      <c r="AG199" s="330"/>
      <c r="AH199" s="330"/>
      <c r="AI199" s="330"/>
      <c r="AJ199" s="330"/>
      <c r="AK199" s="330"/>
      <c r="AL199" s="330" t="e">
        <f ca="1">AF199*H199</f>
        <v>#N/A</v>
      </c>
      <c r="AM199" s="330"/>
      <c r="AN199" s="330"/>
      <c r="AO199" s="330"/>
      <c r="AP199" s="330"/>
      <c r="AQ199" s="330"/>
      <c r="AR199" s="330">
        <f ca="1">SUM('표준분동 불안정성'!AJ3:AJ32)/IF(H198="mg",1,IF(H198="g",1000,1000000))</f>
        <v>0</v>
      </c>
      <c r="AS199" s="330"/>
      <c r="AT199" s="330"/>
      <c r="AU199" s="330"/>
      <c r="AV199" s="330"/>
      <c r="AW199" s="330"/>
      <c r="AX199" s="330">
        <f>ABS(MAX(N205:AK205)-ABS(MIN(N205:AK205)))</f>
        <v>0</v>
      </c>
      <c r="AY199" s="330"/>
      <c r="AZ199" s="330"/>
      <c r="BA199" s="330"/>
      <c r="BB199" s="330"/>
      <c r="BC199" s="330"/>
      <c r="BD199" s="330" t="e">
        <f ca="1">AX199*H199</f>
        <v>#N/A</v>
      </c>
      <c r="BE199" s="330"/>
      <c r="BF199" s="330"/>
      <c r="BG199" s="330"/>
      <c r="BH199" s="330"/>
      <c r="BI199" s="330"/>
    </row>
    <row r="200" spans="1:61" s="82" customFormat="1" ht="18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</row>
    <row r="201" spans="1:61" ht="18.75" customHeight="1">
      <c r="A201" s="66" t="s">
        <v>216</v>
      </c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</row>
    <row r="202" spans="1:61" ht="18.75" customHeight="1">
      <c r="A202" s="66"/>
      <c r="B202" s="66" t="s">
        <v>217</v>
      </c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65"/>
      <c r="N202" s="65"/>
      <c r="O202" s="65"/>
      <c r="P202" s="135"/>
      <c r="Q202" s="135"/>
      <c r="R202" s="135"/>
      <c r="S202" s="135"/>
      <c r="T202" s="135"/>
      <c r="U202" s="135"/>
      <c r="V202" s="135"/>
      <c r="W202" s="135"/>
      <c r="X202" s="13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</row>
    <row r="203" spans="1:61" ht="18.75" customHeight="1">
      <c r="A203" s="66"/>
      <c r="B203" s="385" t="s">
        <v>218</v>
      </c>
      <c r="C203" s="386"/>
      <c r="D203" s="386"/>
      <c r="E203" s="386"/>
      <c r="F203" s="386"/>
      <c r="G203" s="387"/>
      <c r="H203" s="383" t="s">
        <v>68</v>
      </c>
      <c r="I203" s="383"/>
      <c r="J203" s="383"/>
      <c r="K203" s="383"/>
      <c r="L203" s="383"/>
      <c r="M203" s="383"/>
      <c r="N203" s="383" t="s">
        <v>69</v>
      </c>
      <c r="O203" s="383"/>
      <c r="P203" s="383"/>
      <c r="Q203" s="383"/>
      <c r="R203" s="383"/>
      <c r="S203" s="383"/>
      <c r="T203" s="383" t="s">
        <v>70</v>
      </c>
      <c r="U203" s="383"/>
      <c r="V203" s="383"/>
      <c r="W203" s="383"/>
      <c r="X203" s="383"/>
      <c r="Y203" s="383"/>
      <c r="Z203" s="383" t="s">
        <v>71</v>
      </c>
      <c r="AA203" s="383"/>
      <c r="AB203" s="383"/>
      <c r="AC203" s="383"/>
      <c r="AD203" s="383"/>
      <c r="AE203" s="383"/>
      <c r="AF203" s="383" t="s">
        <v>204</v>
      </c>
      <c r="AG203" s="383"/>
      <c r="AH203" s="383"/>
      <c r="AI203" s="383"/>
      <c r="AJ203" s="383"/>
      <c r="AK203" s="383"/>
      <c r="AR203" s="87"/>
    </row>
    <row r="204" spans="1:61" ht="18.75" customHeight="1">
      <c r="A204" s="66"/>
      <c r="B204" s="385" t="s">
        <v>219</v>
      </c>
      <c r="C204" s="386"/>
      <c r="D204" s="386"/>
      <c r="E204" s="386"/>
      <c r="F204" s="386"/>
      <c r="G204" s="387"/>
      <c r="H204" s="357">
        <f>Calcu!C87</f>
        <v>0</v>
      </c>
      <c r="I204" s="357"/>
      <c r="J204" s="357"/>
      <c r="K204" s="357"/>
      <c r="L204" s="357"/>
      <c r="M204" s="357"/>
      <c r="N204" s="357">
        <f>Calcu!D87</f>
        <v>0</v>
      </c>
      <c r="O204" s="357"/>
      <c r="P204" s="357"/>
      <c r="Q204" s="357"/>
      <c r="R204" s="357"/>
      <c r="S204" s="357"/>
      <c r="T204" s="357">
        <f>Calcu!E87</f>
        <v>0</v>
      </c>
      <c r="U204" s="357"/>
      <c r="V204" s="357"/>
      <c r="W204" s="357"/>
      <c r="X204" s="357"/>
      <c r="Y204" s="357"/>
      <c r="Z204" s="357">
        <f>Calcu!F87</f>
        <v>0</v>
      </c>
      <c r="AA204" s="357"/>
      <c r="AB204" s="357"/>
      <c r="AC204" s="357"/>
      <c r="AD204" s="357"/>
      <c r="AE204" s="357"/>
      <c r="AF204" s="357">
        <f>Calcu!G87</f>
        <v>0</v>
      </c>
      <c r="AG204" s="357"/>
      <c r="AH204" s="357"/>
      <c r="AI204" s="357"/>
      <c r="AJ204" s="357"/>
      <c r="AK204" s="357"/>
      <c r="AR204" s="87"/>
      <c r="AS204" s="87"/>
      <c r="AT204" s="135"/>
    </row>
    <row r="205" spans="1:61" ht="18.75" customHeight="1">
      <c r="A205" s="66"/>
      <c r="B205" s="385" t="s">
        <v>203</v>
      </c>
      <c r="C205" s="386"/>
      <c r="D205" s="386"/>
      <c r="E205" s="386"/>
      <c r="F205" s="386"/>
      <c r="G205" s="387"/>
      <c r="H205" s="357" t="str">
        <f>Calcu!C88</f>
        <v>-</v>
      </c>
      <c r="I205" s="357"/>
      <c r="J205" s="357"/>
      <c r="K205" s="357"/>
      <c r="L205" s="357"/>
      <c r="M205" s="357"/>
      <c r="N205" s="357">
        <f>Calcu!D88</f>
        <v>0</v>
      </c>
      <c r="O205" s="357"/>
      <c r="P205" s="357"/>
      <c r="Q205" s="357"/>
      <c r="R205" s="357"/>
      <c r="S205" s="357"/>
      <c r="T205" s="357">
        <f>Calcu!E88</f>
        <v>0</v>
      </c>
      <c r="U205" s="357"/>
      <c r="V205" s="357"/>
      <c r="W205" s="357"/>
      <c r="X205" s="357"/>
      <c r="Y205" s="357"/>
      <c r="Z205" s="357">
        <f>Calcu!F88</f>
        <v>0</v>
      </c>
      <c r="AA205" s="357"/>
      <c r="AB205" s="357"/>
      <c r="AC205" s="357"/>
      <c r="AD205" s="357"/>
      <c r="AE205" s="357"/>
      <c r="AF205" s="357">
        <f>Calcu!G88</f>
        <v>0</v>
      </c>
      <c r="AG205" s="357"/>
      <c r="AH205" s="357"/>
      <c r="AI205" s="357"/>
      <c r="AJ205" s="357"/>
      <c r="AK205" s="357"/>
      <c r="AR205" s="87"/>
      <c r="AS205" s="87"/>
      <c r="AT205" s="135"/>
    </row>
    <row r="206" spans="1:61" ht="18.75" customHeight="1">
      <c r="A206" s="66"/>
      <c r="AC206" s="87"/>
      <c r="AD206" s="87"/>
      <c r="AE206" s="87"/>
      <c r="AF206" s="87"/>
      <c r="AG206" s="87"/>
      <c r="AH206" s="67"/>
      <c r="AI206" s="65"/>
      <c r="AJ206" s="65"/>
      <c r="AK206" s="65"/>
      <c r="AL206" s="65"/>
      <c r="AM206" s="65"/>
      <c r="AN206" s="65"/>
      <c r="AO206" s="65"/>
      <c r="AP206" s="87"/>
      <c r="AQ206" s="87"/>
      <c r="AR206" s="87"/>
      <c r="AS206" s="87"/>
      <c r="AT206" s="135"/>
    </row>
    <row r="207" spans="1:61" ht="18.75" customHeight="1">
      <c r="A207" s="66"/>
      <c r="B207" s="66" t="s">
        <v>220</v>
      </c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AT207" s="135"/>
    </row>
    <row r="208" spans="1:61" ht="18.75" customHeight="1">
      <c r="A208" s="66"/>
      <c r="B208" s="388" t="s">
        <v>221</v>
      </c>
      <c r="C208" s="388"/>
      <c r="D208" s="388"/>
      <c r="E208" s="388"/>
      <c r="F208" s="388"/>
      <c r="G208" s="388"/>
      <c r="H208" s="388"/>
      <c r="I208" s="388"/>
      <c r="J208" s="388" t="s">
        <v>222</v>
      </c>
      <c r="K208" s="388"/>
      <c r="L208" s="388"/>
      <c r="M208" s="388"/>
      <c r="N208" s="388"/>
      <c r="O208" s="388"/>
      <c r="P208" s="388"/>
      <c r="Q208" s="388"/>
      <c r="R208" s="388" t="s">
        <v>223</v>
      </c>
      <c r="S208" s="388"/>
      <c r="T208" s="388"/>
      <c r="U208" s="388"/>
      <c r="V208" s="388"/>
      <c r="W208" s="388"/>
      <c r="X208" s="388"/>
      <c r="Y208" s="388"/>
      <c r="Z208" s="388" t="s">
        <v>224</v>
      </c>
      <c r="AA208" s="388"/>
      <c r="AB208" s="388"/>
      <c r="AC208" s="388"/>
      <c r="AD208" s="388"/>
      <c r="AE208" s="388"/>
      <c r="AF208" s="388"/>
      <c r="AG208" s="388"/>
      <c r="AH208" s="388" t="s">
        <v>225</v>
      </c>
      <c r="AI208" s="388"/>
      <c r="AJ208" s="388"/>
      <c r="AK208" s="388"/>
      <c r="AL208" s="388"/>
      <c r="AM208" s="388"/>
      <c r="AN208" s="388"/>
      <c r="AO208" s="388"/>
    </row>
    <row r="209" spans="1:41" ht="18.75" customHeight="1">
      <c r="A209" s="66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  <c r="X209" s="389"/>
      <c r="Y209" s="389"/>
      <c r="Z209" s="389"/>
      <c r="AA209" s="389"/>
      <c r="AB209" s="389"/>
      <c r="AC209" s="389"/>
      <c r="AD209" s="389"/>
      <c r="AE209" s="389"/>
      <c r="AF209" s="389"/>
      <c r="AG209" s="389"/>
      <c r="AH209" s="389"/>
      <c r="AI209" s="389"/>
      <c r="AJ209" s="389"/>
      <c r="AK209" s="389"/>
      <c r="AL209" s="389"/>
      <c r="AM209" s="389"/>
      <c r="AN209" s="389"/>
      <c r="AO209" s="389"/>
    </row>
    <row r="210" spans="1:41" ht="18.75" customHeight="1">
      <c r="A210" s="66"/>
      <c r="B210" s="392" t="str">
        <f>"("&amp;N196&amp;")"</f>
        <v>(0)</v>
      </c>
      <c r="C210" s="393"/>
      <c r="D210" s="393"/>
      <c r="E210" s="393"/>
      <c r="F210" s="393"/>
      <c r="G210" s="393"/>
      <c r="H210" s="393"/>
      <c r="I210" s="394"/>
      <c r="J210" s="392" t="str">
        <f>B210</f>
        <v>(0)</v>
      </c>
      <c r="K210" s="393"/>
      <c r="L210" s="393"/>
      <c r="M210" s="393"/>
      <c r="N210" s="393"/>
      <c r="O210" s="393"/>
      <c r="P210" s="393"/>
      <c r="Q210" s="394"/>
      <c r="R210" s="392" t="str">
        <f>J210</f>
        <v>(0)</v>
      </c>
      <c r="S210" s="393"/>
      <c r="T210" s="393"/>
      <c r="U210" s="393"/>
      <c r="V210" s="393"/>
      <c r="W210" s="393"/>
      <c r="X210" s="393"/>
      <c r="Y210" s="394"/>
      <c r="Z210" s="392" t="str">
        <f>R210</f>
        <v>(0)</v>
      </c>
      <c r="AA210" s="393"/>
      <c r="AB210" s="393"/>
      <c r="AC210" s="393"/>
      <c r="AD210" s="393"/>
      <c r="AE210" s="393"/>
      <c r="AF210" s="393"/>
      <c r="AG210" s="394"/>
      <c r="AH210" s="392" t="str">
        <f>Z210</f>
        <v>(0)</v>
      </c>
      <c r="AI210" s="393"/>
      <c r="AJ210" s="393"/>
      <c r="AK210" s="393"/>
      <c r="AL210" s="393"/>
      <c r="AM210" s="393"/>
      <c r="AN210" s="393"/>
      <c r="AO210" s="394"/>
    </row>
    <row r="211" spans="1:41" ht="18.75" customHeight="1">
      <c r="A211" s="66"/>
      <c r="B211" s="330" t="str">
        <f>IF(Calcu!B93=FALSE,"",Calcu!C93)</f>
        <v/>
      </c>
      <c r="C211" s="330"/>
      <c r="D211" s="330"/>
      <c r="E211" s="330"/>
      <c r="F211" s="330"/>
      <c r="G211" s="330"/>
      <c r="H211" s="330"/>
      <c r="I211" s="330"/>
      <c r="J211" s="376" t="str">
        <f>IF(Calcu!B93=FALSE,"",Calcu!E93)</f>
        <v/>
      </c>
      <c r="K211" s="376"/>
      <c r="L211" s="376"/>
      <c r="M211" s="376"/>
      <c r="N211" s="376"/>
      <c r="O211" s="376"/>
      <c r="P211" s="376"/>
      <c r="Q211" s="376"/>
      <c r="R211" s="376" t="str">
        <f>IF(Calcu!B93=FALSE,"",Calcu!I93)</f>
        <v/>
      </c>
      <c r="S211" s="376"/>
      <c r="T211" s="376"/>
      <c r="U211" s="376"/>
      <c r="V211" s="376"/>
      <c r="W211" s="376"/>
      <c r="X211" s="376"/>
      <c r="Y211" s="376"/>
      <c r="Z211" s="376" t="str">
        <f>IF(Calcu!B93=FALSE,"",Calcu!J93)</f>
        <v/>
      </c>
      <c r="AA211" s="376"/>
      <c r="AB211" s="376"/>
      <c r="AC211" s="376"/>
      <c r="AD211" s="376"/>
      <c r="AE211" s="376"/>
      <c r="AF211" s="376"/>
      <c r="AG211" s="376"/>
      <c r="AH211" s="376" t="str">
        <f>IF(Calcu!B93=FALSE,"",Calcu!K93)</f>
        <v/>
      </c>
      <c r="AI211" s="376"/>
      <c r="AJ211" s="376"/>
      <c r="AK211" s="376"/>
      <c r="AL211" s="376"/>
      <c r="AM211" s="376"/>
      <c r="AN211" s="376"/>
      <c r="AO211" s="376"/>
    </row>
    <row r="212" spans="1:41" ht="18.75" customHeight="1">
      <c r="A212" s="66"/>
      <c r="B212" s="330" t="str">
        <f>IF(Calcu!B94=FALSE,"",Calcu!C94)</f>
        <v/>
      </c>
      <c r="C212" s="330"/>
      <c r="D212" s="330"/>
      <c r="E212" s="330"/>
      <c r="F212" s="330"/>
      <c r="G212" s="330"/>
      <c r="H212" s="330"/>
      <c r="I212" s="330"/>
      <c r="J212" s="376" t="str">
        <f>IF(Calcu!B94=FALSE,"",Calcu!E94)</f>
        <v/>
      </c>
      <c r="K212" s="376"/>
      <c r="L212" s="376"/>
      <c r="M212" s="376"/>
      <c r="N212" s="376"/>
      <c r="O212" s="376"/>
      <c r="P212" s="376"/>
      <c r="Q212" s="376"/>
      <c r="R212" s="376" t="str">
        <f>IF(Calcu!B94=FALSE,"",Calcu!I94)</f>
        <v/>
      </c>
      <c r="S212" s="376"/>
      <c r="T212" s="376"/>
      <c r="U212" s="376"/>
      <c r="V212" s="376"/>
      <c r="W212" s="376"/>
      <c r="X212" s="376"/>
      <c r="Y212" s="376"/>
      <c r="Z212" s="376" t="str">
        <f>IF(Calcu!B94=FALSE,"",Calcu!J94)</f>
        <v/>
      </c>
      <c r="AA212" s="376"/>
      <c r="AB212" s="376"/>
      <c r="AC212" s="376"/>
      <c r="AD212" s="376"/>
      <c r="AE212" s="376"/>
      <c r="AF212" s="376"/>
      <c r="AG212" s="376"/>
      <c r="AH212" s="376" t="str">
        <f>IF(Calcu!B94=FALSE,"",Calcu!K94)</f>
        <v/>
      </c>
      <c r="AI212" s="376"/>
      <c r="AJ212" s="376"/>
      <c r="AK212" s="376"/>
      <c r="AL212" s="376"/>
      <c r="AM212" s="376"/>
      <c r="AN212" s="376"/>
      <c r="AO212" s="376"/>
    </row>
    <row r="213" spans="1:41" ht="18.75" customHeight="1">
      <c r="A213" s="66"/>
      <c r="B213" s="330" t="str">
        <f>IF(Calcu!B95=FALSE,"",Calcu!C95)</f>
        <v/>
      </c>
      <c r="C213" s="330"/>
      <c r="D213" s="330"/>
      <c r="E213" s="330"/>
      <c r="F213" s="330"/>
      <c r="G213" s="330"/>
      <c r="H213" s="330"/>
      <c r="I213" s="330"/>
      <c r="J213" s="376" t="str">
        <f>IF(Calcu!B95=FALSE,"",Calcu!E95)</f>
        <v/>
      </c>
      <c r="K213" s="376"/>
      <c r="L213" s="376"/>
      <c r="M213" s="376"/>
      <c r="N213" s="376"/>
      <c r="O213" s="376"/>
      <c r="P213" s="376"/>
      <c r="Q213" s="376"/>
      <c r="R213" s="376" t="str">
        <f>IF(Calcu!B95=FALSE,"",Calcu!I95)</f>
        <v/>
      </c>
      <c r="S213" s="376"/>
      <c r="T213" s="376"/>
      <c r="U213" s="376"/>
      <c r="V213" s="376"/>
      <c r="W213" s="376"/>
      <c r="X213" s="376"/>
      <c r="Y213" s="376"/>
      <c r="Z213" s="376" t="str">
        <f>IF(Calcu!B95=FALSE,"",Calcu!J95)</f>
        <v/>
      </c>
      <c r="AA213" s="376"/>
      <c r="AB213" s="376"/>
      <c r="AC213" s="376"/>
      <c r="AD213" s="376"/>
      <c r="AE213" s="376"/>
      <c r="AF213" s="376"/>
      <c r="AG213" s="376"/>
      <c r="AH213" s="376" t="str">
        <f>IF(Calcu!B95=FALSE,"",Calcu!K95)</f>
        <v/>
      </c>
      <c r="AI213" s="376"/>
      <c r="AJ213" s="376"/>
      <c r="AK213" s="376"/>
      <c r="AL213" s="376"/>
      <c r="AM213" s="376"/>
      <c r="AN213" s="376"/>
      <c r="AO213" s="376"/>
    </row>
    <row r="214" spans="1:41" ht="18.75" customHeight="1">
      <c r="A214" s="66"/>
      <c r="B214" s="330" t="str">
        <f>IF(Calcu!B96=FALSE,"",Calcu!C96)</f>
        <v/>
      </c>
      <c r="C214" s="330"/>
      <c r="D214" s="330"/>
      <c r="E214" s="330"/>
      <c r="F214" s="330"/>
      <c r="G214" s="330"/>
      <c r="H214" s="330"/>
      <c r="I214" s="330"/>
      <c r="J214" s="376" t="str">
        <f>IF(Calcu!B96=FALSE,"",Calcu!E96)</f>
        <v/>
      </c>
      <c r="K214" s="376"/>
      <c r="L214" s="376"/>
      <c r="M214" s="376"/>
      <c r="N214" s="376"/>
      <c r="O214" s="376"/>
      <c r="P214" s="376"/>
      <c r="Q214" s="376"/>
      <c r="R214" s="376" t="str">
        <f>IF(Calcu!B96=FALSE,"",Calcu!I96)</f>
        <v/>
      </c>
      <c r="S214" s="376"/>
      <c r="T214" s="376"/>
      <c r="U214" s="376"/>
      <c r="V214" s="376"/>
      <c r="W214" s="376"/>
      <c r="X214" s="376"/>
      <c r="Y214" s="376"/>
      <c r="Z214" s="376" t="str">
        <f>IF(Calcu!B96=FALSE,"",Calcu!J96)</f>
        <v/>
      </c>
      <c r="AA214" s="376"/>
      <c r="AB214" s="376"/>
      <c r="AC214" s="376"/>
      <c r="AD214" s="376"/>
      <c r="AE214" s="376"/>
      <c r="AF214" s="376"/>
      <c r="AG214" s="376"/>
      <c r="AH214" s="376" t="str">
        <f>IF(Calcu!B96=FALSE,"",Calcu!K96)</f>
        <v/>
      </c>
      <c r="AI214" s="376"/>
      <c r="AJ214" s="376"/>
      <c r="AK214" s="376"/>
      <c r="AL214" s="376"/>
      <c r="AM214" s="376"/>
      <c r="AN214" s="376"/>
      <c r="AO214" s="376"/>
    </row>
    <row r="215" spans="1:41" ht="18.75" customHeight="1">
      <c r="A215" s="66"/>
      <c r="B215" s="330" t="str">
        <f>IF(Calcu!B97=FALSE,"",Calcu!C97)</f>
        <v/>
      </c>
      <c r="C215" s="330"/>
      <c r="D215" s="330"/>
      <c r="E215" s="330"/>
      <c r="F215" s="330"/>
      <c r="G215" s="330"/>
      <c r="H215" s="330"/>
      <c r="I215" s="330"/>
      <c r="J215" s="376" t="str">
        <f>IF(Calcu!B97=FALSE,"",Calcu!E97)</f>
        <v/>
      </c>
      <c r="K215" s="376"/>
      <c r="L215" s="376"/>
      <c r="M215" s="376"/>
      <c r="N215" s="376"/>
      <c r="O215" s="376"/>
      <c r="P215" s="376"/>
      <c r="Q215" s="376"/>
      <c r="R215" s="376" t="str">
        <f>IF(Calcu!B97=FALSE,"",Calcu!I97)</f>
        <v/>
      </c>
      <c r="S215" s="376"/>
      <c r="T215" s="376"/>
      <c r="U215" s="376"/>
      <c r="V215" s="376"/>
      <c r="W215" s="376"/>
      <c r="X215" s="376"/>
      <c r="Y215" s="376"/>
      <c r="Z215" s="376" t="str">
        <f>IF(Calcu!B97=FALSE,"",Calcu!J97)</f>
        <v/>
      </c>
      <c r="AA215" s="376"/>
      <c r="AB215" s="376"/>
      <c r="AC215" s="376"/>
      <c r="AD215" s="376"/>
      <c r="AE215" s="376"/>
      <c r="AF215" s="376"/>
      <c r="AG215" s="376"/>
      <c r="AH215" s="376" t="str">
        <f>IF(Calcu!B97=FALSE,"",Calcu!K97)</f>
        <v/>
      </c>
      <c r="AI215" s="376"/>
      <c r="AJ215" s="376"/>
      <c r="AK215" s="376"/>
      <c r="AL215" s="376"/>
      <c r="AM215" s="376"/>
      <c r="AN215" s="376"/>
      <c r="AO215" s="376"/>
    </row>
    <row r="216" spans="1:41" ht="18.75" customHeight="1">
      <c r="A216" s="66"/>
      <c r="B216" s="330" t="str">
        <f>IF(Calcu!B98=FALSE,"",Calcu!C98)</f>
        <v/>
      </c>
      <c r="C216" s="330"/>
      <c r="D216" s="330"/>
      <c r="E216" s="330"/>
      <c r="F216" s="330"/>
      <c r="G216" s="330"/>
      <c r="H216" s="330"/>
      <c r="I216" s="330"/>
      <c r="J216" s="376" t="str">
        <f>IF(Calcu!B98=FALSE,"",Calcu!E98)</f>
        <v/>
      </c>
      <c r="K216" s="376"/>
      <c r="L216" s="376"/>
      <c r="M216" s="376"/>
      <c r="N216" s="376"/>
      <c r="O216" s="376"/>
      <c r="P216" s="376"/>
      <c r="Q216" s="376"/>
      <c r="R216" s="376" t="str">
        <f>IF(Calcu!B98=FALSE,"",Calcu!I98)</f>
        <v/>
      </c>
      <c r="S216" s="376"/>
      <c r="T216" s="376"/>
      <c r="U216" s="376"/>
      <c r="V216" s="376"/>
      <c r="W216" s="376"/>
      <c r="X216" s="376"/>
      <c r="Y216" s="376"/>
      <c r="Z216" s="376" t="str">
        <f>IF(Calcu!B98=FALSE,"",Calcu!J98)</f>
        <v/>
      </c>
      <c r="AA216" s="376"/>
      <c r="AB216" s="376"/>
      <c r="AC216" s="376"/>
      <c r="AD216" s="376"/>
      <c r="AE216" s="376"/>
      <c r="AF216" s="376"/>
      <c r="AG216" s="376"/>
      <c r="AH216" s="376" t="str">
        <f>IF(Calcu!B98=FALSE,"",Calcu!K98)</f>
        <v/>
      </c>
      <c r="AI216" s="376"/>
      <c r="AJ216" s="376"/>
      <c r="AK216" s="376"/>
      <c r="AL216" s="376"/>
      <c r="AM216" s="376"/>
      <c r="AN216" s="376"/>
      <c r="AO216" s="376"/>
    </row>
    <row r="217" spans="1:41" ht="18.75" customHeight="1">
      <c r="A217" s="66"/>
      <c r="B217" s="330" t="str">
        <f>IF(Calcu!B99=FALSE,"",Calcu!C99)</f>
        <v/>
      </c>
      <c r="C217" s="330"/>
      <c r="D217" s="330"/>
      <c r="E217" s="330"/>
      <c r="F217" s="330"/>
      <c r="G217" s="330"/>
      <c r="H217" s="330"/>
      <c r="I217" s="330"/>
      <c r="J217" s="376" t="str">
        <f>IF(Calcu!B99=FALSE,"",Calcu!E99)</f>
        <v/>
      </c>
      <c r="K217" s="376"/>
      <c r="L217" s="376"/>
      <c r="M217" s="376"/>
      <c r="N217" s="376"/>
      <c r="O217" s="376"/>
      <c r="P217" s="376"/>
      <c r="Q217" s="376"/>
      <c r="R217" s="376" t="str">
        <f>IF(Calcu!B99=FALSE,"",Calcu!I99)</f>
        <v/>
      </c>
      <c r="S217" s="376"/>
      <c r="T217" s="376"/>
      <c r="U217" s="376"/>
      <c r="V217" s="376"/>
      <c r="W217" s="376"/>
      <c r="X217" s="376"/>
      <c r="Y217" s="376"/>
      <c r="Z217" s="376" t="str">
        <f>IF(Calcu!B99=FALSE,"",Calcu!J99)</f>
        <v/>
      </c>
      <c r="AA217" s="376"/>
      <c r="AB217" s="376"/>
      <c r="AC217" s="376"/>
      <c r="AD217" s="376"/>
      <c r="AE217" s="376"/>
      <c r="AF217" s="376"/>
      <c r="AG217" s="376"/>
      <c r="AH217" s="376" t="str">
        <f>IF(Calcu!B99=FALSE,"",Calcu!K99)</f>
        <v/>
      </c>
      <c r="AI217" s="376"/>
      <c r="AJ217" s="376"/>
      <c r="AK217" s="376"/>
      <c r="AL217" s="376"/>
      <c r="AM217" s="376"/>
      <c r="AN217" s="376"/>
      <c r="AO217" s="376"/>
    </row>
    <row r="218" spans="1:41" ht="18.75" customHeight="1">
      <c r="A218" s="66"/>
      <c r="B218" s="330" t="str">
        <f>IF(Calcu!B100=FALSE,"",Calcu!C100)</f>
        <v/>
      </c>
      <c r="C218" s="330"/>
      <c r="D218" s="330"/>
      <c r="E218" s="330"/>
      <c r="F218" s="330"/>
      <c r="G218" s="330"/>
      <c r="H218" s="330"/>
      <c r="I218" s="330"/>
      <c r="J218" s="376" t="str">
        <f>IF(Calcu!B100=FALSE,"",Calcu!E100)</f>
        <v/>
      </c>
      <c r="K218" s="376"/>
      <c r="L218" s="376"/>
      <c r="M218" s="376"/>
      <c r="N218" s="376"/>
      <c r="O218" s="376"/>
      <c r="P218" s="376"/>
      <c r="Q218" s="376"/>
      <c r="R218" s="376" t="str">
        <f>IF(Calcu!B100=FALSE,"",Calcu!I100)</f>
        <v/>
      </c>
      <c r="S218" s="376"/>
      <c r="T218" s="376"/>
      <c r="U218" s="376"/>
      <c r="V218" s="376"/>
      <c r="W218" s="376"/>
      <c r="X218" s="376"/>
      <c r="Y218" s="376"/>
      <c r="Z218" s="376" t="str">
        <f>IF(Calcu!B100=FALSE,"",Calcu!J100)</f>
        <v/>
      </c>
      <c r="AA218" s="376"/>
      <c r="AB218" s="376"/>
      <c r="AC218" s="376"/>
      <c r="AD218" s="376"/>
      <c r="AE218" s="376"/>
      <c r="AF218" s="376"/>
      <c r="AG218" s="376"/>
      <c r="AH218" s="376" t="str">
        <f>IF(Calcu!B100=FALSE,"",Calcu!K100)</f>
        <v/>
      </c>
      <c r="AI218" s="376"/>
      <c r="AJ218" s="376"/>
      <c r="AK218" s="376"/>
      <c r="AL218" s="376"/>
      <c r="AM218" s="376"/>
      <c r="AN218" s="376"/>
      <c r="AO218" s="376"/>
    </row>
    <row r="219" spans="1:41" ht="18.75" customHeight="1">
      <c r="A219" s="66"/>
      <c r="B219" s="330" t="str">
        <f>IF(Calcu!B101=FALSE,"",Calcu!C101)</f>
        <v/>
      </c>
      <c r="C219" s="330"/>
      <c r="D219" s="330"/>
      <c r="E219" s="330"/>
      <c r="F219" s="330"/>
      <c r="G219" s="330"/>
      <c r="H219" s="330"/>
      <c r="I219" s="330"/>
      <c r="J219" s="376" t="str">
        <f>IF(Calcu!B101=FALSE,"",Calcu!E101)</f>
        <v/>
      </c>
      <c r="K219" s="376"/>
      <c r="L219" s="376"/>
      <c r="M219" s="376"/>
      <c r="N219" s="376"/>
      <c r="O219" s="376"/>
      <c r="P219" s="376"/>
      <c r="Q219" s="376"/>
      <c r="R219" s="376" t="str">
        <f>IF(Calcu!B101=FALSE,"",Calcu!I101)</f>
        <v/>
      </c>
      <c r="S219" s="376"/>
      <c r="T219" s="376"/>
      <c r="U219" s="376"/>
      <c r="V219" s="376"/>
      <c r="W219" s="376"/>
      <c r="X219" s="376"/>
      <c r="Y219" s="376"/>
      <c r="Z219" s="376" t="str">
        <f>IF(Calcu!B101=FALSE,"",Calcu!J101)</f>
        <v/>
      </c>
      <c r="AA219" s="376"/>
      <c r="AB219" s="376"/>
      <c r="AC219" s="376"/>
      <c r="AD219" s="376"/>
      <c r="AE219" s="376"/>
      <c r="AF219" s="376"/>
      <c r="AG219" s="376"/>
      <c r="AH219" s="376" t="str">
        <f>IF(Calcu!B101=FALSE,"",Calcu!K101)</f>
        <v/>
      </c>
      <c r="AI219" s="376"/>
      <c r="AJ219" s="376"/>
      <c r="AK219" s="376"/>
      <c r="AL219" s="376"/>
      <c r="AM219" s="376"/>
      <c r="AN219" s="376"/>
      <c r="AO219" s="376"/>
    </row>
    <row r="220" spans="1:41" ht="18.75" customHeight="1">
      <c r="A220" s="66"/>
      <c r="B220" s="330" t="str">
        <f>IF(Calcu!B102=FALSE,"",Calcu!C102)</f>
        <v/>
      </c>
      <c r="C220" s="330"/>
      <c r="D220" s="330"/>
      <c r="E220" s="330"/>
      <c r="F220" s="330"/>
      <c r="G220" s="330"/>
      <c r="H220" s="330"/>
      <c r="I220" s="330"/>
      <c r="J220" s="376" t="str">
        <f>IF(Calcu!B102=FALSE,"",Calcu!E102)</f>
        <v/>
      </c>
      <c r="K220" s="376"/>
      <c r="L220" s="376"/>
      <c r="M220" s="376"/>
      <c r="N220" s="376"/>
      <c r="O220" s="376"/>
      <c r="P220" s="376"/>
      <c r="Q220" s="376"/>
      <c r="R220" s="376" t="str">
        <f>IF(Calcu!B102=FALSE,"",Calcu!I102)</f>
        <v/>
      </c>
      <c r="S220" s="376"/>
      <c r="T220" s="376"/>
      <c r="U220" s="376"/>
      <c r="V220" s="376"/>
      <c r="W220" s="376"/>
      <c r="X220" s="376"/>
      <c r="Y220" s="376"/>
      <c r="Z220" s="376" t="str">
        <f>IF(Calcu!B102=FALSE,"",Calcu!J102)</f>
        <v/>
      </c>
      <c r="AA220" s="376"/>
      <c r="AB220" s="376"/>
      <c r="AC220" s="376"/>
      <c r="AD220" s="376"/>
      <c r="AE220" s="376"/>
      <c r="AF220" s="376"/>
      <c r="AG220" s="376"/>
      <c r="AH220" s="376" t="str">
        <f>IF(Calcu!B102=FALSE,"",Calcu!K102)</f>
        <v/>
      </c>
      <c r="AI220" s="376"/>
      <c r="AJ220" s="376"/>
      <c r="AK220" s="376"/>
      <c r="AL220" s="376"/>
      <c r="AM220" s="376"/>
      <c r="AN220" s="376"/>
      <c r="AO220" s="376"/>
    </row>
    <row r="221" spans="1:41" ht="18.75" customHeight="1">
      <c r="A221" s="66"/>
      <c r="B221" s="330" t="str">
        <f>IF(Calcu!B103=FALSE,"",Calcu!C103)</f>
        <v/>
      </c>
      <c r="C221" s="330"/>
      <c r="D221" s="330"/>
      <c r="E221" s="330"/>
      <c r="F221" s="330"/>
      <c r="G221" s="330"/>
      <c r="H221" s="330"/>
      <c r="I221" s="330"/>
      <c r="J221" s="376" t="str">
        <f>IF(Calcu!B103=FALSE,"",Calcu!E103)</f>
        <v/>
      </c>
      <c r="K221" s="376"/>
      <c r="L221" s="376"/>
      <c r="M221" s="376"/>
      <c r="N221" s="376"/>
      <c r="O221" s="376"/>
      <c r="P221" s="376"/>
      <c r="Q221" s="376"/>
      <c r="R221" s="376" t="str">
        <f>IF(Calcu!B103=FALSE,"",Calcu!I103)</f>
        <v/>
      </c>
      <c r="S221" s="376"/>
      <c r="T221" s="376"/>
      <c r="U221" s="376"/>
      <c r="V221" s="376"/>
      <c r="W221" s="376"/>
      <c r="X221" s="376"/>
      <c r="Y221" s="376"/>
      <c r="Z221" s="376" t="str">
        <f>IF(Calcu!B103=FALSE,"",Calcu!J103)</f>
        <v/>
      </c>
      <c r="AA221" s="376"/>
      <c r="AB221" s="376"/>
      <c r="AC221" s="376"/>
      <c r="AD221" s="376"/>
      <c r="AE221" s="376"/>
      <c r="AF221" s="376"/>
      <c r="AG221" s="376"/>
      <c r="AH221" s="376" t="str">
        <f>IF(Calcu!B103=FALSE,"",Calcu!K103)</f>
        <v/>
      </c>
      <c r="AI221" s="376"/>
      <c r="AJ221" s="376"/>
      <c r="AK221" s="376"/>
      <c r="AL221" s="376"/>
      <c r="AM221" s="376"/>
      <c r="AN221" s="376"/>
      <c r="AO221" s="376"/>
    </row>
    <row r="222" spans="1:41" ht="18.75" customHeight="1">
      <c r="A222" s="66"/>
      <c r="B222" s="330" t="str">
        <f>IF(Calcu!B104=FALSE,"",Calcu!C104)</f>
        <v/>
      </c>
      <c r="C222" s="330"/>
      <c r="D222" s="330"/>
      <c r="E222" s="330"/>
      <c r="F222" s="330"/>
      <c r="G222" s="330"/>
      <c r="H222" s="330"/>
      <c r="I222" s="330"/>
      <c r="J222" s="376" t="str">
        <f>IF(Calcu!B104=FALSE,"",Calcu!E104)</f>
        <v/>
      </c>
      <c r="K222" s="376"/>
      <c r="L222" s="376"/>
      <c r="M222" s="376"/>
      <c r="N222" s="376"/>
      <c r="O222" s="376"/>
      <c r="P222" s="376"/>
      <c r="Q222" s="376"/>
      <c r="R222" s="376" t="str">
        <f>IF(Calcu!B104=FALSE,"",Calcu!I104)</f>
        <v/>
      </c>
      <c r="S222" s="376"/>
      <c r="T222" s="376"/>
      <c r="U222" s="376"/>
      <c r="V222" s="376"/>
      <c r="W222" s="376"/>
      <c r="X222" s="376"/>
      <c r="Y222" s="376"/>
      <c r="Z222" s="376" t="str">
        <f>IF(Calcu!B104=FALSE,"",Calcu!J104)</f>
        <v/>
      </c>
      <c r="AA222" s="376"/>
      <c r="AB222" s="376"/>
      <c r="AC222" s="376"/>
      <c r="AD222" s="376"/>
      <c r="AE222" s="376"/>
      <c r="AF222" s="376"/>
      <c r="AG222" s="376"/>
      <c r="AH222" s="376" t="str">
        <f>IF(Calcu!B104=FALSE,"",Calcu!K104)</f>
        <v/>
      </c>
      <c r="AI222" s="376"/>
      <c r="AJ222" s="376"/>
      <c r="AK222" s="376"/>
      <c r="AL222" s="376"/>
      <c r="AM222" s="376"/>
      <c r="AN222" s="376"/>
      <c r="AO222" s="376"/>
    </row>
    <row r="223" spans="1:41" ht="18.75" customHeight="1">
      <c r="A223" s="66"/>
      <c r="B223" s="330" t="str">
        <f>IF(Calcu!B105=FALSE,"",Calcu!C105)</f>
        <v/>
      </c>
      <c r="C223" s="330"/>
      <c r="D223" s="330"/>
      <c r="E223" s="330"/>
      <c r="F223" s="330"/>
      <c r="G223" s="330"/>
      <c r="H223" s="330"/>
      <c r="I223" s="330"/>
      <c r="J223" s="376" t="str">
        <f>IF(Calcu!B105=FALSE,"",Calcu!E105)</f>
        <v/>
      </c>
      <c r="K223" s="376"/>
      <c r="L223" s="376"/>
      <c r="M223" s="376"/>
      <c r="N223" s="376"/>
      <c r="O223" s="376"/>
      <c r="P223" s="376"/>
      <c r="Q223" s="376"/>
      <c r="R223" s="376" t="str">
        <f>IF(Calcu!B105=FALSE,"",Calcu!I105)</f>
        <v/>
      </c>
      <c r="S223" s="376"/>
      <c r="T223" s="376"/>
      <c r="U223" s="376"/>
      <c r="V223" s="376"/>
      <c r="W223" s="376"/>
      <c r="X223" s="376"/>
      <c r="Y223" s="376"/>
      <c r="Z223" s="376" t="str">
        <f>IF(Calcu!B105=FALSE,"",Calcu!J105)</f>
        <v/>
      </c>
      <c r="AA223" s="376"/>
      <c r="AB223" s="376"/>
      <c r="AC223" s="376"/>
      <c r="AD223" s="376"/>
      <c r="AE223" s="376"/>
      <c r="AF223" s="376"/>
      <c r="AG223" s="376"/>
      <c r="AH223" s="376" t="str">
        <f>IF(Calcu!B105=FALSE,"",Calcu!K105)</f>
        <v/>
      </c>
      <c r="AI223" s="376"/>
      <c r="AJ223" s="376"/>
      <c r="AK223" s="376"/>
      <c r="AL223" s="376"/>
      <c r="AM223" s="376"/>
      <c r="AN223" s="376"/>
      <c r="AO223" s="376"/>
    </row>
    <row r="224" spans="1:41" ht="18.75" customHeight="1">
      <c r="A224" s="66"/>
      <c r="B224" s="330" t="str">
        <f>IF(Calcu!B106=FALSE,"",Calcu!C106)</f>
        <v/>
      </c>
      <c r="C224" s="330"/>
      <c r="D224" s="330"/>
      <c r="E224" s="330"/>
      <c r="F224" s="330"/>
      <c r="G224" s="330"/>
      <c r="H224" s="330"/>
      <c r="I224" s="330"/>
      <c r="J224" s="376" t="str">
        <f>IF(Calcu!B106=FALSE,"",Calcu!E106)</f>
        <v/>
      </c>
      <c r="K224" s="376"/>
      <c r="L224" s="376"/>
      <c r="M224" s="376"/>
      <c r="N224" s="376"/>
      <c r="O224" s="376"/>
      <c r="P224" s="376"/>
      <c r="Q224" s="376"/>
      <c r="R224" s="376" t="str">
        <f>IF(Calcu!B106=FALSE,"",Calcu!I106)</f>
        <v/>
      </c>
      <c r="S224" s="376"/>
      <c r="T224" s="376"/>
      <c r="U224" s="376"/>
      <c r="V224" s="376"/>
      <c r="W224" s="376"/>
      <c r="X224" s="376"/>
      <c r="Y224" s="376"/>
      <c r="Z224" s="376" t="str">
        <f>IF(Calcu!B106=FALSE,"",Calcu!J106)</f>
        <v/>
      </c>
      <c r="AA224" s="376"/>
      <c r="AB224" s="376"/>
      <c r="AC224" s="376"/>
      <c r="AD224" s="376"/>
      <c r="AE224" s="376"/>
      <c r="AF224" s="376"/>
      <c r="AG224" s="376"/>
      <c r="AH224" s="376" t="str">
        <f>IF(Calcu!B106=FALSE,"",Calcu!K106)</f>
        <v/>
      </c>
      <c r="AI224" s="376"/>
      <c r="AJ224" s="376"/>
      <c r="AK224" s="376"/>
      <c r="AL224" s="376"/>
      <c r="AM224" s="376"/>
      <c r="AN224" s="376"/>
      <c r="AO224" s="376"/>
    </row>
    <row r="225" spans="1:46" ht="18.75" customHeight="1">
      <c r="A225" s="66"/>
      <c r="B225" s="330" t="str">
        <f>IF(Calcu!B107=FALSE,"",Calcu!C107)</f>
        <v/>
      </c>
      <c r="C225" s="330"/>
      <c r="D225" s="330"/>
      <c r="E225" s="330"/>
      <c r="F225" s="330"/>
      <c r="G225" s="330"/>
      <c r="H225" s="330"/>
      <c r="I225" s="330"/>
      <c r="J225" s="376" t="str">
        <f>IF(Calcu!B107=FALSE,"",Calcu!E107)</f>
        <v/>
      </c>
      <c r="K225" s="376"/>
      <c r="L225" s="376"/>
      <c r="M225" s="376"/>
      <c r="N225" s="376"/>
      <c r="O225" s="376"/>
      <c r="P225" s="376"/>
      <c r="Q225" s="376"/>
      <c r="R225" s="376" t="str">
        <f>IF(Calcu!B107=FALSE,"",Calcu!I107)</f>
        <v/>
      </c>
      <c r="S225" s="376"/>
      <c r="T225" s="376"/>
      <c r="U225" s="376"/>
      <c r="V225" s="376"/>
      <c r="W225" s="376"/>
      <c r="X225" s="376"/>
      <c r="Y225" s="376"/>
      <c r="Z225" s="376" t="str">
        <f>IF(Calcu!B107=FALSE,"",Calcu!J107)</f>
        <v/>
      </c>
      <c r="AA225" s="376"/>
      <c r="AB225" s="376"/>
      <c r="AC225" s="376"/>
      <c r="AD225" s="376"/>
      <c r="AE225" s="376"/>
      <c r="AF225" s="376"/>
      <c r="AG225" s="376"/>
      <c r="AH225" s="376" t="str">
        <f>IF(Calcu!B107=FALSE,"",Calcu!K107)</f>
        <v/>
      </c>
      <c r="AI225" s="376"/>
      <c r="AJ225" s="376"/>
      <c r="AK225" s="376"/>
      <c r="AL225" s="376"/>
      <c r="AM225" s="376"/>
      <c r="AN225" s="376"/>
      <c r="AO225" s="376"/>
    </row>
    <row r="226" spans="1:46" ht="18.75" customHeight="1">
      <c r="A226" s="66"/>
      <c r="B226" s="330" t="str">
        <f>IF(Calcu!B108=FALSE,"",Calcu!C108)</f>
        <v/>
      </c>
      <c r="C226" s="330"/>
      <c r="D226" s="330"/>
      <c r="E226" s="330"/>
      <c r="F226" s="330"/>
      <c r="G226" s="330"/>
      <c r="H226" s="330"/>
      <c r="I226" s="330"/>
      <c r="J226" s="376" t="str">
        <f>IF(Calcu!B108=FALSE,"",Calcu!E108)</f>
        <v/>
      </c>
      <c r="K226" s="376"/>
      <c r="L226" s="376"/>
      <c r="M226" s="376"/>
      <c r="N226" s="376"/>
      <c r="O226" s="376"/>
      <c r="P226" s="376"/>
      <c r="Q226" s="376"/>
      <c r="R226" s="376" t="str">
        <f>IF(Calcu!B108=FALSE,"",Calcu!I108)</f>
        <v/>
      </c>
      <c r="S226" s="376"/>
      <c r="T226" s="376"/>
      <c r="U226" s="376"/>
      <c r="V226" s="376"/>
      <c r="W226" s="376"/>
      <c r="X226" s="376"/>
      <c r="Y226" s="376"/>
      <c r="Z226" s="376" t="str">
        <f>IF(Calcu!B108=FALSE,"",Calcu!J108)</f>
        <v/>
      </c>
      <c r="AA226" s="376"/>
      <c r="AB226" s="376"/>
      <c r="AC226" s="376"/>
      <c r="AD226" s="376"/>
      <c r="AE226" s="376"/>
      <c r="AF226" s="376"/>
      <c r="AG226" s="376"/>
      <c r="AH226" s="376" t="str">
        <f>IF(Calcu!B108=FALSE,"",Calcu!K108)</f>
        <v/>
      </c>
      <c r="AI226" s="376"/>
      <c r="AJ226" s="376"/>
      <c r="AK226" s="376"/>
      <c r="AL226" s="376"/>
      <c r="AM226" s="376"/>
      <c r="AN226" s="376"/>
      <c r="AO226" s="376"/>
    </row>
    <row r="227" spans="1:46" ht="18.75" customHeight="1">
      <c r="A227" s="66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</row>
    <row r="228" spans="1:46" ht="18.75" customHeight="1">
      <c r="A228" s="70" t="s">
        <v>238</v>
      </c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</row>
    <row r="229" spans="1:46" ht="18.75" customHeight="1">
      <c r="A229" s="65"/>
      <c r="B229" s="377"/>
      <c r="C229" s="378"/>
      <c r="D229" s="357"/>
      <c r="E229" s="357"/>
      <c r="F229" s="357"/>
      <c r="G229" s="357"/>
      <c r="H229" s="357"/>
      <c r="I229" s="357"/>
      <c r="J229" s="357">
        <v>1</v>
      </c>
      <c r="K229" s="357"/>
      <c r="L229" s="357"/>
      <c r="M229" s="357"/>
      <c r="N229" s="357"/>
      <c r="O229" s="357"/>
      <c r="P229" s="357"/>
      <c r="Q229" s="357">
        <v>2</v>
      </c>
      <c r="R229" s="357"/>
      <c r="S229" s="357"/>
      <c r="T229" s="357"/>
      <c r="U229" s="357"/>
      <c r="V229" s="357"/>
      <c r="W229" s="357"/>
      <c r="X229" s="357">
        <v>3</v>
      </c>
      <c r="Y229" s="357"/>
      <c r="Z229" s="357"/>
      <c r="AA229" s="357"/>
      <c r="AB229" s="357"/>
      <c r="AC229" s="357">
        <v>4</v>
      </c>
      <c r="AD229" s="357"/>
      <c r="AE229" s="357"/>
      <c r="AF229" s="357"/>
      <c r="AG229" s="357"/>
      <c r="AH229" s="357">
        <v>5</v>
      </c>
      <c r="AI229" s="357"/>
      <c r="AJ229" s="357"/>
      <c r="AK229" s="357"/>
      <c r="AL229" s="357"/>
      <c r="AM229" s="357"/>
      <c r="AN229" s="357"/>
      <c r="AO229" s="357"/>
      <c r="AP229" s="357">
        <v>6</v>
      </c>
      <c r="AQ229" s="357"/>
      <c r="AR229" s="357"/>
      <c r="AS229" s="357"/>
      <c r="AT229" s="65"/>
    </row>
    <row r="230" spans="1:46" ht="18.75" customHeight="1">
      <c r="A230" s="65"/>
      <c r="B230" s="379"/>
      <c r="C230" s="380"/>
      <c r="D230" s="373" t="s">
        <v>239</v>
      </c>
      <c r="E230" s="373"/>
      <c r="F230" s="373"/>
      <c r="G230" s="373"/>
      <c r="H230" s="373"/>
      <c r="I230" s="373"/>
      <c r="J230" s="373" t="s">
        <v>240</v>
      </c>
      <c r="K230" s="373"/>
      <c r="L230" s="373"/>
      <c r="M230" s="373"/>
      <c r="N230" s="373"/>
      <c r="O230" s="373"/>
      <c r="P230" s="373"/>
      <c r="Q230" s="373" t="s">
        <v>241</v>
      </c>
      <c r="R230" s="373"/>
      <c r="S230" s="373"/>
      <c r="T230" s="373"/>
      <c r="U230" s="373"/>
      <c r="V230" s="373"/>
      <c r="W230" s="373"/>
      <c r="X230" s="373" t="s">
        <v>242</v>
      </c>
      <c r="Y230" s="373"/>
      <c r="Z230" s="373"/>
      <c r="AA230" s="373"/>
      <c r="AB230" s="373"/>
      <c r="AC230" s="373" t="s">
        <v>243</v>
      </c>
      <c r="AD230" s="373"/>
      <c r="AE230" s="373"/>
      <c r="AF230" s="373"/>
      <c r="AG230" s="373"/>
      <c r="AH230" s="373" t="s">
        <v>244</v>
      </c>
      <c r="AI230" s="373"/>
      <c r="AJ230" s="373"/>
      <c r="AK230" s="373"/>
      <c r="AL230" s="373"/>
      <c r="AM230" s="373"/>
      <c r="AN230" s="373"/>
      <c r="AO230" s="373"/>
      <c r="AP230" s="373" t="s">
        <v>245</v>
      </c>
      <c r="AQ230" s="373"/>
      <c r="AR230" s="373"/>
      <c r="AS230" s="373"/>
      <c r="AT230" s="65"/>
    </row>
    <row r="231" spans="1:46" ht="18.75" customHeight="1">
      <c r="A231" s="65"/>
      <c r="B231" s="381"/>
      <c r="C231" s="382"/>
      <c r="D231" s="374" t="s">
        <v>246</v>
      </c>
      <c r="E231" s="374"/>
      <c r="F231" s="374"/>
      <c r="G231" s="374"/>
      <c r="H231" s="374"/>
      <c r="I231" s="374"/>
      <c r="J231" s="375" t="s">
        <v>247</v>
      </c>
      <c r="K231" s="375"/>
      <c r="L231" s="375"/>
      <c r="M231" s="375"/>
      <c r="N231" s="375"/>
      <c r="O231" s="375"/>
      <c r="P231" s="375"/>
      <c r="Q231" s="375" t="s">
        <v>248</v>
      </c>
      <c r="R231" s="375"/>
      <c r="S231" s="375"/>
      <c r="T231" s="375"/>
      <c r="U231" s="375"/>
      <c r="V231" s="375"/>
      <c r="W231" s="375"/>
      <c r="X231" s="375"/>
      <c r="Y231" s="375"/>
      <c r="Z231" s="375"/>
      <c r="AA231" s="375"/>
      <c r="AB231" s="375"/>
      <c r="AC231" s="375" t="s">
        <v>249</v>
      </c>
      <c r="AD231" s="375"/>
      <c r="AE231" s="375"/>
      <c r="AF231" s="375"/>
      <c r="AG231" s="375"/>
      <c r="AH231" s="375" t="s">
        <v>250</v>
      </c>
      <c r="AI231" s="375"/>
      <c r="AJ231" s="375"/>
      <c r="AK231" s="375"/>
      <c r="AL231" s="375"/>
      <c r="AM231" s="375"/>
      <c r="AN231" s="375"/>
      <c r="AO231" s="375"/>
      <c r="AP231" s="375"/>
      <c r="AQ231" s="375"/>
      <c r="AR231" s="375"/>
      <c r="AS231" s="375"/>
      <c r="AT231" s="65"/>
    </row>
    <row r="232" spans="1:46" ht="18.75" customHeight="1">
      <c r="A232" s="65"/>
      <c r="B232" s="357" t="s">
        <v>251</v>
      </c>
      <c r="C232" s="357"/>
      <c r="D232" s="358" t="s">
        <v>231</v>
      </c>
      <c r="E232" s="358"/>
      <c r="F232" s="358"/>
      <c r="G232" s="358"/>
      <c r="H232" s="358"/>
      <c r="I232" s="358"/>
      <c r="J232" s="359" t="e">
        <f ca="1">OFFSET(R210,B199,0)</f>
        <v>#N/A</v>
      </c>
      <c r="K232" s="360"/>
      <c r="L232" s="360"/>
      <c r="M232" s="360"/>
      <c r="N232" s="360"/>
      <c r="O232" s="361">
        <f>N196</f>
        <v>0</v>
      </c>
      <c r="P232" s="362"/>
      <c r="Q232" s="363" t="e">
        <f ca="1">MAX(T199/SQRT(3),Z199/2/SQRT(3))</f>
        <v>#N/A</v>
      </c>
      <c r="R232" s="364"/>
      <c r="S232" s="364"/>
      <c r="T232" s="364"/>
      <c r="U232" s="365" t="str">
        <f>T198</f>
        <v>mg</v>
      </c>
      <c r="V232" s="361"/>
      <c r="W232" s="362"/>
      <c r="X232" s="357" t="str">
        <f>IF(N199=0,"직사각형","t")</f>
        <v>직사각형</v>
      </c>
      <c r="Y232" s="357"/>
      <c r="Z232" s="357"/>
      <c r="AA232" s="357"/>
      <c r="AB232" s="357"/>
      <c r="AC232" s="357">
        <v>-1</v>
      </c>
      <c r="AD232" s="357"/>
      <c r="AE232" s="357"/>
      <c r="AF232" s="357"/>
      <c r="AG232" s="357"/>
      <c r="AH232" s="363" t="e">
        <f ca="1">Q232</f>
        <v>#N/A</v>
      </c>
      <c r="AI232" s="364"/>
      <c r="AJ232" s="364"/>
      <c r="AK232" s="364"/>
      <c r="AL232" s="364"/>
      <c r="AM232" s="365" t="str">
        <f>U232</f>
        <v>mg</v>
      </c>
      <c r="AN232" s="365"/>
      <c r="AO232" s="371"/>
      <c r="AP232" s="357" t="str">
        <f>IF(N199=0,"∞",2)</f>
        <v>∞</v>
      </c>
      <c r="AQ232" s="357"/>
      <c r="AR232" s="357"/>
      <c r="AS232" s="357"/>
      <c r="AT232" s="65"/>
    </row>
    <row r="233" spans="1:46" ht="18.75" customHeight="1">
      <c r="A233" s="65"/>
      <c r="B233" s="357" t="s">
        <v>252</v>
      </c>
      <c r="C233" s="357"/>
      <c r="D233" s="358" t="s">
        <v>229</v>
      </c>
      <c r="E233" s="358"/>
      <c r="F233" s="358"/>
      <c r="G233" s="358"/>
      <c r="H233" s="358"/>
      <c r="I233" s="358"/>
      <c r="J233" s="359" t="e">
        <f ca="1">OFFSET(J210,B199,0)</f>
        <v>#N/A</v>
      </c>
      <c r="K233" s="372"/>
      <c r="L233" s="372"/>
      <c r="M233" s="372"/>
      <c r="N233" s="372"/>
      <c r="O233" s="361">
        <f>N196</f>
        <v>0</v>
      </c>
      <c r="P233" s="362"/>
      <c r="Q233" s="363" t="e">
        <f ca="1">SQRT(SUMSQ(AL199/2,AR199))</f>
        <v>#N/A</v>
      </c>
      <c r="R233" s="364"/>
      <c r="S233" s="364"/>
      <c r="T233" s="364"/>
      <c r="U233" s="365" t="str">
        <f>AL198</f>
        <v>mg</v>
      </c>
      <c r="V233" s="361"/>
      <c r="W233" s="362"/>
      <c r="X233" s="357" t="s">
        <v>395</v>
      </c>
      <c r="Y233" s="357"/>
      <c r="Z233" s="357"/>
      <c r="AA233" s="357"/>
      <c r="AB233" s="357"/>
      <c r="AC233" s="357">
        <v>1</v>
      </c>
      <c r="AD233" s="357"/>
      <c r="AE233" s="357"/>
      <c r="AF233" s="357"/>
      <c r="AG233" s="357"/>
      <c r="AH233" s="363" t="e">
        <f ca="1">Q233</f>
        <v>#N/A</v>
      </c>
      <c r="AI233" s="364"/>
      <c r="AJ233" s="364"/>
      <c r="AK233" s="364"/>
      <c r="AL233" s="364"/>
      <c r="AM233" s="365" t="str">
        <f>U233</f>
        <v>mg</v>
      </c>
      <c r="AN233" s="365"/>
      <c r="AO233" s="371"/>
      <c r="AP233" s="357" t="s">
        <v>57</v>
      </c>
      <c r="AQ233" s="357"/>
      <c r="AR233" s="357"/>
      <c r="AS233" s="357"/>
      <c r="AT233" s="65"/>
    </row>
    <row r="234" spans="1:46" ht="18.75" customHeight="1">
      <c r="A234" s="65"/>
      <c r="B234" s="357" t="s">
        <v>253</v>
      </c>
      <c r="C234" s="357"/>
      <c r="D234" s="358" t="s">
        <v>233</v>
      </c>
      <c r="E234" s="358"/>
      <c r="F234" s="358"/>
      <c r="G234" s="358"/>
      <c r="H234" s="358"/>
      <c r="I234" s="358"/>
      <c r="J234" s="359">
        <v>0</v>
      </c>
      <c r="K234" s="360"/>
      <c r="L234" s="360"/>
      <c r="M234" s="360"/>
      <c r="N234" s="360"/>
      <c r="O234" s="361">
        <f>N196</f>
        <v>0</v>
      </c>
      <c r="P234" s="362"/>
      <c r="Q234" s="363" t="e">
        <f ca="1">Z199/2/SQRT(3)</f>
        <v>#N/A</v>
      </c>
      <c r="R234" s="364"/>
      <c r="S234" s="364"/>
      <c r="T234" s="364"/>
      <c r="U234" s="365" t="str">
        <f>Z198</f>
        <v>mg</v>
      </c>
      <c r="V234" s="361"/>
      <c r="W234" s="362"/>
      <c r="X234" s="357" t="s">
        <v>396</v>
      </c>
      <c r="Y234" s="357"/>
      <c r="Z234" s="357"/>
      <c r="AA234" s="357"/>
      <c r="AB234" s="357"/>
      <c r="AC234" s="357">
        <v>1</v>
      </c>
      <c r="AD234" s="357"/>
      <c r="AE234" s="357"/>
      <c r="AF234" s="357"/>
      <c r="AG234" s="357"/>
      <c r="AH234" s="363" t="e">
        <f ca="1">Q234</f>
        <v>#N/A</v>
      </c>
      <c r="AI234" s="364"/>
      <c r="AJ234" s="364"/>
      <c r="AK234" s="364"/>
      <c r="AL234" s="364"/>
      <c r="AM234" s="365" t="str">
        <f>U234</f>
        <v>mg</v>
      </c>
      <c r="AN234" s="365"/>
      <c r="AO234" s="371"/>
      <c r="AP234" s="357" t="s">
        <v>57</v>
      </c>
      <c r="AQ234" s="357"/>
      <c r="AR234" s="357"/>
      <c r="AS234" s="357"/>
      <c r="AT234" s="65"/>
    </row>
    <row r="235" spans="1:46" ht="18.75" customHeight="1">
      <c r="A235" s="65"/>
      <c r="B235" s="357" t="s">
        <v>254</v>
      </c>
      <c r="C235" s="357"/>
      <c r="D235" s="358" t="s">
        <v>235</v>
      </c>
      <c r="E235" s="358"/>
      <c r="F235" s="358"/>
      <c r="G235" s="358"/>
      <c r="H235" s="358"/>
      <c r="I235" s="358"/>
      <c r="J235" s="359">
        <v>0</v>
      </c>
      <c r="K235" s="360"/>
      <c r="L235" s="360"/>
      <c r="M235" s="360"/>
      <c r="N235" s="360"/>
      <c r="O235" s="361">
        <f>N196</f>
        <v>0</v>
      </c>
      <c r="P235" s="362"/>
      <c r="Q235" s="363" t="e">
        <f ca="1">BD199/4/SQRT(3)</f>
        <v>#N/A</v>
      </c>
      <c r="R235" s="364"/>
      <c r="S235" s="364"/>
      <c r="T235" s="364"/>
      <c r="U235" s="365" t="str">
        <f>BD198</f>
        <v>mg</v>
      </c>
      <c r="V235" s="361"/>
      <c r="W235" s="362"/>
      <c r="X235" s="357" t="s">
        <v>396</v>
      </c>
      <c r="Y235" s="357"/>
      <c r="Z235" s="357"/>
      <c r="AA235" s="357"/>
      <c r="AB235" s="357"/>
      <c r="AC235" s="357">
        <v>1</v>
      </c>
      <c r="AD235" s="357"/>
      <c r="AE235" s="357"/>
      <c r="AF235" s="357"/>
      <c r="AG235" s="357"/>
      <c r="AH235" s="363" t="e">
        <f ca="1">Q235</f>
        <v>#N/A</v>
      </c>
      <c r="AI235" s="364"/>
      <c r="AJ235" s="364"/>
      <c r="AK235" s="364"/>
      <c r="AL235" s="364"/>
      <c r="AM235" s="365" t="str">
        <f>U235</f>
        <v>mg</v>
      </c>
      <c r="AN235" s="365"/>
      <c r="AO235" s="371"/>
      <c r="AP235" s="357" t="s">
        <v>57</v>
      </c>
      <c r="AQ235" s="357"/>
      <c r="AR235" s="357"/>
      <c r="AS235" s="357"/>
      <c r="AT235" s="65"/>
    </row>
    <row r="236" spans="1:46" ht="18.75" customHeight="1">
      <c r="A236" s="65"/>
      <c r="B236" s="357" t="s">
        <v>255</v>
      </c>
      <c r="C236" s="357"/>
      <c r="D236" s="358" t="s">
        <v>227</v>
      </c>
      <c r="E236" s="358"/>
      <c r="F236" s="358"/>
      <c r="G236" s="358"/>
      <c r="H236" s="358"/>
      <c r="I236" s="358"/>
      <c r="J236" s="366" t="e">
        <f ca="1">OFFSET(Z210,B199,0)</f>
        <v>#N/A</v>
      </c>
      <c r="K236" s="367"/>
      <c r="L236" s="367"/>
      <c r="M236" s="367"/>
      <c r="N236" s="367"/>
      <c r="O236" s="361">
        <f>O233</f>
        <v>0</v>
      </c>
      <c r="P236" s="362"/>
      <c r="Q236" s="368" t="s">
        <v>200</v>
      </c>
      <c r="R236" s="369"/>
      <c r="S236" s="369"/>
      <c r="T236" s="369"/>
      <c r="U236" s="369"/>
      <c r="V236" s="369"/>
      <c r="W236" s="370"/>
      <c r="X236" s="357" t="s">
        <v>200</v>
      </c>
      <c r="Y236" s="357"/>
      <c r="Z236" s="357"/>
      <c r="AA236" s="357"/>
      <c r="AB236" s="357"/>
      <c r="AC236" s="357" t="s">
        <v>200</v>
      </c>
      <c r="AD236" s="357"/>
      <c r="AE236" s="357"/>
      <c r="AF236" s="357"/>
      <c r="AG236" s="357"/>
      <c r="AH236" s="363" t="e">
        <f ca="1">SQRT(SUMSQ(AH232:AL235))</f>
        <v>#N/A</v>
      </c>
      <c r="AI236" s="364"/>
      <c r="AJ236" s="364"/>
      <c r="AK236" s="364"/>
      <c r="AL236" s="364"/>
      <c r="AM236" s="365" t="str">
        <f>H198</f>
        <v>mg</v>
      </c>
      <c r="AN236" s="365"/>
      <c r="AO236" s="371"/>
      <c r="AP236" s="357" t="str">
        <f>IF(N199=0,"∞",ROUNDDOWN(AH236^4/(AH232^4/AP232),0))</f>
        <v>∞</v>
      </c>
      <c r="AQ236" s="357"/>
      <c r="AR236" s="357"/>
      <c r="AS236" s="357"/>
      <c r="AT236" s="65"/>
    </row>
    <row r="237" spans="1:46" ht="18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</row>
    <row r="238" spans="1:46" ht="18.75" customHeight="1">
      <c r="A238" s="66" t="s">
        <v>680</v>
      </c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74"/>
      <c r="AI238" s="134"/>
      <c r="AJ238" s="134"/>
      <c r="AK238" s="134"/>
      <c r="AL238" s="65"/>
      <c r="AM238" s="65"/>
      <c r="AN238" s="65"/>
      <c r="AO238" s="65"/>
      <c r="AP238" s="65"/>
      <c r="AQ238" s="65"/>
      <c r="AR238" s="65"/>
      <c r="AS238" s="65"/>
      <c r="AT238" s="65"/>
    </row>
    <row r="239" spans="1:46" ht="18.75" customHeight="1">
      <c r="B239" s="213" t="s">
        <v>317</v>
      </c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</row>
    <row r="240" spans="1:46" ht="18.75" customHeight="1">
      <c r="A240" s="65"/>
      <c r="B240" s="65"/>
      <c r="C240" s="65"/>
      <c r="D240" s="65"/>
      <c r="E240" s="65"/>
      <c r="F240" s="65"/>
      <c r="G240" s="133" t="s">
        <v>318</v>
      </c>
      <c r="H240" s="332">
        <f ca="1">IF(AP236&gt;9,2,OFFSET($E$244,MATCH(AP236,$B$245:$B$254,0),0))</f>
        <v>2</v>
      </c>
      <c r="I240" s="332"/>
      <c r="J240" s="332"/>
      <c r="K240" s="136" t="s">
        <v>271</v>
      </c>
      <c r="L240" s="333" t="e">
        <f ca="1">AH236</f>
        <v>#N/A</v>
      </c>
      <c r="M240" s="333"/>
      <c r="N240" s="333"/>
      <c r="O240" s="334" t="str">
        <f>AM236</f>
        <v>mg</v>
      </c>
      <c r="P240" s="335"/>
      <c r="Q240" s="135" t="s">
        <v>265</v>
      </c>
      <c r="R240" s="331" t="e">
        <f ca="1">L240*H240</f>
        <v>#N/A</v>
      </c>
      <c r="S240" s="331"/>
      <c r="T240" s="331"/>
      <c r="U240" s="331" t="str">
        <f>O240</f>
        <v>mg</v>
      </c>
      <c r="V240" s="331"/>
      <c r="W240" s="141"/>
      <c r="X240" s="141"/>
      <c r="Y240" s="141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</row>
    <row r="242" spans="1:58" s="82" customFormat="1" ht="18.75" customHeight="1">
      <c r="A242" s="86" t="s">
        <v>319</v>
      </c>
      <c r="B242" s="86"/>
      <c r="C242" s="86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</row>
    <row r="243" spans="1:58" s="82" customFormat="1" ht="18.75" customHeight="1">
      <c r="A243" s="86"/>
      <c r="B243" s="401" t="s">
        <v>56</v>
      </c>
      <c r="C243" s="401"/>
      <c r="D243" s="401"/>
      <c r="E243" s="402" t="s">
        <v>320</v>
      </c>
      <c r="F243" s="402"/>
      <c r="G243" s="402"/>
      <c r="H243" s="402"/>
      <c r="I243" s="402"/>
      <c r="J243" s="402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</row>
    <row r="244" spans="1:58" s="82" customFormat="1" ht="18.75" customHeight="1">
      <c r="A244" s="86"/>
      <c r="B244" s="401"/>
      <c r="C244" s="401"/>
      <c r="D244" s="401"/>
      <c r="E244" s="403">
        <v>95.45</v>
      </c>
      <c r="F244" s="403"/>
      <c r="G244" s="403"/>
      <c r="H244" s="403"/>
      <c r="I244" s="403"/>
      <c r="J244" s="403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</row>
    <row r="245" spans="1:58" s="82" customFormat="1" ht="18.75" customHeight="1">
      <c r="A245" s="86"/>
      <c r="B245" s="404">
        <v>1</v>
      </c>
      <c r="C245" s="404"/>
      <c r="D245" s="404"/>
      <c r="E245" s="405">
        <v>13.97</v>
      </c>
      <c r="F245" s="405"/>
      <c r="G245" s="405"/>
      <c r="H245" s="405"/>
      <c r="I245" s="405"/>
      <c r="J245" s="405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</row>
    <row r="246" spans="1:58" s="82" customFormat="1" ht="18.75" customHeight="1">
      <c r="A246" s="86"/>
      <c r="B246" s="404">
        <v>2</v>
      </c>
      <c r="C246" s="404"/>
      <c r="D246" s="404"/>
      <c r="E246" s="405">
        <v>4.53</v>
      </c>
      <c r="F246" s="405"/>
      <c r="G246" s="405"/>
      <c r="H246" s="405"/>
      <c r="I246" s="405"/>
      <c r="J246" s="405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</row>
    <row r="247" spans="1:58" s="82" customFormat="1" ht="18.75" customHeight="1">
      <c r="A247" s="86"/>
      <c r="B247" s="404">
        <v>3</v>
      </c>
      <c r="C247" s="404"/>
      <c r="D247" s="404"/>
      <c r="E247" s="405">
        <v>3.31</v>
      </c>
      <c r="F247" s="405"/>
      <c r="G247" s="405"/>
      <c r="H247" s="405"/>
      <c r="I247" s="405"/>
      <c r="J247" s="405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</row>
    <row r="248" spans="1:58" s="82" customFormat="1" ht="18.75" customHeight="1">
      <c r="A248" s="86"/>
      <c r="B248" s="404">
        <v>4</v>
      </c>
      <c r="C248" s="404"/>
      <c r="D248" s="404"/>
      <c r="E248" s="405">
        <v>2.87</v>
      </c>
      <c r="F248" s="405"/>
      <c r="G248" s="405"/>
      <c r="H248" s="405"/>
      <c r="I248" s="405"/>
      <c r="J248" s="405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</row>
    <row r="249" spans="1:58" s="82" customFormat="1" ht="18.75" customHeight="1">
      <c r="A249" s="86"/>
      <c r="B249" s="404">
        <v>5</v>
      </c>
      <c r="C249" s="404"/>
      <c r="D249" s="404"/>
      <c r="E249" s="405">
        <v>2.65</v>
      </c>
      <c r="F249" s="405"/>
      <c r="G249" s="405"/>
      <c r="H249" s="405"/>
      <c r="I249" s="405"/>
      <c r="J249" s="405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</row>
    <row r="250" spans="1:58" s="82" customFormat="1" ht="18.75" customHeight="1">
      <c r="A250" s="86"/>
      <c r="B250" s="404">
        <v>6</v>
      </c>
      <c r="C250" s="404"/>
      <c r="D250" s="404"/>
      <c r="E250" s="405">
        <v>2.52</v>
      </c>
      <c r="F250" s="405"/>
      <c r="G250" s="405"/>
      <c r="H250" s="405"/>
      <c r="I250" s="405"/>
      <c r="J250" s="405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</row>
    <row r="251" spans="1:58" s="82" customFormat="1" ht="18.75" customHeight="1">
      <c r="A251" s="86"/>
      <c r="B251" s="404">
        <v>7</v>
      </c>
      <c r="C251" s="404"/>
      <c r="D251" s="404"/>
      <c r="E251" s="405">
        <v>2.4300000000000002</v>
      </c>
      <c r="F251" s="405"/>
      <c r="G251" s="405"/>
      <c r="H251" s="405"/>
      <c r="I251" s="405"/>
      <c r="J251" s="405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</row>
    <row r="252" spans="1:58" s="82" customFormat="1" ht="18.75" customHeight="1">
      <c r="A252" s="86"/>
      <c r="B252" s="404">
        <v>8</v>
      </c>
      <c r="C252" s="404"/>
      <c r="D252" s="404"/>
      <c r="E252" s="405">
        <v>2.37</v>
      </c>
      <c r="F252" s="405"/>
      <c r="G252" s="405"/>
      <c r="H252" s="405"/>
      <c r="I252" s="405"/>
      <c r="J252" s="405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</row>
    <row r="253" spans="1:58" s="82" customFormat="1" ht="18.75" customHeight="1">
      <c r="A253" s="86"/>
      <c r="B253" s="404">
        <v>9</v>
      </c>
      <c r="C253" s="404"/>
      <c r="D253" s="404"/>
      <c r="E253" s="405">
        <v>2.3199999999999998</v>
      </c>
      <c r="F253" s="405"/>
      <c r="G253" s="405"/>
      <c r="H253" s="405"/>
      <c r="I253" s="405"/>
      <c r="J253" s="405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</row>
    <row r="254" spans="1:58" s="82" customFormat="1" ht="18.75" customHeight="1">
      <c r="A254" s="86"/>
      <c r="B254" s="406" t="s">
        <v>57</v>
      </c>
      <c r="C254" s="406"/>
      <c r="D254" s="406"/>
      <c r="E254" s="405">
        <v>2</v>
      </c>
      <c r="F254" s="405"/>
      <c r="G254" s="405"/>
      <c r="H254" s="405"/>
      <c r="I254" s="405"/>
      <c r="J254" s="405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</row>
    <row r="260" spans="1:61" s="82" customFormat="1" ht="31.5">
      <c r="A260" s="81" t="s">
        <v>707</v>
      </c>
    </row>
    <row r="261" spans="1:61" s="82" customFormat="1" ht="18.75" customHeight="1"/>
    <row r="262" spans="1:61" s="82" customFormat="1" ht="18.75" customHeight="1">
      <c r="A262" s="91" t="s">
        <v>207</v>
      </c>
    </row>
    <row r="263" spans="1:61" s="82" customFormat="1" ht="18.75" customHeight="1">
      <c r="A263" s="83" t="s">
        <v>208</v>
      </c>
    </row>
    <row r="264" spans="1:61" s="82" customFormat="1" ht="18.75" customHeight="1">
      <c r="B264" s="336" t="s">
        <v>209</v>
      </c>
      <c r="C264" s="336"/>
      <c r="D264" s="336"/>
      <c r="E264" s="336"/>
      <c r="F264" s="336"/>
      <c r="G264" s="336"/>
      <c r="H264" s="336" t="s">
        <v>99</v>
      </c>
      <c r="I264" s="336"/>
      <c r="J264" s="336"/>
      <c r="K264" s="336"/>
      <c r="L264" s="336"/>
      <c r="M264" s="336"/>
      <c r="N264" s="337" t="s">
        <v>67</v>
      </c>
      <c r="O264" s="337"/>
      <c r="P264" s="337"/>
      <c r="Q264" s="337"/>
      <c r="R264" s="337"/>
      <c r="S264" s="337"/>
    </row>
    <row r="265" spans="1:61" s="82" customFormat="1" ht="18.75" customHeight="1">
      <c r="B265" s="338">
        <f>Calcu_ADJ!B17</f>
        <v>0</v>
      </c>
      <c r="C265" s="330"/>
      <c r="D265" s="330"/>
      <c r="E265" s="330"/>
      <c r="F265" s="330"/>
      <c r="G265" s="330"/>
      <c r="H265" s="330">
        <f>Calcu_ADJ!C17</f>
        <v>0</v>
      </c>
      <c r="I265" s="330"/>
      <c r="J265" s="330"/>
      <c r="K265" s="330"/>
      <c r="L265" s="330"/>
      <c r="M265" s="330"/>
      <c r="N265" s="339">
        <f>Calcu_ADJ!D17</f>
        <v>0</v>
      </c>
      <c r="O265" s="339"/>
      <c r="P265" s="339"/>
      <c r="Q265" s="339"/>
      <c r="R265" s="339"/>
      <c r="S265" s="339"/>
    </row>
    <row r="266" spans="1:61" s="82" customFormat="1" ht="18.75" customHeight="1">
      <c r="B266" s="395" t="s">
        <v>210</v>
      </c>
      <c r="C266" s="396"/>
      <c r="D266" s="396"/>
      <c r="E266" s="396"/>
      <c r="F266" s="396"/>
      <c r="G266" s="397"/>
      <c r="H266" s="336" t="s">
        <v>211</v>
      </c>
      <c r="I266" s="336"/>
      <c r="J266" s="336"/>
      <c r="K266" s="336"/>
      <c r="L266" s="336"/>
      <c r="M266" s="336"/>
      <c r="N266" s="336" t="s">
        <v>212</v>
      </c>
      <c r="O266" s="336"/>
      <c r="P266" s="336"/>
      <c r="Q266" s="336"/>
      <c r="R266" s="336"/>
      <c r="S266" s="336"/>
      <c r="T266" s="336" t="s">
        <v>212</v>
      </c>
      <c r="U266" s="336"/>
      <c r="V266" s="336"/>
      <c r="W266" s="336"/>
      <c r="X266" s="336"/>
      <c r="Y266" s="336"/>
      <c r="Z266" s="336" t="s">
        <v>99</v>
      </c>
      <c r="AA266" s="336"/>
      <c r="AB266" s="336"/>
      <c r="AC266" s="336"/>
      <c r="AD266" s="336"/>
      <c r="AE266" s="336"/>
      <c r="AF266" s="336" t="s">
        <v>213</v>
      </c>
      <c r="AG266" s="336"/>
      <c r="AH266" s="336"/>
      <c r="AI266" s="336"/>
      <c r="AJ266" s="336"/>
      <c r="AK266" s="336"/>
      <c r="AL266" s="336" t="s">
        <v>213</v>
      </c>
      <c r="AM266" s="336"/>
      <c r="AN266" s="336"/>
      <c r="AO266" s="336"/>
      <c r="AP266" s="336"/>
      <c r="AQ266" s="336"/>
      <c r="AR266" s="336" t="s">
        <v>214</v>
      </c>
      <c r="AS266" s="336"/>
      <c r="AT266" s="336"/>
      <c r="AU266" s="336"/>
      <c r="AV266" s="336"/>
      <c r="AW266" s="336"/>
      <c r="AX266" s="383" t="s">
        <v>215</v>
      </c>
      <c r="AY266" s="383"/>
      <c r="AZ266" s="383"/>
      <c r="BA266" s="383"/>
      <c r="BB266" s="383"/>
      <c r="BC266" s="383"/>
      <c r="BD266" s="383" t="s">
        <v>215</v>
      </c>
      <c r="BE266" s="383"/>
      <c r="BF266" s="383"/>
      <c r="BG266" s="383"/>
      <c r="BH266" s="383"/>
      <c r="BI266" s="383"/>
    </row>
    <row r="267" spans="1:61" s="82" customFormat="1" ht="18.75" customHeight="1">
      <c r="B267" s="398"/>
      <c r="C267" s="399"/>
      <c r="D267" s="399"/>
      <c r="E267" s="399"/>
      <c r="F267" s="399"/>
      <c r="G267" s="400"/>
      <c r="H267" s="384" t="str">
        <f>IF(N265="kg","g","mg")</f>
        <v>mg</v>
      </c>
      <c r="I267" s="384"/>
      <c r="J267" s="384"/>
      <c r="K267" s="384"/>
      <c r="L267" s="384"/>
      <c r="M267" s="384"/>
      <c r="N267" s="336">
        <f>N265</f>
        <v>0</v>
      </c>
      <c r="O267" s="336"/>
      <c r="P267" s="336"/>
      <c r="Q267" s="336"/>
      <c r="R267" s="336"/>
      <c r="S267" s="336"/>
      <c r="T267" s="384" t="str">
        <f>H267</f>
        <v>mg</v>
      </c>
      <c r="U267" s="384"/>
      <c r="V267" s="384"/>
      <c r="W267" s="384"/>
      <c r="X267" s="384"/>
      <c r="Y267" s="384"/>
      <c r="Z267" s="384" t="str">
        <f>T267</f>
        <v>mg</v>
      </c>
      <c r="AA267" s="384"/>
      <c r="AB267" s="384"/>
      <c r="AC267" s="384"/>
      <c r="AD267" s="384"/>
      <c r="AE267" s="384"/>
      <c r="AF267" s="336">
        <f>N265</f>
        <v>0</v>
      </c>
      <c r="AG267" s="336"/>
      <c r="AH267" s="336"/>
      <c r="AI267" s="336"/>
      <c r="AJ267" s="336"/>
      <c r="AK267" s="336"/>
      <c r="AL267" s="384" t="str">
        <f>Z267</f>
        <v>mg</v>
      </c>
      <c r="AM267" s="384"/>
      <c r="AN267" s="384"/>
      <c r="AO267" s="384"/>
      <c r="AP267" s="384"/>
      <c r="AQ267" s="384"/>
      <c r="AR267" s="384" t="str">
        <f>H267</f>
        <v>mg</v>
      </c>
      <c r="AS267" s="384"/>
      <c r="AT267" s="384"/>
      <c r="AU267" s="384"/>
      <c r="AV267" s="384"/>
      <c r="AW267" s="384"/>
      <c r="AX267" s="336">
        <f>N265</f>
        <v>0</v>
      </c>
      <c r="AY267" s="336"/>
      <c r="AZ267" s="336"/>
      <c r="BA267" s="336"/>
      <c r="BB267" s="336"/>
      <c r="BC267" s="336"/>
      <c r="BD267" s="384" t="str">
        <f>AL267</f>
        <v>mg</v>
      </c>
      <c r="BE267" s="384"/>
      <c r="BF267" s="384"/>
      <c r="BG267" s="384"/>
      <c r="BH267" s="384"/>
      <c r="BI267" s="384"/>
    </row>
    <row r="268" spans="1:61" s="82" customFormat="1" ht="18.75" customHeight="1">
      <c r="B268" s="330" t="e">
        <f>MATCH(B265,B280:B295,0)</f>
        <v>#N/A</v>
      </c>
      <c r="C268" s="330"/>
      <c r="D268" s="330"/>
      <c r="E268" s="330"/>
      <c r="F268" s="330"/>
      <c r="G268" s="330"/>
      <c r="H268" s="330" t="e">
        <f ca="1">OFFSET(Calcu_ADJ!$B$5,MATCH(H267,Calcu_ADJ!$B$6:$B$8,0),MATCH(N265,Calcu_ADJ!$C$5:$E$5,0))</f>
        <v>#N/A</v>
      </c>
      <c r="I268" s="330"/>
      <c r="J268" s="330"/>
      <c r="K268" s="330"/>
      <c r="L268" s="330"/>
      <c r="M268" s="330"/>
      <c r="N268" s="376">
        <f>ROUND(MAX(AH280:AO295),12)</f>
        <v>0</v>
      </c>
      <c r="O268" s="330"/>
      <c r="P268" s="330"/>
      <c r="Q268" s="330"/>
      <c r="R268" s="330"/>
      <c r="S268" s="330"/>
      <c r="T268" s="330" t="e">
        <f ca="1">N268*H268</f>
        <v>#N/A</v>
      </c>
      <c r="U268" s="330"/>
      <c r="V268" s="330"/>
      <c r="W268" s="330"/>
      <c r="X268" s="330"/>
      <c r="Y268" s="330"/>
      <c r="Z268" s="330" t="e">
        <f ca="1">H265*H268</f>
        <v>#N/A</v>
      </c>
      <c r="AA268" s="330"/>
      <c r="AB268" s="330"/>
      <c r="AC268" s="330"/>
      <c r="AD268" s="330"/>
      <c r="AE268" s="330"/>
      <c r="AF268" s="330">
        <f>SUM(Mass_1_1!B99:B165)</f>
        <v>0</v>
      </c>
      <c r="AG268" s="330"/>
      <c r="AH268" s="330"/>
      <c r="AI268" s="330"/>
      <c r="AJ268" s="330"/>
      <c r="AK268" s="330"/>
      <c r="AL268" s="330" t="e">
        <f ca="1">AF268*H268</f>
        <v>#N/A</v>
      </c>
      <c r="AM268" s="330"/>
      <c r="AN268" s="330"/>
      <c r="AO268" s="330"/>
      <c r="AP268" s="330"/>
      <c r="AQ268" s="330"/>
      <c r="AR268" s="330">
        <f ca="1">SUM('표준분동 불안정성'!AF3:AF32)/IF(H267="mg",1,IF(H267="g",1000,1000000))</f>
        <v>0</v>
      </c>
      <c r="AS268" s="330"/>
      <c r="AT268" s="330"/>
      <c r="AU268" s="330"/>
      <c r="AV268" s="330"/>
      <c r="AW268" s="330"/>
      <c r="AX268" s="330">
        <f>ABS(MAX(N274:AK274)-MIN(N274:AK274))</f>
        <v>0</v>
      </c>
      <c r="AY268" s="330"/>
      <c r="AZ268" s="330"/>
      <c r="BA268" s="330"/>
      <c r="BB268" s="330"/>
      <c r="BC268" s="330"/>
      <c r="BD268" s="330" t="e">
        <f ca="1">AX268*H268</f>
        <v>#N/A</v>
      </c>
      <c r="BE268" s="330"/>
      <c r="BF268" s="330"/>
      <c r="BG268" s="330"/>
      <c r="BH268" s="330"/>
      <c r="BI268" s="330"/>
    </row>
    <row r="269" spans="1:61" s="82" customFormat="1" ht="18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</row>
    <row r="270" spans="1:61" ht="18.75" customHeight="1">
      <c r="A270" s="66" t="s">
        <v>216</v>
      </c>
      <c r="B270" s="227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  <c r="AA270" s="227"/>
      <c r="AB270" s="227"/>
      <c r="AC270" s="227"/>
      <c r="AD270" s="227"/>
      <c r="AE270" s="227"/>
      <c r="AF270" s="227"/>
      <c r="AG270" s="227"/>
      <c r="AH270" s="227"/>
      <c r="AI270" s="227"/>
      <c r="AJ270" s="227"/>
      <c r="AK270" s="227"/>
      <c r="AL270" s="227"/>
      <c r="AM270" s="227"/>
      <c r="AN270" s="227"/>
      <c r="AO270" s="227"/>
      <c r="AP270" s="227"/>
      <c r="AQ270" s="227"/>
      <c r="AR270" s="227"/>
    </row>
    <row r="271" spans="1:61" ht="18.75" customHeight="1">
      <c r="A271" s="66"/>
      <c r="B271" s="66" t="s">
        <v>217</v>
      </c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65"/>
      <c r="N271" s="65"/>
      <c r="O271" s="65"/>
      <c r="P271" s="227"/>
      <c r="Q271" s="227"/>
      <c r="R271" s="227"/>
      <c r="S271" s="227"/>
      <c r="T271" s="227"/>
      <c r="U271" s="227"/>
      <c r="V271" s="227"/>
      <c r="W271" s="227"/>
      <c r="X271" s="227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</row>
    <row r="272" spans="1:61" ht="18.75" customHeight="1">
      <c r="A272" s="66"/>
      <c r="B272" s="385" t="s">
        <v>218</v>
      </c>
      <c r="C272" s="386"/>
      <c r="D272" s="386"/>
      <c r="E272" s="386"/>
      <c r="F272" s="386"/>
      <c r="G272" s="387"/>
      <c r="H272" s="383" t="s">
        <v>68</v>
      </c>
      <c r="I272" s="383"/>
      <c r="J272" s="383"/>
      <c r="K272" s="383"/>
      <c r="L272" s="383"/>
      <c r="M272" s="383"/>
      <c r="N272" s="383" t="s">
        <v>387</v>
      </c>
      <c r="O272" s="383"/>
      <c r="P272" s="383"/>
      <c r="Q272" s="383"/>
      <c r="R272" s="383"/>
      <c r="S272" s="383"/>
      <c r="T272" s="383" t="s">
        <v>70</v>
      </c>
      <c r="U272" s="383"/>
      <c r="V272" s="383"/>
      <c r="W272" s="383"/>
      <c r="X272" s="383"/>
      <c r="Y272" s="383"/>
      <c r="Z272" s="383" t="s">
        <v>71</v>
      </c>
      <c r="AA272" s="383"/>
      <c r="AB272" s="383"/>
      <c r="AC272" s="383"/>
      <c r="AD272" s="383"/>
      <c r="AE272" s="383"/>
      <c r="AF272" s="383" t="s">
        <v>204</v>
      </c>
      <c r="AG272" s="383"/>
      <c r="AH272" s="383"/>
      <c r="AI272" s="383"/>
      <c r="AJ272" s="383"/>
      <c r="AK272" s="383"/>
      <c r="AR272" s="87"/>
    </row>
    <row r="273" spans="1:46" ht="18.75" customHeight="1">
      <c r="A273" s="66"/>
      <c r="B273" s="385" t="s">
        <v>219</v>
      </c>
      <c r="C273" s="386"/>
      <c r="D273" s="386"/>
      <c r="E273" s="386"/>
      <c r="F273" s="386"/>
      <c r="G273" s="387"/>
      <c r="H273" s="357">
        <f>Calcu_ADJ!C21</f>
        <v>0</v>
      </c>
      <c r="I273" s="357"/>
      <c r="J273" s="357"/>
      <c r="K273" s="357"/>
      <c r="L273" s="357"/>
      <c r="M273" s="357"/>
      <c r="N273" s="357">
        <f>Calcu_ADJ!D21</f>
        <v>0</v>
      </c>
      <c r="O273" s="357"/>
      <c r="P273" s="357"/>
      <c r="Q273" s="357"/>
      <c r="R273" s="357"/>
      <c r="S273" s="357"/>
      <c r="T273" s="357">
        <f>Calcu_ADJ!E21</f>
        <v>0</v>
      </c>
      <c r="U273" s="357"/>
      <c r="V273" s="357"/>
      <c r="W273" s="357"/>
      <c r="X273" s="357"/>
      <c r="Y273" s="357"/>
      <c r="Z273" s="357">
        <f>Calcu_ADJ!F21</f>
        <v>0</v>
      </c>
      <c r="AA273" s="357"/>
      <c r="AB273" s="357"/>
      <c r="AC273" s="357"/>
      <c r="AD273" s="357"/>
      <c r="AE273" s="357"/>
      <c r="AF273" s="357">
        <f>Calcu_ADJ!G21</f>
        <v>0</v>
      </c>
      <c r="AG273" s="357"/>
      <c r="AH273" s="357"/>
      <c r="AI273" s="357"/>
      <c r="AJ273" s="357"/>
      <c r="AK273" s="357"/>
      <c r="AR273" s="87"/>
      <c r="AS273" s="87"/>
      <c r="AT273" s="227"/>
    </row>
    <row r="274" spans="1:46" ht="18.75" customHeight="1">
      <c r="A274" s="66"/>
      <c r="B274" s="385" t="s">
        <v>203</v>
      </c>
      <c r="C274" s="386"/>
      <c r="D274" s="386"/>
      <c r="E274" s="386"/>
      <c r="F274" s="386"/>
      <c r="G274" s="387"/>
      <c r="H274" s="357" t="str">
        <f>Calcu_ADJ!C22</f>
        <v>-</v>
      </c>
      <c r="I274" s="357"/>
      <c r="J274" s="357"/>
      <c r="K274" s="357"/>
      <c r="L274" s="357"/>
      <c r="M274" s="357"/>
      <c r="N274" s="357">
        <f>Calcu_ADJ!D22</f>
        <v>0</v>
      </c>
      <c r="O274" s="357"/>
      <c r="P274" s="357"/>
      <c r="Q274" s="357"/>
      <c r="R274" s="357"/>
      <c r="S274" s="357"/>
      <c r="T274" s="357">
        <f>Calcu_ADJ!E22</f>
        <v>0</v>
      </c>
      <c r="U274" s="357"/>
      <c r="V274" s="357"/>
      <c r="W274" s="357"/>
      <c r="X274" s="357"/>
      <c r="Y274" s="357"/>
      <c r="Z274" s="357">
        <f>Calcu_ADJ!F22</f>
        <v>0</v>
      </c>
      <c r="AA274" s="357"/>
      <c r="AB274" s="357"/>
      <c r="AC274" s="357"/>
      <c r="AD274" s="357"/>
      <c r="AE274" s="357"/>
      <c r="AF274" s="357">
        <f>Calcu_ADJ!G22</f>
        <v>0</v>
      </c>
      <c r="AG274" s="357"/>
      <c r="AH274" s="357"/>
      <c r="AI274" s="357"/>
      <c r="AJ274" s="357"/>
      <c r="AK274" s="357"/>
      <c r="AR274" s="87"/>
      <c r="AS274" s="87"/>
      <c r="AT274" s="227"/>
    </row>
    <row r="275" spans="1:46" ht="18.75" customHeight="1">
      <c r="A275" s="66"/>
      <c r="AC275" s="87"/>
      <c r="AD275" s="87"/>
      <c r="AE275" s="87"/>
      <c r="AF275" s="87"/>
      <c r="AG275" s="87"/>
      <c r="AH275" s="67"/>
      <c r="AI275" s="65"/>
      <c r="AJ275" s="65"/>
      <c r="AK275" s="65"/>
      <c r="AL275" s="65"/>
      <c r="AM275" s="65"/>
      <c r="AN275" s="65"/>
      <c r="AO275" s="65"/>
      <c r="AP275" s="87"/>
      <c r="AQ275" s="87"/>
      <c r="AR275" s="87"/>
      <c r="AS275" s="87"/>
      <c r="AT275" s="227"/>
    </row>
    <row r="276" spans="1:46" ht="18.75" customHeight="1">
      <c r="A276" s="66"/>
      <c r="B276" s="66" t="s">
        <v>220</v>
      </c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  <c r="AA276" s="227"/>
      <c r="AB276" s="227"/>
      <c r="AC276" s="227"/>
      <c r="AD276" s="227"/>
      <c r="AE276" s="227"/>
      <c r="AF276" s="227"/>
      <c r="AG276" s="227"/>
      <c r="AH276" s="227"/>
      <c r="AI276" s="227"/>
      <c r="AJ276" s="227"/>
      <c r="AK276" s="227"/>
      <c r="AL276" s="227"/>
      <c r="AM276" s="227"/>
      <c r="AN276" s="227"/>
      <c r="AO276" s="227"/>
      <c r="AP276" s="227"/>
      <c r="AQ276" s="227"/>
      <c r="AR276" s="227"/>
      <c r="AS276" s="227"/>
      <c r="AT276" s="227"/>
    </row>
    <row r="277" spans="1:46" ht="18.75" customHeight="1">
      <c r="A277" s="66"/>
      <c r="B277" s="388" t="s">
        <v>221</v>
      </c>
      <c r="C277" s="388"/>
      <c r="D277" s="388"/>
      <c r="E277" s="388"/>
      <c r="F277" s="388"/>
      <c r="G277" s="388"/>
      <c r="H277" s="388"/>
      <c r="I277" s="388"/>
      <c r="J277" s="388" t="s">
        <v>222</v>
      </c>
      <c r="K277" s="388"/>
      <c r="L277" s="388"/>
      <c r="M277" s="388"/>
      <c r="N277" s="388"/>
      <c r="O277" s="388"/>
      <c r="P277" s="388"/>
      <c r="Q277" s="388"/>
      <c r="R277" s="388" t="s">
        <v>223</v>
      </c>
      <c r="S277" s="388"/>
      <c r="T277" s="388"/>
      <c r="U277" s="388"/>
      <c r="V277" s="388"/>
      <c r="W277" s="388"/>
      <c r="X277" s="388"/>
      <c r="Y277" s="388"/>
      <c r="Z277" s="388" t="s">
        <v>224</v>
      </c>
      <c r="AA277" s="388"/>
      <c r="AB277" s="388"/>
      <c r="AC277" s="388"/>
      <c r="AD277" s="388"/>
      <c r="AE277" s="388"/>
      <c r="AF277" s="388"/>
      <c r="AG277" s="388"/>
      <c r="AH277" s="388" t="s">
        <v>225</v>
      </c>
      <c r="AI277" s="388"/>
      <c r="AJ277" s="388"/>
      <c r="AK277" s="388"/>
      <c r="AL277" s="388"/>
      <c r="AM277" s="388"/>
      <c r="AN277" s="388"/>
      <c r="AO277" s="388"/>
    </row>
    <row r="278" spans="1:46" ht="18.75" customHeight="1">
      <c r="A278" s="66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89"/>
      <c r="O278" s="389"/>
      <c r="P278" s="389"/>
      <c r="Q278" s="389"/>
      <c r="R278" s="389"/>
      <c r="S278" s="389"/>
      <c r="T278" s="389"/>
      <c r="U278" s="389"/>
      <c r="V278" s="389"/>
      <c r="W278" s="389"/>
      <c r="X278" s="389"/>
      <c r="Y278" s="389"/>
      <c r="Z278" s="389"/>
      <c r="AA278" s="389"/>
      <c r="AB278" s="389"/>
      <c r="AC278" s="389"/>
      <c r="AD278" s="389"/>
      <c r="AE278" s="389"/>
      <c r="AF278" s="389"/>
      <c r="AG278" s="389"/>
      <c r="AH278" s="389"/>
      <c r="AI278" s="389"/>
      <c r="AJ278" s="389"/>
      <c r="AK278" s="389"/>
      <c r="AL278" s="389"/>
      <c r="AM278" s="389"/>
      <c r="AN278" s="389"/>
      <c r="AO278" s="389"/>
    </row>
    <row r="279" spans="1:46" ht="18.75" customHeight="1">
      <c r="A279" s="66"/>
      <c r="B279" s="392" t="str">
        <f>"("&amp;N265&amp;")"</f>
        <v>(0)</v>
      </c>
      <c r="C279" s="393"/>
      <c r="D279" s="393"/>
      <c r="E279" s="393"/>
      <c r="F279" s="393"/>
      <c r="G279" s="393"/>
      <c r="H279" s="393"/>
      <c r="I279" s="394"/>
      <c r="J279" s="392" t="str">
        <f>B279</f>
        <v>(0)</v>
      </c>
      <c r="K279" s="393"/>
      <c r="L279" s="393"/>
      <c r="M279" s="393"/>
      <c r="N279" s="393"/>
      <c r="O279" s="393"/>
      <c r="P279" s="393"/>
      <c r="Q279" s="394"/>
      <c r="R279" s="392" t="str">
        <f>J279</f>
        <v>(0)</v>
      </c>
      <c r="S279" s="393"/>
      <c r="T279" s="393"/>
      <c r="U279" s="393"/>
      <c r="V279" s="393"/>
      <c r="W279" s="393"/>
      <c r="X279" s="393"/>
      <c r="Y279" s="394"/>
      <c r="Z279" s="392" t="str">
        <f>R279</f>
        <v>(0)</v>
      </c>
      <c r="AA279" s="393"/>
      <c r="AB279" s="393"/>
      <c r="AC279" s="393"/>
      <c r="AD279" s="393"/>
      <c r="AE279" s="393"/>
      <c r="AF279" s="393"/>
      <c r="AG279" s="394"/>
      <c r="AH279" s="392" t="str">
        <f>Z279</f>
        <v>(0)</v>
      </c>
      <c r="AI279" s="393"/>
      <c r="AJ279" s="393"/>
      <c r="AK279" s="393"/>
      <c r="AL279" s="393"/>
      <c r="AM279" s="393"/>
      <c r="AN279" s="393"/>
      <c r="AO279" s="394"/>
    </row>
    <row r="280" spans="1:46" ht="18.75" customHeight="1">
      <c r="A280" s="66"/>
      <c r="B280" s="330" t="str">
        <f>IF(Calcu_ADJ!B27=FALSE,"",Calcu_ADJ!C27)</f>
        <v/>
      </c>
      <c r="C280" s="330"/>
      <c r="D280" s="330"/>
      <c r="E280" s="330"/>
      <c r="F280" s="330"/>
      <c r="G280" s="330"/>
      <c r="H280" s="330"/>
      <c r="I280" s="330"/>
      <c r="J280" s="376" t="str">
        <f>IF(Calcu_ADJ!B27=FALSE,"",Calcu_ADJ!E27)</f>
        <v/>
      </c>
      <c r="K280" s="376"/>
      <c r="L280" s="376"/>
      <c r="M280" s="376"/>
      <c r="N280" s="376"/>
      <c r="O280" s="376"/>
      <c r="P280" s="376"/>
      <c r="Q280" s="376"/>
      <c r="R280" s="376" t="str">
        <f>IF(Calcu_ADJ!B27=FALSE,"",Calcu_ADJ!I27)</f>
        <v/>
      </c>
      <c r="S280" s="376"/>
      <c r="T280" s="376"/>
      <c r="U280" s="376"/>
      <c r="V280" s="376"/>
      <c r="W280" s="376"/>
      <c r="X280" s="376"/>
      <c r="Y280" s="376"/>
      <c r="Z280" s="376" t="str">
        <f>IF(Calcu_ADJ!B27=FALSE,"",Calcu_ADJ!J27)</f>
        <v/>
      </c>
      <c r="AA280" s="376"/>
      <c r="AB280" s="376"/>
      <c r="AC280" s="376"/>
      <c r="AD280" s="376"/>
      <c r="AE280" s="376"/>
      <c r="AF280" s="376"/>
      <c r="AG280" s="376"/>
      <c r="AH280" s="376" t="str">
        <f>IF(Calcu_ADJ!B27=FALSE,"",Calcu_ADJ!K27)</f>
        <v/>
      </c>
      <c r="AI280" s="376"/>
      <c r="AJ280" s="376"/>
      <c r="AK280" s="376"/>
      <c r="AL280" s="376"/>
      <c r="AM280" s="376"/>
      <c r="AN280" s="376"/>
      <c r="AO280" s="376"/>
    </row>
    <row r="281" spans="1:46" ht="18.75" customHeight="1">
      <c r="A281" s="66"/>
      <c r="B281" s="330" t="str">
        <f>IF(Calcu_ADJ!B28=FALSE,"",Calcu_ADJ!C28)</f>
        <v/>
      </c>
      <c r="C281" s="330"/>
      <c r="D281" s="330"/>
      <c r="E281" s="330"/>
      <c r="F281" s="330"/>
      <c r="G281" s="330"/>
      <c r="H281" s="330"/>
      <c r="I281" s="330"/>
      <c r="J281" s="376" t="str">
        <f>IF(Calcu_ADJ!B28=FALSE,"",Calcu_ADJ!E28)</f>
        <v/>
      </c>
      <c r="K281" s="376"/>
      <c r="L281" s="376"/>
      <c r="M281" s="376"/>
      <c r="N281" s="376"/>
      <c r="O281" s="376"/>
      <c r="P281" s="376"/>
      <c r="Q281" s="376"/>
      <c r="R281" s="376" t="str">
        <f>IF(Calcu_ADJ!B28=FALSE,"",Calcu_ADJ!I28)</f>
        <v/>
      </c>
      <c r="S281" s="376"/>
      <c r="T281" s="376"/>
      <c r="U281" s="376"/>
      <c r="V281" s="376"/>
      <c r="W281" s="376"/>
      <c r="X281" s="376"/>
      <c r="Y281" s="376"/>
      <c r="Z281" s="376" t="str">
        <f>IF(Calcu_ADJ!B28=FALSE,"",Calcu_ADJ!J28)</f>
        <v/>
      </c>
      <c r="AA281" s="376"/>
      <c r="AB281" s="376"/>
      <c r="AC281" s="376"/>
      <c r="AD281" s="376"/>
      <c r="AE281" s="376"/>
      <c r="AF281" s="376"/>
      <c r="AG281" s="376"/>
      <c r="AH281" s="376" t="str">
        <f>IF(Calcu_ADJ!B28=FALSE,"",Calcu_ADJ!K28)</f>
        <v/>
      </c>
      <c r="AI281" s="376"/>
      <c r="AJ281" s="376"/>
      <c r="AK281" s="376"/>
      <c r="AL281" s="376"/>
      <c r="AM281" s="376"/>
      <c r="AN281" s="376"/>
      <c r="AO281" s="376"/>
    </row>
    <row r="282" spans="1:46" ht="18.75" customHeight="1">
      <c r="A282" s="66"/>
      <c r="B282" s="330" t="str">
        <f>IF(Calcu_ADJ!B29=FALSE,"",Calcu_ADJ!C29)</f>
        <v/>
      </c>
      <c r="C282" s="330"/>
      <c r="D282" s="330"/>
      <c r="E282" s="330"/>
      <c r="F282" s="330"/>
      <c r="G282" s="330"/>
      <c r="H282" s="330"/>
      <c r="I282" s="330"/>
      <c r="J282" s="376" t="str">
        <f>IF(Calcu_ADJ!B29=FALSE,"",Calcu_ADJ!E29)</f>
        <v/>
      </c>
      <c r="K282" s="376"/>
      <c r="L282" s="376"/>
      <c r="M282" s="376"/>
      <c r="N282" s="376"/>
      <c r="O282" s="376"/>
      <c r="P282" s="376"/>
      <c r="Q282" s="376"/>
      <c r="R282" s="376" t="str">
        <f>IF(Calcu_ADJ!B29=FALSE,"",Calcu_ADJ!I29)</f>
        <v/>
      </c>
      <c r="S282" s="376"/>
      <c r="T282" s="376"/>
      <c r="U282" s="376"/>
      <c r="V282" s="376"/>
      <c r="W282" s="376"/>
      <c r="X282" s="376"/>
      <c r="Y282" s="376"/>
      <c r="Z282" s="376" t="str">
        <f>IF(Calcu_ADJ!B29=FALSE,"",Calcu_ADJ!J29)</f>
        <v/>
      </c>
      <c r="AA282" s="376"/>
      <c r="AB282" s="376"/>
      <c r="AC282" s="376"/>
      <c r="AD282" s="376"/>
      <c r="AE282" s="376"/>
      <c r="AF282" s="376"/>
      <c r="AG282" s="376"/>
      <c r="AH282" s="376" t="str">
        <f>IF(Calcu_ADJ!B29=FALSE,"",Calcu_ADJ!K29)</f>
        <v/>
      </c>
      <c r="AI282" s="376"/>
      <c r="AJ282" s="376"/>
      <c r="AK282" s="376"/>
      <c r="AL282" s="376"/>
      <c r="AM282" s="376"/>
      <c r="AN282" s="376"/>
      <c r="AO282" s="376"/>
    </row>
    <row r="283" spans="1:46" ht="18.75" customHeight="1">
      <c r="A283" s="66"/>
      <c r="B283" s="330" t="str">
        <f>IF(Calcu_ADJ!B30=FALSE,"",Calcu_ADJ!C30)</f>
        <v/>
      </c>
      <c r="C283" s="330"/>
      <c r="D283" s="330"/>
      <c r="E283" s="330"/>
      <c r="F283" s="330"/>
      <c r="G283" s="330"/>
      <c r="H283" s="330"/>
      <c r="I283" s="330"/>
      <c r="J283" s="376" t="str">
        <f>IF(Calcu_ADJ!B30=FALSE,"",Calcu_ADJ!E30)</f>
        <v/>
      </c>
      <c r="K283" s="376"/>
      <c r="L283" s="376"/>
      <c r="M283" s="376"/>
      <c r="N283" s="376"/>
      <c r="O283" s="376"/>
      <c r="P283" s="376"/>
      <c r="Q283" s="376"/>
      <c r="R283" s="376" t="str">
        <f>IF(Calcu_ADJ!B30=FALSE,"",Calcu_ADJ!I30)</f>
        <v/>
      </c>
      <c r="S283" s="376"/>
      <c r="T283" s="376"/>
      <c r="U283" s="376"/>
      <c r="V283" s="376"/>
      <c r="W283" s="376"/>
      <c r="X283" s="376"/>
      <c r="Y283" s="376"/>
      <c r="Z283" s="376" t="str">
        <f>IF(Calcu_ADJ!B30=FALSE,"",Calcu_ADJ!J30)</f>
        <v/>
      </c>
      <c r="AA283" s="376"/>
      <c r="AB283" s="376"/>
      <c r="AC283" s="376"/>
      <c r="AD283" s="376"/>
      <c r="AE283" s="376"/>
      <c r="AF283" s="376"/>
      <c r="AG283" s="376"/>
      <c r="AH283" s="376" t="str">
        <f>IF(Calcu_ADJ!B30=FALSE,"",Calcu_ADJ!K30)</f>
        <v/>
      </c>
      <c r="AI283" s="376"/>
      <c r="AJ283" s="376"/>
      <c r="AK283" s="376"/>
      <c r="AL283" s="376"/>
      <c r="AM283" s="376"/>
      <c r="AN283" s="376"/>
      <c r="AO283" s="376"/>
    </row>
    <row r="284" spans="1:46" ht="18.75" customHeight="1">
      <c r="A284" s="66"/>
      <c r="B284" s="330" t="str">
        <f>IF(Calcu_ADJ!B31=FALSE,"",Calcu_ADJ!C31)</f>
        <v/>
      </c>
      <c r="C284" s="330"/>
      <c r="D284" s="330"/>
      <c r="E284" s="330"/>
      <c r="F284" s="330"/>
      <c r="G284" s="330"/>
      <c r="H284" s="330"/>
      <c r="I284" s="330"/>
      <c r="J284" s="376" t="str">
        <f>IF(Calcu_ADJ!B31=FALSE,"",Calcu_ADJ!E31)</f>
        <v/>
      </c>
      <c r="K284" s="376"/>
      <c r="L284" s="376"/>
      <c r="M284" s="376"/>
      <c r="N284" s="376"/>
      <c r="O284" s="376"/>
      <c r="P284" s="376"/>
      <c r="Q284" s="376"/>
      <c r="R284" s="376" t="str">
        <f>IF(Calcu_ADJ!B31=FALSE,"",Calcu_ADJ!I31)</f>
        <v/>
      </c>
      <c r="S284" s="376"/>
      <c r="T284" s="376"/>
      <c r="U284" s="376"/>
      <c r="V284" s="376"/>
      <c r="W284" s="376"/>
      <c r="X284" s="376"/>
      <c r="Y284" s="376"/>
      <c r="Z284" s="376" t="str">
        <f>IF(Calcu_ADJ!B31=FALSE,"",Calcu_ADJ!J31)</f>
        <v/>
      </c>
      <c r="AA284" s="376"/>
      <c r="AB284" s="376"/>
      <c r="AC284" s="376"/>
      <c r="AD284" s="376"/>
      <c r="AE284" s="376"/>
      <c r="AF284" s="376"/>
      <c r="AG284" s="376"/>
      <c r="AH284" s="376" t="str">
        <f>IF(Calcu_ADJ!B31=FALSE,"",Calcu_ADJ!K31)</f>
        <v/>
      </c>
      <c r="AI284" s="376"/>
      <c r="AJ284" s="376"/>
      <c r="AK284" s="376"/>
      <c r="AL284" s="376"/>
      <c r="AM284" s="376"/>
      <c r="AN284" s="376"/>
      <c r="AO284" s="376"/>
    </row>
    <row r="285" spans="1:46" ht="18.75" customHeight="1">
      <c r="A285" s="66"/>
      <c r="B285" s="330" t="str">
        <f>IF(Calcu_ADJ!B32=FALSE,"",Calcu_ADJ!C32)</f>
        <v/>
      </c>
      <c r="C285" s="330"/>
      <c r="D285" s="330"/>
      <c r="E285" s="330"/>
      <c r="F285" s="330"/>
      <c r="G285" s="330"/>
      <c r="H285" s="330"/>
      <c r="I285" s="330"/>
      <c r="J285" s="376" t="str">
        <f>IF(Calcu_ADJ!B32=FALSE,"",Calcu_ADJ!E32)</f>
        <v/>
      </c>
      <c r="K285" s="376"/>
      <c r="L285" s="376"/>
      <c r="M285" s="376"/>
      <c r="N285" s="376"/>
      <c r="O285" s="376"/>
      <c r="P285" s="376"/>
      <c r="Q285" s="376"/>
      <c r="R285" s="376" t="str">
        <f>IF(Calcu_ADJ!B32=FALSE,"",Calcu_ADJ!I32)</f>
        <v/>
      </c>
      <c r="S285" s="376"/>
      <c r="T285" s="376"/>
      <c r="U285" s="376"/>
      <c r="V285" s="376"/>
      <c r="W285" s="376"/>
      <c r="X285" s="376"/>
      <c r="Y285" s="376"/>
      <c r="Z285" s="376" t="str">
        <f>IF(Calcu_ADJ!B32=FALSE,"",Calcu_ADJ!J32)</f>
        <v/>
      </c>
      <c r="AA285" s="376"/>
      <c r="AB285" s="376"/>
      <c r="AC285" s="376"/>
      <c r="AD285" s="376"/>
      <c r="AE285" s="376"/>
      <c r="AF285" s="376"/>
      <c r="AG285" s="376"/>
      <c r="AH285" s="376" t="str">
        <f>IF(Calcu_ADJ!B32=FALSE,"",Calcu_ADJ!K32)</f>
        <v/>
      </c>
      <c r="AI285" s="376"/>
      <c r="AJ285" s="376"/>
      <c r="AK285" s="376"/>
      <c r="AL285" s="376"/>
      <c r="AM285" s="376"/>
      <c r="AN285" s="376"/>
      <c r="AO285" s="376"/>
    </row>
    <row r="286" spans="1:46" ht="18.75" customHeight="1">
      <c r="A286" s="66"/>
      <c r="B286" s="330" t="str">
        <f>IF(Calcu_ADJ!B33=FALSE,"",Calcu_ADJ!C33)</f>
        <v/>
      </c>
      <c r="C286" s="330"/>
      <c r="D286" s="330"/>
      <c r="E286" s="330"/>
      <c r="F286" s="330"/>
      <c r="G286" s="330"/>
      <c r="H286" s="330"/>
      <c r="I286" s="330"/>
      <c r="J286" s="376" t="str">
        <f>IF(Calcu_ADJ!B33=FALSE,"",Calcu_ADJ!E33)</f>
        <v/>
      </c>
      <c r="K286" s="376"/>
      <c r="L286" s="376"/>
      <c r="M286" s="376"/>
      <c r="N286" s="376"/>
      <c r="O286" s="376"/>
      <c r="P286" s="376"/>
      <c r="Q286" s="376"/>
      <c r="R286" s="376" t="str">
        <f>IF(Calcu_ADJ!B33=FALSE,"",Calcu_ADJ!I33)</f>
        <v/>
      </c>
      <c r="S286" s="376"/>
      <c r="T286" s="376"/>
      <c r="U286" s="376"/>
      <c r="V286" s="376"/>
      <c r="W286" s="376"/>
      <c r="X286" s="376"/>
      <c r="Y286" s="376"/>
      <c r="Z286" s="376" t="str">
        <f>IF(Calcu_ADJ!B33=FALSE,"",Calcu_ADJ!J33)</f>
        <v/>
      </c>
      <c r="AA286" s="376"/>
      <c r="AB286" s="376"/>
      <c r="AC286" s="376"/>
      <c r="AD286" s="376"/>
      <c r="AE286" s="376"/>
      <c r="AF286" s="376"/>
      <c r="AG286" s="376"/>
      <c r="AH286" s="376" t="str">
        <f>IF(Calcu_ADJ!B33=FALSE,"",Calcu_ADJ!K33)</f>
        <v/>
      </c>
      <c r="AI286" s="376"/>
      <c r="AJ286" s="376"/>
      <c r="AK286" s="376"/>
      <c r="AL286" s="376"/>
      <c r="AM286" s="376"/>
      <c r="AN286" s="376"/>
      <c r="AO286" s="376"/>
    </row>
    <row r="287" spans="1:46" ht="18.75" customHeight="1">
      <c r="A287" s="66"/>
      <c r="B287" s="330" t="str">
        <f>IF(Calcu_ADJ!B34=FALSE,"",Calcu_ADJ!C34)</f>
        <v/>
      </c>
      <c r="C287" s="330"/>
      <c r="D287" s="330"/>
      <c r="E287" s="330"/>
      <c r="F287" s="330"/>
      <c r="G287" s="330"/>
      <c r="H287" s="330"/>
      <c r="I287" s="330"/>
      <c r="J287" s="376" t="str">
        <f>IF(Calcu_ADJ!B34=FALSE,"",Calcu_ADJ!E34)</f>
        <v/>
      </c>
      <c r="K287" s="376"/>
      <c r="L287" s="376"/>
      <c r="M287" s="376"/>
      <c r="N287" s="376"/>
      <c r="O287" s="376"/>
      <c r="P287" s="376"/>
      <c r="Q287" s="376"/>
      <c r="R287" s="376" t="str">
        <f>IF(Calcu_ADJ!B34=FALSE,"",Calcu_ADJ!I34)</f>
        <v/>
      </c>
      <c r="S287" s="376"/>
      <c r="T287" s="376"/>
      <c r="U287" s="376"/>
      <c r="V287" s="376"/>
      <c r="W287" s="376"/>
      <c r="X287" s="376"/>
      <c r="Y287" s="376"/>
      <c r="Z287" s="376" t="str">
        <f>IF(Calcu_ADJ!B34=FALSE,"",Calcu_ADJ!J34)</f>
        <v/>
      </c>
      <c r="AA287" s="376"/>
      <c r="AB287" s="376"/>
      <c r="AC287" s="376"/>
      <c r="AD287" s="376"/>
      <c r="AE287" s="376"/>
      <c r="AF287" s="376"/>
      <c r="AG287" s="376"/>
      <c r="AH287" s="376" t="str">
        <f>IF(Calcu_ADJ!B34=FALSE,"",Calcu_ADJ!K34)</f>
        <v/>
      </c>
      <c r="AI287" s="376"/>
      <c r="AJ287" s="376"/>
      <c r="AK287" s="376"/>
      <c r="AL287" s="376"/>
      <c r="AM287" s="376"/>
      <c r="AN287" s="376"/>
      <c r="AO287" s="376"/>
    </row>
    <row r="288" spans="1:46" ht="18.75" customHeight="1">
      <c r="A288" s="66"/>
      <c r="B288" s="330" t="str">
        <f>IF(Calcu_ADJ!B35=FALSE,"",Calcu_ADJ!C35)</f>
        <v/>
      </c>
      <c r="C288" s="330"/>
      <c r="D288" s="330"/>
      <c r="E288" s="330"/>
      <c r="F288" s="330"/>
      <c r="G288" s="330"/>
      <c r="H288" s="330"/>
      <c r="I288" s="330"/>
      <c r="J288" s="376" t="str">
        <f>IF(Calcu_ADJ!B35=FALSE,"",Calcu_ADJ!E35)</f>
        <v/>
      </c>
      <c r="K288" s="376"/>
      <c r="L288" s="376"/>
      <c r="M288" s="376"/>
      <c r="N288" s="376"/>
      <c r="O288" s="376"/>
      <c r="P288" s="376"/>
      <c r="Q288" s="376"/>
      <c r="R288" s="376" t="str">
        <f>IF(Calcu_ADJ!B35=FALSE,"",Calcu_ADJ!I35)</f>
        <v/>
      </c>
      <c r="S288" s="376"/>
      <c r="T288" s="376"/>
      <c r="U288" s="376"/>
      <c r="V288" s="376"/>
      <c r="W288" s="376"/>
      <c r="X288" s="376"/>
      <c r="Y288" s="376"/>
      <c r="Z288" s="376" t="str">
        <f>IF(Calcu_ADJ!B35=FALSE,"",Calcu_ADJ!J35)</f>
        <v/>
      </c>
      <c r="AA288" s="376"/>
      <c r="AB288" s="376"/>
      <c r="AC288" s="376"/>
      <c r="AD288" s="376"/>
      <c r="AE288" s="376"/>
      <c r="AF288" s="376"/>
      <c r="AG288" s="376"/>
      <c r="AH288" s="376" t="str">
        <f>IF(Calcu_ADJ!B35=FALSE,"",Calcu_ADJ!K35)</f>
        <v/>
      </c>
      <c r="AI288" s="376"/>
      <c r="AJ288" s="376"/>
      <c r="AK288" s="376"/>
      <c r="AL288" s="376"/>
      <c r="AM288" s="376"/>
      <c r="AN288" s="376"/>
      <c r="AO288" s="376"/>
    </row>
    <row r="289" spans="1:46" ht="18.75" customHeight="1">
      <c r="A289" s="66"/>
      <c r="B289" s="330" t="str">
        <f>IF(Calcu_ADJ!B36=FALSE,"",Calcu_ADJ!C36)</f>
        <v/>
      </c>
      <c r="C289" s="330"/>
      <c r="D289" s="330"/>
      <c r="E289" s="330"/>
      <c r="F289" s="330"/>
      <c r="G289" s="330"/>
      <c r="H289" s="330"/>
      <c r="I289" s="330"/>
      <c r="J289" s="376" t="str">
        <f>IF(Calcu_ADJ!B36=FALSE,"",Calcu_ADJ!E36)</f>
        <v/>
      </c>
      <c r="K289" s="376"/>
      <c r="L289" s="376"/>
      <c r="M289" s="376"/>
      <c r="N289" s="376"/>
      <c r="O289" s="376"/>
      <c r="P289" s="376"/>
      <c r="Q289" s="376"/>
      <c r="R289" s="376" t="str">
        <f>IF(Calcu_ADJ!B36=FALSE,"",Calcu_ADJ!I36)</f>
        <v/>
      </c>
      <c r="S289" s="376"/>
      <c r="T289" s="376"/>
      <c r="U289" s="376"/>
      <c r="V289" s="376"/>
      <c r="W289" s="376"/>
      <c r="X289" s="376"/>
      <c r="Y289" s="376"/>
      <c r="Z289" s="376" t="str">
        <f>IF(Calcu_ADJ!B36=FALSE,"",Calcu_ADJ!J36)</f>
        <v/>
      </c>
      <c r="AA289" s="376"/>
      <c r="AB289" s="376"/>
      <c r="AC289" s="376"/>
      <c r="AD289" s="376"/>
      <c r="AE289" s="376"/>
      <c r="AF289" s="376"/>
      <c r="AG289" s="376"/>
      <c r="AH289" s="376" t="str">
        <f>IF(Calcu_ADJ!B36=FALSE,"",Calcu_ADJ!K36)</f>
        <v/>
      </c>
      <c r="AI289" s="376"/>
      <c r="AJ289" s="376"/>
      <c r="AK289" s="376"/>
      <c r="AL289" s="376"/>
      <c r="AM289" s="376"/>
      <c r="AN289" s="376"/>
      <c r="AO289" s="376"/>
    </row>
    <row r="290" spans="1:46" ht="18.75" customHeight="1">
      <c r="A290" s="66"/>
      <c r="B290" s="330" t="str">
        <f>IF(Calcu_ADJ!B37=FALSE,"",Calcu_ADJ!C37)</f>
        <v/>
      </c>
      <c r="C290" s="330"/>
      <c r="D290" s="330"/>
      <c r="E290" s="330"/>
      <c r="F290" s="330"/>
      <c r="G290" s="330"/>
      <c r="H290" s="330"/>
      <c r="I290" s="330"/>
      <c r="J290" s="376" t="str">
        <f>IF(Calcu_ADJ!B37=FALSE,"",Calcu_ADJ!E37)</f>
        <v/>
      </c>
      <c r="K290" s="376"/>
      <c r="L290" s="376"/>
      <c r="M290" s="376"/>
      <c r="N290" s="376"/>
      <c r="O290" s="376"/>
      <c r="P290" s="376"/>
      <c r="Q290" s="376"/>
      <c r="R290" s="376" t="str">
        <f>IF(Calcu_ADJ!B37=FALSE,"",Calcu_ADJ!I37)</f>
        <v/>
      </c>
      <c r="S290" s="376"/>
      <c r="T290" s="376"/>
      <c r="U290" s="376"/>
      <c r="V290" s="376"/>
      <c r="W290" s="376"/>
      <c r="X290" s="376"/>
      <c r="Y290" s="376"/>
      <c r="Z290" s="376" t="str">
        <f>IF(Calcu_ADJ!B37=FALSE,"",Calcu_ADJ!J37)</f>
        <v/>
      </c>
      <c r="AA290" s="376"/>
      <c r="AB290" s="376"/>
      <c r="AC290" s="376"/>
      <c r="AD290" s="376"/>
      <c r="AE290" s="376"/>
      <c r="AF290" s="376"/>
      <c r="AG290" s="376"/>
      <c r="AH290" s="376" t="str">
        <f>IF(Calcu_ADJ!B37=FALSE,"",Calcu_ADJ!K37)</f>
        <v/>
      </c>
      <c r="AI290" s="376"/>
      <c r="AJ290" s="376"/>
      <c r="AK290" s="376"/>
      <c r="AL290" s="376"/>
      <c r="AM290" s="376"/>
      <c r="AN290" s="376"/>
      <c r="AO290" s="376"/>
    </row>
    <row r="291" spans="1:46" ht="18.75" customHeight="1">
      <c r="A291" s="66"/>
      <c r="B291" s="330" t="str">
        <f>IF(Calcu_ADJ!B38=FALSE,"",Calcu_ADJ!C38)</f>
        <v/>
      </c>
      <c r="C291" s="330"/>
      <c r="D291" s="330"/>
      <c r="E291" s="330"/>
      <c r="F291" s="330"/>
      <c r="G291" s="330"/>
      <c r="H291" s="330"/>
      <c r="I291" s="330"/>
      <c r="J291" s="376" t="str">
        <f>IF(Calcu_ADJ!B38=FALSE,"",Calcu_ADJ!E38)</f>
        <v/>
      </c>
      <c r="K291" s="376"/>
      <c r="L291" s="376"/>
      <c r="M291" s="376"/>
      <c r="N291" s="376"/>
      <c r="O291" s="376"/>
      <c r="P291" s="376"/>
      <c r="Q291" s="376"/>
      <c r="R291" s="376" t="str">
        <f>IF(Calcu_ADJ!B38=FALSE,"",Calcu_ADJ!I38)</f>
        <v/>
      </c>
      <c r="S291" s="376"/>
      <c r="T291" s="376"/>
      <c r="U291" s="376"/>
      <c r="V291" s="376"/>
      <c r="W291" s="376"/>
      <c r="X291" s="376"/>
      <c r="Y291" s="376"/>
      <c r="Z291" s="376" t="str">
        <f>IF(Calcu_ADJ!B38=FALSE,"",Calcu_ADJ!J38)</f>
        <v/>
      </c>
      <c r="AA291" s="376"/>
      <c r="AB291" s="376"/>
      <c r="AC291" s="376"/>
      <c r="AD291" s="376"/>
      <c r="AE291" s="376"/>
      <c r="AF291" s="376"/>
      <c r="AG291" s="376"/>
      <c r="AH291" s="376" t="str">
        <f>IF(Calcu_ADJ!B38=FALSE,"",Calcu_ADJ!K38)</f>
        <v/>
      </c>
      <c r="AI291" s="376"/>
      <c r="AJ291" s="376"/>
      <c r="AK291" s="376"/>
      <c r="AL291" s="376"/>
      <c r="AM291" s="376"/>
      <c r="AN291" s="376"/>
      <c r="AO291" s="376"/>
    </row>
    <row r="292" spans="1:46" ht="18.75" customHeight="1">
      <c r="A292" s="66"/>
      <c r="B292" s="330" t="str">
        <f>IF(Calcu_ADJ!B39=FALSE,"",Calcu_ADJ!C39)</f>
        <v/>
      </c>
      <c r="C292" s="330"/>
      <c r="D292" s="330"/>
      <c r="E292" s="330"/>
      <c r="F292" s="330"/>
      <c r="G292" s="330"/>
      <c r="H292" s="330"/>
      <c r="I292" s="330"/>
      <c r="J292" s="376" t="str">
        <f>IF(Calcu_ADJ!B39=FALSE,"",Calcu_ADJ!E39)</f>
        <v/>
      </c>
      <c r="K292" s="376"/>
      <c r="L292" s="376"/>
      <c r="M292" s="376"/>
      <c r="N292" s="376"/>
      <c r="O292" s="376"/>
      <c r="P292" s="376"/>
      <c r="Q292" s="376"/>
      <c r="R292" s="376" t="str">
        <f>IF(Calcu_ADJ!B39=FALSE,"",Calcu_ADJ!I39)</f>
        <v/>
      </c>
      <c r="S292" s="376"/>
      <c r="T292" s="376"/>
      <c r="U292" s="376"/>
      <c r="V292" s="376"/>
      <c r="W292" s="376"/>
      <c r="X292" s="376"/>
      <c r="Y292" s="376"/>
      <c r="Z292" s="376" t="str">
        <f>IF(Calcu_ADJ!B39=FALSE,"",Calcu_ADJ!J39)</f>
        <v/>
      </c>
      <c r="AA292" s="376"/>
      <c r="AB292" s="376"/>
      <c r="AC292" s="376"/>
      <c r="AD292" s="376"/>
      <c r="AE292" s="376"/>
      <c r="AF292" s="376"/>
      <c r="AG292" s="376"/>
      <c r="AH292" s="376" t="str">
        <f>IF(Calcu_ADJ!B39=FALSE,"",Calcu_ADJ!K39)</f>
        <v/>
      </c>
      <c r="AI292" s="376"/>
      <c r="AJ292" s="376"/>
      <c r="AK292" s="376"/>
      <c r="AL292" s="376"/>
      <c r="AM292" s="376"/>
      <c r="AN292" s="376"/>
      <c r="AO292" s="376"/>
    </row>
    <row r="293" spans="1:46" ht="18.75" customHeight="1">
      <c r="A293" s="66"/>
      <c r="B293" s="330" t="str">
        <f>IF(Calcu_ADJ!B40=FALSE,"",Calcu_ADJ!C40)</f>
        <v/>
      </c>
      <c r="C293" s="330"/>
      <c r="D293" s="330"/>
      <c r="E293" s="330"/>
      <c r="F293" s="330"/>
      <c r="G293" s="330"/>
      <c r="H293" s="330"/>
      <c r="I293" s="330"/>
      <c r="J293" s="376" t="str">
        <f>IF(Calcu_ADJ!B40=FALSE,"",Calcu_ADJ!E40)</f>
        <v/>
      </c>
      <c r="K293" s="376"/>
      <c r="L293" s="376"/>
      <c r="M293" s="376"/>
      <c r="N293" s="376"/>
      <c r="O293" s="376"/>
      <c r="P293" s="376"/>
      <c r="Q293" s="376"/>
      <c r="R293" s="376" t="str">
        <f>IF(Calcu_ADJ!B40=FALSE,"",Calcu_ADJ!I40)</f>
        <v/>
      </c>
      <c r="S293" s="376"/>
      <c r="T293" s="376"/>
      <c r="U293" s="376"/>
      <c r="V293" s="376"/>
      <c r="W293" s="376"/>
      <c r="X293" s="376"/>
      <c r="Y293" s="376"/>
      <c r="Z293" s="376" t="str">
        <f>IF(Calcu_ADJ!B40=FALSE,"",Calcu_ADJ!J40)</f>
        <v/>
      </c>
      <c r="AA293" s="376"/>
      <c r="AB293" s="376"/>
      <c r="AC293" s="376"/>
      <c r="AD293" s="376"/>
      <c r="AE293" s="376"/>
      <c r="AF293" s="376"/>
      <c r="AG293" s="376"/>
      <c r="AH293" s="376" t="str">
        <f>IF(Calcu_ADJ!B40=FALSE,"",Calcu_ADJ!K40)</f>
        <v/>
      </c>
      <c r="AI293" s="376"/>
      <c r="AJ293" s="376"/>
      <c r="AK293" s="376"/>
      <c r="AL293" s="376"/>
      <c r="AM293" s="376"/>
      <c r="AN293" s="376"/>
      <c r="AO293" s="376"/>
    </row>
    <row r="294" spans="1:46" ht="18.75" customHeight="1">
      <c r="A294" s="66"/>
      <c r="B294" s="330" t="str">
        <f>IF(Calcu_ADJ!B41=FALSE,"",Calcu_ADJ!C41)</f>
        <v/>
      </c>
      <c r="C294" s="330"/>
      <c r="D294" s="330"/>
      <c r="E294" s="330"/>
      <c r="F294" s="330"/>
      <c r="G294" s="330"/>
      <c r="H294" s="330"/>
      <c r="I294" s="330"/>
      <c r="J294" s="376" t="str">
        <f>IF(Calcu_ADJ!B41=FALSE,"",Calcu_ADJ!E41)</f>
        <v/>
      </c>
      <c r="K294" s="376"/>
      <c r="L294" s="376"/>
      <c r="M294" s="376"/>
      <c r="N294" s="376"/>
      <c r="O294" s="376"/>
      <c r="P294" s="376"/>
      <c r="Q294" s="376"/>
      <c r="R294" s="376" t="str">
        <f>IF(Calcu_ADJ!B41=FALSE,"",Calcu_ADJ!I41)</f>
        <v/>
      </c>
      <c r="S294" s="376"/>
      <c r="T294" s="376"/>
      <c r="U294" s="376"/>
      <c r="V294" s="376"/>
      <c r="W294" s="376"/>
      <c r="X294" s="376"/>
      <c r="Y294" s="376"/>
      <c r="Z294" s="376" t="str">
        <f>IF(Calcu_ADJ!B41=FALSE,"",Calcu_ADJ!J41)</f>
        <v/>
      </c>
      <c r="AA294" s="376"/>
      <c r="AB294" s="376"/>
      <c r="AC294" s="376"/>
      <c r="AD294" s="376"/>
      <c r="AE294" s="376"/>
      <c r="AF294" s="376"/>
      <c r="AG294" s="376"/>
      <c r="AH294" s="376" t="str">
        <f>IF(Calcu_ADJ!B41=FALSE,"",Calcu_ADJ!K41)</f>
        <v/>
      </c>
      <c r="AI294" s="376"/>
      <c r="AJ294" s="376"/>
      <c r="AK294" s="376"/>
      <c r="AL294" s="376"/>
      <c r="AM294" s="376"/>
      <c r="AN294" s="376"/>
      <c r="AO294" s="376"/>
    </row>
    <row r="295" spans="1:46" ht="18.75" customHeight="1">
      <c r="A295" s="66"/>
      <c r="B295" s="330" t="str">
        <f>IF(Calcu_ADJ!B42=FALSE,"",Calcu_ADJ!C42)</f>
        <v/>
      </c>
      <c r="C295" s="330"/>
      <c r="D295" s="330"/>
      <c r="E295" s="330"/>
      <c r="F295" s="330"/>
      <c r="G295" s="330"/>
      <c r="H295" s="330"/>
      <c r="I295" s="330"/>
      <c r="J295" s="376" t="str">
        <f>IF(Calcu_ADJ!B42=FALSE,"",Calcu_ADJ!E42)</f>
        <v/>
      </c>
      <c r="K295" s="376"/>
      <c r="L295" s="376"/>
      <c r="M295" s="376"/>
      <c r="N295" s="376"/>
      <c r="O295" s="376"/>
      <c r="P295" s="376"/>
      <c r="Q295" s="376"/>
      <c r="R295" s="376" t="str">
        <f>IF(Calcu_ADJ!B42=FALSE,"",Calcu_ADJ!I42)</f>
        <v/>
      </c>
      <c r="S295" s="376"/>
      <c r="T295" s="376"/>
      <c r="U295" s="376"/>
      <c r="V295" s="376"/>
      <c r="W295" s="376"/>
      <c r="X295" s="376"/>
      <c r="Y295" s="376"/>
      <c r="Z295" s="376" t="str">
        <f>IF(Calcu_ADJ!B42=FALSE,"",Calcu_ADJ!J42)</f>
        <v/>
      </c>
      <c r="AA295" s="376"/>
      <c r="AB295" s="376"/>
      <c r="AC295" s="376"/>
      <c r="AD295" s="376"/>
      <c r="AE295" s="376"/>
      <c r="AF295" s="376"/>
      <c r="AG295" s="376"/>
      <c r="AH295" s="376" t="str">
        <f>IF(Calcu_ADJ!B42=FALSE,"",Calcu_ADJ!K42)</f>
        <v/>
      </c>
      <c r="AI295" s="376"/>
      <c r="AJ295" s="376"/>
      <c r="AK295" s="376"/>
      <c r="AL295" s="376"/>
      <c r="AM295" s="376"/>
      <c r="AN295" s="376"/>
      <c r="AO295" s="376"/>
    </row>
    <row r="296" spans="1:46" ht="18.75" customHeight="1">
      <c r="A296" s="66"/>
      <c r="B296" s="227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  <c r="AA296" s="227"/>
      <c r="AB296" s="227"/>
      <c r="AC296" s="227"/>
      <c r="AD296" s="227"/>
      <c r="AE296" s="227"/>
      <c r="AF296" s="227"/>
      <c r="AG296" s="227"/>
      <c r="AH296" s="227"/>
      <c r="AI296" s="227"/>
      <c r="AJ296" s="227"/>
      <c r="AK296" s="227"/>
      <c r="AL296" s="227"/>
      <c r="AM296" s="227"/>
      <c r="AN296" s="227"/>
      <c r="AO296" s="227"/>
      <c r="AP296" s="227"/>
      <c r="AQ296" s="227"/>
      <c r="AR296" s="227"/>
      <c r="AS296" s="227"/>
      <c r="AT296" s="227"/>
    </row>
    <row r="297" spans="1:46" ht="18.75" customHeight="1">
      <c r="A297" s="70" t="s">
        <v>238</v>
      </c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</row>
    <row r="298" spans="1:46" ht="18.75" customHeight="1">
      <c r="A298" s="65"/>
      <c r="B298" s="377"/>
      <c r="C298" s="378"/>
      <c r="D298" s="357"/>
      <c r="E298" s="357"/>
      <c r="F298" s="357"/>
      <c r="G298" s="357"/>
      <c r="H298" s="357"/>
      <c r="I298" s="357"/>
      <c r="J298" s="357">
        <v>1</v>
      </c>
      <c r="K298" s="357"/>
      <c r="L298" s="357"/>
      <c r="M298" s="357"/>
      <c r="N298" s="357"/>
      <c r="O298" s="357"/>
      <c r="P298" s="357"/>
      <c r="Q298" s="357">
        <v>2</v>
      </c>
      <c r="R298" s="357"/>
      <c r="S298" s="357"/>
      <c r="T298" s="357"/>
      <c r="U298" s="357"/>
      <c r="V298" s="357"/>
      <c r="W298" s="357"/>
      <c r="X298" s="357">
        <v>3</v>
      </c>
      <c r="Y298" s="357"/>
      <c r="Z298" s="357"/>
      <c r="AA298" s="357"/>
      <c r="AB298" s="357"/>
      <c r="AC298" s="357">
        <v>4</v>
      </c>
      <c r="AD298" s="357"/>
      <c r="AE298" s="357"/>
      <c r="AF298" s="357"/>
      <c r="AG298" s="357"/>
      <c r="AH298" s="357">
        <v>5</v>
      </c>
      <c r="AI298" s="357"/>
      <c r="AJ298" s="357"/>
      <c r="AK298" s="357"/>
      <c r="AL298" s="357"/>
      <c r="AM298" s="357"/>
      <c r="AN298" s="357"/>
      <c r="AO298" s="357"/>
      <c r="AP298" s="357">
        <v>6</v>
      </c>
      <c r="AQ298" s="357"/>
      <c r="AR298" s="357"/>
      <c r="AS298" s="357"/>
      <c r="AT298" s="65"/>
    </row>
    <row r="299" spans="1:46" ht="18.75" customHeight="1">
      <c r="A299" s="65"/>
      <c r="B299" s="379"/>
      <c r="C299" s="380"/>
      <c r="D299" s="373" t="s">
        <v>239</v>
      </c>
      <c r="E299" s="373"/>
      <c r="F299" s="373"/>
      <c r="G299" s="373"/>
      <c r="H299" s="373"/>
      <c r="I299" s="373"/>
      <c r="J299" s="373" t="s">
        <v>240</v>
      </c>
      <c r="K299" s="373"/>
      <c r="L299" s="373"/>
      <c r="M299" s="373"/>
      <c r="N299" s="373"/>
      <c r="O299" s="373"/>
      <c r="P299" s="373"/>
      <c r="Q299" s="373" t="s">
        <v>241</v>
      </c>
      <c r="R299" s="373"/>
      <c r="S299" s="373"/>
      <c r="T299" s="373"/>
      <c r="U299" s="373"/>
      <c r="V299" s="373"/>
      <c r="W299" s="373"/>
      <c r="X299" s="373" t="s">
        <v>242</v>
      </c>
      <c r="Y299" s="373"/>
      <c r="Z299" s="373"/>
      <c r="AA299" s="373"/>
      <c r="AB299" s="373"/>
      <c r="AC299" s="373" t="s">
        <v>243</v>
      </c>
      <c r="AD299" s="373"/>
      <c r="AE299" s="373"/>
      <c r="AF299" s="373"/>
      <c r="AG299" s="373"/>
      <c r="AH299" s="373" t="s">
        <v>244</v>
      </c>
      <c r="AI299" s="373"/>
      <c r="AJ299" s="373"/>
      <c r="AK299" s="373"/>
      <c r="AL299" s="373"/>
      <c r="AM299" s="373"/>
      <c r="AN299" s="373"/>
      <c r="AO299" s="373"/>
      <c r="AP299" s="373" t="s">
        <v>245</v>
      </c>
      <c r="AQ299" s="373"/>
      <c r="AR299" s="373"/>
      <c r="AS299" s="373"/>
      <c r="AT299" s="65"/>
    </row>
    <row r="300" spans="1:46" ht="18.75" customHeight="1">
      <c r="A300" s="65"/>
      <c r="B300" s="381"/>
      <c r="C300" s="382"/>
      <c r="D300" s="374" t="s">
        <v>246</v>
      </c>
      <c r="E300" s="374"/>
      <c r="F300" s="374"/>
      <c r="G300" s="374"/>
      <c r="H300" s="374"/>
      <c r="I300" s="374"/>
      <c r="J300" s="375" t="s">
        <v>247</v>
      </c>
      <c r="K300" s="375"/>
      <c r="L300" s="375"/>
      <c r="M300" s="375"/>
      <c r="N300" s="375"/>
      <c r="O300" s="375"/>
      <c r="P300" s="375"/>
      <c r="Q300" s="375" t="s">
        <v>248</v>
      </c>
      <c r="R300" s="375"/>
      <c r="S300" s="375"/>
      <c r="T300" s="375"/>
      <c r="U300" s="375"/>
      <c r="V300" s="375"/>
      <c r="W300" s="375"/>
      <c r="X300" s="375"/>
      <c r="Y300" s="375"/>
      <c r="Z300" s="375"/>
      <c r="AA300" s="375"/>
      <c r="AB300" s="375"/>
      <c r="AC300" s="375" t="s">
        <v>249</v>
      </c>
      <c r="AD300" s="375"/>
      <c r="AE300" s="375"/>
      <c r="AF300" s="375"/>
      <c r="AG300" s="375"/>
      <c r="AH300" s="375" t="s">
        <v>250</v>
      </c>
      <c r="AI300" s="375"/>
      <c r="AJ300" s="375"/>
      <c r="AK300" s="375"/>
      <c r="AL300" s="375"/>
      <c r="AM300" s="375"/>
      <c r="AN300" s="375"/>
      <c r="AO300" s="375"/>
      <c r="AP300" s="375"/>
      <c r="AQ300" s="375"/>
      <c r="AR300" s="375"/>
      <c r="AS300" s="375"/>
      <c r="AT300" s="65"/>
    </row>
    <row r="301" spans="1:46" ht="18.75" customHeight="1">
      <c r="A301" s="65"/>
      <c r="B301" s="357" t="s">
        <v>251</v>
      </c>
      <c r="C301" s="357"/>
      <c r="D301" s="358" t="s">
        <v>231</v>
      </c>
      <c r="E301" s="358"/>
      <c r="F301" s="358"/>
      <c r="G301" s="358"/>
      <c r="H301" s="358"/>
      <c r="I301" s="358"/>
      <c r="J301" s="359" t="e">
        <f ca="1">OFFSET(R279,B268,0)</f>
        <v>#N/A</v>
      </c>
      <c r="K301" s="360"/>
      <c r="L301" s="360"/>
      <c r="M301" s="360"/>
      <c r="N301" s="360"/>
      <c r="O301" s="361">
        <f>N265</f>
        <v>0</v>
      </c>
      <c r="P301" s="362"/>
      <c r="Q301" s="363" t="e">
        <f ca="1">MAX(T268/SQRT(3),Z268/2/SQRT(3))</f>
        <v>#N/A</v>
      </c>
      <c r="R301" s="364"/>
      <c r="S301" s="364"/>
      <c r="T301" s="364"/>
      <c r="U301" s="365" t="str">
        <f>T267</f>
        <v>mg</v>
      </c>
      <c r="V301" s="361"/>
      <c r="W301" s="362"/>
      <c r="X301" s="357" t="e">
        <f ca="1">IF(T268=0,"직사각형","t")</f>
        <v>#N/A</v>
      </c>
      <c r="Y301" s="357"/>
      <c r="Z301" s="357"/>
      <c r="AA301" s="357"/>
      <c r="AB301" s="357"/>
      <c r="AC301" s="357">
        <v>-1</v>
      </c>
      <c r="AD301" s="357"/>
      <c r="AE301" s="357"/>
      <c r="AF301" s="357"/>
      <c r="AG301" s="357"/>
      <c r="AH301" s="363" t="e">
        <f ca="1">ABS(Q301*AC301)</f>
        <v>#N/A</v>
      </c>
      <c r="AI301" s="364"/>
      <c r="AJ301" s="364"/>
      <c r="AK301" s="364"/>
      <c r="AL301" s="364"/>
      <c r="AM301" s="365" t="str">
        <f>U301</f>
        <v>mg</v>
      </c>
      <c r="AN301" s="365"/>
      <c r="AO301" s="371"/>
      <c r="AP301" s="357" t="str">
        <f>IF(N268=0,"∞",2)</f>
        <v>∞</v>
      </c>
      <c r="AQ301" s="357"/>
      <c r="AR301" s="357"/>
      <c r="AS301" s="357"/>
      <c r="AT301" s="65"/>
    </row>
    <row r="302" spans="1:46" ht="18.75" customHeight="1">
      <c r="A302" s="65"/>
      <c r="B302" s="357" t="s">
        <v>252</v>
      </c>
      <c r="C302" s="357"/>
      <c r="D302" s="358" t="s">
        <v>229</v>
      </c>
      <c r="E302" s="358"/>
      <c r="F302" s="358"/>
      <c r="G302" s="358"/>
      <c r="H302" s="358"/>
      <c r="I302" s="358"/>
      <c r="J302" s="359" t="e">
        <f ca="1">OFFSET(J279,B268,0)</f>
        <v>#N/A</v>
      </c>
      <c r="K302" s="372"/>
      <c r="L302" s="372"/>
      <c r="M302" s="372"/>
      <c r="N302" s="372"/>
      <c r="O302" s="361">
        <f>N265</f>
        <v>0</v>
      </c>
      <c r="P302" s="362"/>
      <c r="Q302" s="363" t="e">
        <f ca="1">SQRT(SUMSQ(AL268/2,AR268))</f>
        <v>#N/A</v>
      </c>
      <c r="R302" s="364"/>
      <c r="S302" s="364"/>
      <c r="T302" s="364"/>
      <c r="U302" s="365" t="str">
        <f>AL267</f>
        <v>mg</v>
      </c>
      <c r="V302" s="361"/>
      <c r="W302" s="362"/>
      <c r="X302" s="357" t="s">
        <v>395</v>
      </c>
      <c r="Y302" s="357"/>
      <c r="Z302" s="357"/>
      <c r="AA302" s="357"/>
      <c r="AB302" s="357"/>
      <c r="AC302" s="357">
        <v>1</v>
      </c>
      <c r="AD302" s="357"/>
      <c r="AE302" s="357"/>
      <c r="AF302" s="357"/>
      <c r="AG302" s="357"/>
      <c r="AH302" s="363" t="e">
        <f ca="1">ABS(Q302*AC302)</f>
        <v>#N/A</v>
      </c>
      <c r="AI302" s="364"/>
      <c r="AJ302" s="364"/>
      <c r="AK302" s="364"/>
      <c r="AL302" s="364"/>
      <c r="AM302" s="365" t="str">
        <f>U302</f>
        <v>mg</v>
      </c>
      <c r="AN302" s="365"/>
      <c r="AO302" s="371"/>
      <c r="AP302" s="357" t="s">
        <v>708</v>
      </c>
      <c r="AQ302" s="357"/>
      <c r="AR302" s="357"/>
      <c r="AS302" s="357"/>
      <c r="AT302" s="65"/>
    </row>
    <row r="303" spans="1:46" ht="18.75" customHeight="1">
      <c r="A303" s="65"/>
      <c r="B303" s="357" t="s">
        <v>253</v>
      </c>
      <c r="C303" s="357"/>
      <c r="D303" s="358" t="s">
        <v>233</v>
      </c>
      <c r="E303" s="358"/>
      <c r="F303" s="358"/>
      <c r="G303" s="358"/>
      <c r="H303" s="358"/>
      <c r="I303" s="358"/>
      <c r="J303" s="359">
        <v>0</v>
      </c>
      <c r="K303" s="360"/>
      <c r="L303" s="360"/>
      <c r="M303" s="360"/>
      <c r="N303" s="360"/>
      <c r="O303" s="361">
        <f>N265</f>
        <v>0</v>
      </c>
      <c r="P303" s="362"/>
      <c r="Q303" s="363" t="e">
        <f ca="1">Z268/2/SQRT(3)</f>
        <v>#N/A</v>
      </c>
      <c r="R303" s="364"/>
      <c r="S303" s="364"/>
      <c r="T303" s="364"/>
      <c r="U303" s="365" t="str">
        <f>Z267</f>
        <v>mg</v>
      </c>
      <c r="V303" s="361"/>
      <c r="W303" s="362"/>
      <c r="X303" s="357" t="s">
        <v>396</v>
      </c>
      <c r="Y303" s="357"/>
      <c r="Z303" s="357"/>
      <c r="AA303" s="357"/>
      <c r="AB303" s="357"/>
      <c r="AC303" s="357">
        <v>1</v>
      </c>
      <c r="AD303" s="357"/>
      <c r="AE303" s="357"/>
      <c r="AF303" s="357"/>
      <c r="AG303" s="357"/>
      <c r="AH303" s="363" t="e">
        <f ca="1">ABS(Q303*AC303)</f>
        <v>#N/A</v>
      </c>
      <c r="AI303" s="364"/>
      <c r="AJ303" s="364"/>
      <c r="AK303" s="364"/>
      <c r="AL303" s="364"/>
      <c r="AM303" s="365" t="str">
        <f>U303</f>
        <v>mg</v>
      </c>
      <c r="AN303" s="365"/>
      <c r="AO303" s="371"/>
      <c r="AP303" s="357" t="s">
        <v>709</v>
      </c>
      <c r="AQ303" s="357"/>
      <c r="AR303" s="357"/>
      <c r="AS303" s="357"/>
      <c r="AT303" s="65"/>
    </row>
    <row r="304" spans="1:46" ht="18.75" customHeight="1">
      <c r="A304" s="65"/>
      <c r="B304" s="357" t="s">
        <v>254</v>
      </c>
      <c r="C304" s="357"/>
      <c r="D304" s="358" t="s">
        <v>235</v>
      </c>
      <c r="E304" s="358"/>
      <c r="F304" s="358"/>
      <c r="G304" s="358"/>
      <c r="H304" s="358"/>
      <c r="I304" s="358"/>
      <c r="J304" s="359">
        <v>0</v>
      </c>
      <c r="K304" s="360"/>
      <c r="L304" s="360"/>
      <c r="M304" s="360"/>
      <c r="N304" s="360"/>
      <c r="O304" s="361">
        <f>N265</f>
        <v>0</v>
      </c>
      <c r="P304" s="362"/>
      <c r="Q304" s="363" t="e">
        <f ca="1">BD268/4/SQRT(3)</f>
        <v>#N/A</v>
      </c>
      <c r="R304" s="364"/>
      <c r="S304" s="364"/>
      <c r="T304" s="364"/>
      <c r="U304" s="365" t="str">
        <f>BD267</f>
        <v>mg</v>
      </c>
      <c r="V304" s="361"/>
      <c r="W304" s="362"/>
      <c r="X304" s="357" t="s">
        <v>396</v>
      </c>
      <c r="Y304" s="357"/>
      <c r="Z304" s="357"/>
      <c r="AA304" s="357"/>
      <c r="AB304" s="357"/>
      <c r="AC304" s="357">
        <v>1</v>
      </c>
      <c r="AD304" s="357"/>
      <c r="AE304" s="357"/>
      <c r="AF304" s="357"/>
      <c r="AG304" s="357"/>
      <c r="AH304" s="363" t="e">
        <f ca="1">ABS(Q304*AC304)</f>
        <v>#N/A</v>
      </c>
      <c r="AI304" s="364"/>
      <c r="AJ304" s="364"/>
      <c r="AK304" s="364"/>
      <c r="AL304" s="364"/>
      <c r="AM304" s="365" t="str">
        <f>U304</f>
        <v>mg</v>
      </c>
      <c r="AN304" s="365"/>
      <c r="AO304" s="371"/>
      <c r="AP304" s="357" t="s">
        <v>710</v>
      </c>
      <c r="AQ304" s="357"/>
      <c r="AR304" s="357"/>
      <c r="AS304" s="357"/>
      <c r="AT304" s="65"/>
    </row>
    <row r="305" spans="1:61" ht="18.75" customHeight="1">
      <c r="A305" s="65"/>
      <c r="B305" s="357" t="s">
        <v>255</v>
      </c>
      <c r="C305" s="357"/>
      <c r="D305" s="358" t="s">
        <v>227</v>
      </c>
      <c r="E305" s="358"/>
      <c r="F305" s="358"/>
      <c r="G305" s="358"/>
      <c r="H305" s="358"/>
      <c r="I305" s="358"/>
      <c r="J305" s="366" t="e">
        <f ca="1">OFFSET(Z279,B268,0)</f>
        <v>#N/A</v>
      </c>
      <c r="K305" s="367"/>
      <c r="L305" s="367"/>
      <c r="M305" s="367"/>
      <c r="N305" s="367"/>
      <c r="O305" s="361">
        <f>O302</f>
        <v>0</v>
      </c>
      <c r="P305" s="362"/>
      <c r="Q305" s="368" t="s">
        <v>200</v>
      </c>
      <c r="R305" s="369"/>
      <c r="S305" s="369"/>
      <c r="T305" s="369"/>
      <c r="U305" s="369"/>
      <c r="V305" s="369"/>
      <c r="W305" s="370"/>
      <c r="X305" s="357" t="s">
        <v>200</v>
      </c>
      <c r="Y305" s="357"/>
      <c r="Z305" s="357"/>
      <c r="AA305" s="357"/>
      <c r="AB305" s="357"/>
      <c r="AC305" s="357" t="s">
        <v>200</v>
      </c>
      <c r="AD305" s="357"/>
      <c r="AE305" s="357"/>
      <c r="AF305" s="357"/>
      <c r="AG305" s="357"/>
      <c r="AH305" s="363" t="e">
        <f ca="1">SQRT(SUMSQ(AH301:AL304))</f>
        <v>#N/A</v>
      </c>
      <c r="AI305" s="364"/>
      <c r="AJ305" s="364"/>
      <c r="AK305" s="364"/>
      <c r="AL305" s="364"/>
      <c r="AM305" s="365" t="str">
        <f>H267</f>
        <v>mg</v>
      </c>
      <c r="AN305" s="365"/>
      <c r="AO305" s="371"/>
      <c r="AP305" s="357" t="str">
        <f>IF(N268=0,"∞",ROUNDDOWN(AH305^4/(AH301^4/AP301),0))</f>
        <v>∞</v>
      </c>
      <c r="AQ305" s="357"/>
      <c r="AR305" s="357"/>
      <c r="AS305" s="357"/>
      <c r="AT305" s="65"/>
    </row>
    <row r="306" spans="1:61" ht="18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</row>
    <row r="307" spans="1:61" ht="18.75" customHeight="1">
      <c r="A307" s="66" t="s">
        <v>679</v>
      </c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74"/>
      <c r="AI307" s="228"/>
      <c r="AJ307" s="228"/>
      <c r="AK307" s="228"/>
      <c r="AL307" s="65"/>
      <c r="AM307" s="65"/>
      <c r="AN307" s="65"/>
      <c r="AO307" s="65"/>
      <c r="AP307" s="65"/>
      <c r="AQ307" s="65"/>
      <c r="AR307" s="65"/>
      <c r="AS307" s="65"/>
      <c r="AT307" s="65"/>
    </row>
    <row r="308" spans="1:61" ht="18.75" customHeight="1">
      <c r="B308" s="228" t="s">
        <v>317</v>
      </c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</row>
    <row r="309" spans="1:61" ht="18.75" customHeight="1">
      <c r="A309" s="65"/>
      <c r="B309" s="65"/>
      <c r="C309" s="65"/>
      <c r="D309" s="65"/>
      <c r="E309" s="65"/>
      <c r="F309" s="65"/>
      <c r="G309" s="230" t="s">
        <v>318</v>
      </c>
      <c r="H309" s="332">
        <f ca="1">IF(AP305&gt;9,2,OFFSET($E$415,MATCH(AP305,$B$416:$B$425,0),0))</f>
        <v>2</v>
      </c>
      <c r="I309" s="332"/>
      <c r="J309" s="332"/>
      <c r="K309" s="231" t="s">
        <v>271</v>
      </c>
      <c r="L309" s="333" t="e">
        <f ca="1">AH305</f>
        <v>#N/A</v>
      </c>
      <c r="M309" s="333"/>
      <c r="N309" s="333"/>
      <c r="O309" s="334" t="str">
        <f>AM305</f>
        <v>mg</v>
      </c>
      <c r="P309" s="335"/>
      <c r="Q309" s="227" t="s">
        <v>265</v>
      </c>
      <c r="R309" s="331" t="e">
        <f ca="1">L309*H309</f>
        <v>#N/A</v>
      </c>
      <c r="S309" s="331"/>
      <c r="T309" s="331"/>
      <c r="U309" s="331" t="str">
        <f>O309</f>
        <v>mg</v>
      </c>
      <c r="V309" s="331"/>
      <c r="W309" s="229"/>
      <c r="X309" s="229"/>
      <c r="Y309" s="229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</row>
    <row r="310" spans="1:61" ht="18.75" customHeight="1">
      <c r="A310" s="65"/>
      <c r="B310" s="65"/>
      <c r="C310" s="65"/>
      <c r="D310" s="65"/>
      <c r="E310" s="65"/>
      <c r="F310" s="65"/>
      <c r="G310" s="65"/>
      <c r="H310" s="230"/>
      <c r="I310" s="88"/>
      <c r="J310" s="88"/>
      <c r="K310" s="88"/>
      <c r="L310" s="88"/>
      <c r="M310" s="227"/>
      <c r="N310" s="90"/>
      <c r="O310" s="90"/>
      <c r="P310" s="90"/>
      <c r="Q310" s="90"/>
      <c r="R310" s="90"/>
      <c r="S310" s="90"/>
      <c r="T310" s="90"/>
      <c r="U310" s="90"/>
      <c r="V310" s="7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</row>
    <row r="313" spans="1:61" s="82" customFormat="1" ht="18.75" customHeight="1">
      <c r="A313" s="91" t="s">
        <v>388</v>
      </c>
    </row>
    <row r="314" spans="1:61" s="82" customFormat="1" ht="18.75" customHeight="1">
      <c r="A314" s="83" t="s">
        <v>208</v>
      </c>
    </row>
    <row r="315" spans="1:61" s="82" customFormat="1" ht="18.75" customHeight="1">
      <c r="B315" s="336" t="s">
        <v>209</v>
      </c>
      <c r="C315" s="336"/>
      <c r="D315" s="336"/>
      <c r="E315" s="336"/>
      <c r="F315" s="336"/>
      <c r="G315" s="336"/>
      <c r="H315" s="336" t="s">
        <v>99</v>
      </c>
      <c r="I315" s="336"/>
      <c r="J315" s="336"/>
      <c r="K315" s="336"/>
      <c r="L315" s="336"/>
      <c r="M315" s="336"/>
      <c r="N315" s="337" t="s">
        <v>67</v>
      </c>
      <c r="O315" s="337"/>
      <c r="P315" s="337"/>
      <c r="Q315" s="337"/>
      <c r="R315" s="337"/>
      <c r="S315" s="337"/>
    </row>
    <row r="316" spans="1:61" s="82" customFormat="1" ht="18.75" customHeight="1">
      <c r="B316" s="338">
        <f>Calcu_ADJ!B50</f>
        <v>0</v>
      </c>
      <c r="C316" s="330"/>
      <c r="D316" s="330"/>
      <c r="E316" s="330"/>
      <c r="F316" s="330"/>
      <c r="G316" s="330"/>
      <c r="H316" s="330">
        <f>Calcu_ADJ!C50</f>
        <v>0</v>
      </c>
      <c r="I316" s="330"/>
      <c r="J316" s="330"/>
      <c r="K316" s="330"/>
      <c r="L316" s="330"/>
      <c r="M316" s="330"/>
      <c r="N316" s="339">
        <f>Calcu_ADJ!D50</f>
        <v>0</v>
      </c>
      <c r="O316" s="339"/>
      <c r="P316" s="339"/>
      <c r="Q316" s="339"/>
      <c r="R316" s="339"/>
      <c r="S316" s="339"/>
    </row>
    <row r="317" spans="1:61" s="82" customFormat="1" ht="18.75" customHeight="1">
      <c r="B317" s="395" t="s">
        <v>210</v>
      </c>
      <c r="C317" s="396"/>
      <c r="D317" s="396"/>
      <c r="E317" s="396"/>
      <c r="F317" s="396"/>
      <c r="G317" s="397"/>
      <c r="H317" s="336" t="s">
        <v>211</v>
      </c>
      <c r="I317" s="336"/>
      <c r="J317" s="336"/>
      <c r="K317" s="336"/>
      <c r="L317" s="336"/>
      <c r="M317" s="336"/>
      <c r="N317" s="336" t="s">
        <v>212</v>
      </c>
      <c r="O317" s="336"/>
      <c r="P317" s="336"/>
      <c r="Q317" s="336"/>
      <c r="R317" s="336"/>
      <c r="S317" s="336"/>
      <c r="T317" s="336" t="s">
        <v>212</v>
      </c>
      <c r="U317" s="336"/>
      <c r="V317" s="336"/>
      <c r="W317" s="336"/>
      <c r="X317" s="336"/>
      <c r="Y317" s="336"/>
      <c r="Z317" s="336" t="s">
        <v>99</v>
      </c>
      <c r="AA317" s="336"/>
      <c r="AB317" s="336"/>
      <c r="AC317" s="336"/>
      <c r="AD317" s="336"/>
      <c r="AE317" s="336"/>
      <c r="AF317" s="336" t="s">
        <v>213</v>
      </c>
      <c r="AG317" s="336"/>
      <c r="AH317" s="336"/>
      <c r="AI317" s="336"/>
      <c r="AJ317" s="336"/>
      <c r="AK317" s="336"/>
      <c r="AL317" s="336" t="s">
        <v>213</v>
      </c>
      <c r="AM317" s="336"/>
      <c r="AN317" s="336"/>
      <c r="AO317" s="336"/>
      <c r="AP317" s="336"/>
      <c r="AQ317" s="336"/>
      <c r="AR317" s="336" t="s">
        <v>389</v>
      </c>
      <c r="AS317" s="336"/>
      <c r="AT317" s="336"/>
      <c r="AU317" s="336"/>
      <c r="AV317" s="336"/>
      <c r="AW317" s="336"/>
      <c r="AX317" s="383" t="s">
        <v>215</v>
      </c>
      <c r="AY317" s="383"/>
      <c r="AZ317" s="383"/>
      <c r="BA317" s="383"/>
      <c r="BB317" s="383"/>
      <c r="BC317" s="383"/>
      <c r="BD317" s="383" t="s">
        <v>215</v>
      </c>
      <c r="BE317" s="383"/>
      <c r="BF317" s="383"/>
      <c r="BG317" s="383"/>
      <c r="BH317" s="383"/>
      <c r="BI317" s="383"/>
    </row>
    <row r="318" spans="1:61" s="82" customFormat="1" ht="18.75" customHeight="1">
      <c r="B318" s="398"/>
      <c r="C318" s="399"/>
      <c r="D318" s="399"/>
      <c r="E318" s="399"/>
      <c r="F318" s="399"/>
      <c r="G318" s="400"/>
      <c r="H318" s="384" t="str">
        <f>IF(N316="kg","g","mg")</f>
        <v>mg</v>
      </c>
      <c r="I318" s="384"/>
      <c r="J318" s="384"/>
      <c r="K318" s="384"/>
      <c r="L318" s="384"/>
      <c r="M318" s="384"/>
      <c r="N318" s="336">
        <f>N316</f>
        <v>0</v>
      </c>
      <c r="O318" s="336"/>
      <c r="P318" s="336"/>
      <c r="Q318" s="336"/>
      <c r="R318" s="336"/>
      <c r="S318" s="336"/>
      <c r="T318" s="384" t="str">
        <f>H318</f>
        <v>mg</v>
      </c>
      <c r="U318" s="384"/>
      <c r="V318" s="384"/>
      <c r="W318" s="384"/>
      <c r="X318" s="384"/>
      <c r="Y318" s="384"/>
      <c r="Z318" s="384" t="str">
        <f>T318</f>
        <v>mg</v>
      </c>
      <c r="AA318" s="384"/>
      <c r="AB318" s="384"/>
      <c r="AC318" s="384"/>
      <c r="AD318" s="384"/>
      <c r="AE318" s="384"/>
      <c r="AF318" s="336">
        <f>N316</f>
        <v>0</v>
      </c>
      <c r="AG318" s="336"/>
      <c r="AH318" s="336"/>
      <c r="AI318" s="336"/>
      <c r="AJ318" s="336"/>
      <c r="AK318" s="336"/>
      <c r="AL318" s="384" t="str">
        <f>Z318</f>
        <v>mg</v>
      </c>
      <c r="AM318" s="384"/>
      <c r="AN318" s="384"/>
      <c r="AO318" s="384"/>
      <c r="AP318" s="384"/>
      <c r="AQ318" s="384"/>
      <c r="AR318" s="384" t="str">
        <f>H318</f>
        <v>mg</v>
      </c>
      <c r="AS318" s="384"/>
      <c r="AT318" s="384"/>
      <c r="AU318" s="384"/>
      <c r="AV318" s="384"/>
      <c r="AW318" s="384"/>
      <c r="AX318" s="336">
        <f>N316</f>
        <v>0</v>
      </c>
      <c r="AY318" s="336"/>
      <c r="AZ318" s="336"/>
      <c r="BA318" s="336"/>
      <c r="BB318" s="336"/>
      <c r="BC318" s="336"/>
      <c r="BD318" s="384" t="str">
        <f>AL318</f>
        <v>mg</v>
      </c>
      <c r="BE318" s="384"/>
      <c r="BF318" s="384"/>
      <c r="BG318" s="384"/>
      <c r="BH318" s="384"/>
      <c r="BI318" s="384"/>
    </row>
    <row r="319" spans="1:61" s="82" customFormat="1" ht="18.75" customHeight="1">
      <c r="B319" s="330" t="e">
        <f>MATCH(B316,B331:B346,0)</f>
        <v>#N/A</v>
      </c>
      <c r="C319" s="330"/>
      <c r="D319" s="330"/>
      <c r="E319" s="330"/>
      <c r="F319" s="330"/>
      <c r="G319" s="330"/>
      <c r="H319" s="330" t="e">
        <f ca="1">OFFSET(Calcu_ADJ!$B$5,MATCH(H318,Calcu_ADJ!$B$6:$B$8,0),MATCH(N316,Calcu_ADJ!$C$5:$E$5,0))</f>
        <v>#N/A</v>
      </c>
      <c r="I319" s="330"/>
      <c r="J319" s="330"/>
      <c r="K319" s="330"/>
      <c r="L319" s="330"/>
      <c r="M319" s="330"/>
      <c r="N319" s="376">
        <f>MAX(AH331:AO346)</f>
        <v>0</v>
      </c>
      <c r="O319" s="330"/>
      <c r="P319" s="330"/>
      <c r="Q319" s="330"/>
      <c r="R319" s="330"/>
      <c r="S319" s="330"/>
      <c r="T319" s="330" t="e">
        <f ca="1">N319*H319</f>
        <v>#N/A</v>
      </c>
      <c r="U319" s="330"/>
      <c r="V319" s="330"/>
      <c r="W319" s="330"/>
      <c r="X319" s="330"/>
      <c r="Y319" s="330"/>
      <c r="Z319" s="330" t="e">
        <f ca="1">H316*H319</f>
        <v>#N/A</v>
      </c>
      <c r="AA319" s="330"/>
      <c r="AB319" s="330"/>
      <c r="AC319" s="330"/>
      <c r="AD319" s="330"/>
      <c r="AE319" s="330"/>
      <c r="AF319" s="330">
        <f>SUM(Mass_1_2!B99:B165)</f>
        <v>0</v>
      </c>
      <c r="AG319" s="330"/>
      <c r="AH319" s="330"/>
      <c r="AI319" s="330"/>
      <c r="AJ319" s="330"/>
      <c r="AK319" s="330"/>
      <c r="AL319" s="330" t="e">
        <f ca="1">AF319*H319</f>
        <v>#N/A</v>
      </c>
      <c r="AM319" s="330"/>
      <c r="AN319" s="330"/>
      <c r="AO319" s="330"/>
      <c r="AP319" s="330"/>
      <c r="AQ319" s="330"/>
      <c r="AR319" s="330">
        <f ca="1">SUM('표준분동 불안정성'!AH3:AH32)/IF(H318="mg",1,IF(H318="g",1000,1000000))</f>
        <v>0</v>
      </c>
      <c r="AS319" s="330"/>
      <c r="AT319" s="330"/>
      <c r="AU319" s="330"/>
      <c r="AV319" s="330"/>
      <c r="AW319" s="330"/>
      <c r="AX319" s="330">
        <f>ABS(MAX(N325:AK325)-ABS(MIN(N325:AK325)))</f>
        <v>0</v>
      </c>
      <c r="AY319" s="330"/>
      <c r="AZ319" s="330"/>
      <c r="BA319" s="330"/>
      <c r="BB319" s="330"/>
      <c r="BC319" s="330"/>
      <c r="BD319" s="330" t="e">
        <f ca="1">AX319*H319</f>
        <v>#N/A</v>
      </c>
      <c r="BE319" s="330"/>
      <c r="BF319" s="330"/>
      <c r="BG319" s="330"/>
      <c r="BH319" s="330"/>
      <c r="BI319" s="330"/>
    </row>
    <row r="320" spans="1:61" s="82" customFormat="1" ht="18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</row>
    <row r="321" spans="1:46" ht="18.75" customHeight="1">
      <c r="A321" s="66" t="s">
        <v>216</v>
      </c>
      <c r="B321" s="227"/>
      <c r="C321" s="227"/>
      <c r="D321" s="227"/>
      <c r="E321" s="227"/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  <c r="AA321" s="227"/>
      <c r="AB321" s="227"/>
      <c r="AC321" s="227"/>
      <c r="AD321" s="227"/>
      <c r="AE321" s="227"/>
      <c r="AF321" s="227"/>
      <c r="AG321" s="227"/>
      <c r="AH321" s="227"/>
      <c r="AI321" s="227"/>
      <c r="AJ321" s="227"/>
      <c r="AK321" s="227"/>
      <c r="AL321" s="227"/>
      <c r="AM321" s="227"/>
      <c r="AN321" s="227"/>
      <c r="AO321" s="227"/>
      <c r="AP321" s="227"/>
      <c r="AQ321" s="227"/>
      <c r="AR321" s="227"/>
    </row>
    <row r="322" spans="1:46" ht="18.75" customHeight="1">
      <c r="A322" s="66"/>
      <c r="B322" s="66" t="s">
        <v>217</v>
      </c>
      <c r="C322" s="227"/>
      <c r="D322" s="227"/>
      <c r="E322" s="227"/>
      <c r="F322" s="227"/>
      <c r="G322" s="227"/>
      <c r="H322" s="227"/>
      <c r="I322" s="227"/>
      <c r="J322" s="227"/>
      <c r="K322" s="227"/>
      <c r="L322" s="227"/>
      <c r="M322" s="65"/>
      <c r="N322" s="65"/>
      <c r="O322" s="65"/>
      <c r="P322" s="227"/>
      <c r="Q322" s="227"/>
      <c r="R322" s="227"/>
      <c r="S322" s="227"/>
      <c r="T322" s="227"/>
      <c r="U322" s="227"/>
      <c r="V322" s="227"/>
      <c r="W322" s="227"/>
      <c r="X322" s="227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</row>
    <row r="323" spans="1:46" ht="18.75" customHeight="1">
      <c r="A323" s="66"/>
      <c r="B323" s="385" t="s">
        <v>218</v>
      </c>
      <c r="C323" s="386"/>
      <c r="D323" s="386"/>
      <c r="E323" s="386"/>
      <c r="F323" s="386"/>
      <c r="G323" s="387"/>
      <c r="H323" s="383" t="s">
        <v>68</v>
      </c>
      <c r="I323" s="383"/>
      <c r="J323" s="383"/>
      <c r="K323" s="383"/>
      <c r="L323" s="383"/>
      <c r="M323" s="383"/>
      <c r="N323" s="383" t="s">
        <v>69</v>
      </c>
      <c r="O323" s="383"/>
      <c r="P323" s="383"/>
      <c r="Q323" s="383"/>
      <c r="R323" s="383"/>
      <c r="S323" s="383"/>
      <c r="T323" s="383" t="s">
        <v>70</v>
      </c>
      <c r="U323" s="383"/>
      <c r="V323" s="383"/>
      <c r="W323" s="383"/>
      <c r="X323" s="383"/>
      <c r="Y323" s="383"/>
      <c r="Z323" s="383" t="s">
        <v>71</v>
      </c>
      <c r="AA323" s="383"/>
      <c r="AB323" s="383"/>
      <c r="AC323" s="383"/>
      <c r="AD323" s="383"/>
      <c r="AE323" s="383"/>
      <c r="AF323" s="383" t="s">
        <v>390</v>
      </c>
      <c r="AG323" s="383"/>
      <c r="AH323" s="383"/>
      <c r="AI323" s="383"/>
      <c r="AJ323" s="383"/>
      <c r="AK323" s="383"/>
      <c r="AR323" s="87"/>
    </row>
    <row r="324" spans="1:46" ht="18.75" customHeight="1">
      <c r="A324" s="66"/>
      <c r="B324" s="385" t="s">
        <v>219</v>
      </c>
      <c r="C324" s="386"/>
      <c r="D324" s="386"/>
      <c r="E324" s="386"/>
      <c r="F324" s="386"/>
      <c r="G324" s="387"/>
      <c r="H324" s="357">
        <f>Calcu_ADJ!C54</f>
        <v>0</v>
      </c>
      <c r="I324" s="357"/>
      <c r="J324" s="357"/>
      <c r="K324" s="357"/>
      <c r="L324" s="357"/>
      <c r="M324" s="357"/>
      <c r="N324" s="357">
        <f>Calcu_ADJ!D54</f>
        <v>0</v>
      </c>
      <c r="O324" s="357"/>
      <c r="P324" s="357"/>
      <c r="Q324" s="357"/>
      <c r="R324" s="357"/>
      <c r="S324" s="357"/>
      <c r="T324" s="357">
        <f>Calcu_ADJ!E54</f>
        <v>0</v>
      </c>
      <c r="U324" s="357"/>
      <c r="V324" s="357"/>
      <c r="W324" s="357"/>
      <c r="X324" s="357"/>
      <c r="Y324" s="357"/>
      <c r="Z324" s="357">
        <f>Calcu_ADJ!F54</f>
        <v>0</v>
      </c>
      <c r="AA324" s="357"/>
      <c r="AB324" s="357"/>
      <c r="AC324" s="357"/>
      <c r="AD324" s="357"/>
      <c r="AE324" s="357"/>
      <c r="AF324" s="357">
        <f>Calcu_ADJ!G54</f>
        <v>0</v>
      </c>
      <c r="AG324" s="357"/>
      <c r="AH324" s="357"/>
      <c r="AI324" s="357"/>
      <c r="AJ324" s="357"/>
      <c r="AK324" s="357"/>
      <c r="AR324" s="87"/>
      <c r="AS324" s="87"/>
      <c r="AT324" s="227"/>
    </row>
    <row r="325" spans="1:46" ht="18.75" customHeight="1">
      <c r="A325" s="66"/>
      <c r="B325" s="385" t="s">
        <v>203</v>
      </c>
      <c r="C325" s="386"/>
      <c r="D325" s="386"/>
      <c r="E325" s="386"/>
      <c r="F325" s="386"/>
      <c r="G325" s="387"/>
      <c r="H325" s="357" t="str">
        <f>Calcu_ADJ!C55</f>
        <v>-</v>
      </c>
      <c r="I325" s="357"/>
      <c r="J325" s="357"/>
      <c r="K325" s="357"/>
      <c r="L325" s="357"/>
      <c r="M325" s="357"/>
      <c r="N325" s="357">
        <f>Calcu_ADJ!D55</f>
        <v>0</v>
      </c>
      <c r="O325" s="357"/>
      <c r="P325" s="357"/>
      <c r="Q325" s="357"/>
      <c r="R325" s="357"/>
      <c r="S325" s="357"/>
      <c r="T325" s="357">
        <f>Calcu_ADJ!E55</f>
        <v>0</v>
      </c>
      <c r="U325" s="357"/>
      <c r="V325" s="357"/>
      <c r="W325" s="357"/>
      <c r="X325" s="357"/>
      <c r="Y325" s="357"/>
      <c r="Z325" s="357">
        <f>Calcu_ADJ!F55</f>
        <v>0</v>
      </c>
      <c r="AA325" s="357"/>
      <c r="AB325" s="357"/>
      <c r="AC325" s="357"/>
      <c r="AD325" s="357"/>
      <c r="AE325" s="357"/>
      <c r="AF325" s="357">
        <f>Calcu_ADJ!G55</f>
        <v>0</v>
      </c>
      <c r="AG325" s="357"/>
      <c r="AH325" s="357"/>
      <c r="AI325" s="357"/>
      <c r="AJ325" s="357"/>
      <c r="AK325" s="357"/>
      <c r="AR325" s="87"/>
      <c r="AS325" s="87"/>
      <c r="AT325" s="227"/>
    </row>
    <row r="326" spans="1:46" ht="18.75" customHeight="1">
      <c r="A326" s="66"/>
      <c r="AC326" s="87"/>
      <c r="AD326" s="87"/>
      <c r="AE326" s="87"/>
      <c r="AF326" s="87"/>
      <c r="AG326" s="87"/>
      <c r="AH326" s="67"/>
      <c r="AI326" s="65"/>
      <c r="AJ326" s="65"/>
      <c r="AK326" s="65"/>
      <c r="AL326" s="65"/>
      <c r="AM326" s="65"/>
      <c r="AN326" s="65"/>
      <c r="AO326" s="65"/>
      <c r="AP326" s="87"/>
      <c r="AQ326" s="87"/>
      <c r="AR326" s="87"/>
      <c r="AS326" s="87"/>
      <c r="AT326" s="227"/>
    </row>
    <row r="327" spans="1:46" ht="18.75" customHeight="1">
      <c r="A327" s="66"/>
      <c r="B327" s="66" t="s">
        <v>220</v>
      </c>
      <c r="C327" s="227"/>
      <c r="D327" s="227"/>
      <c r="E327" s="227"/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7"/>
      <c r="AB327" s="227"/>
      <c r="AC327" s="227"/>
      <c r="AD327" s="227"/>
      <c r="AE327" s="227"/>
      <c r="AF327" s="227"/>
      <c r="AG327" s="227"/>
      <c r="AH327" s="227"/>
      <c r="AI327" s="227"/>
      <c r="AJ327" s="227"/>
      <c r="AK327" s="227"/>
      <c r="AL327" s="227"/>
      <c r="AM327" s="227"/>
      <c r="AN327" s="227"/>
      <c r="AO327" s="227"/>
      <c r="AP327" s="227"/>
      <c r="AQ327" s="227"/>
      <c r="AR327" s="227"/>
      <c r="AS327" s="227"/>
      <c r="AT327" s="227"/>
    </row>
    <row r="328" spans="1:46" ht="18.75" customHeight="1">
      <c r="A328" s="66"/>
      <c r="B328" s="388" t="s">
        <v>221</v>
      </c>
      <c r="C328" s="388"/>
      <c r="D328" s="388"/>
      <c r="E328" s="388"/>
      <c r="F328" s="388"/>
      <c r="G328" s="388"/>
      <c r="H328" s="388"/>
      <c r="I328" s="388"/>
      <c r="J328" s="388" t="s">
        <v>222</v>
      </c>
      <c r="K328" s="388"/>
      <c r="L328" s="388"/>
      <c r="M328" s="388"/>
      <c r="N328" s="388"/>
      <c r="O328" s="388"/>
      <c r="P328" s="388"/>
      <c r="Q328" s="388"/>
      <c r="R328" s="388" t="s">
        <v>223</v>
      </c>
      <c r="S328" s="388"/>
      <c r="T328" s="388"/>
      <c r="U328" s="388"/>
      <c r="V328" s="388"/>
      <c r="W328" s="388"/>
      <c r="X328" s="388"/>
      <c r="Y328" s="388"/>
      <c r="Z328" s="388" t="s">
        <v>224</v>
      </c>
      <c r="AA328" s="388"/>
      <c r="AB328" s="388"/>
      <c r="AC328" s="388"/>
      <c r="AD328" s="388"/>
      <c r="AE328" s="388"/>
      <c r="AF328" s="388"/>
      <c r="AG328" s="388"/>
      <c r="AH328" s="388" t="s">
        <v>225</v>
      </c>
      <c r="AI328" s="388"/>
      <c r="AJ328" s="388"/>
      <c r="AK328" s="388"/>
      <c r="AL328" s="388"/>
      <c r="AM328" s="388"/>
      <c r="AN328" s="388"/>
      <c r="AO328" s="388"/>
    </row>
    <row r="329" spans="1:46" ht="18.75" customHeight="1">
      <c r="A329" s="66"/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389"/>
      <c r="Z329" s="389"/>
      <c r="AA329" s="389"/>
      <c r="AB329" s="389"/>
      <c r="AC329" s="389"/>
      <c r="AD329" s="389"/>
      <c r="AE329" s="389"/>
      <c r="AF329" s="389"/>
      <c r="AG329" s="389"/>
      <c r="AH329" s="389"/>
      <c r="AI329" s="389"/>
      <c r="AJ329" s="389"/>
      <c r="AK329" s="389"/>
      <c r="AL329" s="389"/>
      <c r="AM329" s="389"/>
      <c r="AN329" s="389"/>
      <c r="AO329" s="389"/>
    </row>
    <row r="330" spans="1:46" ht="18.75" customHeight="1">
      <c r="A330" s="66"/>
      <c r="B330" s="392" t="str">
        <f>"("&amp;N316&amp;")"</f>
        <v>(0)</v>
      </c>
      <c r="C330" s="393"/>
      <c r="D330" s="393"/>
      <c r="E330" s="393"/>
      <c r="F330" s="393"/>
      <c r="G330" s="393"/>
      <c r="H330" s="393"/>
      <c r="I330" s="394"/>
      <c r="J330" s="392" t="str">
        <f>B330</f>
        <v>(0)</v>
      </c>
      <c r="K330" s="393"/>
      <c r="L330" s="393"/>
      <c r="M330" s="393"/>
      <c r="N330" s="393"/>
      <c r="O330" s="393"/>
      <c r="P330" s="393"/>
      <c r="Q330" s="394"/>
      <c r="R330" s="392" t="str">
        <f>J330</f>
        <v>(0)</v>
      </c>
      <c r="S330" s="393"/>
      <c r="T330" s="393"/>
      <c r="U330" s="393"/>
      <c r="V330" s="393"/>
      <c r="W330" s="393"/>
      <c r="X330" s="393"/>
      <c r="Y330" s="394"/>
      <c r="Z330" s="392" t="str">
        <f>R330</f>
        <v>(0)</v>
      </c>
      <c r="AA330" s="393"/>
      <c r="AB330" s="393"/>
      <c r="AC330" s="393"/>
      <c r="AD330" s="393"/>
      <c r="AE330" s="393"/>
      <c r="AF330" s="393"/>
      <c r="AG330" s="394"/>
      <c r="AH330" s="392" t="str">
        <f>Z330</f>
        <v>(0)</v>
      </c>
      <c r="AI330" s="393"/>
      <c r="AJ330" s="393"/>
      <c r="AK330" s="393"/>
      <c r="AL330" s="393"/>
      <c r="AM330" s="393"/>
      <c r="AN330" s="393"/>
      <c r="AO330" s="394"/>
    </row>
    <row r="331" spans="1:46" ht="18.75" customHeight="1">
      <c r="A331" s="66"/>
      <c r="B331" s="330" t="str">
        <f>IF(Calcu_ADJ!B60=FALSE,"",Calcu_ADJ!C60)</f>
        <v/>
      </c>
      <c r="C331" s="330"/>
      <c r="D331" s="330"/>
      <c r="E331" s="330"/>
      <c r="F331" s="330"/>
      <c r="G331" s="330"/>
      <c r="H331" s="330"/>
      <c r="I331" s="330"/>
      <c r="J331" s="376" t="str">
        <f>IF(Calcu_ADJ!B60=FALSE,"",Calcu_ADJ!E60)</f>
        <v/>
      </c>
      <c r="K331" s="376"/>
      <c r="L331" s="376"/>
      <c r="M331" s="376"/>
      <c r="N331" s="376"/>
      <c r="O331" s="376"/>
      <c r="P331" s="376"/>
      <c r="Q331" s="376"/>
      <c r="R331" s="376" t="str">
        <f>IF(Calcu_ADJ!B60=FALSE,"",Calcu_ADJ!I60)</f>
        <v/>
      </c>
      <c r="S331" s="376"/>
      <c r="T331" s="376"/>
      <c r="U331" s="376"/>
      <c r="V331" s="376"/>
      <c r="W331" s="376"/>
      <c r="X331" s="376"/>
      <c r="Y331" s="376"/>
      <c r="Z331" s="376" t="str">
        <f>IF(Calcu_ADJ!B60=FALSE,"",Calcu_ADJ!J60)</f>
        <v/>
      </c>
      <c r="AA331" s="376"/>
      <c r="AB331" s="376"/>
      <c r="AC331" s="376"/>
      <c r="AD331" s="376"/>
      <c r="AE331" s="376"/>
      <c r="AF331" s="376"/>
      <c r="AG331" s="376"/>
      <c r="AH331" s="376" t="str">
        <f>IF(Calcu_ADJ!B60=FALSE,"",Calcu_ADJ!K60)</f>
        <v/>
      </c>
      <c r="AI331" s="376"/>
      <c r="AJ331" s="376"/>
      <c r="AK331" s="376"/>
      <c r="AL331" s="376"/>
      <c r="AM331" s="376"/>
      <c r="AN331" s="376"/>
      <c r="AO331" s="376"/>
    </row>
    <row r="332" spans="1:46" ht="18.75" customHeight="1">
      <c r="A332" s="66"/>
      <c r="B332" s="330" t="str">
        <f>IF(Calcu_ADJ!B61=FALSE,"",Calcu_ADJ!C61)</f>
        <v/>
      </c>
      <c r="C332" s="330"/>
      <c r="D332" s="330"/>
      <c r="E332" s="330"/>
      <c r="F332" s="330"/>
      <c r="G332" s="330"/>
      <c r="H332" s="330"/>
      <c r="I332" s="330"/>
      <c r="J332" s="376" t="str">
        <f>IF(Calcu_ADJ!B61=FALSE,"",Calcu_ADJ!E61)</f>
        <v/>
      </c>
      <c r="K332" s="376"/>
      <c r="L332" s="376"/>
      <c r="M332" s="376"/>
      <c r="N332" s="376"/>
      <c r="O332" s="376"/>
      <c r="P332" s="376"/>
      <c r="Q332" s="376"/>
      <c r="R332" s="376" t="str">
        <f>IF(Calcu_ADJ!B61=FALSE,"",Calcu_ADJ!I61)</f>
        <v/>
      </c>
      <c r="S332" s="376"/>
      <c r="T332" s="376"/>
      <c r="U332" s="376"/>
      <c r="V332" s="376"/>
      <c r="W332" s="376"/>
      <c r="X332" s="376"/>
      <c r="Y332" s="376"/>
      <c r="Z332" s="376" t="str">
        <f>IF(Calcu_ADJ!B61=FALSE,"",Calcu_ADJ!J61)</f>
        <v/>
      </c>
      <c r="AA332" s="376"/>
      <c r="AB332" s="376"/>
      <c r="AC332" s="376"/>
      <c r="AD332" s="376"/>
      <c r="AE332" s="376"/>
      <c r="AF332" s="376"/>
      <c r="AG332" s="376"/>
      <c r="AH332" s="376" t="str">
        <f>IF(Calcu_ADJ!B61=FALSE,"",Calcu_ADJ!K61)</f>
        <v/>
      </c>
      <c r="AI332" s="376"/>
      <c r="AJ332" s="376"/>
      <c r="AK332" s="376"/>
      <c r="AL332" s="376"/>
      <c r="AM332" s="376"/>
      <c r="AN332" s="376"/>
      <c r="AO332" s="376"/>
    </row>
    <row r="333" spans="1:46" ht="18.75" customHeight="1">
      <c r="A333" s="66"/>
      <c r="B333" s="330" t="str">
        <f>IF(Calcu_ADJ!B62=FALSE,"",Calcu_ADJ!C62)</f>
        <v/>
      </c>
      <c r="C333" s="330"/>
      <c r="D333" s="330"/>
      <c r="E333" s="330"/>
      <c r="F333" s="330"/>
      <c r="G333" s="330"/>
      <c r="H333" s="330"/>
      <c r="I333" s="330"/>
      <c r="J333" s="376" t="str">
        <f>IF(Calcu_ADJ!B62=FALSE,"",Calcu_ADJ!E62)</f>
        <v/>
      </c>
      <c r="K333" s="376"/>
      <c r="L333" s="376"/>
      <c r="M333" s="376"/>
      <c r="N333" s="376"/>
      <c r="O333" s="376"/>
      <c r="P333" s="376"/>
      <c r="Q333" s="376"/>
      <c r="R333" s="376" t="str">
        <f>IF(Calcu_ADJ!B62=FALSE,"",Calcu_ADJ!I62)</f>
        <v/>
      </c>
      <c r="S333" s="376"/>
      <c r="T333" s="376"/>
      <c r="U333" s="376"/>
      <c r="V333" s="376"/>
      <c r="W333" s="376"/>
      <c r="X333" s="376"/>
      <c r="Y333" s="376"/>
      <c r="Z333" s="376" t="str">
        <f>IF(Calcu_ADJ!B62=FALSE,"",Calcu_ADJ!J62)</f>
        <v/>
      </c>
      <c r="AA333" s="376"/>
      <c r="AB333" s="376"/>
      <c r="AC333" s="376"/>
      <c r="AD333" s="376"/>
      <c r="AE333" s="376"/>
      <c r="AF333" s="376"/>
      <c r="AG333" s="376"/>
      <c r="AH333" s="376" t="str">
        <f>IF(Calcu_ADJ!B62=FALSE,"",Calcu_ADJ!K62)</f>
        <v/>
      </c>
      <c r="AI333" s="376"/>
      <c r="AJ333" s="376"/>
      <c r="AK333" s="376"/>
      <c r="AL333" s="376"/>
      <c r="AM333" s="376"/>
      <c r="AN333" s="376"/>
      <c r="AO333" s="376"/>
    </row>
    <row r="334" spans="1:46" ht="18.75" customHeight="1">
      <c r="A334" s="66"/>
      <c r="B334" s="330" t="str">
        <f>IF(Calcu_ADJ!B63=FALSE,"",Calcu_ADJ!C63)</f>
        <v/>
      </c>
      <c r="C334" s="330"/>
      <c r="D334" s="330"/>
      <c r="E334" s="330"/>
      <c r="F334" s="330"/>
      <c r="G334" s="330"/>
      <c r="H334" s="330"/>
      <c r="I334" s="330"/>
      <c r="J334" s="376" t="str">
        <f>IF(Calcu_ADJ!B63=FALSE,"",Calcu_ADJ!E63)</f>
        <v/>
      </c>
      <c r="K334" s="376"/>
      <c r="L334" s="376"/>
      <c r="M334" s="376"/>
      <c r="N334" s="376"/>
      <c r="O334" s="376"/>
      <c r="P334" s="376"/>
      <c r="Q334" s="376"/>
      <c r="R334" s="376" t="str">
        <f>IF(Calcu_ADJ!B63=FALSE,"",Calcu_ADJ!I63)</f>
        <v/>
      </c>
      <c r="S334" s="376"/>
      <c r="T334" s="376"/>
      <c r="U334" s="376"/>
      <c r="V334" s="376"/>
      <c r="W334" s="376"/>
      <c r="X334" s="376"/>
      <c r="Y334" s="376"/>
      <c r="Z334" s="376" t="str">
        <f>IF(Calcu_ADJ!B63=FALSE,"",Calcu_ADJ!J63)</f>
        <v/>
      </c>
      <c r="AA334" s="376"/>
      <c r="AB334" s="376"/>
      <c r="AC334" s="376"/>
      <c r="AD334" s="376"/>
      <c r="AE334" s="376"/>
      <c r="AF334" s="376"/>
      <c r="AG334" s="376"/>
      <c r="AH334" s="376" t="str">
        <f>IF(Calcu_ADJ!B63=FALSE,"",Calcu_ADJ!K63)</f>
        <v/>
      </c>
      <c r="AI334" s="376"/>
      <c r="AJ334" s="376"/>
      <c r="AK334" s="376"/>
      <c r="AL334" s="376"/>
      <c r="AM334" s="376"/>
      <c r="AN334" s="376"/>
      <c r="AO334" s="376"/>
    </row>
    <row r="335" spans="1:46" ht="18.75" customHeight="1">
      <c r="A335" s="66"/>
      <c r="B335" s="330" t="str">
        <f>IF(Calcu_ADJ!B64=FALSE,"",Calcu_ADJ!C64)</f>
        <v/>
      </c>
      <c r="C335" s="330"/>
      <c r="D335" s="330"/>
      <c r="E335" s="330"/>
      <c r="F335" s="330"/>
      <c r="G335" s="330"/>
      <c r="H335" s="330"/>
      <c r="I335" s="330"/>
      <c r="J335" s="376" t="str">
        <f>IF(Calcu_ADJ!B64=FALSE,"",Calcu_ADJ!E64)</f>
        <v/>
      </c>
      <c r="K335" s="376"/>
      <c r="L335" s="376"/>
      <c r="M335" s="376"/>
      <c r="N335" s="376"/>
      <c r="O335" s="376"/>
      <c r="P335" s="376"/>
      <c r="Q335" s="376"/>
      <c r="R335" s="376" t="str">
        <f>IF(Calcu_ADJ!B64=FALSE,"",Calcu_ADJ!I64)</f>
        <v/>
      </c>
      <c r="S335" s="376"/>
      <c r="T335" s="376"/>
      <c r="U335" s="376"/>
      <c r="V335" s="376"/>
      <c r="W335" s="376"/>
      <c r="X335" s="376"/>
      <c r="Y335" s="376"/>
      <c r="Z335" s="376" t="str">
        <f>IF(Calcu_ADJ!B64=FALSE,"",Calcu_ADJ!J64)</f>
        <v/>
      </c>
      <c r="AA335" s="376"/>
      <c r="AB335" s="376"/>
      <c r="AC335" s="376"/>
      <c r="AD335" s="376"/>
      <c r="AE335" s="376"/>
      <c r="AF335" s="376"/>
      <c r="AG335" s="376"/>
      <c r="AH335" s="376" t="str">
        <f>IF(Calcu_ADJ!B64=FALSE,"",Calcu_ADJ!K64)</f>
        <v/>
      </c>
      <c r="AI335" s="376"/>
      <c r="AJ335" s="376"/>
      <c r="AK335" s="376"/>
      <c r="AL335" s="376"/>
      <c r="AM335" s="376"/>
      <c r="AN335" s="376"/>
      <c r="AO335" s="376"/>
    </row>
    <row r="336" spans="1:46" ht="18.75" customHeight="1">
      <c r="A336" s="66"/>
      <c r="B336" s="330" t="str">
        <f>IF(Calcu_ADJ!B65=FALSE,"",Calcu_ADJ!C65)</f>
        <v/>
      </c>
      <c r="C336" s="330"/>
      <c r="D336" s="330"/>
      <c r="E336" s="330"/>
      <c r="F336" s="330"/>
      <c r="G336" s="330"/>
      <c r="H336" s="330"/>
      <c r="I336" s="330"/>
      <c r="J336" s="376" t="str">
        <f>IF(Calcu_ADJ!B65=FALSE,"",Calcu_ADJ!E65)</f>
        <v/>
      </c>
      <c r="K336" s="376"/>
      <c r="L336" s="376"/>
      <c r="M336" s="376"/>
      <c r="N336" s="376"/>
      <c r="O336" s="376"/>
      <c r="P336" s="376"/>
      <c r="Q336" s="376"/>
      <c r="R336" s="376" t="str">
        <f>IF(Calcu_ADJ!B65=FALSE,"",Calcu_ADJ!I65)</f>
        <v/>
      </c>
      <c r="S336" s="376"/>
      <c r="T336" s="376"/>
      <c r="U336" s="376"/>
      <c r="V336" s="376"/>
      <c r="W336" s="376"/>
      <c r="X336" s="376"/>
      <c r="Y336" s="376"/>
      <c r="Z336" s="376" t="str">
        <f>IF(Calcu_ADJ!B65=FALSE,"",Calcu_ADJ!J65)</f>
        <v/>
      </c>
      <c r="AA336" s="376"/>
      <c r="AB336" s="376"/>
      <c r="AC336" s="376"/>
      <c r="AD336" s="376"/>
      <c r="AE336" s="376"/>
      <c r="AF336" s="376"/>
      <c r="AG336" s="376"/>
      <c r="AH336" s="376" t="str">
        <f>IF(Calcu_ADJ!B65=FALSE,"",Calcu_ADJ!K65)</f>
        <v/>
      </c>
      <c r="AI336" s="376"/>
      <c r="AJ336" s="376"/>
      <c r="AK336" s="376"/>
      <c r="AL336" s="376"/>
      <c r="AM336" s="376"/>
      <c r="AN336" s="376"/>
      <c r="AO336" s="376"/>
    </row>
    <row r="337" spans="1:46" ht="18.75" customHeight="1">
      <c r="A337" s="66"/>
      <c r="B337" s="330" t="str">
        <f>IF(Calcu_ADJ!B66=FALSE,"",Calcu_ADJ!C66)</f>
        <v/>
      </c>
      <c r="C337" s="330"/>
      <c r="D337" s="330"/>
      <c r="E337" s="330"/>
      <c r="F337" s="330"/>
      <c r="G337" s="330"/>
      <c r="H337" s="330"/>
      <c r="I337" s="330"/>
      <c r="J337" s="376" t="str">
        <f>IF(Calcu_ADJ!B66=FALSE,"",Calcu_ADJ!E66)</f>
        <v/>
      </c>
      <c r="K337" s="376"/>
      <c r="L337" s="376"/>
      <c r="M337" s="376"/>
      <c r="N337" s="376"/>
      <c r="O337" s="376"/>
      <c r="P337" s="376"/>
      <c r="Q337" s="376"/>
      <c r="R337" s="376" t="str">
        <f>IF(Calcu_ADJ!B66=FALSE,"",Calcu_ADJ!I66)</f>
        <v/>
      </c>
      <c r="S337" s="376"/>
      <c r="T337" s="376"/>
      <c r="U337" s="376"/>
      <c r="V337" s="376"/>
      <c r="W337" s="376"/>
      <c r="X337" s="376"/>
      <c r="Y337" s="376"/>
      <c r="Z337" s="376" t="str">
        <f>IF(Calcu_ADJ!B66=FALSE,"",Calcu_ADJ!J66)</f>
        <v/>
      </c>
      <c r="AA337" s="376"/>
      <c r="AB337" s="376"/>
      <c r="AC337" s="376"/>
      <c r="AD337" s="376"/>
      <c r="AE337" s="376"/>
      <c r="AF337" s="376"/>
      <c r="AG337" s="376"/>
      <c r="AH337" s="376" t="str">
        <f>IF(Calcu_ADJ!B66=FALSE,"",Calcu_ADJ!K66)</f>
        <v/>
      </c>
      <c r="AI337" s="376"/>
      <c r="AJ337" s="376"/>
      <c r="AK337" s="376"/>
      <c r="AL337" s="376"/>
      <c r="AM337" s="376"/>
      <c r="AN337" s="376"/>
      <c r="AO337" s="376"/>
    </row>
    <row r="338" spans="1:46" ht="18.75" customHeight="1">
      <c r="A338" s="66"/>
      <c r="B338" s="330" t="str">
        <f>IF(Calcu_ADJ!B67=FALSE,"",Calcu_ADJ!C67)</f>
        <v/>
      </c>
      <c r="C338" s="330"/>
      <c r="D338" s="330"/>
      <c r="E338" s="330"/>
      <c r="F338" s="330"/>
      <c r="G338" s="330"/>
      <c r="H338" s="330"/>
      <c r="I338" s="330"/>
      <c r="J338" s="376" t="str">
        <f>IF(Calcu_ADJ!B67=FALSE,"",Calcu_ADJ!E67)</f>
        <v/>
      </c>
      <c r="K338" s="376"/>
      <c r="L338" s="376"/>
      <c r="M338" s="376"/>
      <c r="N338" s="376"/>
      <c r="O338" s="376"/>
      <c r="P338" s="376"/>
      <c r="Q338" s="376"/>
      <c r="R338" s="376" t="str">
        <f>IF(Calcu_ADJ!B67=FALSE,"",Calcu_ADJ!I67)</f>
        <v/>
      </c>
      <c r="S338" s="376"/>
      <c r="T338" s="376"/>
      <c r="U338" s="376"/>
      <c r="V338" s="376"/>
      <c r="W338" s="376"/>
      <c r="X338" s="376"/>
      <c r="Y338" s="376"/>
      <c r="Z338" s="376" t="str">
        <f>IF(Calcu_ADJ!B67=FALSE,"",Calcu_ADJ!J67)</f>
        <v/>
      </c>
      <c r="AA338" s="376"/>
      <c r="AB338" s="376"/>
      <c r="AC338" s="376"/>
      <c r="AD338" s="376"/>
      <c r="AE338" s="376"/>
      <c r="AF338" s="376"/>
      <c r="AG338" s="376"/>
      <c r="AH338" s="376" t="str">
        <f>IF(Calcu_ADJ!B67=FALSE,"",Calcu_ADJ!K67)</f>
        <v/>
      </c>
      <c r="AI338" s="376"/>
      <c r="AJ338" s="376"/>
      <c r="AK338" s="376"/>
      <c r="AL338" s="376"/>
      <c r="AM338" s="376"/>
      <c r="AN338" s="376"/>
      <c r="AO338" s="376"/>
    </row>
    <row r="339" spans="1:46" ht="18.75" customHeight="1">
      <c r="A339" s="66"/>
      <c r="B339" s="330" t="str">
        <f>IF(Calcu_ADJ!B68=FALSE,"",Calcu_ADJ!C68)</f>
        <v/>
      </c>
      <c r="C339" s="330"/>
      <c r="D339" s="330"/>
      <c r="E339" s="330"/>
      <c r="F339" s="330"/>
      <c r="G339" s="330"/>
      <c r="H339" s="330"/>
      <c r="I339" s="330"/>
      <c r="J339" s="376" t="str">
        <f>IF(Calcu_ADJ!B68=FALSE,"",Calcu_ADJ!E68)</f>
        <v/>
      </c>
      <c r="K339" s="376"/>
      <c r="L339" s="376"/>
      <c r="M339" s="376"/>
      <c r="N339" s="376"/>
      <c r="O339" s="376"/>
      <c r="P339" s="376"/>
      <c r="Q339" s="376"/>
      <c r="R339" s="376" t="str">
        <f>IF(Calcu_ADJ!B68=FALSE,"",Calcu_ADJ!I68)</f>
        <v/>
      </c>
      <c r="S339" s="376"/>
      <c r="T339" s="376"/>
      <c r="U339" s="376"/>
      <c r="V339" s="376"/>
      <c r="W339" s="376"/>
      <c r="X339" s="376"/>
      <c r="Y339" s="376"/>
      <c r="Z339" s="376" t="str">
        <f>IF(Calcu_ADJ!B68=FALSE,"",Calcu_ADJ!J68)</f>
        <v/>
      </c>
      <c r="AA339" s="376"/>
      <c r="AB339" s="376"/>
      <c r="AC339" s="376"/>
      <c r="AD339" s="376"/>
      <c r="AE339" s="376"/>
      <c r="AF339" s="376"/>
      <c r="AG339" s="376"/>
      <c r="AH339" s="376" t="str">
        <f>IF(Calcu_ADJ!B68=FALSE,"",Calcu_ADJ!K68)</f>
        <v/>
      </c>
      <c r="AI339" s="376"/>
      <c r="AJ339" s="376"/>
      <c r="AK339" s="376"/>
      <c r="AL339" s="376"/>
      <c r="AM339" s="376"/>
      <c r="AN339" s="376"/>
      <c r="AO339" s="376"/>
    </row>
    <row r="340" spans="1:46" ht="18.75" customHeight="1">
      <c r="A340" s="66"/>
      <c r="B340" s="330" t="str">
        <f>IF(Calcu_ADJ!B69=FALSE,"",Calcu_ADJ!C69)</f>
        <v/>
      </c>
      <c r="C340" s="330"/>
      <c r="D340" s="330"/>
      <c r="E340" s="330"/>
      <c r="F340" s="330"/>
      <c r="G340" s="330"/>
      <c r="H340" s="330"/>
      <c r="I340" s="330"/>
      <c r="J340" s="376" t="str">
        <f>IF(Calcu_ADJ!B69=FALSE,"",Calcu_ADJ!E69)</f>
        <v/>
      </c>
      <c r="K340" s="376"/>
      <c r="L340" s="376"/>
      <c r="M340" s="376"/>
      <c r="N340" s="376"/>
      <c r="O340" s="376"/>
      <c r="P340" s="376"/>
      <c r="Q340" s="376"/>
      <c r="R340" s="376" t="str">
        <f>IF(Calcu_ADJ!B69=FALSE,"",Calcu_ADJ!I69)</f>
        <v/>
      </c>
      <c r="S340" s="376"/>
      <c r="T340" s="376"/>
      <c r="U340" s="376"/>
      <c r="V340" s="376"/>
      <c r="W340" s="376"/>
      <c r="X340" s="376"/>
      <c r="Y340" s="376"/>
      <c r="Z340" s="376" t="str">
        <f>IF(Calcu_ADJ!B69=FALSE,"",Calcu_ADJ!J69)</f>
        <v/>
      </c>
      <c r="AA340" s="376"/>
      <c r="AB340" s="376"/>
      <c r="AC340" s="376"/>
      <c r="AD340" s="376"/>
      <c r="AE340" s="376"/>
      <c r="AF340" s="376"/>
      <c r="AG340" s="376"/>
      <c r="AH340" s="376" t="str">
        <f>IF(Calcu_ADJ!B69=FALSE,"",Calcu_ADJ!K69)</f>
        <v/>
      </c>
      <c r="AI340" s="376"/>
      <c r="AJ340" s="376"/>
      <c r="AK340" s="376"/>
      <c r="AL340" s="376"/>
      <c r="AM340" s="376"/>
      <c r="AN340" s="376"/>
      <c r="AO340" s="376"/>
    </row>
    <row r="341" spans="1:46" ht="18.75" customHeight="1">
      <c r="A341" s="66"/>
      <c r="B341" s="330" t="str">
        <f>IF(Calcu_ADJ!B70=FALSE,"",Calcu_ADJ!C70)</f>
        <v/>
      </c>
      <c r="C341" s="330"/>
      <c r="D341" s="330"/>
      <c r="E341" s="330"/>
      <c r="F341" s="330"/>
      <c r="G341" s="330"/>
      <c r="H341" s="330"/>
      <c r="I341" s="330"/>
      <c r="J341" s="376" t="str">
        <f>IF(Calcu_ADJ!B70=FALSE,"",Calcu_ADJ!E70)</f>
        <v/>
      </c>
      <c r="K341" s="376"/>
      <c r="L341" s="376"/>
      <c r="M341" s="376"/>
      <c r="N341" s="376"/>
      <c r="O341" s="376"/>
      <c r="P341" s="376"/>
      <c r="Q341" s="376"/>
      <c r="R341" s="376" t="str">
        <f>IF(Calcu_ADJ!B70=FALSE,"",Calcu_ADJ!I70)</f>
        <v/>
      </c>
      <c r="S341" s="376"/>
      <c r="T341" s="376"/>
      <c r="U341" s="376"/>
      <c r="V341" s="376"/>
      <c r="W341" s="376"/>
      <c r="X341" s="376"/>
      <c r="Y341" s="376"/>
      <c r="Z341" s="376" t="str">
        <f>IF(Calcu_ADJ!B70=FALSE,"",Calcu_ADJ!J70)</f>
        <v/>
      </c>
      <c r="AA341" s="376"/>
      <c r="AB341" s="376"/>
      <c r="AC341" s="376"/>
      <c r="AD341" s="376"/>
      <c r="AE341" s="376"/>
      <c r="AF341" s="376"/>
      <c r="AG341" s="376"/>
      <c r="AH341" s="376" t="str">
        <f>IF(Calcu_ADJ!B70=FALSE,"",Calcu_ADJ!K70)</f>
        <v/>
      </c>
      <c r="AI341" s="376"/>
      <c r="AJ341" s="376"/>
      <c r="AK341" s="376"/>
      <c r="AL341" s="376"/>
      <c r="AM341" s="376"/>
      <c r="AN341" s="376"/>
      <c r="AO341" s="376"/>
    </row>
    <row r="342" spans="1:46" ht="18.75" customHeight="1">
      <c r="A342" s="66"/>
      <c r="B342" s="330" t="str">
        <f>IF(Calcu_ADJ!B71=FALSE,"",Calcu_ADJ!C71)</f>
        <v/>
      </c>
      <c r="C342" s="330"/>
      <c r="D342" s="330"/>
      <c r="E342" s="330"/>
      <c r="F342" s="330"/>
      <c r="G342" s="330"/>
      <c r="H342" s="330"/>
      <c r="I342" s="330"/>
      <c r="J342" s="376" t="str">
        <f>IF(Calcu_ADJ!B71=FALSE,"",Calcu_ADJ!E71)</f>
        <v/>
      </c>
      <c r="K342" s="376"/>
      <c r="L342" s="376"/>
      <c r="M342" s="376"/>
      <c r="N342" s="376"/>
      <c r="O342" s="376"/>
      <c r="P342" s="376"/>
      <c r="Q342" s="376"/>
      <c r="R342" s="376" t="str">
        <f>IF(Calcu_ADJ!B71=FALSE,"",Calcu_ADJ!I71)</f>
        <v/>
      </c>
      <c r="S342" s="376"/>
      <c r="T342" s="376"/>
      <c r="U342" s="376"/>
      <c r="V342" s="376"/>
      <c r="W342" s="376"/>
      <c r="X342" s="376"/>
      <c r="Y342" s="376"/>
      <c r="Z342" s="376" t="str">
        <f>IF(Calcu_ADJ!B71=FALSE,"",Calcu_ADJ!J71)</f>
        <v/>
      </c>
      <c r="AA342" s="376"/>
      <c r="AB342" s="376"/>
      <c r="AC342" s="376"/>
      <c r="AD342" s="376"/>
      <c r="AE342" s="376"/>
      <c r="AF342" s="376"/>
      <c r="AG342" s="376"/>
      <c r="AH342" s="376" t="str">
        <f>IF(Calcu_ADJ!B71=FALSE,"",Calcu_ADJ!K71)</f>
        <v/>
      </c>
      <c r="AI342" s="376"/>
      <c r="AJ342" s="376"/>
      <c r="AK342" s="376"/>
      <c r="AL342" s="376"/>
      <c r="AM342" s="376"/>
      <c r="AN342" s="376"/>
      <c r="AO342" s="376"/>
    </row>
    <row r="343" spans="1:46" ht="18.75" customHeight="1">
      <c r="A343" s="66"/>
      <c r="B343" s="330" t="str">
        <f>IF(Calcu_ADJ!B72=FALSE,"",Calcu_ADJ!C72)</f>
        <v/>
      </c>
      <c r="C343" s="330"/>
      <c r="D343" s="330"/>
      <c r="E343" s="330"/>
      <c r="F343" s="330"/>
      <c r="G343" s="330"/>
      <c r="H343" s="330"/>
      <c r="I343" s="330"/>
      <c r="J343" s="376" t="str">
        <f>IF(Calcu_ADJ!B72=FALSE,"",Calcu_ADJ!E72)</f>
        <v/>
      </c>
      <c r="K343" s="376"/>
      <c r="L343" s="376"/>
      <c r="M343" s="376"/>
      <c r="N343" s="376"/>
      <c r="O343" s="376"/>
      <c r="P343" s="376"/>
      <c r="Q343" s="376"/>
      <c r="R343" s="376" t="str">
        <f>IF(Calcu_ADJ!B72=FALSE,"",Calcu_ADJ!I72)</f>
        <v/>
      </c>
      <c r="S343" s="376"/>
      <c r="T343" s="376"/>
      <c r="U343" s="376"/>
      <c r="V343" s="376"/>
      <c r="W343" s="376"/>
      <c r="X343" s="376"/>
      <c r="Y343" s="376"/>
      <c r="Z343" s="376" t="str">
        <f>IF(Calcu_ADJ!B72=FALSE,"",Calcu_ADJ!J72)</f>
        <v/>
      </c>
      <c r="AA343" s="376"/>
      <c r="AB343" s="376"/>
      <c r="AC343" s="376"/>
      <c r="AD343" s="376"/>
      <c r="AE343" s="376"/>
      <c r="AF343" s="376"/>
      <c r="AG343" s="376"/>
      <c r="AH343" s="376" t="str">
        <f>IF(Calcu_ADJ!B72=FALSE,"",Calcu_ADJ!K72)</f>
        <v/>
      </c>
      <c r="AI343" s="376"/>
      <c r="AJ343" s="376"/>
      <c r="AK343" s="376"/>
      <c r="AL343" s="376"/>
      <c r="AM343" s="376"/>
      <c r="AN343" s="376"/>
      <c r="AO343" s="376"/>
    </row>
    <row r="344" spans="1:46" ht="18.75" customHeight="1">
      <c r="A344" s="66"/>
      <c r="B344" s="330" t="str">
        <f>IF(Calcu_ADJ!B73=FALSE,"",Calcu_ADJ!C73)</f>
        <v/>
      </c>
      <c r="C344" s="330"/>
      <c r="D344" s="330"/>
      <c r="E344" s="330"/>
      <c r="F344" s="330"/>
      <c r="G344" s="330"/>
      <c r="H344" s="330"/>
      <c r="I344" s="330"/>
      <c r="J344" s="376" t="str">
        <f>IF(Calcu_ADJ!B73=FALSE,"",Calcu_ADJ!E73)</f>
        <v/>
      </c>
      <c r="K344" s="376"/>
      <c r="L344" s="376"/>
      <c r="M344" s="376"/>
      <c r="N344" s="376"/>
      <c r="O344" s="376"/>
      <c r="P344" s="376"/>
      <c r="Q344" s="376"/>
      <c r="R344" s="376" t="str">
        <f>IF(Calcu_ADJ!B73=FALSE,"",Calcu_ADJ!I73)</f>
        <v/>
      </c>
      <c r="S344" s="376"/>
      <c r="T344" s="376"/>
      <c r="U344" s="376"/>
      <c r="V344" s="376"/>
      <c r="W344" s="376"/>
      <c r="X344" s="376"/>
      <c r="Y344" s="376"/>
      <c r="Z344" s="376" t="str">
        <f>IF(Calcu_ADJ!B73=FALSE,"",Calcu_ADJ!J73)</f>
        <v/>
      </c>
      <c r="AA344" s="376"/>
      <c r="AB344" s="376"/>
      <c r="AC344" s="376"/>
      <c r="AD344" s="376"/>
      <c r="AE344" s="376"/>
      <c r="AF344" s="376"/>
      <c r="AG344" s="376"/>
      <c r="AH344" s="376" t="str">
        <f>IF(Calcu_ADJ!B73=FALSE,"",Calcu_ADJ!K73)</f>
        <v/>
      </c>
      <c r="AI344" s="376"/>
      <c r="AJ344" s="376"/>
      <c r="AK344" s="376"/>
      <c r="AL344" s="376"/>
      <c r="AM344" s="376"/>
      <c r="AN344" s="376"/>
      <c r="AO344" s="376"/>
    </row>
    <row r="345" spans="1:46" ht="18.75" customHeight="1">
      <c r="A345" s="66"/>
      <c r="B345" s="330" t="str">
        <f>IF(Calcu_ADJ!B74=FALSE,"",Calcu_ADJ!C74)</f>
        <v/>
      </c>
      <c r="C345" s="330"/>
      <c r="D345" s="330"/>
      <c r="E345" s="330"/>
      <c r="F345" s="330"/>
      <c r="G345" s="330"/>
      <c r="H345" s="330"/>
      <c r="I345" s="330"/>
      <c r="J345" s="376" t="str">
        <f>IF(Calcu_ADJ!B74=FALSE,"",Calcu_ADJ!E74)</f>
        <v/>
      </c>
      <c r="K345" s="376"/>
      <c r="L345" s="376"/>
      <c r="M345" s="376"/>
      <c r="N345" s="376"/>
      <c r="O345" s="376"/>
      <c r="P345" s="376"/>
      <c r="Q345" s="376"/>
      <c r="R345" s="376" t="str">
        <f>IF(Calcu_ADJ!B74=FALSE,"",Calcu_ADJ!I74)</f>
        <v/>
      </c>
      <c r="S345" s="376"/>
      <c r="T345" s="376"/>
      <c r="U345" s="376"/>
      <c r="V345" s="376"/>
      <c r="W345" s="376"/>
      <c r="X345" s="376"/>
      <c r="Y345" s="376"/>
      <c r="Z345" s="376" t="str">
        <f>IF(Calcu_ADJ!B74=FALSE,"",Calcu_ADJ!J74)</f>
        <v/>
      </c>
      <c r="AA345" s="376"/>
      <c r="AB345" s="376"/>
      <c r="AC345" s="376"/>
      <c r="AD345" s="376"/>
      <c r="AE345" s="376"/>
      <c r="AF345" s="376"/>
      <c r="AG345" s="376"/>
      <c r="AH345" s="376" t="str">
        <f>IF(Calcu_ADJ!B74=FALSE,"",Calcu_ADJ!K74)</f>
        <v/>
      </c>
      <c r="AI345" s="376"/>
      <c r="AJ345" s="376"/>
      <c r="AK345" s="376"/>
      <c r="AL345" s="376"/>
      <c r="AM345" s="376"/>
      <c r="AN345" s="376"/>
      <c r="AO345" s="376"/>
    </row>
    <row r="346" spans="1:46" ht="18.75" customHeight="1">
      <c r="A346" s="66"/>
      <c r="B346" s="330" t="str">
        <f>IF(Calcu_ADJ!B75=FALSE,"",Calcu_ADJ!C75)</f>
        <v/>
      </c>
      <c r="C346" s="330"/>
      <c r="D346" s="330"/>
      <c r="E346" s="330"/>
      <c r="F346" s="330"/>
      <c r="G346" s="330"/>
      <c r="H346" s="330"/>
      <c r="I346" s="330"/>
      <c r="J346" s="376" t="str">
        <f>IF(Calcu_ADJ!B75=FALSE,"",Calcu_ADJ!E75)</f>
        <v/>
      </c>
      <c r="K346" s="376"/>
      <c r="L346" s="376"/>
      <c r="M346" s="376"/>
      <c r="N346" s="376"/>
      <c r="O346" s="376"/>
      <c r="P346" s="376"/>
      <c r="Q346" s="376"/>
      <c r="R346" s="376" t="str">
        <f>IF(Calcu_ADJ!B75=FALSE,"",Calcu_ADJ!I75)</f>
        <v/>
      </c>
      <c r="S346" s="376"/>
      <c r="T346" s="376"/>
      <c r="U346" s="376"/>
      <c r="V346" s="376"/>
      <c r="W346" s="376"/>
      <c r="X346" s="376"/>
      <c r="Y346" s="376"/>
      <c r="Z346" s="376" t="str">
        <f>IF(Calcu_ADJ!B75=FALSE,"",Calcu_ADJ!J75)</f>
        <v/>
      </c>
      <c r="AA346" s="376"/>
      <c r="AB346" s="376"/>
      <c r="AC346" s="376"/>
      <c r="AD346" s="376"/>
      <c r="AE346" s="376"/>
      <c r="AF346" s="376"/>
      <c r="AG346" s="376"/>
      <c r="AH346" s="376" t="str">
        <f>IF(Calcu_ADJ!B75=FALSE,"",Calcu_ADJ!K75)</f>
        <v/>
      </c>
      <c r="AI346" s="376"/>
      <c r="AJ346" s="376"/>
      <c r="AK346" s="376"/>
      <c r="AL346" s="376"/>
      <c r="AM346" s="376"/>
      <c r="AN346" s="376"/>
      <c r="AO346" s="376"/>
    </row>
    <row r="347" spans="1:46" ht="18.75" customHeight="1">
      <c r="A347" s="66"/>
      <c r="B347" s="227"/>
      <c r="C347" s="227"/>
      <c r="D347" s="22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  <c r="AA347" s="227"/>
      <c r="AB347" s="227"/>
      <c r="AC347" s="227"/>
      <c r="AD347" s="227"/>
      <c r="AE347" s="227"/>
      <c r="AF347" s="227"/>
      <c r="AG347" s="227"/>
      <c r="AH347" s="227"/>
      <c r="AI347" s="227"/>
      <c r="AJ347" s="227"/>
      <c r="AK347" s="227"/>
      <c r="AL347" s="227"/>
      <c r="AM347" s="227"/>
      <c r="AN347" s="227"/>
      <c r="AO347" s="227"/>
      <c r="AP347" s="227"/>
      <c r="AQ347" s="227"/>
      <c r="AR347" s="227"/>
      <c r="AS347" s="227"/>
      <c r="AT347" s="227"/>
    </row>
    <row r="348" spans="1:46" ht="18.75" customHeight="1">
      <c r="A348" s="70" t="s">
        <v>391</v>
      </c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</row>
    <row r="349" spans="1:46" ht="18.75" customHeight="1">
      <c r="A349" s="65"/>
      <c r="B349" s="377"/>
      <c r="C349" s="378"/>
      <c r="D349" s="357"/>
      <c r="E349" s="357"/>
      <c r="F349" s="357"/>
      <c r="G349" s="357"/>
      <c r="H349" s="357"/>
      <c r="I349" s="357"/>
      <c r="J349" s="357">
        <v>1</v>
      </c>
      <c r="K349" s="357"/>
      <c r="L349" s="357"/>
      <c r="M349" s="357"/>
      <c r="N349" s="357"/>
      <c r="O349" s="357"/>
      <c r="P349" s="357"/>
      <c r="Q349" s="357">
        <v>2</v>
      </c>
      <c r="R349" s="357"/>
      <c r="S349" s="357"/>
      <c r="T349" s="357"/>
      <c r="U349" s="357"/>
      <c r="V349" s="357"/>
      <c r="W349" s="357"/>
      <c r="X349" s="357">
        <v>3</v>
      </c>
      <c r="Y349" s="357"/>
      <c r="Z349" s="357"/>
      <c r="AA349" s="357"/>
      <c r="AB349" s="357"/>
      <c r="AC349" s="357">
        <v>4</v>
      </c>
      <c r="AD349" s="357"/>
      <c r="AE349" s="357"/>
      <c r="AF349" s="357"/>
      <c r="AG349" s="357"/>
      <c r="AH349" s="357">
        <v>5</v>
      </c>
      <c r="AI349" s="357"/>
      <c r="AJ349" s="357"/>
      <c r="AK349" s="357"/>
      <c r="AL349" s="357"/>
      <c r="AM349" s="357"/>
      <c r="AN349" s="357"/>
      <c r="AO349" s="357"/>
      <c r="AP349" s="357">
        <v>6</v>
      </c>
      <c r="AQ349" s="357"/>
      <c r="AR349" s="357"/>
      <c r="AS349" s="357"/>
      <c r="AT349" s="65"/>
    </row>
    <row r="350" spans="1:46" ht="18.75" customHeight="1">
      <c r="A350" s="65"/>
      <c r="B350" s="379"/>
      <c r="C350" s="380"/>
      <c r="D350" s="373" t="s">
        <v>239</v>
      </c>
      <c r="E350" s="373"/>
      <c r="F350" s="373"/>
      <c r="G350" s="373"/>
      <c r="H350" s="373"/>
      <c r="I350" s="373"/>
      <c r="J350" s="373" t="s">
        <v>240</v>
      </c>
      <c r="K350" s="373"/>
      <c r="L350" s="373"/>
      <c r="M350" s="373"/>
      <c r="N350" s="373"/>
      <c r="O350" s="373"/>
      <c r="P350" s="373"/>
      <c r="Q350" s="373" t="s">
        <v>241</v>
      </c>
      <c r="R350" s="373"/>
      <c r="S350" s="373"/>
      <c r="T350" s="373"/>
      <c r="U350" s="373"/>
      <c r="V350" s="373"/>
      <c r="W350" s="373"/>
      <c r="X350" s="373" t="s">
        <v>392</v>
      </c>
      <c r="Y350" s="373"/>
      <c r="Z350" s="373"/>
      <c r="AA350" s="373"/>
      <c r="AB350" s="373"/>
      <c r="AC350" s="373" t="s">
        <v>243</v>
      </c>
      <c r="AD350" s="373"/>
      <c r="AE350" s="373"/>
      <c r="AF350" s="373"/>
      <c r="AG350" s="373"/>
      <c r="AH350" s="373" t="s">
        <v>244</v>
      </c>
      <c r="AI350" s="373"/>
      <c r="AJ350" s="373"/>
      <c r="AK350" s="373"/>
      <c r="AL350" s="373"/>
      <c r="AM350" s="373"/>
      <c r="AN350" s="373"/>
      <c r="AO350" s="373"/>
      <c r="AP350" s="373" t="s">
        <v>245</v>
      </c>
      <c r="AQ350" s="373"/>
      <c r="AR350" s="373"/>
      <c r="AS350" s="373"/>
      <c r="AT350" s="65"/>
    </row>
    <row r="351" spans="1:46" ht="18.75" customHeight="1">
      <c r="A351" s="65"/>
      <c r="B351" s="381"/>
      <c r="C351" s="382"/>
      <c r="D351" s="374" t="s">
        <v>246</v>
      </c>
      <c r="E351" s="374"/>
      <c r="F351" s="374"/>
      <c r="G351" s="374"/>
      <c r="H351" s="374"/>
      <c r="I351" s="374"/>
      <c r="J351" s="375" t="s">
        <v>247</v>
      </c>
      <c r="K351" s="375"/>
      <c r="L351" s="375"/>
      <c r="M351" s="375"/>
      <c r="N351" s="375"/>
      <c r="O351" s="375"/>
      <c r="P351" s="375"/>
      <c r="Q351" s="375" t="s">
        <v>393</v>
      </c>
      <c r="R351" s="375"/>
      <c r="S351" s="375"/>
      <c r="T351" s="375"/>
      <c r="U351" s="375"/>
      <c r="V351" s="375"/>
      <c r="W351" s="375"/>
      <c r="X351" s="375"/>
      <c r="Y351" s="375"/>
      <c r="Z351" s="375"/>
      <c r="AA351" s="375"/>
      <c r="AB351" s="375"/>
      <c r="AC351" s="375" t="s">
        <v>249</v>
      </c>
      <c r="AD351" s="375"/>
      <c r="AE351" s="375"/>
      <c r="AF351" s="375"/>
      <c r="AG351" s="375"/>
      <c r="AH351" s="375" t="s">
        <v>250</v>
      </c>
      <c r="AI351" s="375"/>
      <c r="AJ351" s="375"/>
      <c r="AK351" s="375"/>
      <c r="AL351" s="375"/>
      <c r="AM351" s="375"/>
      <c r="AN351" s="375"/>
      <c r="AO351" s="375"/>
      <c r="AP351" s="375"/>
      <c r="AQ351" s="375"/>
      <c r="AR351" s="375"/>
      <c r="AS351" s="375"/>
      <c r="AT351" s="65"/>
    </row>
    <row r="352" spans="1:46" ht="18.75" customHeight="1">
      <c r="A352" s="65"/>
      <c r="B352" s="357" t="s">
        <v>251</v>
      </c>
      <c r="C352" s="357"/>
      <c r="D352" s="358" t="s">
        <v>231</v>
      </c>
      <c r="E352" s="358"/>
      <c r="F352" s="358"/>
      <c r="G352" s="358"/>
      <c r="H352" s="358"/>
      <c r="I352" s="358"/>
      <c r="J352" s="359" t="e">
        <f ca="1">OFFSET(R330,B319,0)</f>
        <v>#N/A</v>
      </c>
      <c r="K352" s="360"/>
      <c r="L352" s="360"/>
      <c r="M352" s="360"/>
      <c r="N352" s="360"/>
      <c r="O352" s="361">
        <f>N316</f>
        <v>0</v>
      </c>
      <c r="P352" s="362"/>
      <c r="Q352" s="363" t="e">
        <f ca="1">MAX(T319/SQRT(3),Z319/2/SQRT(3))</f>
        <v>#N/A</v>
      </c>
      <c r="R352" s="364"/>
      <c r="S352" s="364"/>
      <c r="T352" s="364"/>
      <c r="U352" s="365" t="str">
        <f>T318</f>
        <v>mg</v>
      </c>
      <c r="V352" s="361"/>
      <c r="W352" s="362"/>
      <c r="X352" s="357" t="str">
        <f>IF(N319=0,"직사각형","t")</f>
        <v>직사각형</v>
      </c>
      <c r="Y352" s="357"/>
      <c r="Z352" s="357"/>
      <c r="AA352" s="357"/>
      <c r="AB352" s="357"/>
      <c r="AC352" s="357">
        <v>-1</v>
      </c>
      <c r="AD352" s="357"/>
      <c r="AE352" s="357"/>
      <c r="AF352" s="357"/>
      <c r="AG352" s="357"/>
      <c r="AH352" s="363" t="e">
        <f ca="1">Q352</f>
        <v>#N/A</v>
      </c>
      <c r="AI352" s="364"/>
      <c r="AJ352" s="364"/>
      <c r="AK352" s="364"/>
      <c r="AL352" s="364"/>
      <c r="AM352" s="365" t="str">
        <f>U352</f>
        <v>mg</v>
      </c>
      <c r="AN352" s="365"/>
      <c r="AO352" s="371"/>
      <c r="AP352" s="357" t="str">
        <f>IF(N319=0,"∞",2)</f>
        <v>∞</v>
      </c>
      <c r="AQ352" s="357"/>
      <c r="AR352" s="357"/>
      <c r="AS352" s="357"/>
      <c r="AT352" s="65"/>
    </row>
    <row r="353" spans="1:61" ht="18.75" customHeight="1">
      <c r="A353" s="65"/>
      <c r="B353" s="357" t="s">
        <v>394</v>
      </c>
      <c r="C353" s="357"/>
      <c r="D353" s="358" t="s">
        <v>229</v>
      </c>
      <c r="E353" s="358"/>
      <c r="F353" s="358"/>
      <c r="G353" s="358"/>
      <c r="H353" s="358"/>
      <c r="I353" s="358"/>
      <c r="J353" s="359" t="e">
        <f ca="1">OFFSET(J330,B319,0)</f>
        <v>#N/A</v>
      </c>
      <c r="K353" s="372"/>
      <c r="L353" s="372"/>
      <c r="M353" s="372"/>
      <c r="N353" s="372"/>
      <c r="O353" s="361">
        <f>N316</f>
        <v>0</v>
      </c>
      <c r="P353" s="362"/>
      <c r="Q353" s="363" t="e">
        <f ca="1">SQRT(SUMSQ(AL319/2,AR319))</f>
        <v>#N/A</v>
      </c>
      <c r="R353" s="364"/>
      <c r="S353" s="364"/>
      <c r="T353" s="364"/>
      <c r="U353" s="365" t="str">
        <f>AL318</f>
        <v>mg</v>
      </c>
      <c r="V353" s="361"/>
      <c r="W353" s="362"/>
      <c r="X353" s="357" t="s">
        <v>395</v>
      </c>
      <c r="Y353" s="357"/>
      <c r="Z353" s="357"/>
      <c r="AA353" s="357"/>
      <c r="AB353" s="357"/>
      <c r="AC353" s="357">
        <v>1</v>
      </c>
      <c r="AD353" s="357"/>
      <c r="AE353" s="357"/>
      <c r="AF353" s="357"/>
      <c r="AG353" s="357"/>
      <c r="AH353" s="363" t="e">
        <f ca="1">Q353</f>
        <v>#N/A</v>
      </c>
      <c r="AI353" s="364"/>
      <c r="AJ353" s="364"/>
      <c r="AK353" s="364"/>
      <c r="AL353" s="364"/>
      <c r="AM353" s="365" t="str">
        <f>U353</f>
        <v>mg</v>
      </c>
      <c r="AN353" s="365"/>
      <c r="AO353" s="371"/>
      <c r="AP353" s="357" t="s">
        <v>57</v>
      </c>
      <c r="AQ353" s="357"/>
      <c r="AR353" s="357"/>
      <c r="AS353" s="357"/>
      <c r="AT353" s="65"/>
    </row>
    <row r="354" spans="1:61" ht="18.75" customHeight="1">
      <c r="A354" s="65"/>
      <c r="B354" s="357" t="s">
        <v>253</v>
      </c>
      <c r="C354" s="357"/>
      <c r="D354" s="358" t="s">
        <v>233</v>
      </c>
      <c r="E354" s="358"/>
      <c r="F354" s="358"/>
      <c r="G354" s="358"/>
      <c r="H354" s="358"/>
      <c r="I354" s="358"/>
      <c r="J354" s="359">
        <v>0</v>
      </c>
      <c r="K354" s="360"/>
      <c r="L354" s="360"/>
      <c r="M354" s="360"/>
      <c r="N354" s="360"/>
      <c r="O354" s="361">
        <f>N316</f>
        <v>0</v>
      </c>
      <c r="P354" s="362"/>
      <c r="Q354" s="363" t="e">
        <f ca="1">Z319/2/SQRT(3)</f>
        <v>#N/A</v>
      </c>
      <c r="R354" s="364"/>
      <c r="S354" s="364"/>
      <c r="T354" s="364"/>
      <c r="U354" s="365" t="str">
        <f>Z318</f>
        <v>mg</v>
      </c>
      <c r="V354" s="361"/>
      <c r="W354" s="362"/>
      <c r="X354" s="357" t="s">
        <v>396</v>
      </c>
      <c r="Y354" s="357"/>
      <c r="Z354" s="357"/>
      <c r="AA354" s="357"/>
      <c r="AB354" s="357"/>
      <c r="AC354" s="357">
        <v>1</v>
      </c>
      <c r="AD354" s="357"/>
      <c r="AE354" s="357"/>
      <c r="AF354" s="357"/>
      <c r="AG354" s="357"/>
      <c r="AH354" s="363" t="e">
        <f ca="1">Q354</f>
        <v>#N/A</v>
      </c>
      <c r="AI354" s="364"/>
      <c r="AJ354" s="364"/>
      <c r="AK354" s="364"/>
      <c r="AL354" s="364"/>
      <c r="AM354" s="365" t="str">
        <f>U354</f>
        <v>mg</v>
      </c>
      <c r="AN354" s="365"/>
      <c r="AO354" s="371"/>
      <c r="AP354" s="357" t="s">
        <v>57</v>
      </c>
      <c r="AQ354" s="357"/>
      <c r="AR354" s="357"/>
      <c r="AS354" s="357"/>
      <c r="AT354" s="65"/>
    </row>
    <row r="355" spans="1:61" ht="18.75" customHeight="1">
      <c r="A355" s="65"/>
      <c r="B355" s="357" t="s">
        <v>254</v>
      </c>
      <c r="C355" s="357"/>
      <c r="D355" s="358" t="s">
        <v>235</v>
      </c>
      <c r="E355" s="358"/>
      <c r="F355" s="358"/>
      <c r="G355" s="358"/>
      <c r="H355" s="358"/>
      <c r="I355" s="358"/>
      <c r="J355" s="359">
        <v>0</v>
      </c>
      <c r="K355" s="360"/>
      <c r="L355" s="360"/>
      <c r="M355" s="360"/>
      <c r="N355" s="360"/>
      <c r="O355" s="361">
        <f>N316</f>
        <v>0</v>
      </c>
      <c r="P355" s="362"/>
      <c r="Q355" s="363" t="e">
        <f ca="1">BD319/4/SQRT(3)</f>
        <v>#N/A</v>
      </c>
      <c r="R355" s="364"/>
      <c r="S355" s="364"/>
      <c r="T355" s="364"/>
      <c r="U355" s="365" t="str">
        <f>BD318</f>
        <v>mg</v>
      </c>
      <c r="V355" s="361"/>
      <c r="W355" s="362"/>
      <c r="X355" s="357" t="s">
        <v>396</v>
      </c>
      <c r="Y355" s="357"/>
      <c r="Z355" s="357"/>
      <c r="AA355" s="357"/>
      <c r="AB355" s="357"/>
      <c r="AC355" s="357">
        <v>1</v>
      </c>
      <c r="AD355" s="357"/>
      <c r="AE355" s="357"/>
      <c r="AF355" s="357"/>
      <c r="AG355" s="357"/>
      <c r="AH355" s="363" t="e">
        <f ca="1">Q355</f>
        <v>#N/A</v>
      </c>
      <c r="AI355" s="364"/>
      <c r="AJ355" s="364"/>
      <c r="AK355" s="364"/>
      <c r="AL355" s="364"/>
      <c r="AM355" s="365" t="str">
        <f>U355</f>
        <v>mg</v>
      </c>
      <c r="AN355" s="365"/>
      <c r="AO355" s="371"/>
      <c r="AP355" s="357" t="s">
        <v>57</v>
      </c>
      <c r="AQ355" s="357"/>
      <c r="AR355" s="357"/>
      <c r="AS355" s="357"/>
      <c r="AT355" s="65"/>
    </row>
    <row r="356" spans="1:61" ht="18.75" customHeight="1">
      <c r="A356" s="65"/>
      <c r="B356" s="357" t="s">
        <v>255</v>
      </c>
      <c r="C356" s="357"/>
      <c r="D356" s="358" t="s">
        <v>227</v>
      </c>
      <c r="E356" s="358"/>
      <c r="F356" s="358"/>
      <c r="G356" s="358"/>
      <c r="H356" s="358"/>
      <c r="I356" s="358"/>
      <c r="J356" s="366" t="e">
        <f ca="1">OFFSET(Z330,B319,0)</f>
        <v>#N/A</v>
      </c>
      <c r="K356" s="367"/>
      <c r="L356" s="367"/>
      <c r="M356" s="367"/>
      <c r="N356" s="367"/>
      <c r="O356" s="361">
        <f>O353</f>
        <v>0</v>
      </c>
      <c r="P356" s="362"/>
      <c r="Q356" s="368" t="s">
        <v>200</v>
      </c>
      <c r="R356" s="369"/>
      <c r="S356" s="369"/>
      <c r="T356" s="369"/>
      <c r="U356" s="369"/>
      <c r="V356" s="369"/>
      <c r="W356" s="370"/>
      <c r="X356" s="357" t="s">
        <v>200</v>
      </c>
      <c r="Y356" s="357"/>
      <c r="Z356" s="357"/>
      <c r="AA356" s="357"/>
      <c r="AB356" s="357"/>
      <c r="AC356" s="357" t="s">
        <v>200</v>
      </c>
      <c r="AD356" s="357"/>
      <c r="AE356" s="357"/>
      <c r="AF356" s="357"/>
      <c r="AG356" s="357"/>
      <c r="AH356" s="363" t="e">
        <f ca="1">SQRT(SUMSQ(AH352:AL355))</f>
        <v>#N/A</v>
      </c>
      <c r="AI356" s="364"/>
      <c r="AJ356" s="364"/>
      <c r="AK356" s="364"/>
      <c r="AL356" s="364"/>
      <c r="AM356" s="365" t="str">
        <f>H318</f>
        <v>mg</v>
      </c>
      <c r="AN356" s="365"/>
      <c r="AO356" s="371"/>
      <c r="AP356" s="357" t="str">
        <f>IF(N319=0,"∞",ROUNDDOWN(AH356^4/(AH352^4/AP352),0))</f>
        <v>∞</v>
      </c>
      <c r="AQ356" s="357"/>
      <c r="AR356" s="357"/>
      <c r="AS356" s="357"/>
      <c r="AT356" s="65"/>
    </row>
    <row r="357" spans="1:61" ht="18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</row>
    <row r="358" spans="1:61" ht="18.75" customHeight="1">
      <c r="A358" s="66" t="s">
        <v>680</v>
      </c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74"/>
      <c r="AI358" s="228"/>
      <c r="AJ358" s="228"/>
      <c r="AK358" s="228"/>
      <c r="AL358" s="65"/>
      <c r="AM358" s="65"/>
      <c r="AN358" s="65"/>
      <c r="AO358" s="65"/>
      <c r="AP358" s="65"/>
      <c r="AQ358" s="65"/>
      <c r="AR358" s="65"/>
      <c r="AS358" s="65"/>
      <c r="AT358" s="65"/>
    </row>
    <row r="359" spans="1:61" ht="18.75" customHeight="1">
      <c r="B359" s="228" t="s">
        <v>317</v>
      </c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</row>
    <row r="360" spans="1:61" ht="18.75" customHeight="1">
      <c r="A360" s="65"/>
      <c r="B360" s="65"/>
      <c r="C360" s="65"/>
      <c r="D360" s="65"/>
      <c r="E360" s="65"/>
      <c r="F360" s="65"/>
      <c r="G360" s="230" t="s">
        <v>318</v>
      </c>
      <c r="H360" s="332">
        <f ca="1">IF(AP356&gt;9,2,OFFSET($E$415,MATCH(AP356,$B$416:$B$425,0),0))</f>
        <v>2</v>
      </c>
      <c r="I360" s="332"/>
      <c r="J360" s="332"/>
      <c r="K360" s="231" t="s">
        <v>271</v>
      </c>
      <c r="L360" s="333" t="e">
        <f ca="1">AH356</f>
        <v>#N/A</v>
      </c>
      <c r="M360" s="333"/>
      <c r="N360" s="333"/>
      <c r="O360" s="334" t="str">
        <f>AM356</f>
        <v>mg</v>
      </c>
      <c r="P360" s="335"/>
      <c r="Q360" s="227" t="s">
        <v>265</v>
      </c>
      <c r="R360" s="331" t="e">
        <f ca="1">L360*H360</f>
        <v>#N/A</v>
      </c>
      <c r="S360" s="331"/>
      <c r="T360" s="331"/>
      <c r="U360" s="331" t="str">
        <f>O360</f>
        <v>mg</v>
      </c>
      <c r="V360" s="331"/>
      <c r="W360" s="229"/>
      <c r="X360" s="229"/>
      <c r="Y360" s="229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</row>
    <row r="361" spans="1:61" ht="18.75" customHeight="1">
      <c r="A361" s="65"/>
      <c r="B361" s="65"/>
      <c r="C361" s="65"/>
      <c r="D361" s="65"/>
      <c r="E361" s="65"/>
      <c r="F361" s="65"/>
      <c r="G361" s="65"/>
      <c r="H361" s="230"/>
      <c r="I361" s="88"/>
      <c r="J361" s="88"/>
      <c r="K361" s="88"/>
      <c r="L361" s="88"/>
      <c r="M361" s="227"/>
      <c r="N361" s="90"/>
      <c r="O361" s="90"/>
      <c r="P361" s="90"/>
      <c r="Q361" s="90"/>
      <c r="R361" s="90"/>
      <c r="S361" s="90"/>
      <c r="T361" s="90"/>
      <c r="U361" s="90"/>
      <c r="V361" s="7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</row>
    <row r="364" spans="1:61" s="82" customFormat="1" ht="18.75" customHeight="1">
      <c r="A364" s="91" t="s">
        <v>397</v>
      </c>
    </row>
    <row r="365" spans="1:61" s="82" customFormat="1" ht="18.75" customHeight="1">
      <c r="A365" s="83" t="s">
        <v>208</v>
      </c>
    </row>
    <row r="366" spans="1:61" s="82" customFormat="1" ht="18.75" customHeight="1">
      <c r="B366" s="336" t="s">
        <v>209</v>
      </c>
      <c r="C366" s="336"/>
      <c r="D366" s="336"/>
      <c r="E366" s="336"/>
      <c r="F366" s="336"/>
      <c r="G366" s="336"/>
      <c r="H366" s="336" t="s">
        <v>99</v>
      </c>
      <c r="I366" s="336"/>
      <c r="J366" s="336"/>
      <c r="K366" s="336"/>
      <c r="L366" s="336"/>
      <c r="M366" s="336"/>
      <c r="N366" s="337" t="s">
        <v>67</v>
      </c>
      <c r="O366" s="337"/>
      <c r="P366" s="337"/>
      <c r="Q366" s="337"/>
      <c r="R366" s="337"/>
      <c r="S366" s="337"/>
    </row>
    <row r="367" spans="1:61" s="82" customFormat="1" ht="18.75" customHeight="1">
      <c r="B367" s="338">
        <f>Calcu_ADJ!B83</f>
        <v>0</v>
      </c>
      <c r="C367" s="330"/>
      <c r="D367" s="330"/>
      <c r="E367" s="330"/>
      <c r="F367" s="330"/>
      <c r="G367" s="330"/>
      <c r="H367" s="330">
        <f>Calcu_ADJ!C83</f>
        <v>0</v>
      </c>
      <c r="I367" s="330"/>
      <c r="J367" s="330"/>
      <c r="K367" s="330"/>
      <c r="L367" s="330"/>
      <c r="M367" s="330"/>
      <c r="N367" s="339">
        <f>Calcu_ADJ!D83</f>
        <v>0</v>
      </c>
      <c r="O367" s="339"/>
      <c r="P367" s="339"/>
      <c r="Q367" s="339"/>
      <c r="R367" s="339"/>
      <c r="S367" s="339"/>
    </row>
    <row r="368" spans="1:61" s="82" customFormat="1" ht="18.75" customHeight="1">
      <c r="B368" s="395" t="s">
        <v>210</v>
      </c>
      <c r="C368" s="396"/>
      <c r="D368" s="396"/>
      <c r="E368" s="396"/>
      <c r="F368" s="396"/>
      <c r="G368" s="397"/>
      <c r="H368" s="336" t="s">
        <v>211</v>
      </c>
      <c r="I368" s="336"/>
      <c r="J368" s="336"/>
      <c r="K368" s="336"/>
      <c r="L368" s="336"/>
      <c r="M368" s="336"/>
      <c r="N368" s="336" t="s">
        <v>212</v>
      </c>
      <c r="O368" s="336"/>
      <c r="P368" s="336"/>
      <c r="Q368" s="336"/>
      <c r="R368" s="336"/>
      <c r="S368" s="336"/>
      <c r="T368" s="336" t="s">
        <v>212</v>
      </c>
      <c r="U368" s="336"/>
      <c r="V368" s="336"/>
      <c r="W368" s="336"/>
      <c r="X368" s="336"/>
      <c r="Y368" s="336"/>
      <c r="Z368" s="336" t="s">
        <v>99</v>
      </c>
      <c r="AA368" s="336"/>
      <c r="AB368" s="336"/>
      <c r="AC368" s="336"/>
      <c r="AD368" s="336"/>
      <c r="AE368" s="336"/>
      <c r="AF368" s="336" t="s">
        <v>213</v>
      </c>
      <c r="AG368" s="336"/>
      <c r="AH368" s="336"/>
      <c r="AI368" s="336"/>
      <c r="AJ368" s="336"/>
      <c r="AK368" s="336"/>
      <c r="AL368" s="336" t="s">
        <v>213</v>
      </c>
      <c r="AM368" s="336"/>
      <c r="AN368" s="336"/>
      <c r="AO368" s="336"/>
      <c r="AP368" s="336"/>
      <c r="AQ368" s="336"/>
      <c r="AR368" s="336" t="s">
        <v>214</v>
      </c>
      <c r="AS368" s="336"/>
      <c r="AT368" s="336"/>
      <c r="AU368" s="336"/>
      <c r="AV368" s="336"/>
      <c r="AW368" s="336"/>
      <c r="AX368" s="383" t="s">
        <v>215</v>
      </c>
      <c r="AY368" s="383"/>
      <c r="AZ368" s="383"/>
      <c r="BA368" s="383"/>
      <c r="BB368" s="383"/>
      <c r="BC368" s="383"/>
      <c r="BD368" s="383" t="s">
        <v>215</v>
      </c>
      <c r="BE368" s="383"/>
      <c r="BF368" s="383"/>
      <c r="BG368" s="383"/>
      <c r="BH368" s="383"/>
      <c r="BI368" s="383"/>
    </row>
    <row r="369" spans="1:61" s="82" customFormat="1" ht="18.75" customHeight="1">
      <c r="B369" s="398"/>
      <c r="C369" s="399"/>
      <c r="D369" s="399"/>
      <c r="E369" s="399"/>
      <c r="F369" s="399"/>
      <c r="G369" s="400"/>
      <c r="H369" s="384" t="str">
        <f>IF(N367="kg","g","mg")</f>
        <v>mg</v>
      </c>
      <c r="I369" s="384"/>
      <c r="J369" s="384"/>
      <c r="K369" s="384"/>
      <c r="L369" s="384"/>
      <c r="M369" s="384"/>
      <c r="N369" s="336">
        <f>N367</f>
        <v>0</v>
      </c>
      <c r="O369" s="336"/>
      <c r="P369" s="336"/>
      <c r="Q369" s="336"/>
      <c r="R369" s="336"/>
      <c r="S369" s="336"/>
      <c r="T369" s="384" t="str">
        <f>H369</f>
        <v>mg</v>
      </c>
      <c r="U369" s="384"/>
      <c r="V369" s="384"/>
      <c r="W369" s="384"/>
      <c r="X369" s="384"/>
      <c r="Y369" s="384"/>
      <c r="Z369" s="384" t="str">
        <f>T369</f>
        <v>mg</v>
      </c>
      <c r="AA369" s="384"/>
      <c r="AB369" s="384"/>
      <c r="AC369" s="384"/>
      <c r="AD369" s="384"/>
      <c r="AE369" s="384"/>
      <c r="AF369" s="336">
        <f>N367</f>
        <v>0</v>
      </c>
      <c r="AG369" s="336"/>
      <c r="AH369" s="336"/>
      <c r="AI369" s="336"/>
      <c r="AJ369" s="336"/>
      <c r="AK369" s="336"/>
      <c r="AL369" s="384" t="str">
        <f>Z369</f>
        <v>mg</v>
      </c>
      <c r="AM369" s="384"/>
      <c r="AN369" s="384"/>
      <c r="AO369" s="384"/>
      <c r="AP369" s="384"/>
      <c r="AQ369" s="384"/>
      <c r="AR369" s="384" t="str">
        <f>H369</f>
        <v>mg</v>
      </c>
      <c r="AS369" s="384"/>
      <c r="AT369" s="384"/>
      <c r="AU369" s="384"/>
      <c r="AV369" s="384"/>
      <c r="AW369" s="384"/>
      <c r="AX369" s="336">
        <f>N367</f>
        <v>0</v>
      </c>
      <c r="AY369" s="336"/>
      <c r="AZ369" s="336"/>
      <c r="BA369" s="336"/>
      <c r="BB369" s="336"/>
      <c r="BC369" s="336"/>
      <c r="BD369" s="384" t="str">
        <f>AL369</f>
        <v>mg</v>
      </c>
      <c r="BE369" s="384"/>
      <c r="BF369" s="384"/>
      <c r="BG369" s="384"/>
      <c r="BH369" s="384"/>
      <c r="BI369" s="384"/>
    </row>
    <row r="370" spans="1:61" s="82" customFormat="1" ht="18.75" customHeight="1">
      <c r="B370" s="330" t="e">
        <f>MATCH(B367,B382:B397,0)</f>
        <v>#N/A</v>
      </c>
      <c r="C370" s="330"/>
      <c r="D370" s="330"/>
      <c r="E370" s="330"/>
      <c r="F370" s="330"/>
      <c r="G370" s="330"/>
      <c r="H370" s="330" t="e">
        <f ca="1">OFFSET(Calcu_ADJ!$B$5,MATCH(H369,Calcu_ADJ!$B$6:$B$8,0),MATCH(N367,Calcu_ADJ!$C$5:$E$5,0))</f>
        <v>#N/A</v>
      </c>
      <c r="I370" s="330"/>
      <c r="J370" s="330"/>
      <c r="K370" s="330"/>
      <c r="L370" s="330"/>
      <c r="M370" s="330"/>
      <c r="N370" s="376">
        <f>MAX(AH382:AO397)</f>
        <v>0</v>
      </c>
      <c r="O370" s="330"/>
      <c r="P370" s="330"/>
      <c r="Q370" s="330"/>
      <c r="R370" s="330"/>
      <c r="S370" s="330"/>
      <c r="T370" s="330" t="e">
        <f ca="1">N370*H370</f>
        <v>#N/A</v>
      </c>
      <c r="U370" s="330"/>
      <c r="V370" s="330"/>
      <c r="W370" s="330"/>
      <c r="X370" s="330"/>
      <c r="Y370" s="330"/>
      <c r="Z370" s="330" t="e">
        <f ca="1">H367*H370</f>
        <v>#N/A</v>
      </c>
      <c r="AA370" s="330"/>
      <c r="AB370" s="330"/>
      <c r="AC370" s="330"/>
      <c r="AD370" s="330"/>
      <c r="AE370" s="330"/>
      <c r="AF370" s="330">
        <f>SUM(Mass_1_3!B99:B165)</f>
        <v>0</v>
      </c>
      <c r="AG370" s="330"/>
      <c r="AH370" s="330"/>
      <c r="AI370" s="330"/>
      <c r="AJ370" s="330"/>
      <c r="AK370" s="330"/>
      <c r="AL370" s="330" t="e">
        <f ca="1">AF370*H370</f>
        <v>#N/A</v>
      </c>
      <c r="AM370" s="330"/>
      <c r="AN370" s="330"/>
      <c r="AO370" s="330"/>
      <c r="AP370" s="330"/>
      <c r="AQ370" s="330"/>
      <c r="AR370" s="330">
        <f ca="1">SUM('표준분동 불안정성'!AJ3:AJ32)/IF(H369="mg",1,IF(H369="g",1000,1000000))</f>
        <v>0</v>
      </c>
      <c r="AS370" s="330"/>
      <c r="AT370" s="330"/>
      <c r="AU370" s="330"/>
      <c r="AV370" s="330"/>
      <c r="AW370" s="330"/>
      <c r="AX370" s="330">
        <f>ABS(MAX(N376:AK376)-ABS(MIN(N376:AK376)))</f>
        <v>0</v>
      </c>
      <c r="AY370" s="330"/>
      <c r="AZ370" s="330"/>
      <c r="BA370" s="330"/>
      <c r="BB370" s="330"/>
      <c r="BC370" s="330"/>
      <c r="BD370" s="330" t="e">
        <f ca="1">AX370*H370</f>
        <v>#N/A</v>
      </c>
      <c r="BE370" s="330"/>
      <c r="BF370" s="330"/>
      <c r="BG370" s="330"/>
      <c r="BH370" s="330"/>
      <c r="BI370" s="330"/>
    </row>
    <row r="371" spans="1:61" s="82" customFormat="1" ht="18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</row>
    <row r="372" spans="1:61" ht="18.75" customHeight="1">
      <c r="A372" s="66" t="s">
        <v>216</v>
      </c>
      <c r="B372" s="227"/>
      <c r="C372" s="227"/>
      <c r="D372" s="227"/>
      <c r="E372" s="227"/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  <c r="AA372" s="227"/>
      <c r="AB372" s="227"/>
      <c r="AC372" s="227"/>
      <c r="AD372" s="227"/>
      <c r="AE372" s="227"/>
      <c r="AF372" s="227"/>
      <c r="AG372" s="227"/>
      <c r="AH372" s="227"/>
      <c r="AI372" s="227"/>
      <c r="AJ372" s="227"/>
      <c r="AK372" s="227"/>
      <c r="AL372" s="227"/>
      <c r="AM372" s="227"/>
      <c r="AN372" s="227"/>
      <c r="AO372" s="227"/>
      <c r="AP372" s="227"/>
      <c r="AQ372" s="227"/>
      <c r="AR372" s="227"/>
    </row>
    <row r="373" spans="1:61" ht="18.75" customHeight="1">
      <c r="A373" s="66"/>
      <c r="B373" s="66" t="s">
        <v>217</v>
      </c>
      <c r="C373" s="227"/>
      <c r="D373" s="227"/>
      <c r="E373" s="227"/>
      <c r="F373" s="227"/>
      <c r="G373" s="227"/>
      <c r="H373" s="227"/>
      <c r="I373" s="227"/>
      <c r="J373" s="227"/>
      <c r="K373" s="227"/>
      <c r="L373" s="227"/>
      <c r="M373" s="65"/>
      <c r="N373" s="65"/>
      <c r="O373" s="65"/>
      <c r="P373" s="227"/>
      <c r="Q373" s="227"/>
      <c r="R373" s="227"/>
      <c r="S373" s="227"/>
      <c r="T373" s="227"/>
      <c r="U373" s="227"/>
      <c r="V373" s="227"/>
      <c r="W373" s="227"/>
      <c r="X373" s="227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</row>
    <row r="374" spans="1:61" ht="18.75" customHeight="1">
      <c r="A374" s="66"/>
      <c r="B374" s="385" t="s">
        <v>218</v>
      </c>
      <c r="C374" s="386"/>
      <c r="D374" s="386"/>
      <c r="E374" s="386"/>
      <c r="F374" s="386"/>
      <c r="G374" s="387"/>
      <c r="H374" s="383" t="s">
        <v>68</v>
      </c>
      <c r="I374" s="383"/>
      <c r="J374" s="383"/>
      <c r="K374" s="383"/>
      <c r="L374" s="383"/>
      <c r="M374" s="383"/>
      <c r="N374" s="383" t="s">
        <v>69</v>
      </c>
      <c r="O374" s="383"/>
      <c r="P374" s="383"/>
      <c r="Q374" s="383"/>
      <c r="R374" s="383"/>
      <c r="S374" s="383"/>
      <c r="T374" s="383" t="s">
        <v>70</v>
      </c>
      <c r="U374" s="383"/>
      <c r="V374" s="383"/>
      <c r="W374" s="383"/>
      <c r="X374" s="383"/>
      <c r="Y374" s="383"/>
      <c r="Z374" s="383" t="s">
        <v>71</v>
      </c>
      <c r="AA374" s="383"/>
      <c r="AB374" s="383"/>
      <c r="AC374" s="383"/>
      <c r="AD374" s="383"/>
      <c r="AE374" s="383"/>
      <c r="AF374" s="383" t="s">
        <v>204</v>
      </c>
      <c r="AG374" s="383"/>
      <c r="AH374" s="383"/>
      <c r="AI374" s="383"/>
      <c r="AJ374" s="383"/>
      <c r="AK374" s="383"/>
      <c r="AR374" s="87"/>
    </row>
    <row r="375" spans="1:61" ht="18.75" customHeight="1">
      <c r="A375" s="66"/>
      <c r="B375" s="385" t="s">
        <v>219</v>
      </c>
      <c r="C375" s="386"/>
      <c r="D375" s="386"/>
      <c r="E375" s="386"/>
      <c r="F375" s="386"/>
      <c r="G375" s="387"/>
      <c r="H375" s="357">
        <f>Calcu_ADJ!C87</f>
        <v>0</v>
      </c>
      <c r="I375" s="357"/>
      <c r="J375" s="357"/>
      <c r="K375" s="357"/>
      <c r="L375" s="357"/>
      <c r="M375" s="357"/>
      <c r="N375" s="357">
        <f>Calcu_ADJ!D87</f>
        <v>0</v>
      </c>
      <c r="O375" s="357"/>
      <c r="P375" s="357"/>
      <c r="Q375" s="357"/>
      <c r="R375" s="357"/>
      <c r="S375" s="357"/>
      <c r="T375" s="357">
        <f>Calcu_ADJ!E87</f>
        <v>0</v>
      </c>
      <c r="U375" s="357"/>
      <c r="V375" s="357"/>
      <c r="W375" s="357"/>
      <c r="X375" s="357"/>
      <c r="Y375" s="357"/>
      <c r="Z375" s="357">
        <f>Calcu_ADJ!F87</f>
        <v>0</v>
      </c>
      <c r="AA375" s="357"/>
      <c r="AB375" s="357"/>
      <c r="AC375" s="357"/>
      <c r="AD375" s="357"/>
      <c r="AE375" s="357"/>
      <c r="AF375" s="357">
        <f>Calcu_ADJ!G87</f>
        <v>0</v>
      </c>
      <c r="AG375" s="357"/>
      <c r="AH375" s="357"/>
      <c r="AI375" s="357"/>
      <c r="AJ375" s="357"/>
      <c r="AK375" s="357"/>
      <c r="AR375" s="87"/>
      <c r="AS375" s="87"/>
      <c r="AT375" s="227"/>
    </row>
    <row r="376" spans="1:61" ht="18.75" customHeight="1">
      <c r="A376" s="66"/>
      <c r="B376" s="385" t="s">
        <v>203</v>
      </c>
      <c r="C376" s="386"/>
      <c r="D376" s="386"/>
      <c r="E376" s="386"/>
      <c r="F376" s="386"/>
      <c r="G376" s="387"/>
      <c r="H376" s="357" t="str">
        <f>Calcu_ADJ!C88</f>
        <v>-</v>
      </c>
      <c r="I376" s="357"/>
      <c r="J376" s="357"/>
      <c r="K376" s="357"/>
      <c r="L376" s="357"/>
      <c r="M376" s="357"/>
      <c r="N376" s="357">
        <f>Calcu_ADJ!D88</f>
        <v>0</v>
      </c>
      <c r="O376" s="357"/>
      <c r="P376" s="357"/>
      <c r="Q376" s="357"/>
      <c r="R376" s="357"/>
      <c r="S376" s="357"/>
      <c r="T376" s="357">
        <f>Calcu_ADJ!E88</f>
        <v>0</v>
      </c>
      <c r="U376" s="357"/>
      <c r="V376" s="357"/>
      <c r="W376" s="357"/>
      <c r="X376" s="357"/>
      <c r="Y376" s="357"/>
      <c r="Z376" s="357">
        <f>Calcu_ADJ!F88</f>
        <v>0</v>
      </c>
      <c r="AA376" s="357"/>
      <c r="AB376" s="357"/>
      <c r="AC376" s="357"/>
      <c r="AD376" s="357"/>
      <c r="AE376" s="357"/>
      <c r="AF376" s="357">
        <f>Calcu_ADJ!G88</f>
        <v>0</v>
      </c>
      <c r="AG376" s="357"/>
      <c r="AH376" s="357"/>
      <c r="AI376" s="357"/>
      <c r="AJ376" s="357"/>
      <c r="AK376" s="357"/>
      <c r="AR376" s="87"/>
      <c r="AS376" s="87"/>
      <c r="AT376" s="227"/>
    </row>
    <row r="377" spans="1:61" ht="18.75" customHeight="1">
      <c r="A377" s="66"/>
      <c r="AC377" s="87"/>
      <c r="AD377" s="87"/>
      <c r="AE377" s="87"/>
      <c r="AF377" s="87"/>
      <c r="AG377" s="87"/>
      <c r="AH377" s="67"/>
      <c r="AI377" s="65"/>
      <c r="AJ377" s="65"/>
      <c r="AK377" s="65"/>
      <c r="AL377" s="65"/>
      <c r="AM377" s="65"/>
      <c r="AN377" s="65"/>
      <c r="AO377" s="65"/>
      <c r="AP377" s="87"/>
      <c r="AQ377" s="87"/>
      <c r="AR377" s="87"/>
      <c r="AS377" s="87"/>
      <c r="AT377" s="227"/>
    </row>
    <row r="378" spans="1:61" ht="18.75" customHeight="1">
      <c r="A378" s="66"/>
      <c r="B378" s="66" t="s">
        <v>220</v>
      </c>
      <c r="C378" s="227"/>
      <c r="D378" s="227"/>
      <c r="E378" s="227"/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  <c r="AA378" s="227"/>
      <c r="AB378" s="227"/>
      <c r="AC378" s="227"/>
      <c r="AD378" s="227"/>
      <c r="AE378" s="227"/>
      <c r="AF378" s="227"/>
      <c r="AG378" s="227"/>
      <c r="AH378" s="227"/>
      <c r="AI378" s="227"/>
      <c r="AJ378" s="227"/>
      <c r="AK378" s="227"/>
      <c r="AL378" s="227"/>
      <c r="AM378" s="227"/>
      <c r="AN378" s="227"/>
      <c r="AO378" s="227"/>
      <c r="AP378" s="227"/>
      <c r="AQ378" s="227"/>
      <c r="AR378" s="227"/>
      <c r="AS378" s="227"/>
      <c r="AT378" s="227"/>
    </row>
    <row r="379" spans="1:61" ht="18.75" customHeight="1">
      <c r="A379" s="66"/>
      <c r="B379" s="388" t="s">
        <v>221</v>
      </c>
      <c r="C379" s="388"/>
      <c r="D379" s="388"/>
      <c r="E379" s="388"/>
      <c r="F379" s="388"/>
      <c r="G379" s="388"/>
      <c r="H379" s="388"/>
      <c r="I379" s="388"/>
      <c r="J379" s="388" t="s">
        <v>222</v>
      </c>
      <c r="K379" s="388"/>
      <c r="L379" s="388"/>
      <c r="M379" s="388"/>
      <c r="N379" s="388"/>
      <c r="O379" s="388"/>
      <c r="P379" s="388"/>
      <c r="Q379" s="388"/>
      <c r="R379" s="388" t="s">
        <v>223</v>
      </c>
      <c r="S379" s="388"/>
      <c r="T379" s="388"/>
      <c r="U379" s="388"/>
      <c r="V379" s="388"/>
      <c r="W379" s="388"/>
      <c r="X379" s="388"/>
      <c r="Y379" s="388"/>
      <c r="Z379" s="388" t="s">
        <v>224</v>
      </c>
      <c r="AA379" s="388"/>
      <c r="AB379" s="388"/>
      <c r="AC379" s="388"/>
      <c r="AD379" s="388"/>
      <c r="AE379" s="388"/>
      <c r="AF379" s="388"/>
      <c r="AG379" s="388"/>
      <c r="AH379" s="388" t="s">
        <v>225</v>
      </c>
      <c r="AI379" s="388"/>
      <c r="AJ379" s="388"/>
      <c r="AK379" s="388"/>
      <c r="AL379" s="388"/>
      <c r="AM379" s="388"/>
      <c r="AN379" s="388"/>
      <c r="AO379" s="388"/>
    </row>
    <row r="380" spans="1:61" ht="18.75" customHeight="1">
      <c r="A380" s="66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89"/>
      <c r="AA380" s="389"/>
      <c r="AB380" s="389"/>
      <c r="AC380" s="389"/>
      <c r="AD380" s="389"/>
      <c r="AE380" s="389"/>
      <c r="AF380" s="389"/>
      <c r="AG380" s="389"/>
      <c r="AH380" s="389"/>
      <c r="AI380" s="389"/>
      <c r="AJ380" s="389"/>
      <c r="AK380" s="389"/>
      <c r="AL380" s="389"/>
      <c r="AM380" s="389"/>
      <c r="AN380" s="389"/>
      <c r="AO380" s="389"/>
    </row>
    <row r="381" spans="1:61" ht="18.75" customHeight="1">
      <c r="A381" s="66"/>
      <c r="B381" s="392" t="str">
        <f>"("&amp;N367&amp;")"</f>
        <v>(0)</v>
      </c>
      <c r="C381" s="393"/>
      <c r="D381" s="393"/>
      <c r="E381" s="393"/>
      <c r="F381" s="393"/>
      <c r="G381" s="393"/>
      <c r="H381" s="393"/>
      <c r="I381" s="394"/>
      <c r="J381" s="392" t="str">
        <f>B381</f>
        <v>(0)</v>
      </c>
      <c r="K381" s="393"/>
      <c r="L381" s="393"/>
      <c r="M381" s="393"/>
      <c r="N381" s="393"/>
      <c r="O381" s="393"/>
      <c r="P381" s="393"/>
      <c r="Q381" s="394"/>
      <c r="R381" s="392" t="str">
        <f>J381</f>
        <v>(0)</v>
      </c>
      <c r="S381" s="393"/>
      <c r="T381" s="393"/>
      <c r="U381" s="393"/>
      <c r="V381" s="393"/>
      <c r="W381" s="393"/>
      <c r="X381" s="393"/>
      <c r="Y381" s="394"/>
      <c r="Z381" s="392" t="str">
        <f>R381</f>
        <v>(0)</v>
      </c>
      <c r="AA381" s="393"/>
      <c r="AB381" s="393"/>
      <c r="AC381" s="393"/>
      <c r="AD381" s="393"/>
      <c r="AE381" s="393"/>
      <c r="AF381" s="393"/>
      <c r="AG381" s="394"/>
      <c r="AH381" s="392" t="str">
        <f>Z381</f>
        <v>(0)</v>
      </c>
      <c r="AI381" s="393"/>
      <c r="AJ381" s="393"/>
      <c r="AK381" s="393"/>
      <c r="AL381" s="393"/>
      <c r="AM381" s="393"/>
      <c r="AN381" s="393"/>
      <c r="AO381" s="394"/>
    </row>
    <row r="382" spans="1:61" ht="18.75" customHeight="1">
      <c r="A382" s="66"/>
      <c r="B382" s="330" t="str">
        <f>IF(Calcu_ADJ!B93=FALSE,"",Calcu_ADJ!C93)</f>
        <v/>
      </c>
      <c r="C382" s="330"/>
      <c r="D382" s="330"/>
      <c r="E382" s="330"/>
      <c r="F382" s="330"/>
      <c r="G382" s="330"/>
      <c r="H382" s="330"/>
      <c r="I382" s="330"/>
      <c r="J382" s="376" t="str">
        <f>IF(Calcu_ADJ!B93=FALSE,"",Calcu_ADJ!E93)</f>
        <v/>
      </c>
      <c r="K382" s="376"/>
      <c r="L382" s="376"/>
      <c r="M382" s="376"/>
      <c r="N382" s="376"/>
      <c r="O382" s="376"/>
      <c r="P382" s="376"/>
      <c r="Q382" s="376"/>
      <c r="R382" s="376" t="str">
        <f>IF(Calcu_ADJ!B93=FALSE,"",Calcu_ADJ!I93)</f>
        <v/>
      </c>
      <c r="S382" s="376"/>
      <c r="T382" s="376"/>
      <c r="U382" s="376"/>
      <c r="V382" s="376"/>
      <c r="W382" s="376"/>
      <c r="X382" s="376"/>
      <c r="Y382" s="376"/>
      <c r="Z382" s="376" t="str">
        <f>IF(Calcu_ADJ!B93=FALSE,"",Calcu_ADJ!J93)</f>
        <v/>
      </c>
      <c r="AA382" s="376"/>
      <c r="AB382" s="376"/>
      <c r="AC382" s="376"/>
      <c r="AD382" s="376"/>
      <c r="AE382" s="376"/>
      <c r="AF382" s="376"/>
      <c r="AG382" s="376"/>
      <c r="AH382" s="376" t="str">
        <f>IF(Calcu_ADJ!B93=FALSE,"",Calcu_ADJ!K93)</f>
        <v/>
      </c>
      <c r="AI382" s="376"/>
      <c r="AJ382" s="376"/>
      <c r="AK382" s="376"/>
      <c r="AL382" s="376"/>
      <c r="AM382" s="376"/>
      <c r="AN382" s="376"/>
      <c r="AO382" s="376"/>
    </row>
    <row r="383" spans="1:61" ht="18.75" customHeight="1">
      <c r="A383" s="66"/>
      <c r="B383" s="330" t="str">
        <f>IF(Calcu_ADJ!B94=FALSE,"",Calcu_ADJ!C94)</f>
        <v/>
      </c>
      <c r="C383" s="330"/>
      <c r="D383" s="330"/>
      <c r="E383" s="330"/>
      <c r="F383" s="330"/>
      <c r="G383" s="330"/>
      <c r="H383" s="330"/>
      <c r="I383" s="330"/>
      <c r="J383" s="376" t="str">
        <f>IF(Calcu_ADJ!B94=FALSE,"",Calcu_ADJ!E94)</f>
        <v/>
      </c>
      <c r="K383" s="376"/>
      <c r="L383" s="376"/>
      <c r="M383" s="376"/>
      <c r="N383" s="376"/>
      <c r="O383" s="376"/>
      <c r="P383" s="376"/>
      <c r="Q383" s="376"/>
      <c r="R383" s="376" t="str">
        <f>IF(Calcu_ADJ!B94=FALSE,"",Calcu_ADJ!I94)</f>
        <v/>
      </c>
      <c r="S383" s="376"/>
      <c r="T383" s="376"/>
      <c r="U383" s="376"/>
      <c r="V383" s="376"/>
      <c r="W383" s="376"/>
      <c r="X383" s="376"/>
      <c r="Y383" s="376"/>
      <c r="Z383" s="376" t="str">
        <f>IF(Calcu_ADJ!B94=FALSE,"",Calcu_ADJ!J94)</f>
        <v/>
      </c>
      <c r="AA383" s="376"/>
      <c r="AB383" s="376"/>
      <c r="AC383" s="376"/>
      <c r="AD383" s="376"/>
      <c r="AE383" s="376"/>
      <c r="AF383" s="376"/>
      <c r="AG383" s="376"/>
      <c r="AH383" s="376" t="str">
        <f>IF(Calcu_ADJ!B94=FALSE,"",Calcu_ADJ!K94)</f>
        <v/>
      </c>
      <c r="AI383" s="376"/>
      <c r="AJ383" s="376"/>
      <c r="AK383" s="376"/>
      <c r="AL383" s="376"/>
      <c r="AM383" s="376"/>
      <c r="AN383" s="376"/>
      <c r="AO383" s="376"/>
    </row>
    <row r="384" spans="1:61" ht="18.75" customHeight="1">
      <c r="A384" s="66"/>
      <c r="B384" s="330" t="str">
        <f>IF(Calcu_ADJ!B95=FALSE,"",Calcu_ADJ!C95)</f>
        <v/>
      </c>
      <c r="C384" s="330"/>
      <c r="D384" s="330"/>
      <c r="E384" s="330"/>
      <c r="F384" s="330"/>
      <c r="G384" s="330"/>
      <c r="H384" s="330"/>
      <c r="I384" s="330"/>
      <c r="J384" s="376" t="str">
        <f>IF(Calcu_ADJ!B95=FALSE,"",Calcu_ADJ!E95)</f>
        <v/>
      </c>
      <c r="K384" s="376"/>
      <c r="L384" s="376"/>
      <c r="M384" s="376"/>
      <c r="N384" s="376"/>
      <c r="O384" s="376"/>
      <c r="P384" s="376"/>
      <c r="Q384" s="376"/>
      <c r="R384" s="376" t="str">
        <f>IF(Calcu_ADJ!B95=FALSE,"",Calcu_ADJ!I95)</f>
        <v/>
      </c>
      <c r="S384" s="376"/>
      <c r="T384" s="376"/>
      <c r="U384" s="376"/>
      <c r="V384" s="376"/>
      <c r="W384" s="376"/>
      <c r="X384" s="376"/>
      <c r="Y384" s="376"/>
      <c r="Z384" s="376" t="str">
        <f>IF(Calcu_ADJ!B95=FALSE,"",Calcu_ADJ!J95)</f>
        <v/>
      </c>
      <c r="AA384" s="376"/>
      <c r="AB384" s="376"/>
      <c r="AC384" s="376"/>
      <c r="AD384" s="376"/>
      <c r="AE384" s="376"/>
      <c r="AF384" s="376"/>
      <c r="AG384" s="376"/>
      <c r="AH384" s="376" t="str">
        <f>IF(Calcu_ADJ!B95=FALSE,"",Calcu_ADJ!K95)</f>
        <v/>
      </c>
      <c r="AI384" s="376"/>
      <c r="AJ384" s="376"/>
      <c r="AK384" s="376"/>
      <c r="AL384" s="376"/>
      <c r="AM384" s="376"/>
      <c r="AN384" s="376"/>
      <c r="AO384" s="376"/>
    </row>
    <row r="385" spans="1:46" ht="18.75" customHeight="1">
      <c r="A385" s="66"/>
      <c r="B385" s="330" t="str">
        <f>IF(Calcu_ADJ!B96=FALSE,"",Calcu_ADJ!C96)</f>
        <v/>
      </c>
      <c r="C385" s="330"/>
      <c r="D385" s="330"/>
      <c r="E385" s="330"/>
      <c r="F385" s="330"/>
      <c r="G385" s="330"/>
      <c r="H385" s="330"/>
      <c r="I385" s="330"/>
      <c r="J385" s="376" t="str">
        <f>IF(Calcu_ADJ!B96=FALSE,"",Calcu_ADJ!E96)</f>
        <v/>
      </c>
      <c r="K385" s="376"/>
      <c r="L385" s="376"/>
      <c r="M385" s="376"/>
      <c r="N385" s="376"/>
      <c r="O385" s="376"/>
      <c r="P385" s="376"/>
      <c r="Q385" s="376"/>
      <c r="R385" s="376" t="str">
        <f>IF(Calcu_ADJ!B96=FALSE,"",Calcu_ADJ!I96)</f>
        <v/>
      </c>
      <c r="S385" s="376"/>
      <c r="T385" s="376"/>
      <c r="U385" s="376"/>
      <c r="V385" s="376"/>
      <c r="W385" s="376"/>
      <c r="X385" s="376"/>
      <c r="Y385" s="376"/>
      <c r="Z385" s="376" t="str">
        <f>IF(Calcu_ADJ!B96=FALSE,"",Calcu_ADJ!J96)</f>
        <v/>
      </c>
      <c r="AA385" s="376"/>
      <c r="AB385" s="376"/>
      <c r="AC385" s="376"/>
      <c r="AD385" s="376"/>
      <c r="AE385" s="376"/>
      <c r="AF385" s="376"/>
      <c r="AG385" s="376"/>
      <c r="AH385" s="376" t="str">
        <f>IF(Calcu_ADJ!B96=FALSE,"",Calcu_ADJ!K96)</f>
        <v/>
      </c>
      <c r="AI385" s="376"/>
      <c r="AJ385" s="376"/>
      <c r="AK385" s="376"/>
      <c r="AL385" s="376"/>
      <c r="AM385" s="376"/>
      <c r="AN385" s="376"/>
      <c r="AO385" s="376"/>
    </row>
    <row r="386" spans="1:46" ht="18.75" customHeight="1">
      <c r="A386" s="66"/>
      <c r="B386" s="330" t="str">
        <f>IF(Calcu_ADJ!B97=FALSE,"",Calcu_ADJ!C97)</f>
        <v/>
      </c>
      <c r="C386" s="330"/>
      <c r="D386" s="330"/>
      <c r="E386" s="330"/>
      <c r="F386" s="330"/>
      <c r="G386" s="330"/>
      <c r="H386" s="330"/>
      <c r="I386" s="330"/>
      <c r="J386" s="376" t="str">
        <f>IF(Calcu_ADJ!B97=FALSE,"",Calcu_ADJ!E97)</f>
        <v/>
      </c>
      <c r="K386" s="376"/>
      <c r="L386" s="376"/>
      <c r="M386" s="376"/>
      <c r="N386" s="376"/>
      <c r="O386" s="376"/>
      <c r="P386" s="376"/>
      <c r="Q386" s="376"/>
      <c r="R386" s="376" t="str">
        <f>IF(Calcu_ADJ!B97=FALSE,"",Calcu_ADJ!I97)</f>
        <v/>
      </c>
      <c r="S386" s="376"/>
      <c r="T386" s="376"/>
      <c r="U386" s="376"/>
      <c r="V386" s="376"/>
      <c r="W386" s="376"/>
      <c r="X386" s="376"/>
      <c r="Y386" s="376"/>
      <c r="Z386" s="376" t="str">
        <f>IF(Calcu_ADJ!B97=FALSE,"",Calcu_ADJ!J97)</f>
        <v/>
      </c>
      <c r="AA386" s="376"/>
      <c r="AB386" s="376"/>
      <c r="AC386" s="376"/>
      <c r="AD386" s="376"/>
      <c r="AE386" s="376"/>
      <c r="AF386" s="376"/>
      <c r="AG386" s="376"/>
      <c r="AH386" s="376" t="str">
        <f>IF(Calcu_ADJ!B97=FALSE,"",Calcu_ADJ!K97)</f>
        <v/>
      </c>
      <c r="AI386" s="376"/>
      <c r="AJ386" s="376"/>
      <c r="AK386" s="376"/>
      <c r="AL386" s="376"/>
      <c r="AM386" s="376"/>
      <c r="AN386" s="376"/>
      <c r="AO386" s="376"/>
    </row>
    <row r="387" spans="1:46" ht="18.75" customHeight="1">
      <c r="A387" s="66"/>
      <c r="B387" s="330" t="str">
        <f>IF(Calcu_ADJ!B98=FALSE,"",Calcu_ADJ!C98)</f>
        <v/>
      </c>
      <c r="C387" s="330"/>
      <c r="D387" s="330"/>
      <c r="E387" s="330"/>
      <c r="F387" s="330"/>
      <c r="G387" s="330"/>
      <c r="H387" s="330"/>
      <c r="I387" s="330"/>
      <c r="J387" s="376" t="str">
        <f>IF(Calcu_ADJ!B98=FALSE,"",Calcu_ADJ!E98)</f>
        <v/>
      </c>
      <c r="K387" s="376"/>
      <c r="L387" s="376"/>
      <c r="M387" s="376"/>
      <c r="N387" s="376"/>
      <c r="O387" s="376"/>
      <c r="P387" s="376"/>
      <c r="Q387" s="376"/>
      <c r="R387" s="376" t="str">
        <f>IF(Calcu_ADJ!B98=FALSE,"",Calcu_ADJ!I98)</f>
        <v/>
      </c>
      <c r="S387" s="376"/>
      <c r="T387" s="376"/>
      <c r="U387" s="376"/>
      <c r="V387" s="376"/>
      <c r="W387" s="376"/>
      <c r="X387" s="376"/>
      <c r="Y387" s="376"/>
      <c r="Z387" s="376" t="str">
        <f>IF(Calcu_ADJ!B98=FALSE,"",Calcu_ADJ!J98)</f>
        <v/>
      </c>
      <c r="AA387" s="376"/>
      <c r="AB387" s="376"/>
      <c r="AC387" s="376"/>
      <c r="AD387" s="376"/>
      <c r="AE387" s="376"/>
      <c r="AF387" s="376"/>
      <c r="AG387" s="376"/>
      <c r="AH387" s="376" t="str">
        <f>IF(Calcu_ADJ!B98=FALSE,"",Calcu_ADJ!K98)</f>
        <v/>
      </c>
      <c r="AI387" s="376"/>
      <c r="AJ387" s="376"/>
      <c r="AK387" s="376"/>
      <c r="AL387" s="376"/>
      <c r="AM387" s="376"/>
      <c r="AN387" s="376"/>
      <c r="AO387" s="376"/>
    </row>
    <row r="388" spans="1:46" ht="18.75" customHeight="1">
      <c r="A388" s="66"/>
      <c r="B388" s="330" t="str">
        <f>IF(Calcu_ADJ!B99=FALSE,"",Calcu_ADJ!C99)</f>
        <v/>
      </c>
      <c r="C388" s="330"/>
      <c r="D388" s="330"/>
      <c r="E388" s="330"/>
      <c r="F388" s="330"/>
      <c r="G388" s="330"/>
      <c r="H388" s="330"/>
      <c r="I388" s="330"/>
      <c r="J388" s="376" t="str">
        <f>IF(Calcu_ADJ!B99=FALSE,"",Calcu_ADJ!E99)</f>
        <v/>
      </c>
      <c r="K388" s="376"/>
      <c r="L388" s="376"/>
      <c r="M388" s="376"/>
      <c r="N388" s="376"/>
      <c r="O388" s="376"/>
      <c r="P388" s="376"/>
      <c r="Q388" s="376"/>
      <c r="R388" s="376" t="str">
        <f>IF(Calcu_ADJ!B99=FALSE,"",Calcu_ADJ!I99)</f>
        <v/>
      </c>
      <c r="S388" s="376"/>
      <c r="T388" s="376"/>
      <c r="U388" s="376"/>
      <c r="V388" s="376"/>
      <c r="W388" s="376"/>
      <c r="X388" s="376"/>
      <c r="Y388" s="376"/>
      <c r="Z388" s="376" t="str">
        <f>IF(Calcu_ADJ!B99=FALSE,"",Calcu_ADJ!J99)</f>
        <v/>
      </c>
      <c r="AA388" s="376"/>
      <c r="AB388" s="376"/>
      <c r="AC388" s="376"/>
      <c r="AD388" s="376"/>
      <c r="AE388" s="376"/>
      <c r="AF388" s="376"/>
      <c r="AG388" s="376"/>
      <c r="AH388" s="376" t="str">
        <f>IF(Calcu_ADJ!B99=FALSE,"",Calcu_ADJ!K99)</f>
        <v/>
      </c>
      <c r="AI388" s="376"/>
      <c r="AJ388" s="376"/>
      <c r="AK388" s="376"/>
      <c r="AL388" s="376"/>
      <c r="AM388" s="376"/>
      <c r="AN388" s="376"/>
      <c r="AO388" s="376"/>
    </row>
    <row r="389" spans="1:46" ht="18.75" customHeight="1">
      <c r="A389" s="66"/>
      <c r="B389" s="330" t="str">
        <f>IF(Calcu_ADJ!B100=FALSE,"",Calcu_ADJ!C100)</f>
        <v/>
      </c>
      <c r="C389" s="330"/>
      <c r="D389" s="330"/>
      <c r="E389" s="330"/>
      <c r="F389" s="330"/>
      <c r="G389" s="330"/>
      <c r="H389" s="330"/>
      <c r="I389" s="330"/>
      <c r="J389" s="376" t="str">
        <f>IF(Calcu_ADJ!B100=FALSE,"",Calcu_ADJ!E100)</f>
        <v/>
      </c>
      <c r="K389" s="376"/>
      <c r="L389" s="376"/>
      <c r="M389" s="376"/>
      <c r="N389" s="376"/>
      <c r="O389" s="376"/>
      <c r="P389" s="376"/>
      <c r="Q389" s="376"/>
      <c r="R389" s="376" t="str">
        <f>IF(Calcu_ADJ!B100=FALSE,"",Calcu_ADJ!I100)</f>
        <v/>
      </c>
      <c r="S389" s="376"/>
      <c r="T389" s="376"/>
      <c r="U389" s="376"/>
      <c r="V389" s="376"/>
      <c r="W389" s="376"/>
      <c r="X389" s="376"/>
      <c r="Y389" s="376"/>
      <c r="Z389" s="376" t="str">
        <f>IF(Calcu_ADJ!B100=FALSE,"",Calcu_ADJ!J100)</f>
        <v/>
      </c>
      <c r="AA389" s="376"/>
      <c r="AB389" s="376"/>
      <c r="AC389" s="376"/>
      <c r="AD389" s="376"/>
      <c r="AE389" s="376"/>
      <c r="AF389" s="376"/>
      <c r="AG389" s="376"/>
      <c r="AH389" s="376" t="str">
        <f>IF(Calcu_ADJ!B100=FALSE,"",Calcu_ADJ!K100)</f>
        <v/>
      </c>
      <c r="AI389" s="376"/>
      <c r="AJ389" s="376"/>
      <c r="AK389" s="376"/>
      <c r="AL389" s="376"/>
      <c r="AM389" s="376"/>
      <c r="AN389" s="376"/>
      <c r="AO389" s="376"/>
    </row>
    <row r="390" spans="1:46" ht="18.75" customHeight="1">
      <c r="A390" s="66"/>
      <c r="B390" s="330" t="str">
        <f>IF(Calcu_ADJ!B101=FALSE,"",Calcu_ADJ!C101)</f>
        <v/>
      </c>
      <c r="C390" s="330"/>
      <c r="D390" s="330"/>
      <c r="E390" s="330"/>
      <c r="F390" s="330"/>
      <c r="G390" s="330"/>
      <c r="H390" s="330"/>
      <c r="I390" s="330"/>
      <c r="J390" s="376" t="str">
        <f>IF(Calcu_ADJ!B101=FALSE,"",Calcu_ADJ!E101)</f>
        <v/>
      </c>
      <c r="K390" s="376"/>
      <c r="L390" s="376"/>
      <c r="M390" s="376"/>
      <c r="N390" s="376"/>
      <c r="O390" s="376"/>
      <c r="P390" s="376"/>
      <c r="Q390" s="376"/>
      <c r="R390" s="376" t="str">
        <f>IF(Calcu_ADJ!B101=FALSE,"",Calcu_ADJ!I101)</f>
        <v/>
      </c>
      <c r="S390" s="376"/>
      <c r="T390" s="376"/>
      <c r="U390" s="376"/>
      <c r="V390" s="376"/>
      <c r="W390" s="376"/>
      <c r="X390" s="376"/>
      <c r="Y390" s="376"/>
      <c r="Z390" s="376" t="str">
        <f>IF(Calcu_ADJ!B101=FALSE,"",Calcu_ADJ!J101)</f>
        <v/>
      </c>
      <c r="AA390" s="376"/>
      <c r="AB390" s="376"/>
      <c r="AC390" s="376"/>
      <c r="AD390" s="376"/>
      <c r="AE390" s="376"/>
      <c r="AF390" s="376"/>
      <c r="AG390" s="376"/>
      <c r="AH390" s="376" t="str">
        <f>IF(Calcu_ADJ!B101=FALSE,"",Calcu_ADJ!K101)</f>
        <v/>
      </c>
      <c r="AI390" s="376"/>
      <c r="AJ390" s="376"/>
      <c r="AK390" s="376"/>
      <c r="AL390" s="376"/>
      <c r="AM390" s="376"/>
      <c r="AN390" s="376"/>
      <c r="AO390" s="376"/>
    </row>
    <row r="391" spans="1:46" ht="18.75" customHeight="1">
      <c r="A391" s="66"/>
      <c r="B391" s="330" t="str">
        <f>IF(Calcu_ADJ!B102=FALSE,"",Calcu_ADJ!C102)</f>
        <v/>
      </c>
      <c r="C391" s="330"/>
      <c r="D391" s="330"/>
      <c r="E391" s="330"/>
      <c r="F391" s="330"/>
      <c r="G391" s="330"/>
      <c r="H391" s="330"/>
      <c r="I391" s="330"/>
      <c r="J391" s="376" t="str">
        <f>IF(Calcu_ADJ!B102=FALSE,"",Calcu_ADJ!E102)</f>
        <v/>
      </c>
      <c r="K391" s="376"/>
      <c r="L391" s="376"/>
      <c r="M391" s="376"/>
      <c r="N391" s="376"/>
      <c r="O391" s="376"/>
      <c r="P391" s="376"/>
      <c r="Q391" s="376"/>
      <c r="R391" s="376" t="str">
        <f>IF(Calcu_ADJ!B102=FALSE,"",Calcu_ADJ!I102)</f>
        <v/>
      </c>
      <c r="S391" s="376"/>
      <c r="T391" s="376"/>
      <c r="U391" s="376"/>
      <c r="V391" s="376"/>
      <c r="W391" s="376"/>
      <c r="X391" s="376"/>
      <c r="Y391" s="376"/>
      <c r="Z391" s="376" t="str">
        <f>IF(Calcu_ADJ!B102=FALSE,"",Calcu_ADJ!J102)</f>
        <v/>
      </c>
      <c r="AA391" s="376"/>
      <c r="AB391" s="376"/>
      <c r="AC391" s="376"/>
      <c r="AD391" s="376"/>
      <c r="AE391" s="376"/>
      <c r="AF391" s="376"/>
      <c r="AG391" s="376"/>
      <c r="AH391" s="376" t="str">
        <f>IF(Calcu_ADJ!B102=FALSE,"",Calcu_ADJ!K102)</f>
        <v/>
      </c>
      <c r="AI391" s="376"/>
      <c r="AJ391" s="376"/>
      <c r="AK391" s="376"/>
      <c r="AL391" s="376"/>
      <c r="AM391" s="376"/>
      <c r="AN391" s="376"/>
      <c r="AO391" s="376"/>
    </row>
    <row r="392" spans="1:46" ht="18.75" customHeight="1">
      <c r="A392" s="66"/>
      <c r="B392" s="330" t="str">
        <f>IF(Calcu_ADJ!B103=FALSE,"",Calcu_ADJ!C103)</f>
        <v/>
      </c>
      <c r="C392" s="330"/>
      <c r="D392" s="330"/>
      <c r="E392" s="330"/>
      <c r="F392" s="330"/>
      <c r="G392" s="330"/>
      <c r="H392" s="330"/>
      <c r="I392" s="330"/>
      <c r="J392" s="376" t="str">
        <f>IF(Calcu_ADJ!B103=FALSE,"",Calcu_ADJ!E103)</f>
        <v/>
      </c>
      <c r="K392" s="376"/>
      <c r="L392" s="376"/>
      <c r="M392" s="376"/>
      <c r="N392" s="376"/>
      <c r="O392" s="376"/>
      <c r="P392" s="376"/>
      <c r="Q392" s="376"/>
      <c r="R392" s="376" t="str">
        <f>IF(Calcu_ADJ!B103=FALSE,"",Calcu_ADJ!I103)</f>
        <v/>
      </c>
      <c r="S392" s="376"/>
      <c r="T392" s="376"/>
      <c r="U392" s="376"/>
      <c r="V392" s="376"/>
      <c r="W392" s="376"/>
      <c r="X392" s="376"/>
      <c r="Y392" s="376"/>
      <c r="Z392" s="376" t="str">
        <f>IF(Calcu_ADJ!B103=FALSE,"",Calcu_ADJ!J103)</f>
        <v/>
      </c>
      <c r="AA392" s="376"/>
      <c r="AB392" s="376"/>
      <c r="AC392" s="376"/>
      <c r="AD392" s="376"/>
      <c r="AE392" s="376"/>
      <c r="AF392" s="376"/>
      <c r="AG392" s="376"/>
      <c r="AH392" s="376" t="str">
        <f>IF(Calcu_ADJ!B103=FALSE,"",Calcu_ADJ!K103)</f>
        <v/>
      </c>
      <c r="AI392" s="376"/>
      <c r="AJ392" s="376"/>
      <c r="AK392" s="376"/>
      <c r="AL392" s="376"/>
      <c r="AM392" s="376"/>
      <c r="AN392" s="376"/>
      <c r="AO392" s="376"/>
    </row>
    <row r="393" spans="1:46" ht="18.75" customHeight="1">
      <c r="A393" s="66"/>
      <c r="B393" s="330" t="str">
        <f>IF(Calcu_ADJ!B104=FALSE,"",Calcu_ADJ!C104)</f>
        <v/>
      </c>
      <c r="C393" s="330"/>
      <c r="D393" s="330"/>
      <c r="E393" s="330"/>
      <c r="F393" s="330"/>
      <c r="G393" s="330"/>
      <c r="H393" s="330"/>
      <c r="I393" s="330"/>
      <c r="J393" s="376" t="str">
        <f>IF(Calcu_ADJ!B104=FALSE,"",Calcu_ADJ!E104)</f>
        <v/>
      </c>
      <c r="K393" s="376"/>
      <c r="L393" s="376"/>
      <c r="M393" s="376"/>
      <c r="N393" s="376"/>
      <c r="O393" s="376"/>
      <c r="P393" s="376"/>
      <c r="Q393" s="376"/>
      <c r="R393" s="376" t="str">
        <f>IF(Calcu_ADJ!B104=FALSE,"",Calcu_ADJ!I104)</f>
        <v/>
      </c>
      <c r="S393" s="376"/>
      <c r="T393" s="376"/>
      <c r="U393" s="376"/>
      <c r="V393" s="376"/>
      <c r="W393" s="376"/>
      <c r="X393" s="376"/>
      <c r="Y393" s="376"/>
      <c r="Z393" s="376" t="str">
        <f>IF(Calcu_ADJ!B104=FALSE,"",Calcu_ADJ!J104)</f>
        <v/>
      </c>
      <c r="AA393" s="376"/>
      <c r="AB393" s="376"/>
      <c r="AC393" s="376"/>
      <c r="AD393" s="376"/>
      <c r="AE393" s="376"/>
      <c r="AF393" s="376"/>
      <c r="AG393" s="376"/>
      <c r="AH393" s="376" t="str">
        <f>IF(Calcu_ADJ!B104=FALSE,"",Calcu_ADJ!K104)</f>
        <v/>
      </c>
      <c r="AI393" s="376"/>
      <c r="AJ393" s="376"/>
      <c r="AK393" s="376"/>
      <c r="AL393" s="376"/>
      <c r="AM393" s="376"/>
      <c r="AN393" s="376"/>
      <c r="AO393" s="376"/>
    </row>
    <row r="394" spans="1:46" ht="18.75" customHeight="1">
      <c r="A394" s="66"/>
      <c r="B394" s="330" t="str">
        <f>IF(Calcu_ADJ!B105=FALSE,"",Calcu_ADJ!C105)</f>
        <v/>
      </c>
      <c r="C394" s="330"/>
      <c r="D394" s="330"/>
      <c r="E394" s="330"/>
      <c r="F394" s="330"/>
      <c r="G394" s="330"/>
      <c r="H394" s="330"/>
      <c r="I394" s="330"/>
      <c r="J394" s="376" t="str">
        <f>IF(Calcu_ADJ!B105=FALSE,"",Calcu_ADJ!E105)</f>
        <v/>
      </c>
      <c r="K394" s="376"/>
      <c r="L394" s="376"/>
      <c r="M394" s="376"/>
      <c r="N394" s="376"/>
      <c r="O394" s="376"/>
      <c r="P394" s="376"/>
      <c r="Q394" s="376"/>
      <c r="R394" s="376" t="str">
        <f>IF(Calcu_ADJ!B105=FALSE,"",Calcu_ADJ!I105)</f>
        <v/>
      </c>
      <c r="S394" s="376"/>
      <c r="T394" s="376"/>
      <c r="U394" s="376"/>
      <c r="V394" s="376"/>
      <c r="W394" s="376"/>
      <c r="X394" s="376"/>
      <c r="Y394" s="376"/>
      <c r="Z394" s="376" t="str">
        <f>IF(Calcu_ADJ!B105=FALSE,"",Calcu_ADJ!J105)</f>
        <v/>
      </c>
      <c r="AA394" s="376"/>
      <c r="AB394" s="376"/>
      <c r="AC394" s="376"/>
      <c r="AD394" s="376"/>
      <c r="AE394" s="376"/>
      <c r="AF394" s="376"/>
      <c r="AG394" s="376"/>
      <c r="AH394" s="376" t="str">
        <f>IF(Calcu_ADJ!B105=FALSE,"",Calcu_ADJ!K105)</f>
        <v/>
      </c>
      <c r="AI394" s="376"/>
      <c r="AJ394" s="376"/>
      <c r="AK394" s="376"/>
      <c r="AL394" s="376"/>
      <c r="AM394" s="376"/>
      <c r="AN394" s="376"/>
      <c r="AO394" s="376"/>
    </row>
    <row r="395" spans="1:46" ht="18.75" customHeight="1">
      <c r="A395" s="66"/>
      <c r="B395" s="330" t="str">
        <f>IF(Calcu_ADJ!B106=FALSE,"",Calcu_ADJ!C106)</f>
        <v/>
      </c>
      <c r="C395" s="330"/>
      <c r="D395" s="330"/>
      <c r="E395" s="330"/>
      <c r="F395" s="330"/>
      <c r="G395" s="330"/>
      <c r="H395" s="330"/>
      <c r="I395" s="330"/>
      <c r="J395" s="376" t="str">
        <f>IF(Calcu_ADJ!B106=FALSE,"",Calcu_ADJ!E106)</f>
        <v/>
      </c>
      <c r="K395" s="376"/>
      <c r="L395" s="376"/>
      <c r="M395" s="376"/>
      <c r="N395" s="376"/>
      <c r="O395" s="376"/>
      <c r="P395" s="376"/>
      <c r="Q395" s="376"/>
      <c r="R395" s="376" t="str">
        <f>IF(Calcu_ADJ!B106=FALSE,"",Calcu_ADJ!I106)</f>
        <v/>
      </c>
      <c r="S395" s="376"/>
      <c r="T395" s="376"/>
      <c r="U395" s="376"/>
      <c r="V395" s="376"/>
      <c r="W395" s="376"/>
      <c r="X395" s="376"/>
      <c r="Y395" s="376"/>
      <c r="Z395" s="376" t="str">
        <f>IF(Calcu_ADJ!B106=FALSE,"",Calcu_ADJ!J106)</f>
        <v/>
      </c>
      <c r="AA395" s="376"/>
      <c r="AB395" s="376"/>
      <c r="AC395" s="376"/>
      <c r="AD395" s="376"/>
      <c r="AE395" s="376"/>
      <c r="AF395" s="376"/>
      <c r="AG395" s="376"/>
      <c r="AH395" s="376" t="str">
        <f>IF(Calcu_ADJ!B106=FALSE,"",Calcu_ADJ!K106)</f>
        <v/>
      </c>
      <c r="AI395" s="376"/>
      <c r="AJ395" s="376"/>
      <c r="AK395" s="376"/>
      <c r="AL395" s="376"/>
      <c r="AM395" s="376"/>
      <c r="AN395" s="376"/>
      <c r="AO395" s="376"/>
    </row>
    <row r="396" spans="1:46" ht="18.75" customHeight="1">
      <c r="A396" s="66"/>
      <c r="B396" s="330" t="str">
        <f>IF(Calcu_ADJ!B107=FALSE,"",Calcu_ADJ!C107)</f>
        <v/>
      </c>
      <c r="C396" s="330"/>
      <c r="D396" s="330"/>
      <c r="E396" s="330"/>
      <c r="F396" s="330"/>
      <c r="G396" s="330"/>
      <c r="H396" s="330"/>
      <c r="I396" s="330"/>
      <c r="J396" s="376" t="str">
        <f>IF(Calcu_ADJ!B107=FALSE,"",Calcu_ADJ!E107)</f>
        <v/>
      </c>
      <c r="K396" s="376"/>
      <c r="L396" s="376"/>
      <c r="M396" s="376"/>
      <c r="N396" s="376"/>
      <c r="O396" s="376"/>
      <c r="P396" s="376"/>
      <c r="Q396" s="376"/>
      <c r="R396" s="376" t="str">
        <f>IF(Calcu_ADJ!B107=FALSE,"",Calcu_ADJ!I107)</f>
        <v/>
      </c>
      <c r="S396" s="376"/>
      <c r="T396" s="376"/>
      <c r="U396" s="376"/>
      <c r="V396" s="376"/>
      <c r="W396" s="376"/>
      <c r="X396" s="376"/>
      <c r="Y396" s="376"/>
      <c r="Z396" s="376" t="str">
        <f>IF(Calcu_ADJ!B107=FALSE,"",Calcu_ADJ!J107)</f>
        <v/>
      </c>
      <c r="AA396" s="376"/>
      <c r="AB396" s="376"/>
      <c r="AC396" s="376"/>
      <c r="AD396" s="376"/>
      <c r="AE396" s="376"/>
      <c r="AF396" s="376"/>
      <c r="AG396" s="376"/>
      <c r="AH396" s="376" t="str">
        <f>IF(Calcu_ADJ!B107=FALSE,"",Calcu_ADJ!K107)</f>
        <v/>
      </c>
      <c r="AI396" s="376"/>
      <c r="AJ396" s="376"/>
      <c r="AK396" s="376"/>
      <c r="AL396" s="376"/>
      <c r="AM396" s="376"/>
      <c r="AN396" s="376"/>
      <c r="AO396" s="376"/>
    </row>
    <row r="397" spans="1:46" ht="18.75" customHeight="1">
      <c r="A397" s="66"/>
      <c r="B397" s="330" t="str">
        <f>IF(Calcu_ADJ!B108=FALSE,"",Calcu_ADJ!C108)</f>
        <v/>
      </c>
      <c r="C397" s="330"/>
      <c r="D397" s="330"/>
      <c r="E397" s="330"/>
      <c r="F397" s="330"/>
      <c r="G397" s="330"/>
      <c r="H397" s="330"/>
      <c r="I397" s="330"/>
      <c r="J397" s="376" t="str">
        <f>IF(Calcu_ADJ!B108=FALSE,"",Calcu_ADJ!E108)</f>
        <v/>
      </c>
      <c r="K397" s="376"/>
      <c r="L397" s="376"/>
      <c r="M397" s="376"/>
      <c r="N397" s="376"/>
      <c r="O397" s="376"/>
      <c r="P397" s="376"/>
      <c r="Q397" s="376"/>
      <c r="R397" s="376" t="str">
        <f>IF(Calcu_ADJ!B108=FALSE,"",Calcu_ADJ!I108)</f>
        <v/>
      </c>
      <c r="S397" s="376"/>
      <c r="T397" s="376"/>
      <c r="U397" s="376"/>
      <c r="V397" s="376"/>
      <c r="W397" s="376"/>
      <c r="X397" s="376"/>
      <c r="Y397" s="376"/>
      <c r="Z397" s="376" t="str">
        <f>IF(Calcu_ADJ!B108=FALSE,"",Calcu_ADJ!J108)</f>
        <v/>
      </c>
      <c r="AA397" s="376"/>
      <c r="AB397" s="376"/>
      <c r="AC397" s="376"/>
      <c r="AD397" s="376"/>
      <c r="AE397" s="376"/>
      <c r="AF397" s="376"/>
      <c r="AG397" s="376"/>
      <c r="AH397" s="376" t="str">
        <f>IF(Calcu_ADJ!B108=FALSE,"",Calcu_ADJ!K108)</f>
        <v/>
      </c>
      <c r="AI397" s="376"/>
      <c r="AJ397" s="376"/>
      <c r="AK397" s="376"/>
      <c r="AL397" s="376"/>
      <c r="AM397" s="376"/>
      <c r="AN397" s="376"/>
      <c r="AO397" s="376"/>
    </row>
    <row r="398" spans="1:46" ht="18.75" customHeight="1">
      <c r="A398" s="66"/>
      <c r="B398" s="227"/>
      <c r="C398" s="227"/>
      <c r="D398" s="227"/>
      <c r="E398" s="227"/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  <c r="AB398" s="227"/>
      <c r="AC398" s="227"/>
      <c r="AD398" s="227"/>
      <c r="AE398" s="227"/>
      <c r="AF398" s="227"/>
      <c r="AG398" s="227"/>
      <c r="AH398" s="227"/>
      <c r="AI398" s="227"/>
      <c r="AJ398" s="227"/>
      <c r="AK398" s="227"/>
      <c r="AL398" s="227"/>
      <c r="AM398" s="227"/>
      <c r="AN398" s="227"/>
      <c r="AO398" s="227"/>
      <c r="AP398" s="227"/>
      <c r="AQ398" s="227"/>
      <c r="AR398" s="227"/>
      <c r="AS398" s="227"/>
      <c r="AT398" s="227"/>
    </row>
    <row r="399" spans="1:46" ht="18.75" customHeight="1">
      <c r="A399" s="70" t="s">
        <v>238</v>
      </c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</row>
    <row r="400" spans="1:46" ht="18.75" customHeight="1">
      <c r="A400" s="65"/>
      <c r="B400" s="377"/>
      <c r="C400" s="378"/>
      <c r="D400" s="357"/>
      <c r="E400" s="357"/>
      <c r="F400" s="357"/>
      <c r="G400" s="357"/>
      <c r="H400" s="357"/>
      <c r="I400" s="357"/>
      <c r="J400" s="357">
        <v>1</v>
      </c>
      <c r="K400" s="357"/>
      <c r="L400" s="357"/>
      <c r="M400" s="357"/>
      <c r="N400" s="357"/>
      <c r="O400" s="357"/>
      <c r="P400" s="357"/>
      <c r="Q400" s="357">
        <v>2</v>
      </c>
      <c r="R400" s="357"/>
      <c r="S400" s="357"/>
      <c r="T400" s="357"/>
      <c r="U400" s="357"/>
      <c r="V400" s="357"/>
      <c r="W400" s="357"/>
      <c r="X400" s="357">
        <v>3</v>
      </c>
      <c r="Y400" s="357"/>
      <c r="Z400" s="357"/>
      <c r="AA400" s="357"/>
      <c r="AB400" s="357"/>
      <c r="AC400" s="357">
        <v>4</v>
      </c>
      <c r="AD400" s="357"/>
      <c r="AE400" s="357"/>
      <c r="AF400" s="357"/>
      <c r="AG400" s="357"/>
      <c r="AH400" s="357">
        <v>5</v>
      </c>
      <c r="AI400" s="357"/>
      <c r="AJ400" s="357"/>
      <c r="AK400" s="357"/>
      <c r="AL400" s="357"/>
      <c r="AM400" s="357"/>
      <c r="AN400" s="357"/>
      <c r="AO400" s="357"/>
      <c r="AP400" s="357">
        <v>6</v>
      </c>
      <c r="AQ400" s="357"/>
      <c r="AR400" s="357"/>
      <c r="AS400" s="357"/>
      <c r="AT400" s="65"/>
    </row>
    <row r="401" spans="1:58" ht="18.75" customHeight="1">
      <c r="A401" s="65"/>
      <c r="B401" s="379"/>
      <c r="C401" s="380"/>
      <c r="D401" s="373" t="s">
        <v>239</v>
      </c>
      <c r="E401" s="373"/>
      <c r="F401" s="373"/>
      <c r="G401" s="373"/>
      <c r="H401" s="373"/>
      <c r="I401" s="373"/>
      <c r="J401" s="373" t="s">
        <v>240</v>
      </c>
      <c r="K401" s="373"/>
      <c r="L401" s="373"/>
      <c r="M401" s="373"/>
      <c r="N401" s="373"/>
      <c r="O401" s="373"/>
      <c r="P401" s="373"/>
      <c r="Q401" s="373" t="s">
        <v>241</v>
      </c>
      <c r="R401" s="373"/>
      <c r="S401" s="373"/>
      <c r="T401" s="373"/>
      <c r="U401" s="373"/>
      <c r="V401" s="373"/>
      <c r="W401" s="373"/>
      <c r="X401" s="373" t="s">
        <v>242</v>
      </c>
      <c r="Y401" s="373"/>
      <c r="Z401" s="373"/>
      <c r="AA401" s="373"/>
      <c r="AB401" s="373"/>
      <c r="AC401" s="373" t="s">
        <v>243</v>
      </c>
      <c r="AD401" s="373"/>
      <c r="AE401" s="373"/>
      <c r="AF401" s="373"/>
      <c r="AG401" s="373"/>
      <c r="AH401" s="373" t="s">
        <v>244</v>
      </c>
      <c r="AI401" s="373"/>
      <c r="AJ401" s="373"/>
      <c r="AK401" s="373"/>
      <c r="AL401" s="373"/>
      <c r="AM401" s="373"/>
      <c r="AN401" s="373"/>
      <c r="AO401" s="373"/>
      <c r="AP401" s="373" t="s">
        <v>245</v>
      </c>
      <c r="AQ401" s="373"/>
      <c r="AR401" s="373"/>
      <c r="AS401" s="373"/>
      <c r="AT401" s="65"/>
    </row>
    <row r="402" spans="1:58" ht="18.75" customHeight="1">
      <c r="A402" s="65"/>
      <c r="B402" s="381"/>
      <c r="C402" s="382"/>
      <c r="D402" s="374" t="s">
        <v>246</v>
      </c>
      <c r="E402" s="374"/>
      <c r="F402" s="374"/>
      <c r="G402" s="374"/>
      <c r="H402" s="374"/>
      <c r="I402" s="374"/>
      <c r="J402" s="375" t="s">
        <v>247</v>
      </c>
      <c r="K402" s="375"/>
      <c r="L402" s="375"/>
      <c r="M402" s="375"/>
      <c r="N402" s="375"/>
      <c r="O402" s="375"/>
      <c r="P402" s="375"/>
      <c r="Q402" s="375" t="s">
        <v>248</v>
      </c>
      <c r="R402" s="375"/>
      <c r="S402" s="375"/>
      <c r="T402" s="375"/>
      <c r="U402" s="375"/>
      <c r="V402" s="375"/>
      <c r="W402" s="375"/>
      <c r="X402" s="375"/>
      <c r="Y402" s="375"/>
      <c r="Z402" s="375"/>
      <c r="AA402" s="375"/>
      <c r="AB402" s="375"/>
      <c r="AC402" s="375" t="s">
        <v>249</v>
      </c>
      <c r="AD402" s="375"/>
      <c r="AE402" s="375"/>
      <c r="AF402" s="375"/>
      <c r="AG402" s="375"/>
      <c r="AH402" s="375" t="s">
        <v>250</v>
      </c>
      <c r="AI402" s="375"/>
      <c r="AJ402" s="375"/>
      <c r="AK402" s="375"/>
      <c r="AL402" s="375"/>
      <c r="AM402" s="375"/>
      <c r="AN402" s="375"/>
      <c r="AO402" s="375"/>
      <c r="AP402" s="375"/>
      <c r="AQ402" s="375"/>
      <c r="AR402" s="375"/>
      <c r="AS402" s="375"/>
      <c r="AT402" s="65"/>
    </row>
    <row r="403" spans="1:58" ht="18.75" customHeight="1">
      <c r="A403" s="65"/>
      <c r="B403" s="357" t="s">
        <v>251</v>
      </c>
      <c r="C403" s="357"/>
      <c r="D403" s="358" t="s">
        <v>231</v>
      </c>
      <c r="E403" s="358"/>
      <c r="F403" s="358"/>
      <c r="G403" s="358"/>
      <c r="H403" s="358"/>
      <c r="I403" s="358"/>
      <c r="J403" s="359" t="e">
        <f ca="1">OFFSET(R381,B370,0)</f>
        <v>#N/A</v>
      </c>
      <c r="K403" s="360"/>
      <c r="L403" s="360"/>
      <c r="M403" s="360"/>
      <c r="N403" s="360"/>
      <c r="O403" s="361">
        <f>N367</f>
        <v>0</v>
      </c>
      <c r="P403" s="362"/>
      <c r="Q403" s="363" t="e">
        <f ca="1">MAX(T370/SQRT(3),Z370/2/SQRT(3))</f>
        <v>#N/A</v>
      </c>
      <c r="R403" s="364"/>
      <c r="S403" s="364"/>
      <c r="T403" s="364"/>
      <c r="U403" s="365" t="str">
        <f>T369</f>
        <v>mg</v>
      </c>
      <c r="V403" s="361"/>
      <c r="W403" s="362"/>
      <c r="X403" s="357" t="str">
        <f>IF(N370=0,"직사각형","t")</f>
        <v>직사각형</v>
      </c>
      <c r="Y403" s="357"/>
      <c r="Z403" s="357"/>
      <c r="AA403" s="357"/>
      <c r="AB403" s="357"/>
      <c r="AC403" s="357">
        <v>-1</v>
      </c>
      <c r="AD403" s="357"/>
      <c r="AE403" s="357"/>
      <c r="AF403" s="357"/>
      <c r="AG403" s="357"/>
      <c r="AH403" s="363" t="e">
        <f ca="1">Q403</f>
        <v>#N/A</v>
      </c>
      <c r="AI403" s="364"/>
      <c r="AJ403" s="364"/>
      <c r="AK403" s="364"/>
      <c r="AL403" s="364"/>
      <c r="AM403" s="365" t="str">
        <f>U403</f>
        <v>mg</v>
      </c>
      <c r="AN403" s="365"/>
      <c r="AO403" s="371"/>
      <c r="AP403" s="357" t="str">
        <f>IF(N370=0,"∞",2)</f>
        <v>∞</v>
      </c>
      <c r="AQ403" s="357"/>
      <c r="AR403" s="357"/>
      <c r="AS403" s="357"/>
      <c r="AT403" s="65"/>
    </row>
    <row r="404" spans="1:58" ht="18.75" customHeight="1">
      <c r="A404" s="65"/>
      <c r="B404" s="357" t="s">
        <v>252</v>
      </c>
      <c r="C404" s="357"/>
      <c r="D404" s="358" t="s">
        <v>229</v>
      </c>
      <c r="E404" s="358"/>
      <c r="F404" s="358"/>
      <c r="G404" s="358"/>
      <c r="H404" s="358"/>
      <c r="I404" s="358"/>
      <c r="J404" s="359" t="e">
        <f ca="1">OFFSET(J381,B370,0)</f>
        <v>#N/A</v>
      </c>
      <c r="K404" s="372"/>
      <c r="L404" s="372"/>
      <c r="M404" s="372"/>
      <c r="N404" s="372"/>
      <c r="O404" s="361">
        <f>N367</f>
        <v>0</v>
      </c>
      <c r="P404" s="362"/>
      <c r="Q404" s="363" t="e">
        <f ca="1">SQRT(SUMSQ(AL370/2,AR370))</f>
        <v>#N/A</v>
      </c>
      <c r="R404" s="364"/>
      <c r="S404" s="364"/>
      <c r="T404" s="364"/>
      <c r="U404" s="365" t="str">
        <f>AL369</f>
        <v>mg</v>
      </c>
      <c r="V404" s="361"/>
      <c r="W404" s="362"/>
      <c r="X404" s="357" t="s">
        <v>395</v>
      </c>
      <c r="Y404" s="357"/>
      <c r="Z404" s="357"/>
      <c r="AA404" s="357"/>
      <c r="AB404" s="357"/>
      <c r="AC404" s="357">
        <v>1</v>
      </c>
      <c r="AD404" s="357"/>
      <c r="AE404" s="357"/>
      <c r="AF404" s="357"/>
      <c r="AG404" s="357"/>
      <c r="AH404" s="363" t="e">
        <f ca="1">Q404</f>
        <v>#N/A</v>
      </c>
      <c r="AI404" s="364"/>
      <c r="AJ404" s="364"/>
      <c r="AK404" s="364"/>
      <c r="AL404" s="364"/>
      <c r="AM404" s="365" t="str">
        <f>U404</f>
        <v>mg</v>
      </c>
      <c r="AN404" s="365"/>
      <c r="AO404" s="371"/>
      <c r="AP404" s="357" t="s">
        <v>57</v>
      </c>
      <c r="AQ404" s="357"/>
      <c r="AR404" s="357"/>
      <c r="AS404" s="357"/>
      <c r="AT404" s="65"/>
    </row>
    <row r="405" spans="1:58" ht="18.75" customHeight="1">
      <c r="A405" s="65"/>
      <c r="B405" s="357" t="s">
        <v>253</v>
      </c>
      <c r="C405" s="357"/>
      <c r="D405" s="358" t="s">
        <v>233</v>
      </c>
      <c r="E405" s="358"/>
      <c r="F405" s="358"/>
      <c r="G405" s="358"/>
      <c r="H405" s="358"/>
      <c r="I405" s="358"/>
      <c r="J405" s="359">
        <v>0</v>
      </c>
      <c r="K405" s="360"/>
      <c r="L405" s="360"/>
      <c r="M405" s="360"/>
      <c r="N405" s="360"/>
      <c r="O405" s="361">
        <f>N367</f>
        <v>0</v>
      </c>
      <c r="P405" s="362"/>
      <c r="Q405" s="363" t="e">
        <f ca="1">Z370/2/SQRT(3)</f>
        <v>#N/A</v>
      </c>
      <c r="R405" s="364"/>
      <c r="S405" s="364"/>
      <c r="T405" s="364"/>
      <c r="U405" s="365" t="str">
        <f>Z369</f>
        <v>mg</v>
      </c>
      <c r="V405" s="361"/>
      <c r="W405" s="362"/>
      <c r="X405" s="357" t="s">
        <v>396</v>
      </c>
      <c r="Y405" s="357"/>
      <c r="Z405" s="357"/>
      <c r="AA405" s="357"/>
      <c r="AB405" s="357"/>
      <c r="AC405" s="357">
        <v>1</v>
      </c>
      <c r="AD405" s="357"/>
      <c r="AE405" s="357"/>
      <c r="AF405" s="357"/>
      <c r="AG405" s="357"/>
      <c r="AH405" s="363" t="e">
        <f ca="1">Q405</f>
        <v>#N/A</v>
      </c>
      <c r="AI405" s="364"/>
      <c r="AJ405" s="364"/>
      <c r="AK405" s="364"/>
      <c r="AL405" s="364"/>
      <c r="AM405" s="365" t="str">
        <f>U405</f>
        <v>mg</v>
      </c>
      <c r="AN405" s="365"/>
      <c r="AO405" s="371"/>
      <c r="AP405" s="357" t="s">
        <v>57</v>
      </c>
      <c r="AQ405" s="357"/>
      <c r="AR405" s="357"/>
      <c r="AS405" s="357"/>
      <c r="AT405" s="65"/>
    </row>
    <row r="406" spans="1:58" ht="18.75" customHeight="1">
      <c r="A406" s="65"/>
      <c r="B406" s="357" t="s">
        <v>254</v>
      </c>
      <c r="C406" s="357"/>
      <c r="D406" s="358" t="s">
        <v>235</v>
      </c>
      <c r="E406" s="358"/>
      <c r="F406" s="358"/>
      <c r="G406" s="358"/>
      <c r="H406" s="358"/>
      <c r="I406" s="358"/>
      <c r="J406" s="359">
        <v>0</v>
      </c>
      <c r="K406" s="360"/>
      <c r="L406" s="360"/>
      <c r="M406" s="360"/>
      <c r="N406" s="360"/>
      <c r="O406" s="361">
        <f>N367</f>
        <v>0</v>
      </c>
      <c r="P406" s="362"/>
      <c r="Q406" s="363" t="e">
        <f ca="1">BD370/4/SQRT(3)</f>
        <v>#N/A</v>
      </c>
      <c r="R406" s="364"/>
      <c r="S406" s="364"/>
      <c r="T406" s="364"/>
      <c r="U406" s="365" t="str">
        <f>BD369</f>
        <v>mg</v>
      </c>
      <c r="V406" s="361"/>
      <c r="W406" s="362"/>
      <c r="X406" s="357" t="s">
        <v>396</v>
      </c>
      <c r="Y406" s="357"/>
      <c r="Z406" s="357"/>
      <c r="AA406" s="357"/>
      <c r="AB406" s="357"/>
      <c r="AC406" s="357">
        <v>1</v>
      </c>
      <c r="AD406" s="357"/>
      <c r="AE406" s="357"/>
      <c r="AF406" s="357"/>
      <c r="AG406" s="357"/>
      <c r="AH406" s="363" t="e">
        <f ca="1">Q406</f>
        <v>#N/A</v>
      </c>
      <c r="AI406" s="364"/>
      <c r="AJ406" s="364"/>
      <c r="AK406" s="364"/>
      <c r="AL406" s="364"/>
      <c r="AM406" s="365" t="str">
        <f>U406</f>
        <v>mg</v>
      </c>
      <c r="AN406" s="365"/>
      <c r="AO406" s="371"/>
      <c r="AP406" s="357" t="s">
        <v>57</v>
      </c>
      <c r="AQ406" s="357"/>
      <c r="AR406" s="357"/>
      <c r="AS406" s="357"/>
      <c r="AT406" s="65"/>
    </row>
    <row r="407" spans="1:58" ht="18.75" customHeight="1">
      <c r="A407" s="65"/>
      <c r="B407" s="357" t="s">
        <v>255</v>
      </c>
      <c r="C407" s="357"/>
      <c r="D407" s="358" t="s">
        <v>227</v>
      </c>
      <c r="E407" s="358"/>
      <c r="F407" s="358"/>
      <c r="G407" s="358"/>
      <c r="H407" s="358"/>
      <c r="I407" s="358"/>
      <c r="J407" s="366" t="e">
        <f ca="1">OFFSET(Z381,B370,0)</f>
        <v>#N/A</v>
      </c>
      <c r="K407" s="367"/>
      <c r="L407" s="367"/>
      <c r="M407" s="367"/>
      <c r="N407" s="367"/>
      <c r="O407" s="361">
        <f>O404</f>
        <v>0</v>
      </c>
      <c r="P407" s="362"/>
      <c r="Q407" s="368" t="s">
        <v>200</v>
      </c>
      <c r="R407" s="369"/>
      <c r="S407" s="369"/>
      <c r="T407" s="369"/>
      <c r="U407" s="369"/>
      <c r="V407" s="369"/>
      <c r="W407" s="370"/>
      <c r="X407" s="357" t="s">
        <v>200</v>
      </c>
      <c r="Y407" s="357"/>
      <c r="Z407" s="357"/>
      <c r="AA407" s="357"/>
      <c r="AB407" s="357"/>
      <c r="AC407" s="357" t="s">
        <v>200</v>
      </c>
      <c r="AD407" s="357"/>
      <c r="AE407" s="357"/>
      <c r="AF407" s="357"/>
      <c r="AG407" s="357"/>
      <c r="AH407" s="363" t="e">
        <f ca="1">SQRT(SUMSQ(AH403:AL406))</f>
        <v>#N/A</v>
      </c>
      <c r="AI407" s="364"/>
      <c r="AJ407" s="364"/>
      <c r="AK407" s="364"/>
      <c r="AL407" s="364"/>
      <c r="AM407" s="365" t="str">
        <f>H369</f>
        <v>mg</v>
      </c>
      <c r="AN407" s="365"/>
      <c r="AO407" s="371"/>
      <c r="AP407" s="357" t="str">
        <f>IF(N370=0,"∞",ROUNDDOWN(AH407^4/(AH403^4/AP403),0))</f>
        <v>∞</v>
      </c>
      <c r="AQ407" s="357"/>
      <c r="AR407" s="357"/>
      <c r="AS407" s="357"/>
      <c r="AT407" s="65"/>
    </row>
    <row r="408" spans="1:58" ht="18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</row>
    <row r="409" spans="1:58" ht="18.75" customHeight="1">
      <c r="A409" s="66" t="s">
        <v>680</v>
      </c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74"/>
      <c r="AI409" s="228"/>
      <c r="AJ409" s="228"/>
      <c r="AK409" s="228"/>
      <c r="AL409" s="65"/>
      <c r="AM409" s="65"/>
      <c r="AN409" s="65"/>
      <c r="AO409" s="65"/>
      <c r="AP409" s="65"/>
      <c r="AQ409" s="65"/>
      <c r="AR409" s="65"/>
      <c r="AS409" s="65"/>
      <c r="AT409" s="65"/>
    </row>
    <row r="410" spans="1:58" ht="18.75" customHeight="1">
      <c r="B410" s="228" t="s">
        <v>317</v>
      </c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</row>
    <row r="411" spans="1:58" ht="18.75" customHeight="1">
      <c r="A411" s="65"/>
      <c r="B411" s="65"/>
      <c r="C411" s="65"/>
      <c r="D411" s="65"/>
      <c r="E411" s="65"/>
      <c r="F411" s="65"/>
      <c r="G411" s="230" t="s">
        <v>318</v>
      </c>
      <c r="H411" s="332">
        <f ca="1">IF(AP407&gt;9,2,OFFSET($E$415,MATCH(AP407,$B$416:$B$425,0),0))</f>
        <v>2</v>
      </c>
      <c r="I411" s="332"/>
      <c r="J411" s="332"/>
      <c r="K411" s="231" t="s">
        <v>271</v>
      </c>
      <c r="L411" s="333" t="e">
        <f ca="1">AH407</f>
        <v>#N/A</v>
      </c>
      <c r="M411" s="333"/>
      <c r="N411" s="333"/>
      <c r="O411" s="334" t="str">
        <f>AM407</f>
        <v>mg</v>
      </c>
      <c r="P411" s="335"/>
      <c r="Q411" s="227" t="s">
        <v>265</v>
      </c>
      <c r="R411" s="331" t="e">
        <f ca="1">L411*H411</f>
        <v>#N/A</v>
      </c>
      <c r="S411" s="331"/>
      <c r="T411" s="331"/>
      <c r="U411" s="331" t="str">
        <f>O411</f>
        <v>mg</v>
      </c>
      <c r="V411" s="331"/>
      <c r="W411" s="229"/>
      <c r="X411" s="229"/>
      <c r="Y411" s="229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</row>
    <row r="413" spans="1:58" s="82" customFormat="1" ht="18.75" customHeight="1">
      <c r="A413" s="86" t="s">
        <v>319</v>
      </c>
      <c r="B413" s="86"/>
      <c r="C413" s="86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</row>
    <row r="414" spans="1:58" s="82" customFormat="1" ht="18.75" customHeight="1">
      <c r="A414" s="86"/>
      <c r="B414" s="401" t="s">
        <v>56</v>
      </c>
      <c r="C414" s="401"/>
      <c r="D414" s="401"/>
      <c r="E414" s="402" t="s">
        <v>320</v>
      </c>
      <c r="F414" s="402"/>
      <c r="G414" s="402"/>
      <c r="H414" s="402"/>
      <c r="I414" s="402"/>
      <c r="J414" s="402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</row>
    <row r="415" spans="1:58" s="82" customFormat="1" ht="18.75" customHeight="1">
      <c r="A415" s="86"/>
      <c r="B415" s="401"/>
      <c r="C415" s="401"/>
      <c r="D415" s="401"/>
      <c r="E415" s="403">
        <v>95.45</v>
      </c>
      <c r="F415" s="403"/>
      <c r="G415" s="403"/>
      <c r="H415" s="403"/>
      <c r="I415" s="403"/>
      <c r="J415" s="403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</row>
    <row r="416" spans="1:58" s="82" customFormat="1" ht="18.75" customHeight="1">
      <c r="A416" s="86"/>
      <c r="B416" s="404">
        <v>1</v>
      </c>
      <c r="C416" s="404"/>
      <c r="D416" s="404"/>
      <c r="E416" s="405">
        <v>13.97</v>
      </c>
      <c r="F416" s="405"/>
      <c r="G416" s="405"/>
      <c r="H416" s="405"/>
      <c r="I416" s="405"/>
      <c r="J416" s="405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</row>
    <row r="417" spans="1:58" s="82" customFormat="1" ht="18.75" customHeight="1">
      <c r="A417" s="86"/>
      <c r="B417" s="404">
        <v>2</v>
      </c>
      <c r="C417" s="404"/>
      <c r="D417" s="404"/>
      <c r="E417" s="405">
        <v>4.53</v>
      </c>
      <c r="F417" s="405"/>
      <c r="G417" s="405"/>
      <c r="H417" s="405"/>
      <c r="I417" s="405"/>
      <c r="J417" s="405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</row>
    <row r="418" spans="1:58" s="82" customFormat="1" ht="18.75" customHeight="1">
      <c r="A418" s="86"/>
      <c r="B418" s="404">
        <v>3</v>
      </c>
      <c r="C418" s="404"/>
      <c r="D418" s="404"/>
      <c r="E418" s="405">
        <v>3.31</v>
      </c>
      <c r="F418" s="405"/>
      <c r="G418" s="405"/>
      <c r="H418" s="405"/>
      <c r="I418" s="405"/>
      <c r="J418" s="405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</row>
    <row r="419" spans="1:58" s="82" customFormat="1" ht="18.75" customHeight="1">
      <c r="A419" s="86"/>
      <c r="B419" s="404">
        <v>4</v>
      </c>
      <c r="C419" s="404"/>
      <c r="D419" s="404"/>
      <c r="E419" s="405">
        <v>2.87</v>
      </c>
      <c r="F419" s="405"/>
      <c r="G419" s="405"/>
      <c r="H419" s="405"/>
      <c r="I419" s="405"/>
      <c r="J419" s="405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</row>
    <row r="420" spans="1:58" s="82" customFormat="1" ht="18.75" customHeight="1">
      <c r="A420" s="86"/>
      <c r="B420" s="404">
        <v>5</v>
      </c>
      <c r="C420" s="404"/>
      <c r="D420" s="404"/>
      <c r="E420" s="405">
        <v>2.65</v>
      </c>
      <c r="F420" s="405"/>
      <c r="G420" s="405"/>
      <c r="H420" s="405"/>
      <c r="I420" s="405"/>
      <c r="J420" s="405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</row>
    <row r="421" spans="1:58" s="82" customFormat="1" ht="18.75" customHeight="1">
      <c r="A421" s="86"/>
      <c r="B421" s="404">
        <v>6</v>
      </c>
      <c r="C421" s="404"/>
      <c r="D421" s="404"/>
      <c r="E421" s="405">
        <v>2.52</v>
      </c>
      <c r="F421" s="405"/>
      <c r="G421" s="405"/>
      <c r="H421" s="405"/>
      <c r="I421" s="405"/>
      <c r="J421" s="405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</row>
    <row r="422" spans="1:58" s="82" customFormat="1" ht="18.75" customHeight="1">
      <c r="A422" s="86"/>
      <c r="B422" s="404">
        <v>7</v>
      </c>
      <c r="C422" s="404"/>
      <c r="D422" s="404"/>
      <c r="E422" s="405">
        <v>2.4300000000000002</v>
      </c>
      <c r="F422" s="405"/>
      <c r="G422" s="405"/>
      <c r="H422" s="405"/>
      <c r="I422" s="405"/>
      <c r="J422" s="405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</row>
    <row r="423" spans="1:58" s="82" customFormat="1" ht="18.75" customHeight="1">
      <c r="A423" s="86"/>
      <c r="B423" s="404">
        <v>8</v>
      </c>
      <c r="C423" s="404"/>
      <c r="D423" s="404"/>
      <c r="E423" s="405">
        <v>2.37</v>
      </c>
      <c r="F423" s="405"/>
      <c r="G423" s="405"/>
      <c r="H423" s="405"/>
      <c r="I423" s="405"/>
      <c r="J423" s="405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</row>
    <row r="424" spans="1:58" s="82" customFormat="1" ht="18.75" customHeight="1">
      <c r="A424" s="86"/>
      <c r="B424" s="404">
        <v>9</v>
      </c>
      <c r="C424" s="404"/>
      <c r="D424" s="404"/>
      <c r="E424" s="405">
        <v>2.3199999999999998</v>
      </c>
      <c r="F424" s="405"/>
      <c r="G424" s="405"/>
      <c r="H424" s="405"/>
      <c r="I424" s="405"/>
      <c r="J424" s="405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</row>
    <row r="425" spans="1:58" s="82" customFormat="1" ht="18.75" customHeight="1">
      <c r="A425" s="86"/>
      <c r="B425" s="406" t="s">
        <v>57</v>
      </c>
      <c r="C425" s="406"/>
      <c r="D425" s="406"/>
      <c r="E425" s="405">
        <v>2</v>
      </c>
      <c r="F425" s="405"/>
      <c r="G425" s="405"/>
      <c r="H425" s="405"/>
      <c r="I425" s="405"/>
      <c r="J425" s="405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</row>
  </sheetData>
  <mergeCells count="1519">
    <mergeCell ref="B264:G264"/>
    <mergeCell ref="H264:M264"/>
    <mergeCell ref="N264:S264"/>
    <mergeCell ref="B265:G265"/>
    <mergeCell ref="H265:M265"/>
    <mergeCell ref="N265:S265"/>
    <mergeCell ref="AL266:AQ266"/>
    <mergeCell ref="AR266:AW266"/>
    <mergeCell ref="AX266:BC266"/>
    <mergeCell ref="BD266:BI266"/>
    <mergeCell ref="H267:M267"/>
    <mergeCell ref="N267:S267"/>
    <mergeCell ref="T267:Y267"/>
    <mergeCell ref="Z267:AE267"/>
    <mergeCell ref="AF267:AK267"/>
    <mergeCell ref="AL267:AQ267"/>
    <mergeCell ref="H266:M266"/>
    <mergeCell ref="N266:S266"/>
    <mergeCell ref="T266:Y266"/>
    <mergeCell ref="Z266:AE266"/>
    <mergeCell ref="AF266:AK266"/>
    <mergeCell ref="AR267:AW267"/>
    <mergeCell ref="AX267:BC267"/>
    <mergeCell ref="BD267:BI267"/>
    <mergeCell ref="B268:G268"/>
    <mergeCell ref="H268:M268"/>
    <mergeCell ref="N268:S268"/>
    <mergeCell ref="T268:Y268"/>
    <mergeCell ref="Z268:AE268"/>
    <mergeCell ref="AF268:AK268"/>
    <mergeCell ref="AL268:AQ268"/>
    <mergeCell ref="B266:G267"/>
    <mergeCell ref="AR268:AW268"/>
    <mergeCell ref="AX268:BC268"/>
    <mergeCell ref="BD268:BI268"/>
    <mergeCell ref="B272:G272"/>
    <mergeCell ref="H272:M272"/>
    <mergeCell ref="N272:S272"/>
    <mergeCell ref="T272:Y272"/>
    <mergeCell ref="Z272:AE272"/>
    <mergeCell ref="AF272:AK272"/>
    <mergeCell ref="B274:G274"/>
    <mergeCell ref="H274:M274"/>
    <mergeCell ref="N274:S274"/>
    <mergeCell ref="T274:Y274"/>
    <mergeCell ref="Z274:AE274"/>
    <mergeCell ref="AF274:AK274"/>
    <mergeCell ref="B273:G273"/>
    <mergeCell ref="H273:M273"/>
    <mergeCell ref="N273:S273"/>
    <mergeCell ref="T273:Y273"/>
    <mergeCell ref="Z273:AE273"/>
    <mergeCell ref="AF273:AK273"/>
    <mergeCell ref="B277:I278"/>
    <mergeCell ref="J277:Q278"/>
    <mergeCell ref="R277:Y278"/>
    <mergeCell ref="Z277:AG278"/>
    <mergeCell ref="AH277:AO278"/>
    <mergeCell ref="B279:I279"/>
    <mergeCell ref="J279:Q279"/>
    <mergeCell ref="R279:Y279"/>
    <mergeCell ref="Z279:AG279"/>
    <mergeCell ref="AH279:AO279"/>
    <mergeCell ref="B280:I280"/>
    <mergeCell ref="J280:Q280"/>
    <mergeCell ref="R280:Y280"/>
    <mergeCell ref="Z280:AG280"/>
    <mergeCell ref="AH280:AO280"/>
    <mergeCell ref="B281:I281"/>
    <mergeCell ref="J281:Q281"/>
    <mergeCell ref="R281:Y281"/>
    <mergeCell ref="Z281:AG281"/>
    <mergeCell ref="AH281:AO281"/>
    <mergeCell ref="B282:I282"/>
    <mergeCell ref="J282:Q282"/>
    <mergeCell ref="R282:Y282"/>
    <mergeCell ref="Z282:AG282"/>
    <mergeCell ref="AH282:AO282"/>
    <mergeCell ref="B283:I283"/>
    <mergeCell ref="J283:Q283"/>
    <mergeCell ref="R283:Y283"/>
    <mergeCell ref="Z283:AG283"/>
    <mergeCell ref="AH283:AO283"/>
    <mergeCell ref="B284:I284"/>
    <mergeCell ref="J284:Q284"/>
    <mergeCell ref="R284:Y284"/>
    <mergeCell ref="Z284:AG284"/>
    <mergeCell ref="AH284:AO284"/>
    <mergeCell ref="B285:I285"/>
    <mergeCell ref="J285:Q285"/>
    <mergeCell ref="R285:Y285"/>
    <mergeCell ref="Z285:AG285"/>
    <mergeCell ref="AH285:AO285"/>
    <mergeCell ref="B286:I286"/>
    <mergeCell ref="J286:Q286"/>
    <mergeCell ref="R286:Y286"/>
    <mergeCell ref="Z286:AG286"/>
    <mergeCell ref="AH286:AO286"/>
    <mergeCell ref="B287:I287"/>
    <mergeCell ref="J287:Q287"/>
    <mergeCell ref="R287:Y287"/>
    <mergeCell ref="Z287:AG287"/>
    <mergeCell ref="AH287:AO287"/>
    <mergeCell ref="B288:I288"/>
    <mergeCell ref="J288:Q288"/>
    <mergeCell ref="R288:Y288"/>
    <mergeCell ref="Z288:AG288"/>
    <mergeCell ref="AH288:AO288"/>
    <mergeCell ref="B289:I289"/>
    <mergeCell ref="J289:Q289"/>
    <mergeCell ref="R289:Y289"/>
    <mergeCell ref="Z289:AG289"/>
    <mergeCell ref="AH289:AO289"/>
    <mergeCell ref="B290:I290"/>
    <mergeCell ref="J290:Q290"/>
    <mergeCell ref="R290:Y290"/>
    <mergeCell ref="Z290:AG290"/>
    <mergeCell ref="AH290:AO290"/>
    <mergeCell ref="B291:I291"/>
    <mergeCell ref="J291:Q291"/>
    <mergeCell ref="R291:Y291"/>
    <mergeCell ref="Z291:AG291"/>
    <mergeCell ref="AH291:AO291"/>
    <mergeCell ref="B292:I292"/>
    <mergeCell ref="J292:Q292"/>
    <mergeCell ref="R292:Y292"/>
    <mergeCell ref="Z292:AG292"/>
    <mergeCell ref="AH292:AO292"/>
    <mergeCell ref="B293:I293"/>
    <mergeCell ref="J293:Q293"/>
    <mergeCell ref="R293:Y293"/>
    <mergeCell ref="Z293:AG293"/>
    <mergeCell ref="AH293:AO293"/>
    <mergeCell ref="B294:I294"/>
    <mergeCell ref="J294:Q294"/>
    <mergeCell ref="R294:Y294"/>
    <mergeCell ref="Z294:AG294"/>
    <mergeCell ref="AH294:AO294"/>
    <mergeCell ref="B295:I295"/>
    <mergeCell ref="J295:Q295"/>
    <mergeCell ref="R295:Y295"/>
    <mergeCell ref="Z295:AG295"/>
    <mergeCell ref="AH295:AO295"/>
    <mergeCell ref="AH298:AO298"/>
    <mergeCell ref="AP298:AS298"/>
    <mergeCell ref="D299:I299"/>
    <mergeCell ref="J299:P299"/>
    <mergeCell ref="Q299:W299"/>
    <mergeCell ref="X299:AB299"/>
    <mergeCell ref="AC299:AG299"/>
    <mergeCell ref="AH299:AO299"/>
    <mergeCell ref="AP299:AS299"/>
    <mergeCell ref="D298:I298"/>
    <mergeCell ref="J298:P298"/>
    <mergeCell ref="Q298:W298"/>
    <mergeCell ref="X298:AB298"/>
    <mergeCell ref="AC298:AG298"/>
    <mergeCell ref="AC300:AG300"/>
    <mergeCell ref="AH300:AO300"/>
    <mergeCell ref="AP300:AS300"/>
    <mergeCell ref="B301:C301"/>
    <mergeCell ref="D301:I301"/>
    <mergeCell ref="J301:N301"/>
    <mergeCell ref="O301:P301"/>
    <mergeCell ref="Q301:T301"/>
    <mergeCell ref="U301:W301"/>
    <mergeCell ref="X301:AB301"/>
    <mergeCell ref="B298:C300"/>
    <mergeCell ref="D300:I300"/>
    <mergeCell ref="J300:P300"/>
    <mergeCell ref="Q300:W300"/>
    <mergeCell ref="X300:AB300"/>
    <mergeCell ref="B303:C303"/>
    <mergeCell ref="D303:I303"/>
    <mergeCell ref="J303:N303"/>
    <mergeCell ref="O303:P303"/>
    <mergeCell ref="Q303:T303"/>
    <mergeCell ref="AC301:AG301"/>
    <mergeCell ref="AH301:AL301"/>
    <mergeCell ref="AM301:AO301"/>
    <mergeCell ref="AP301:AS301"/>
    <mergeCell ref="B302:C302"/>
    <mergeCell ref="D302:I302"/>
    <mergeCell ref="J302:N302"/>
    <mergeCell ref="O302:P302"/>
    <mergeCell ref="Q302:T302"/>
    <mergeCell ref="U302:W302"/>
    <mergeCell ref="U303:W303"/>
    <mergeCell ref="X303:AB303"/>
    <mergeCell ref="AC303:AG303"/>
    <mergeCell ref="AH303:AL303"/>
    <mergeCell ref="AM303:AO303"/>
    <mergeCell ref="AP303:AS303"/>
    <mergeCell ref="X302:AB302"/>
    <mergeCell ref="AC302:AG302"/>
    <mergeCell ref="AH302:AL302"/>
    <mergeCell ref="AM302:AO302"/>
    <mergeCell ref="AP302:AS302"/>
    <mergeCell ref="X304:AB304"/>
    <mergeCell ref="AC304:AG304"/>
    <mergeCell ref="AH304:AL304"/>
    <mergeCell ref="AM304:AO304"/>
    <mergeCell ref="AP304:AS304"/>
    <mergeCell ref="B305:C305"/>
    <mergeCell ref="D305:I305"/>
    <mergeCell ref="J305:N305"/>
    <mergeCell ref="O305:P305"/>
    <mergeCell ref="Q305:W305"/>
    <mergeCell ref="B304:C304"/>
    <mergeCell ref="D304:I304"/>
    <mergeCell ref="J304:N304"/>
    <mergeCell ref="O304:P304"/>
    <mergeCell ref="Q304:T304"/>
    <mergeCell ref="U304:W304"/>
    <mergeCell ref="U309:V309"/>
    <mergeCell ref="B315:G315"/>
    <mergeCell ref="H315:M315"/>
    <mergeCell ref="N315:S315"/>
    <mergeCell ref="X305:AB305"/>
    <mergeCell ref="AC305:AG305"/>
    <mergeCell ref="AH305:AL305"/>
    <mergeCell ref="AM305:AO305"/>
    <mergeCell ref="AP305:AS305"/>
    <mergeCell ref="B316:G316"/>
    <mergeCell ref="H316:M316"/>
    <mergeCell ref="N316:S316"/>
    <mergeCell ref="B317:G318"/>
    <mergeCell ref="H317:M317"/>
    <mergeCell ref="N317:S317"/>
    <mergeCell ref="H309:J309"/>
    <mergeCell ref="L309:N309"/>
    <mergeCell ref="O309:P309"/>
    <mergeCell ref="R309:T309"/>
    <mergeCell ref="BD317:BI317"/>
    <mergeCell ref="H318:M318"/>
    <mergeCell ref="N318:S318"/>
    <mergeCell ref="T318:Y318"/>
    <mergeCell ref="Z318:AE318"/>
    <mergeCell ref="AF318:AK318"/>
    <mergeCell ref="AL318:AQ318"/>
    <mergeCell ref="AR318:AW318"/>
    <mergeCell ref="AX318:BC318"/>
    <mergeCell ref="BD318:BI318"/>
    <mergeCell ref="T317:Y317"/>
    <mergeCell ref="Z317:AE317"/>
    <mergeCell ref="AF317:AK317"/>
    <mergeCell ref="AL317:AQ317"/>
    <mergeCell ref="AR317:AW317"/>
    <mergeCell ref="AX317:BC317"/>
    <mergeCell ref="AL319:AQ319"/>
    <mergeCell ref="AR319:AW319"/>
    <mergeCell ref="AX319:BC319"/>
    <mergeCell ref="BD319:BI319"/>
    <mergeCell ref="B323:G323"/>
    <mergeCell ref="H323:M323"/>
    <mergeCell ref="N323:S323"/>
    <mergeCell ref="T323:Y323"/>
    <mergeCell ref="Z323:AE323"/>
    <mergeCell ref="AF323:AK323"/>
    <mergeCell ref="B319:G319"/>
    <mergeCell ref="H319:M319"/>
    <mergeCell ref="N319:S319"/>
    <mergeCell ref="T319:Y319"/>
    <mergeCell ref="Z319:AE319"/>
    <mergeCell ref="AF319:AK319"/>
    <mergeCell ref="B325:G325"/>
    <mergeCell ref="H325:M325"/>
    <mergeCell ref="N325:S325"/>
    <mergeCell ref="T325:Y325"/>
    <mergeCell ref="Z325:AE325"/>
    <mergeCell ref="AF325:AK325"/>
    <mergeCell ref="B324:G324"/>
    <mergeCell ref="H324:M324"/>
    <mergeCell ref="N324:S324"/>
    <mergeCell ref="T324:Y324"/>
    <mergeCell ref="Z324:AE324"/>
    <mergeCell ref="AF324:AK324"/>
    <mergeCell ref="B328:I329"/>
    <mergeCell ref="J328:Q329"/>
    <mergeCell ref="R328:Y329"/>
    <mergeCell ref="Z328:AG329"/>
    <mergeCell ref="AH328:AO329"/>
    <mergeCell ref="B330:I330"/>
    <mergeCell ref="J330:Q330"/>
    <mergeCell ref="R330:Y330"/>
    <mergeCell ref="Z330:AG330"/>
    <mergeCell ref="AH330:AO330"/>
    <mergeCell ref="B331:I331"/>
    <mergeCell ref="J331:Q331"/>
    <mergeCell ref="R331:Y331"/>
    <mergeCell ref="Z331:AG331"/>
    <mergeCell ref="AH331:AO331"/>
    <mergeCell ref="B332:I332"/>
    <mergeCell ref="J332:Q332"/>
    <mergeCell ref="R332:Y332"/>
    <mergeCell ref="Z332:AG332"/>
    <mergeCell ref="AH332:AO332"/>
    <mergeCell ref="B333:I333"/>
    <mergeCell ref="J333:Q333"/>
    <mergeCell ref="R333:Y333"/>
    <mergeCell ref="Z333:AG333"/>
    <mergeCell ref="AH333:AO333"/>
    <mergeCell ref="B334:I334"/>
    <mergeCell ref="J334:Q334"/>
    <mergeCell ref="R334:Y334"/>
    <mergeCell ref="Z334:AG334"/>
    <mergeCell ref="AH334:AO334"/>
    <mergeCell ref="B335:I335"/>
    <mergeCell ref="J335:Q335"/>
    <mergeCell ref="R335:Y335"/>
    <mergeCell ref="Z335:AG335"/>
    <mergeCell ref="AH335:AO335"/>
    <mergeCell ref="B336:I336"/>
    <mergeCell ref="J336:Q336"/>
    <mergeCell ref="R336:Y336"/>
    <mergeCell ref="Z336:AG336"/>
    <mergeCell ref="AH336:AO336"/>
    <mergeCell ref="B337:I337"/>
    <mergeCell ref="J337:Q337"/>
    <mergeCell ref="R337:Y337"/>
    <mergeCell ref="Z337:AG337"/>
    <mergeCell ref="AH337:AO337"/>
    <mergeCell ref="B338:I338"/>
    <mergeCell ref="J338:Q338"/>
    <mergeCell ref="R338:Y338"/>
    <mergeCell ref="Z338:AG338"/>
    <mergeCell ref="AH338:AO338"/>
    <mergeCell ref="B339:I339"/>
    <mergeCell ref="J339:Q339"/>
    <mergeCell ref="R339:Y339"/>
    <mergeCell ref="Z339:AG339"/>
    <mergeCell ref="AH339:AO339"/>
    <mergeCell ref="B340:I340"/>
    <mergeCell ref="J340:Q340"/>
    <mergeCell ref="R340:Y340"/>
    <mergeCell ref="Z340:AG340"/>
    <mergeCell ref="AH340:AO340"/>
    <mergeCell ref="B341:I341"/>
    <mergeCell ref="J341:Q341"/>
    <mergeCell ref="R341:Y341"/>
    <mergeCell ref="Z341:AG341"/>
    <mergeCell ref="AH341:AO341"/>
    <mergeCell ref="B342:I342"/>
    <mergeCell ref="J342:Q342"/>
    <mergeCell ref="R342:Y342"/>
    <mergeCell ref="Z342:AG342"/>
    <mergeCell ref="AH342:AO342"/>
    <mergeCell ref="B343:I343"/>
    <mergeCell ref="J343:Q343"/>
    <mergeCell ref="R343:Y343"/>
    <mergeCell ref="Z343:AG343"/>
    <mergeCell ref="AH343:AO343"/>
    <mergeCell ref="B344:I344"/>
    <mergeCell ref="J344:Q344"/>
    <mergeCell ref="R344:Y344"/>
    <mergeCell ref="Z344:AG344"/>
    <mergeCell ref="AH344:AO344"/>
    <mergeCell ref="B345:I345"/>
    <mergeCell ref="J345:Q345"/>
    <mergeCell ref="R345:Y345"/>
    <mergeCell ref="Z345:AG345"/>
    <mergeCell ref="AH345:AO345"/>
    <mergeCell ref="B346:I346"/>
    <mergeCell ref="J346:Q346"/>
    <mergeCell ref="R346:Y346"/>
    <mergeCell ref="Z346:AG346"/>
    <mergeCell ref="AH346:AO346"/>
    <mergeCell ref="AH349:AO349"/>
    <mergeCell ref="AP349:AS349"/>
    <mergeCell ref="D350:I350"/>
    <mergeCell ref="J350:P350"/>
    <mergeCell ref="Q350:W350"/>
    <mergeCell ref="X350:AB350"/>
    <mergeCell ref="AC350:AG350"/>
    <mergeCell ref="AH350:AO350"/>
    <mergeCell ref="AP350:AS350"/>
    <mergeCell ref="D349:I349"/>
    <mergeCell ref="J349:P349"/>
    <mergeCell ref="Q349:W349"/>
    <mergeCell ref="X349:AB349"/>
    <mergeCell ref="AC349:AG349"/>
    <mergeCell ref="AC351:AG351"/>
    <mergeCell ref="AH351:AO351"/>
    <mergeCell ref="AP351:AS351"/>
    <mergeCell ref="B352:C352"/>
    <mergeCell ref="D352:I352"/>
    <mergeCell ref="J352:N352"/>
    <mergeCell ref="O352:P352"/>
    <mergeCell ref="Q352:T352"/>
    <mergeCell ref="U352:W352"/>
    <mergeCell ref="X352:AB352"/>
    <mergeCell ref="B349:C351"/>
    <mergeCell ref="D351:I351"/>
    <mergeCell ref="J351:P351"/>
    <mergeCell ref="Q351:W351"/>
    <mergeCell ref="X351:AB351"/>
    <mergeCell ref="AC352:AG352"/>
    <mergeCell ref="AH352:AL352"/>
    <mergeCell ref="AM352:AO352"/>
    <mergeCell ref="AP352:AS352"/>
    <mergeCell ref="B353:C353"/>
    <mergeCell ref="D353:I353"/>
    <mergeCell ref="J353:N353"/>
    <mergeCell ref="O353:P353"/>
    <mergeCell ref="Q353:T353"/>
    <mergeCell ref="U353:W353"/>
    <mergeCell ref="AH354:AL354"/>
    <mergeCell ref="AM354:AO354"/>
    <mergeCell ref="AP354:AS354"/>
    <mergeCell ref="X353:AB353"/>
    <mergeCell ref="AC353:AG353"/>
    <mergeCell ref="AH353:AL353"/>
    <mergeCell ref="AM353:AO353"/>
    <mergeCell ref="AP353:AS353"/>
    <mergeCell ref="B354:C354"/>
    <mergeCell ref="D354:I354"/>
    <mergeCell ref="J354:N354"/>
    <mergeCell ref="O354:P354"/>
    <mergeCell ref="Q354:T354"/>
    <mergeCell ref="B355:C355"/>
    <mergeCell ref="D355:I355"/>
    <mergeCell ref="J355:N355"/>
    <mergeCell ref="O355:P355"/>
    <mergeCell ref="Q355:T355"/>
    <mergeCell ref="U355:W355"/>
    <mergeCell ref="U354:W354"/>
    <mergeCell ref="X354:AB354"/>
    <mergeCell ref="AC354:AG354"/>
    <mergeCell ref="AM356:AO356"/>
    <mergeCell ref="AP356:AS356"/>
    <mergeCell ref="H360:J360"/>
    <mergeCell ref="L360:N360"/>
    <mergeCell ref="O360:P360"/>
    <mergeCell ref="R360:T360"/>
    <mergeCell ref="U360:V360"/>
    <mergeCell ref="X355:AB355"/>
    <mergeCell ref="AC355:AG355"/>
    <mergeCell ref="AH355:AL355"/>
    <mergeCell ref="AM355:AO355"/>
    <mergeCell ref="AP355:AS355"/>
    <mergeCell ref="D356:I356"/>
    <mergeCell ref="J356:N356"/>
    <mergeCell ref="O356:P356"/>
    <mergeCell ref="Q356:W356"/>
    <mergeCell ref="B366:G366"/>
    <mergeCell ref="H366:M366"/>
    <mergeCell ref="N366:S366"/>
    <mergeCell ref="B367:G367"/>
    <mergeCell ref="H367:M367"/>
    <mergeCell ref="N367:S367"/>
    <mergeCell ref="X356:AB356"/>
    <mergeCell ref="AC356:AG356"/>
    <mergeCell ref="AH356:AL356"/>
    <mergeCell ref="B356:C356"/>
    <mergeCell ref="AL368:AQ368"/>
    <mergeCell ref="AR368:AW368"/>
    <mergeCell ref="AX368:BC368"/>
    <mergeCell ref="BD368:BI368"/>
    <mergeCell ref="H369:M369"/>
    <mergeCell ref="N369:S369"/>
    <mergeCell ref="T369:Y369"/>
    <mergeCell ref="Z369:AE369"/>
    <mergeCell ref="AF369:AK369"/>
    <mergeCell ref="AL369:AQ369"/>
    <mergeCell ref="H368:M368"/>
    <mergeCell ref="N368:S368"/>
    <mergeCell ref="T368:Y368"/>
    <mergeCell ref="Z368:AE368"/>
    <mergeCell ref="AF368:AK368"/>
    <mergeCell ref="AR369:AW369"/>
    <mergeCell ref="AX369:BC369"/>
    <mergeCell ref="BD369:BI369"/>
    <mergeCell ref="B370:G370"/>
    <mergeCell ref="H370:M370"/>
    <mergeCell ref="N370:S370"/>
    <mergeCell ref="T370:Y370"/>
    <mergeCell ref="Z370:AE370"/>
    <mergeCell ref="AF370:AK370"/>
    <mergeCell ref="AL370:AQ370"/>
    <mergeCell ref="B368:G369"/>
    <mergeCell ref="AR370:AW370"/>
    <mergeCell ref="AX370:BC370"/>
    <mergeCell ref="BD370:BI370"/>
    <mergeCell ref="B374:G374"/>
    <mergeCell ref="H374:M374"/>
    <mergeCell ref="N374:S374"/>
    <mergeCell ref="T374:Y374"/>
    <mergeCell ref="Z374:AE374"/>
    <mergeCell ref="AF374:AK374"/>
    <mergeCell ref="B376:G376"/>
    <mergeCell ref="H376:M376"/>
    <mergeCell ref="N376:S376"/>
    <mergeCell ref="T376:Y376"/>
    <mergeCell ref="Z376:AE376"/>
    <mergeCell ref="AF376:AK376"/>
    <mergeCell ref="B375:G375"/>
    <mergeCell ref="H375:M375"/>
    <mergeCell ref="N375:S375"/>
    <mergeCell ref="T375:Y375"/>
    <mergeCell ref="Z375:AE375"/>
    <mergeCell ref="AF375:AK375"/>
    <mergeCell ref="B379:I380"/>
    <mergeCell ref="J379:Q380"/>
    <mergeCell ref="R379:Y380"/>
    <mergeCell ref="Z379:AG380"/>
    <mergeCell ref="AH379:AO380"/>
    <mergeCell ref="B381:I381"/>
    <mergeCell ref="J381:Q381"/>
    <mergeCell ref="R381:Y381"/>
    <mergeCell ref="Z381:AG381"/>
    <mergeCell ref="AH381:AO381"/>
    <mergeCell ref="B382:I382"/>
    <mergeCell ref="J382:Q382"/>
    <mergeCell ref="R382:Y382"/>
    <mergeCell ref="Z382:AG382"/>
    <mergeCell ref="AH382:AO382"/>
    <mergeCell ref="B383:I383"/>
    <mergeCell ref="J383:Q383"/>
    <mergeCell ref="R383:Y383"/>
    <mergeCell ref="Z383:AG383"/>
    <mergeCell ref="AH383:AO383"/>
    <mergeCell ref="B384:I384"/>
    <mergeCell ref="J384:Q384"/>
    <mergeCell ref="R384:Y384"/>
    <mergeCell ref="Z384:AG384"/>
    <mergeCell ref="AH384:AO384"/>
    <mergeCell ref="B385:I385"/>
    <mergeCell ref="J385:Q385"/>
    <mergeCell ref="R385:Y385"/>
    <mergeCell ref="Z385:AG385"/>
    <mergeCell ref="AH385:AO385"/>
    <mergeCell ref="B386:I386"/>
    <mergeCell ref="J386:Q386"/>
    <mergeCell ref="R386:Y386"/>
    <mergeCell ref="Z386:AG386"/>
    <mergeCell ref="AH386:AO386"/>
    <mergeCell ref="B387:I387"/>
    <mergeCell ref="J387:Q387"/>
    <mergeCell ref="R387:Y387"/>
    <mergeCell ref="Z387:AG387"/>
    <mergeCell ref="AH387:AO387"/>
    <mergeCell ref="B388:I388"/>
    <mergeCell ref="J388:Q388"/>
    <mergeCell ref="R388:Y388"/>
    <mergeCell ref="Z388:AG388"/>
    <mergeCell ref="AH388:AO388"/>
    <mergeCell ref="B389:I389"/>
    <mergeCell ref="J389:Q389"/>
    <mergeCell ref="R389:Y389"/>
    <mergeCell ref="Z389:AG389"/>
    <mergeCell ref="AH389:AO389"/>
    <mergeCell ref="B390:I390"/>
    <mergeCell ref="J390:Q390"/>
    <mergeCell ref="R390:Y390"/>
    <mergeCell ref="Z390:AG390"/>
    <mergeCell ref="AH390:AO390"/>
    <mergeCell ref="B391:I391"/>
    <mergeCell ref="J391:Q391"/>
    <mergeCell ref="R391:Y391"/>
    <mergeCell ref="Z391:AG391"/>
    <mergeCell ref="AH391:AO391"/>
    <mergeCell ref="B392:I392"/>
    <mergeCell ref="J392:Q392"/>
    <mergeCell ref="R392:Y392"/>
    <mergeCell ref="Z392:AG392"/>
    <mergeCell ref="AH392:AO392"/>
    <mergeCell ref="B393:I393"/>
    <mergeCell ref="J393:Q393"/>
    <mergeCell ref="R393:Y393"/>
    <mergeCell ref="Z393:AG393"/>
    <mergeCell ref="AH393:AO393"/>
    <mergeCell ref="B394:I394"/>
    <mergeCell ref="J394:Q394"/>
    <mergeCell ref="R394:Y394"/>
    <mergeCell ref="Z394:AG394"/>
    <mergeCell ref="AH394:AO394"/>
    <mergeCell ref="B395:I395"/>
    <mergeCell ref="J395:Q395"/>
    <mergeCell ref="R395:Y395"/>
    <mergeCell ref="Z395:AG395"/>
    <mergeCell ref="AH395:AO395"/>
    <mergeCell ref="B396:I396"/>
    <mergeCell ref="J396:Q396"/>
    <mergeCell ref="R396:Y396"/>
    <mergeCell ref="Z396:AG396"/>
    <mergeCell ref="AH396:AO396"/>
    <mergeCell ref="J397:Q397"/>
    <mergeCell ref="R397:Y397"/>
    <mergeCell ref="Z397:AG397"/>
    <mergeCell ref="AH397:AO397"/>
    <mergeCell ref="AH400:AO400"/>
    <mergeCell ref="AP400:AS400"/>
    <mergeCell ref="D401:I401"/>
    <mergeCell ref="J401:P401"/>
    <mergeCell ref="Q401:W401"/>
    <mergeCell ref="X401:AB401"/>
    <mergeCell ref="AC401:AG401"/>
    <mergeCell ref="AH401:AO401"/>
    <mergeCell ref="AP401:AS401"/>
    <mergeCell ref="D400:I400"/>
    <mergeCell ref="J400:P400"/>
    <mergeCell ref="Q400:W400"/>
    <mergeCell ref="X400:AB400"/>
    <mergeCell ref="AC400:AG400"/>
    <mergeCell ref="AC402:AG402"/>
    <mergeCell ref="AH402:AO402"/>
    <mergeCell ref="AP402:AS402"/>
    <mergeCell ref="B403:C403"/>
    <mergeCell ref="D403:I403"/>
    <mergeCell ref="J403:N403"/>
    <mergeCell ref="O403:P403"/>
    <mergeCell ref="Q403:T403"/>
    <mergeCell ref="U403:W403"/>
    <mergeCell ref="X403:AB403"/>
    <mergeCell ref="B400:C402"/>
    <mergeCell ref="D402:I402"/>
    <mergeCell ref="J402:P402"/>
    <mergeCell ref="Q402:W402"/>
    <mergeCell ref="X402:AB402"/>
    <mergeCell ref="B405:C405"/>
    <mergeCell ref="D405:I405"/>
    <mergeCell ref="J405:N405"/>
    <mergeCell ref="O405:P405"/>
    <mergeCell ref="Q405:T405"/>
    <mergeCell ref="AC403:AG403"/>
    <mergeCell ref="AH403:AL403"/>
    <mergeCell ref="AM403:AO403"/>
    <mergeCell ref="AP403:AS403"/>
    <mergeCell ref="B404:C404"/>
    <mergeCell ref="D404:I404"/>
    <mergeCell ref="J404:N404"/>
    <mergeCell ref="O404:P404"/>
    <mergeCell ref="Q404:T404"/>
    <mergeCell ref="U404:W404"/>
    <mergeCell ref="U405:W405"/>
    <mergeCell ref="X405:AB405"/>
    <mergeCell ref="AC405:AG405"/>
    <mergeCell ref="AH405:AL405"/>
    <mergeCell ref="AM405:AO405"/>
    <mergeCell ref="AP405:AS405"/>
    <mergeCell ref="X404:AB404"/>
    <mergeCell ref="AC404:AG404"/>
    <mergeCell ref="AH404:AL404"/>
    <mergeCell ref="AM404:AO404"/>
    <mergeCell ref="AP404:AS404"/>
    <mergeCell ref="X406:AB406"/>
    <mergeCell ref="AC406:AG406"/>
    <mergeCell ref="AH406:AL406"/>
    <mergeCell ref="AM406:AO406"/>
    <mergeCell ref="AP406:AS406"/>
    <mergeCell ref="B407:C407"/>
    <mergeCell ref="D407:I407"/>
    <mergeCell ref="J407:N407"/>
    <mergeCell ref="O407:P407"/>
    <mergeCell ref="Q407:W407"/>
    <mergeCell ref="B406:C406"/>
    <mergeCell ref="D406:I406"/>
    <mergeCell ref="J406:N406"/>
    <mergeCell ref="O406:P406"/>
    <mergeCell ref="Q406:T406"/>
    <mergeCell ref="U406:W406"/>
    <mergeCell ref="X407:AB407"/>
    <mergeCell ref="AC407:AG407"/>
    <mergeCell ref="AH407:AL407"/>
    <mergeCell ref="AM407:AO407"/>
    <mergeCell ref="AP407:AS407"/>
    <mergeCell ref="L411:N411"/>
    <mergeCell ref="O411:P411"/>
    <mergeCell ref="R411:T411"/>
    <mergeCell ref="U411:V411"/>
    <mergeCell ref="B418:D418"/>
    <mergeCell ref="E418:J418"/>
    <mergeCell ref="B419:D419"/>
    <mergeCell ref="E419:J419"/>
    <mergeCell ref="B420:D420"/>
    <mergeCell ref="E420:J420"/>
    <mergeCell ref="B414:D415"/>
    <mergeCell ref="E414:J414"/>
    <mergeCell ref="E415:J415"/>
    <mergeCell ref="B416:D416"/>
    <mergeCell ref="E416:J416"/>
    <mergeCell ref="B417:D417"/>
    <mergeCell ref="E417:J417"/>
    <mergeCell ref="B424:D424"/>
    <mergeCell ref="E424:J424"/>
    <mergeCell ref="B425:D425"/>
    <mergeCell ref="E425:J425"/>
    <mergeCell ref="B421:D421"/>
    <mergeCell ref="E421:J421"/>
    <mergeCell ref="B422:D422"/>
    <mergeCell ref="E422:J422"/>
    <mergeCell ref="B423:D423"/>
    <mergeCell ref="E423:J423"/>
    <mergeCell ref="B254:D254"/>
    <mergeCell ref="E254:J254"/>
    <mergeCell ref="B245:D245"/>
    <mergeCell ref="E245:J245"/>
    <mergeCell ref="B246:D246"/>
    <mergeCell ref="E246:J246"/>
    <mergeCell ref="B247:D247"/>
    <mergeCell ref="E247:J247"/>
    <mergeCell ref="B248:D248"/>
    <mergeCell ref="E248:J248"/>
    <mergeCell ref="B249:D249"/>
    <mergeCell ref="E249:J249"/>
    <mergeCell ref="B250:D250"/>
    <mergeCell ref="E250:J250"/>
    <mergeCell ref="B251:D251"/>
    <mergeCell ref="E251:J251"/>
    <mergeCell ref="B252:D252"/>
    <mergeCell ref="E252:J252"/>
    <mergeCell ref="B253:D253"/>
    <mergeCell ref="E253:J253"/>
    <mergeCell ref="H411:J411"/>
    <mergeCell ref="B397:I397"/>
    <mergeCell ref="AP236:AS236"/>
    <mergeCell ref="H240:J240"/>
    <mergeCell ref="L240:N240"/>
    <mergeCell ref="O240:P240"/>
    <mergeCell ref="R240:T240"/>
    <mergeCell ref="U240:V240"/>
    <mergeCell ref="B243:D244"/>
    <mergeCell ref="E243:J243"/>
    <mergeCell ref="E244:J244"/>
    <mergeCell ref="B236:C236"/>
    <mergeCell ref="D236:I236"/>
    <mergeCell ref="J236:N236"/>
    <mergeCell ref="O236:P236"/>
    <mergeCell ref="Q236:W236"/>
    <mergeCell ref="X236:AB236"/>
    <mergeCell ref="AC236:AG236"/>
    <mergeCell ref="AH236:AL236"/>
    <mergeCell ref="AM236:AO236"/>
    <mergeCell ref="AM234:AO234"/>
    <mergeCell ref="AP234:AS234"/>
    <mergeCell ref="B235:C235"/>
    <mergeCell ref="D235:I235"/>
    <mergeCell ref="J235:N235"/>
    <mergeCell ref="O235:P235"/>
    <mergeCell ref="Q235:T235"/>
    <mergeCell ref="U235:W235"/>
    <mergeCell ref="X235:AB235"/>
    <mergeCell ref="AC235:AG235"/>
    <mergeCell ref="AH235:AL235"/>
    <mergeCell ref="AM235:AO235"/>
    <mergeCell ref="AP235:AS235"/>
    <mergeCell ref="B234:C234"/>
    <mergeCell ref="D234:I234"/>
    <mergeCell ref="J234:N234"/>
    <mergeCell ref="O234:P234"/>
    <mergeCell ref="Q234:T234"/>
    <mergeCell ref="U234:W234"/>
    <mergeCell ref="X234:AB234"/>
    <mergeCell ref="AC234:AG234"/>
    <mergeCell ref="AH234:AL234"/>
    <mergeCell ref="AM232:AO232"/>
    <mergeCell ref="AP232:AS232"/>
    <mergeCell ref="B233:C233"/>
    <mergeCell ref="D233:I233"/>
    <mergeCell ref="J233:N233"/>
    <mergeCell ref="O233:P233"/>
    <mergeCell ref="Q233:T233"/>
    <mergeCell ref="U233:W233"/>
    <mergeCell ref="X233:AB233"/>
    <mergeCell ref="AC233:AG233"/>
    <mergeCell ref="AH233:AL233"/>
    <mergeCell ref="AM233:AO233"/>
    <mergeCell ref="AP233:AS233"/>
    <mergeCell ref="B232:C232"/>
    <mergeCell ref="D232:I232"/>
    <mergeCell ref="J232:N232"/>
    <mergeCell ref="O232:P232"/>
    <mergeCell ref="Q232:T232"/>
    <mergeCell ref="U232:W232"/>
    <mergeCell ref="X232:AB232"/>
    <mergeCell ref="AC232:AG232"/>
    <mergeCell ref="AH232:AL232"/>
    <mergeCell ref="AP229:AS229"/>
    <mergeCell ref="D230:I230"/>
    <mergeCell ref="J230:P230"/>
    <mergeCell ref="Q230:W230"/>
    <mergeCell ref="X230:AB230"/>
    <mergeCell ref="AC230:AG230"/>
    <mergeCell ref="AH230:AO230"/>
    <mergeCell ref="AP230:AS230"/>
    <mergeCell ref="D231:I231"/>
    <mergeCell ref="J231:P231"/>
    <mergeCell ref="Q231:W231"/>
    <mergeCell ref="X231:AB231"/>
    <mergeCell ref="AC231:AG231"/>
    <mergeCell ref="AH231:AO231"/>
    <mergeCell ref="AP231:AS231"/>
    <mergeCell ref="Z226:AG226"/>
    <mergeCell ref="AH226:AO226"/>
    <mergeCell ref="B229:C231"/>
    <mergeCell ref="D229:I229"/>
    <mergeCell ref="J229:P229"/>
    <mergeCell ref="Q229:W229"/>
    <mergeCell ref="X229:AB229"/>
    <mergeCell ref="AC229:AG229"/>
    <mergeCell ref="AH229:AO229"/>
    <mergeCell ref="B226:I226"/>
    <mergeCell ref="J226:Q226"/>
    <mergeCell ref="R226:Y226"/>
    <mergeCell ref="Z224:AG224"/>
    <mergeCell ref="AH224:AO224"/>
    <mergeCell ref="B225:I225"/>
    <mergeCell ref="J225:Q225"/>
    <mergeCell ref="R225:Y225"/>
    <mergeCell ref="Z225:AG225"/>
    <mergeCell ref="AH225:AO225"/>
    <mergeCell ref="B222:I222"/>
    <mergeCell ref="J222:Q222"/>
    <mergeCell ref="R222:Y222"/>
    <mergeCell ref="Z222:AG222"/>
    <mergeCell ref="AH222:AO222"/>
    <mergeCell ref="B223:I223"/>
    <mergeCell ref="J223:Q223"/>
    <mergeCell ref="R223:Y223"/>
    <mergeCell ref="Z223:AG223"/>
    <mergeCell ref="AH223:AO223"/>
    <mergeCell ref="B224:I224"/>
    <mergeCell ref="J224:Q224"/>
    <mergeCell ref="R224:Y224"/>
    <mergeCell ref="Z220:AG220"/>
    <mergeCell ref="AH220:AO220"/>
    <mergeCell ref="B221:I221"/>
    <mergeCell ref="J221:Q221"/>
    <mergeCell ref="R221:Y221"/>
    <mergeCell ref="Z221:AG221"/>
    <mergeCell ref="AH221:AO221"/>
    <mergeCell ref="B218:I218"/>
    <mergeCell ref="J218:Q218"/>
    <mergeCell ref="R218:Y218"/>
    <mergeCell ref="Z218:AG218"/>
    <mergeCell ref="AH218:AO218"/>
    <mergeCell ref="B219:I219"/>
    <mergeCell ref="J219:Q219"/>
    <mergeCell ref="R219:Y219"/>
    <mergeCell ref="Z219:AG219"/>
    <mergeCell ref="AH219:AO219"/>
    <mergeCell ref="B220:I220"/>
    <mergeCell ref="J220:Q220"/>
    <mergeCell ref="R220:Y220"/>
    <mergeCell ref="Z216:AG216"/>
    <mergeCell ref="AH216:AO216"/>
    <mergeCell ref="B217:I217"/>
    <mergeCell ref="J217:Q217"/>
    <mergeCell ref="R217:Y217"/>
    <mergeCell ref="Z217:AG217"/>
    <mergeCell ref="AH217:AO217"/>
    <mergeCell ref="B214:I214"/>
    <mergeCell ref="J214:Q214"/>
    <mergeCell ref="R214:Y214"/>
    <mergeCell ref="Z214:AG214"/>
    <mergeCell ref="AH214:AO214"/>
    <mergeCell ref="B215:I215"/>
    <mergeCell ref="J215:Q215"/>
    <mergeCell ref="R215:Y215"/>
    <mergeCell ref="Z215:AG215"/>
    <mergeCell ref="AH215:AO215"/>
    <mergeCell ref="B216:I216"/>
    <mergeCell ref="J216:Q216"/>
    <mergeCell ref="R216:Y216"/>
    <mergeCell ref="Z212:AG212"/>
    <mergeCell ref="AH212:AO212"/>
    <mergeCell ref="B213:I213"/>
    <mergeCell ref="J213:Q213"/>
    <mergeCell ref="R213:Y213"/>
    <mergeCell ref="Z213:AG213"/>
    <mergeCell ref="AH213:AO213"/>
    <mergeCell ref="B210:I210"/>
    <mergeCell ref="J210:Q210"/>
    <mergeCell ref="R210:Y210"/>
    <mergeCell ref="Z210:AG210"/>
    <mergeCell ref="AH210:AO210"/>
    <mergeCell ref="B211:I211"/>
    <mergeCell ref="J211:Q211"/>
    <mergeCell ref="R211:Y211"/>
    <mergeCell ref="Z211:AG211"/>
    <mergeCell ref="AH211:AO211"/>
    <mergeCell ref="B212:I212"/>
    <mergeCell ref="J212:Q212"/>
    <mergeCell ref="R212:Y212"/>
    <mergeCell ref="B205:G205"/>
    <mergeCell ref="H205:M205"/>
    <mergeCell ref="N205:S205"/>
    <mergeCell ref="T205:Y205"/>
    <mergeCell ref="Z205:AE205"/>
    <mergeCell ref="AF205:AK205"/>
    <mergeCell ref="B208:I209"/>
    <mergeCell ref="J208:Q209"/>
    <mergeCell ref="R208:Y209"/>
    <mergeCell ref="Z208:AG209"/>
    <mergeCell ref="AH208:AO209"/>
    <mergeCell ref="BD199:BI199"/>
    <mergeCell ref="B203:G203"/>
    <mergeCell ref="H203:M203"/>
    <mergeCell ref="N203:S203"/>
    <mergeCell ref="T203:Y203"/>
    <mergeCell ref="Z203:AE203"/>
    <mergeCell ref="AF203:AK203"/>
    <mergeCell ref="B204:G204"/>
    <mergeCell ref="H204:M204"/>
    <mergeCell ref="N204:S204"/>
    <mergeCell ref="T204:Y204"/>
    <mergeCell ref="Z204:AE204"/>
    <mergeCell ref="AF204:AK204"/>
    <mergeCell ref="B199:G199"/>
    <mergeCell ref="H199:M199"/>
    <mergeCell ref="N199:S199"/>
    <mergeCell ref="T199:Y199"/>
    <mergeCell ref="Z199:AE199"/>
    <mergeCell ref="AF199:AK199"/>
    <mergeCell ref="AL199:AQ199"/>
    <mergeCell ref="AR199:AW199"/>
    <mergeCell ref="AX199:BC199"/>
    <mergeCell ref="AL197:AQ197"/>
    <mergeCell ref="AR197:AW197"/>
    <mergeCell ref="AX197:BC197"/>
    <mergeCell ref="BD197:BI197"/>
    <mergeCell ref="H198:M198"/>
    <mergeCell ref="N198:S198"/>
    <mergeCell ref="T198:Y198"/>
    <mergeCell ref="Z198:AE198"/>
    <mergeCell ref="AF198:AK198"/>
    <mergeCell ref="AL198:AQ198"/>
    <mergeCell ref="AR198:AW198"/>
    <mergeCell ref="AX198:BC198"/>
    <mergeCell ref="BD198:BI198"/>
    <mergeCell ref="B196:G196"/>
    <mergeCell ref="H196:M196"/>
    <mergeCell ref="N196:S196"/>
    <mergeCell ref="B197:G198"/>
    <mergeCell ref="H197:M197"/>
    <mergeCell ref="N197:S197"/>
    <mergeCell ref="T197:Y197"/>
    <mergeCell ref="Z197:AE197"/>
    <mergeCell ref="AF197:AK197"/>
    <mergeCell ref="AP185:AS185"/>
    <mergeCell ref="H189:J189"/>
    <mergeCell ref="L189:N189"/>
    <mergeCell ref="O189:P189"/>
    <mergeCell ref="R189:T189"/>
    <mergeCell ref="U189:V189"/>
    <mergeCell ref="B195:G195"/>
    <mergeCell ref="H195:M195"/>
    <mergeCell ref="N195:S195"/>
    <mergeCell ref="B185:C185"/>
    <mergeCell ref="D185:I185"/>
    <mergeCell ref="J185:N185"/>
    <mergeCell ref="O185:P185"/>
    <mergeCell ref="Q185:W185"/>
    <mergeCell ref="X185:AB185"/>
    <mergeCell ref="AC185:AG185"/>
    <mergeCell ref="AH185:AL185"/>
    <mergeCell ref="AM185:AO185"/>
    <mergeCell ref="AM183:AO183"/>
    <mergeCell ref="AP183:AS183"/>
    <mergeCell ref="B184:C184"/>
    <mergeCell ref="D184:I184"/>
    <mergeCell ref="J184:N184"/>
    <mergeCell ref="O184:P184"/>
    <mergeCell ref="Q184:T184"/>
    <mergeCell ref="U184:W184"/>
    <mergeCell ref="X184:AB184"/>
    <mergeCell ref="AC184:AG184"/>
    <mergeCell ref="AH184:AL184"/>
    <mergeCell ref="AM184:AO184"/>
    <mergeCell ref="AP184:AS184"/>
    <mergeCell ref="B183:C183"/>
    <mergeCell ref="D183:I183"/>
    <mergeCell ref="J183:N183"/>
    <mergeCell ref="O183:P183"/>
    <mergeCell ref="Q183:T183"/>
    <mergeCell ref="U183:W183"/>
    <mergeCell ref="X183:AB183"/>
    <mergeCell ref="AC183:AG183"/>
    <mergeCell ref="AH183:AL183"/>
    <mergeCell ref="AM181:AO181"/>
    <mergeCell ref="AP181:AS181"/>
    <mergeCell ref="B182:C182"/>
    <mergeCell ref="D182:I182"/>
    <mergeCell ref="J182:N182"/>
    <mergeCell ref="O182:P182"/>
    <mergeCell ref="Q182:T182"/>
    <mergeCell ref="U182:W182"/>
    <mergeCell ref="X182:AB182"/>
    <mergeCell ref="AC182:AG182"/>
    <mergeCell ref="AH182:AL182"/>
    <mergeCell ref="AM182:AO182"/>
    <mergeCell ref="AP182:AS182"/>
    <mergeCell ref="B181:C181"/>
    <mergeCell ref="D181:I181"/>
    <mergeCell ref="J181:N181"/>
    <mergeCell ref="O181:P181"/>
    <mergeCell ref="Q181:T181"/>
    <mergeCell ref="U181:W181"/>
    <mergeCell ref="X181:AB181"/>
    <mergeCell ref="AC181:AG181"/>
    <mergeCell ref="AH181:AL181"/>
    <mergeCell ref="B178:C180"/>
    <mergeCell ref="D178:I178"/>
    <mergeCell ref="J178:P178"/>
    <mergeCell ref="Q178:W178"/>
    <mergeCell ref="X178:AB178"/>
    <mergeCell ref="AC178:AG178"/>
    <mergeCell ref="AH178:AO178"/>
    <mergeCell ref="AP178:AS178"/>
    <mergeCell ref="D179:I179"/>
    <mergeCell ref="J179:P179"/>
    <mergeCell ref="Q179:W179"/>
    <mergeCell ref="X179:AB179"/>
    <mergeCell ref="AC179:AG179"/>
    <mergeCell ref="AH179:AO179"/>
    <mergeCell ref="AP179:AS179"/>
    <mergeCell ref="D180:I180"/>
    <mergeCell ref="J180:P180"/>
    <mergeCell ref="Q180:W180"/>
    <mergeCell ref="X180:AB180"/>
    <mergeCell ref="AC180:AG180"/>
    <mergeCell ref="AH180:AO180"/>
    <mergeCell ref="AP180:AS180"/>
    <mergeCell ref="B174:I174"/>
    <mergeCell ref="J174:Q174"/>
    <mergeCell ref="R174:Y174"/>
    <mergeCell ref="Z174:AG174"/>
    <mergeCell ref="AH174:AO174"/>
    <mergeCell ref="B175:I175"/>
    <mergeCell ref="J175:Q175"/>
    <mergeCell ref="R175:Y175"/>
    <mergeCell ref="Z175:AG175"/>
    <mergeCell ref="AH175:AO175"/>
    <mergeCell ref="B172:I172"/>
    <mergeCell ref="J172:Q172"/>
    <mergeCell ref="R172:Y172"/>
    <mergeCell ref="Z172:AG172"/>
    <mergeCell ref="AH172:AO172"/>
    <mergeCell ref="B173:I173"/>
    <mergeCell ref="J173:Q173"/>
    <mergeCell ref="R173:Y173"/>
    <mergeCell ref="Z173:AG173"/>
    <mergeCell ref="AH173:AO173"/>
    <mergeCell ref="B170:I170"/>
    <mergeCell ref="J170:Q170"/>
    <mergeCell ref="R170:Y170"/>
    <mergeCell ref="Z170:AG170"/>
    <mergeCell ref="AH170:AO170"/>
    <mergeCell ref="B171:I171"/>
    <mergeCell ref="J171:Q171"/>
    <mergeCell ref="R171:Y171"/>
    <mergeCell ref="Z171:AG171"/>
    <mergeCell ref="AH171:AO171"/>
    <mergeCell ref="B168:I168"/>
    <mergeCell ref="J168:Q168"/>
    <mergeCell ref="R168:Y168"/>
    <mergeCell ref="Z168:AG168"/>
    <mergeCell ref="AH168:AO168"/>
    <mergeCell ref="B169:I169"/>
    <mergeCell ref="J169:Q169"/>
    <mergeCell ref="R169:Y169"/>
    <mergeCell ref="Z169:AG169"/>
    <mergeCell ref="AH169:AO169"/>
    <mergeCell ref="B166:I166"/>
    <mergeCell ref="J166:Q166"/>
    <mergeCell ref="R166:Y166"/>
    <mergeCell ref="Z166:AG166"/>
    <mergeCell ref="AH166:AO166"/>
    <mergeCell ref="B167:I167"/>
    <mergeCell ref="J167:Q167"/>
    <mergeCell ref="R167:Y167"/>
    <mergeCell ref="Z167:AG167"/>
    <mergeCell ref="AH167:AO167"/>
    <mergeCell ref="B164:I164"/>
    <mergeCell ref="J164:Q164"/>
    <mergeCell ref="R164:Y164"/>
    <mergeCell ref="Z164:AG164"/>
    <mergeCell ref="AH164:AO164"/>
    <mergeCell ref="B165:I165"/>
    <mergeCell ref="J165:Q165"/>
    <mergeCell ref="R165:Y165"/>
    <mergeCell ref="Z165:AG165"/>
    <mergeCell ref="AH165:AO165"/>
    <mergeCell ref="B162:I162"/>
    <mergeCell ref="J162:Q162"/>
    <mergeCell ref="R162:Y162"/>
    <mergeCell ref="Z162:AG162"/>
    <mergeCell ref="AH162:AO162"/>
    <mergeCell ref="B163:I163"/>
    <mergeCell ref="J163:Q163"/>
    <mergeCell ref="R163:Y163"/>
    <mergeCell ref="Z163:AG163"/>
    <mergeCell ref="AH163:AO163"/>
    <mergeCell ref="B160:I160"/>
    <mergeCell ref="J160:Q160"/>
    <mergeCell ref="R160:Y160"/>
    <mergeCell ref="Z160:AG160"/>
    <mergeCell ref="AH160:AO160"/>
    <mergeCell ref="B161:I161"/>
    <mergeCell ref="J161:Q161"/>
    <mergeCell ref="R161:Y161"/>
    <mergeCell ref="Z161:AG161"/>
    <mergeCell ref="AH161:AO161"/>
    <mergeCell ref="B157:I158"/>
    <mergeCell ref="J157:Q158"/>
    <mergeCell ref="R157:Y158"/>
    <mergeCell ref="Z157:AG158"/>
    <mergeCell ref="AH157:AO158"/>
    <mergeCell ref="B159:I159"/>
    <mergeCell ref="J159:Q159"/>
    <mergeCell ref="R159:Y159"/>
    <mergeCell ref="Z159:AG159"/>
    <mergeCell ref="AH159:AO159"/>
    <mergeCell ref="B153:G153"/>
    <mergeCell ref="H153:M153"/>
    <mergeCell ref="N153:S153"/>
    <mergeCell ref="T153:Y153"/>
    <mergeCell ref="Z153:AE153"/>
    <mergeCell ref="AF153:AK153"/>
    <mergeCell ref="B154:G154"/>
    <mergeCell ref="H154:M154"/>
    <mergeCell ref="N154:S154"/>
    <mergeCell ref="T154:Y154"/>
    <mergeCell ref="Z154:AE154"/>
    <mergeCell ref="AF154:AK154"/>
    <mergeCell ref="AL148:AQ148"/>
    <mergeCell ref="AR148:AW148"/>
    <mergeCell ref="AX148:BC148"/>
    <mergeCell ref="BD148:BI148"/>
    <mergeCell ref="B152:G152"/>
    <mergeCell ref="H152:M152"/>
    <mergeCell ref="N152:S152"/>
    <mergeCell ref="T152:Y152"/>
    <mergeCell ref="Z152:AE152"/>
    <mergeCell ref="AF152:AK152"/>
    <mergeCell ref="Z146:AE146"/>
    <mergeCell ref="AF146:AK146"/>
    <mergeCell ref="AL146:AQ146"/>
    <mergeCell ref="AR146:AW146"/>
    <mergeCell ref="AX146:BC146"/>
    <mergeCell ref="BD146:BI146"/>
    <mergeCell ref="H147:M147"/>
    <mergeCell ref="N147:S147"/>
    <mergeCell ref="T147:Y147"/>
    <mergeCell ref="Z147:AE147"/>
    <mergeCell ref="AF147:AK147"/>
    <mergeCell ref="AL147:AQ147"/>
    <mergeCell ref="AR147:AW147"/>
    <mergeCell ref="AX147:BC147"/>
    <mergeCell ref="BD147:BI147"/>
    <mergeCell ref="B146:G147"/>
    <mergeCell ref="H146:M146"/>
    <mergeCell ref="N146:S146"/>
    <mergeCell ref="T146:Y146"/>
    <mergeCell ref="B148:G148"/>
    <mergeCell ref="H148:M148"/>
    <mergeCell ref="N148:S148"/>
    <mergeCell ref="Z34:AG34"/>
    <mergeCell ref="AH34:AO34"/>
    <mergeCell ref="N9:S9"/>
    <mergeCell ref="T9:Y9"/>
    <mergeCell ref="B15:G15"/>
    <mergeCell ref="AL7:AQ7"/>
    <mergeCell ref="AR7:AW7"/>
    <mergeCell ref="AL8:AQ8"/>
    <mergeCell ref="AR8:AW8"/>
    <mergeCell ref="AL9:AQ9"/>
    <mergeCell ref="AR9:AW9"/>
    <mergeCell ref="AF9:AK9"/>
    <mergeCell ref="Z14:AE14"/>
    <mergeCell ref="AF14:AK14"/>
    <mergeCell ref="Z20:AG20"/>
    <mergeCell ref="AH20:AO20"/>
    <mergeCell ref="J21:Q21"/>
    <mergeCell ref="R21:Y21"/>
    <mergeCell ref="Z21:AG21"/>
    <mergeCell ref="AH21:AO21"/>
    <mergeCell ref="H15:M15"/>
    <mergeCell ref="N15:S15"/>
    <mergeCell ref="T15:Y15"/>
    <mergeCell ref="Z15:AE15"/>
    <mergeCell ref="Z24:AG24"/>
    <mergeCell ref="AH24:AO24"/>
    <mergeCell ref="Z25:AG25"/>
    <mergeCell ref="AH25:AO25"/>
    <mergeCell ref="R22:Y22"/>
    <mergeCell ref="Z22:AG22"/>
    <mergeCell ref="AH22:AO22"/>
    <mergeCell ref="B23:I23"/>
    <mergeCell ref="B21:I21"/>
    <mergeCell ref="B24:I24"/>
    <mergeCell ref="J24:Q24"/>
    <mergeCell ref="R24:Y24"/>
    <mergeCell ref="B25:I25"/>
    <mergeCell ref="J25:Q25"/>
    <mergeCell ref="R25:Y25"/>
    <mergeCell ref="B22:I22"/>
    <mergeCell ref="J22:Q22"/>
    <mergeCell ref="B5:G5"/>
    <mergeCell ref="H5:M5"/>
    <mergeCell ref="N5:S5"/>
    <mergeCell ref="AF7:AK7"/>
    <mergeCell ref="B6:G6"/>
    <mergeCell ref="H6:M6"/>
    <mergeCell ref="H8:M8"/>
    <mergeCell ref="N8:S8"/>
    <mergeCell ref="T8:Y8"/>
    <mergeCell ref="Z8:AE8"/>
    <mergeCell ref="AF8:AK8"/>
    <mergeCell ref="H7:M7"/>
    <mergeCell ref="N6:S6"/>
    <mergeCell ref="N7:S7"/>
    <mergeCell ref="T7:Y7"/>
    <mergeCell ref="Z7:AE7"/>
    <mergeCell ref="B7:G8"/>
    <mergeCell ref="J23:Q23"/>
    <mergeCell ref="R23:Y23"/>
    <mergeCell ref="Z23:AG23"/>
    <mergeCell ref="AH23:AO23"/>
    <mergeCell ref="U92:W92"/>
    <mergeCell ref="X92:Y92"/>
    <mergeCell ref="I93:P93"/>
    <mergeCell ref="C94:H95"/>
    <mergeCell ref="M94:N95"/>
    <mergeCell ref="N96:P96"/>
    <mergeCell ref="Q96:R96"/>
    <mergeCell ref="U96:W96"/>
    <mergeCell ref="X96:Y96"/>
    <mergeCell ref="D84:F84"/>
    <mergeCell ref="I64:M64"/>
    <mergeCell ref="N64:O64"/>
    <mergeCell ref="Q65:S65"/>
    <mergeCell ref="T65:U65"/>
    <mergeCell ref="J66:L67"/>
    <mergeCell ref="M66:N66"/>
    <mergeCell ref="B9:G9"/>
    <mergeCell ref="H9:M9"/>
    <mergeCell ref="B34:I34"/>
    <mergeCell ref="J34:Q34"/>
    <mergeCell ref="R34:Y34"/>
    <mergeCell ref="B14:G14"/>
    <mergeCell ref="H14:M14"/>
    <mergeCell ref="N14:S14"/>
    <mergeCell ref="T14:Y14"/>
    <mergeCell ref="C72:H73"/>
    <mergeCell ref="M72:N73"/>
    <mergeCell ref="L74:M74"/>
    <mergeCell ref="O74:Q74"/>
    <mergeCell ref="B20:I20"/>
    <mergeCell ref="J20:Q20"/>
    <mergeCell ref="R20:Y20"/>
    <mergeCell ref="AX7:BC7"/>
    <mergeCell ref="BD7:BI7"/>
    <mergeCell ref="AX8:BC8"/>
    <mergeCell ref="BD8:BI8"/>
    <mergeCell ref="AX9:BC9"/>
    <mergeCell ref="BD9:BI9"/>
    <mergeCell ref="B13:G13"/>
    <mergeCell ref="H13:M13"/>
    <mergeCell ref="N13:S13"/>
    <mergeCell ref="T13:Y13"/>
    <mergeCell ref="Z13:AE13"/>
    <mergeCell ref="AF13:AK13"/>
    <mergeCell ref="Z9:AE9"/>
    <mergeCell ref="AF15:AK15"/>
    <mergeCell ref="B18:I19"/>
    <mergeCell ref="J18:Q19"/>
    <mergeCell ref="R18:Y19"/>
    <mergeCell ref="Z18:AG19"/>
    <mergeCell ref="AH18:AO19"/>
    <mergeCell ref="B28:I28"/>
    <mergeCell ref="J28:Q28"/>
    <mergeCell ref="R28:Y28"/>
    <mergeCell ref="Z28:AG28"/>
    <mergeCell ref="AH28:AO28"/>
    <mergeCell ref="B29:I29"/>
    <mergeCell ref="J29:Q29"/>
    <mergeCell ref="R29:Y29"/>
    <mergeCell ref="Z29:AG29"/>
    <mergeCell ref="AH29:AO29"/>
    <mergeCell ref="B26:I26"/>
    <mergeCell ref="J26:Q26"/>
    <mergeCell ref="R26:Y26"/>
    <mergeCell ref="Z26:AG26"/>
    <mergeCell ref="AH26:AO26"/>
    <mergeCell ref="B27:I27"/>
    <mergeCell ref="J27:Q27"/>
    <mergeCell ref="R27:Y27"/>
    <mergeCell ref="Z27:AG27"/>
    <mergeCell ref="AH27:AO27"/>
    <mergeCell ref="B32:I32"/>
    <mergeCell ref="J32:Q32"/>
    <mergeCell ref="R32:Y32"/>
    <mergeCell ref="Z32:AG32"/>
    <mergeCell ref="AH32:AO32"/>
    <mergeCell ref="B33:I33"/>
    <mergeCell ref="J33:Q33"/>
    <mergeCell ref="R33:Y33"/>
    <mergeCell ref="Z33:AG33"/>
    <mergeCell ref="AH33:AO33"/>
    <mergeCell ref="B30:I30"/>
    <mergeCell ref="J30:Q30"/>
    <mergeCell ref="R30:Y30"/>
    <mergeCell ref="Z30:AG30"/>
    <mergeCell ref="AH30:AO30"/>
    <mergeCell ref="B31:I31"/>
    <mergeCell ref="J31:Q31"/>
    <mergeCell ref="R31:Y31"/>
    <mergeCell ref="Z31:AG31"/>
    <mergeCell ref="AH31:AO31"/>
    <mergeCell ref="B54:C54"/>
    <mergeCell ref="D54:I54"/>
    <mergeCell ref="J54:N54"/>
    <mergeCell ref="O54:P54"/>
    <mergeCell ref="B35:I35"/>
    <mergeCell ref="J35:Q35"/>
    <mergeCell ref="R35:Y35"/>
    <mergeCell ref="Z35:AG35"/>
    <mergeCell ref="AH35:AO35"/>
    <mergeCell ref="B36:I36"/>
    <mergeCell ref="J36:Q36"/>
    <mergeCell ref="R36:Y36"/>
    <mergeCell ref="Z36:AG36"/>
    <mergeCell ref="AH36:AO36"/>
    <mergeCell ref="C41:E41"/>
    <mergeCell ref="C42:E42"/>
    <mergeCell ref="C43:E43"/>
    <mergeCell ref="C44:E44"/>
    <mergeCell ref="C45:E45"/>
    <mergeCell ref="C46:E46"/>
    <mergeCell ref="B51:C53"/>
    <mergeCell ref="D51:I51"/>
    <mergeCell ref="Q54:T54"/>
    <mergeCell ref="U54:W54"/>
    <mergeCell ref="X54:AB54"/>
    <mergeCell ref="AC54:AG54"/>
    <mergeCell ref="AH54:AL54"/>
    <mergeCell ref="J51:P51"/>
    <mergeCell ref="AC57:AG57"/>
    <mergeCell ref="AH57:AL57"/>
    <mergeCell ref="AM57:AO57"/>
    <mergeCell ref="AP57:AS57"/>
    <mergeCell ref="AP51:AS51"/>
    <mergeCell ref="D52:I52"/>
    <mergeCell ref="J52:P52"/>
    <mergeCell ref="Q52:W52"/>
    <mergeCell ref="X52:AB52"/>
    <mergeCell ref="AC52:AG52"/>
    <mergeCell ref="AH52:AO52"/>
    <mergeCell ref="AP52:AS52"/>
    <mergeCell ref="D53:I53"/>
    <mergeCell ref="J53:P53"/>
    <mergeCell ref="Q53:W53"/>
    <mergeCell ref="X53:AB53"/>
    <mergeCell ref="AC53:AG53"/>
    <mergeCell ref="AH53:AO53"/>
    <mergeCell ref="AP53:AS53"/>
    <mergeCell ref="AM54:AO54"/>
    <mergeCell ref="AP54:AS54"/>
    <mergeCell ref="Q51:W51"/>
    <mergeCell ref="AC51:AG51"/>
    <mergeCell ref="X51:AB51"/>
    <mergeCell ref="AH51:AO51"/>
    <mergeCell ref="B58:C58"/>
    <mergeCell ref="D58:I58"/>
    <mergeCell ref="J58:N58"/>
    <mergeCell ref="O58:P58"/>
    <mergeCell ref="Q58:W58"/>
    <mergeCell ref="X58:AB58"/>
    <mergeCell ref="AC58:AG58"/>
    <mergeCell ref="AH58:AL58"/>
    <mergeCell ref="AM58:AO58"/>
    <mergeCell ref="AP58:AS58"/>
    <mergeCell ref="AM55:AO55"/>
    <mergeCell ref="AP55:AS55"/>
    <mergeCell ref="B56:C56"/>
    <mergeCell ref="D56:I56"/>
    <mergeCell ref="J56:N56"/>
    <mergeCell ref="O56:P56"/>
    <mergeCell ref="Q56:T56"/>
    <mergeCell ref="U56:W56"/>
    <mergeCell ref="X56:AB56"/>
    <mergeCell ref="AC56:AG56"/>
    <mergeCell ref="AH56:AL56"/>
    <mergeCell ref="AM56:AO56"/>
    <mergeCell ref="AP56:AS56"/>
    <mergeCell ref="B55:C55"/>
    <mergeCell ref="D55:I55"/>
    <mergeCell ref="J55:N55"/>
    <mergeCell ref="O55:P55"/>
    <mergeCell ref="Q55:T55"/>
    <mergeCell ref="U55:W55"/>
    <mergeCell ref="X55:AB55"/>
    <mergeCell ref="AC55:AG55"/>
    <mergeCell ref="AH55:AL55"/>
    <mergeCell ref="AA69:AB70"/>
    <mergeCell ref="R70:V70"/>
    <mergeCell ref="I71:P71"/>
    <mergeCell ref="B57:C57"/>
    <mergeCell ref="D57:I57"/>
    <mergeCell ref="J57:N57"/>
    <mergeCell ref="O57:P57"/>
    <mergeCell ref="Q57:T57"/>
    <mergeCell ref="U57:W57"/>
    <mergeCell ref="X57:AB57"/>
    <mergeCell ref="J91:N91"/>
    <mergeCell ref="O91:Q91"/>
    <mergeCell ref="R91:S91"/>
    <mergeCell ref="O66:O67"/>
    <mergeCell ref="P66:R66"/>
    <mergeCell ref="S66:T66"/>
    <mergeCell ref="U66:U67"/>
    <mergeCell ref="V66:X67"/>
    <mergeCell ref="Y66:Z67"/>
    <mergeCell ref="M67:N67"/>
    <mergeCell ref="P67:T67"/>
    <mergeCell ref="J69:L70"/>
    <mergeCell ref="Q69:Q70"/>
    <mergeCell ref="R69:T69"/>
    <mergeCell ref="U69:V69"/>
    <mergeCell ref="W69:W70"/>
    <mergeCell ref="X69:Z70"/>
    <mergeCell ref="R74:S74"/>
    <mergeCell ref="V74:X74"/>
    <mergeCell ref="Y74:Z74"/>
    <mergeCell ref="S77:T78"/>
    <mergeCell ref="D85:F85"/>
    <mergeCell ref="D86:H86"/>
    <mergeCell ref="I87:M87"/>
    <mergeCell ref="N87:O87"/>
    <mergeCell ref="Y88:AA88"/>
    <mergeCell ref="AB88:AC88"/>
    <mergeCell ref="J89:L90"/>
    <mergeCell ref="M89:N89"/>
    <mergeCell ref="O89:O90"/>
    <mergeCell ref="P89:R89"/>
    <mergeCell ref="V89:V90"/>
    <mergeCell ref="W89:Y90"/>
    <mergeCell ref="Z89:AA90"/>
    <mergeCell ref="M90:N90"/>
    <mergeCell ref="P90:U90"/>
    <mergeCell ref="AC116:AE116"/>
    <mergeCell ref="AF116:AG116"/>
    <mergeCell ref="N117:P117"/>
    <mergeCell ref="Q117:R117"/>
    <mergeCell ref="T117:V118"/>
    <mergeCell ref="W117:X118"/>
    <mergeCell ref="C107:H108"/>
    <mergeCell ref="M107:N108"/>
    <mergeCell ref="N109:P109"/>
    <mergeCell ref="Q109:R109"/>
    <mergeCell ref="U109:W109"/>
    <mergeCell ref="X109:Y109"/>
    <mergeCell ref="C110:G111"/>
    <mergeCell ref="S110:T111"/>
    <mergeCell ref="I115:M115"/>
    <mergeCell ref="N115:O115"/>
    <mergeCell ref="L92:N92"/>
    <mergeCell ref="P92:S92"/>
    <mergeCell ref="C120:H121"/>
    <mergeCell ref="M120:N121"/>
    <mergeCell ref="N122:P122"/>
    <mergeCell ref="Q122:R122"/>
    <mergeCell ref="U122:W122"/>
    <mergeCell ref="X122:Y122"/>
    <mergeCell ref="C123:G124"/>
    <mergeCell ref="S123:T124"/>
    <mergeCell ref="D128:H128"/>
    <mergeCell ref="J128:N128"/>
    <mergeCell ref="P128:T128"/>
    <mergeCell ref="V128:Z128"/>
    <mergeCell ref="I119:P119"/>
    <mergeCell ref="C97:G98"/>
    <mergeCell ref="S97:T98"/>
    <mergeCell ref="I102:M102"/>
    <mergeCell ref="N102:O102"/>
    <mergeCell ref="R103:T103"/>
    <mergeCell ref="U103:V103"/>
    <mergeCell ref="J104:L105"/>
    <mergeCell ref="M104:N104"/>
    <mergeCell ref="O104:O105"/>
    <mergeCell ref="P104:R104"/>
    <mergeCell ref="S104:T104"/>
    <mergeCell ref="U104:U105"/>
    <mergeCell ref="V104:X105"/>
    <mergeCell ref="Y104:Z105"/>
    <mergeCell ref="M105:N105"/>
    <mergeCell ref="P105:T105"/>
    <mergeCell ref="I106:P106"/>
    <mergeCell ref="T148:Y148"/>
    <mergeCell ref="U138:V138"/>
    <mergeCell ref="H138:J138"/>
    <mergeCell ref="L138:N138"/>
    <mergeCell ref="O138:P138"/>
    <mergeCell ref="B144:G144"/>
    <mergeCell ref="H144:M144"/>
    <mergeCell ref="N144:S144"/>
    <mergeCell ref="B145:G145"/>
    <mergeCell ref="H145:M145"/>
    <mergeCell ref="N145:S145"/>
    <mergeCell ref="R138:T138"/>
    <mergeCell ref="D129:F129"/>
    <mergeCell ref="G129:H129"/>
    <mergeCell ref="J132:AB132"/>
    <mergeCell ref="Z148:AE148"/>
    <mergeCell ref="AC132:AC133"/>
    <mergeCell ref="AD132:AK133"/>
    <mergeCell ref="J133:M133"/>
    <mergeCell ref="N133:N134"/>
    <mergeCell ref="O133:R133"/>
    <mergeCell ref="S133:S134"/>
    <mergeCell ref="T133:W133"/>
    <mergeCell ref="X133:X134"/>
    <mergeCell ref="Y133:AB133"/>
    <mergeCell ref="J134:M134"/>
    <mergeCell ref="O134:R134"/>
    <mergeCell ref="T134:W134"/>
    <mergeCell ref="Y134:AB134"/>
    <mergeCell ref="AF148:AK14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367" r:id="rId4">
          <objectPr defaultSize="0" autoPict="0" r:id="rId5">
            <anchor moveWithCells="1">
              <from>
                <xdr:col>1</xdr:col>
                <xdr:colOff>114300</xdr:colOff>
                <xdr:row>38</xdr:row>
                <xdr:rowOff>28575</xdr:rowOff>
              </from>
              <to>
                <xdr:col>22</xdr:col>
                <xdr:colOff>95250</xdr:colOff>
                <xdr:row>39</xdr:row>
                <xdr:rowOff>219075</xdr:rowOff>
              </to>
            </anchor>
          </objectPr>
        </oleObject>
      </mc:Choice>
      <mc:Fallback>
        <oleObject progId="Equation.3" shapeId="2367" r:id="rId4"/>
      </mc:Fallback>
    </mc:AlternateContent>
    <mc:AlternateContent xmlns:mc="http://schemas.openxmlformats.org/markup-compatibility/2006">
      <mc:Choice Requires="x14">
        <oleObject progId="Equation.3" shapeId="2368" r:id="rId6">
          <objectPr defaultSize="0" r:id="rId7">
            <anchor moveWithCells="1">
              <from>
                <xdr:col>2</xdr:col>
                <xdr:colOff>47625</xdr:colOff>
                <xdr:row>47</xdr:row>
                <xdr:rowOff>9525</xdr:rowOff>
              </from>
              <to>
                <xdr:col>10</xdr:col>
                <xdr:colOff>114300</xdr:colOff>
                <xdr:row>47</xdr:row>
                <xdr:rowOff>228600</xdr:rowOff>
              </to>
            </anchor>
          </objectPr>
        </oleObject>
      </mc:Choice>
      <mc:Fallback>
        <oleObject progId="Equation.3" shapeId="2368" r:id="rId6"/>
      </mc:Fallback>
    </mc:AlternateContent>
    <mc:AlternateContent xmlns:mc="http://schemas.openxmlformats.org/markup-compatibility/2006">
      <mc:Choice Requires="x14">
        <oleObject progId="Equation.DSMT4" shapeId="2369" r:id="rId8">
          <objectPr defaultSize="0" autoPict="0" r:id="rId9">
            <anchor moveWithCells="1">
              <from>
                <xdr:col>12</xdr:col>
                <xdr:colOff>28575</xdr:colOff>
                <xdr:row>66</xdr:row>
                <xdr:rowOff>9525</xdr:rowOff>
              </from>
              <to>
                <xdr:col>13</xdr:col>
                <xdr:colOff>85725</xdr:colOff>
                <xdr:row>66</xdr:row>
                <xdr:rowOff>209550</xdr:rowOff>
              </to>
            </anchor>
          </objectPr>
        </oleObject>
      </mc:Choice>
      <mc:Fallback>
        <oleObject progId="Equation.DSMT4" shapeId="2369" r:id="rId8"/>
      </mc:Fallback>
    </mc:AlternateContent>
    <mc:AlternateContent xmlns:mc="http://schemas.openxmlformats.org/markup-compatibility/2006">
      <mc:Choice Requires="x14">
        <oleObject progId="Equation.DSMT4" shapeId="2370" r:id="rId10">
          <objectPr defaultSize="0" r:id="rId11">
            <anchor moveWithCells="1">
              <from>
                <xdr:col>16</xdr:col>
                <xdr:colOff>123825</xdr:colOff>
                <xdr:row>66</xdr:row>
                <xdr:rowOff>0</xdr:rowOff>
              </from>
              <to>
                <xdr:col>18</xdr:col>
                <xdr:colOff>19050</xdr:colOff>
                <xdr:row>66</xdr:row>
                <xdr:rowOff>200025</xdr:rowOff>
              </to>
            </anchor>
          </objectPr>
        </oleObject>
      </mc:Choice>
      <mc:Fallback>
        <oleObject progId="Equation.DSMT4" shapeId="2370" r:id="rId10"/>
      </mc:Fallback>
    </mc:AlternateContent>
    <mc:AlternateContent xmlns:mc="http://schemas.openxmlformats.org/markup-compatibility/2006">
      <mc:Choice Requires="x14">
        <oleObject progId="Equation.DSMT4" shapeId="2371" r:id="rId12">
          <objectPr defaultSize="0" autoPict="0" r:id="rId13">
            <anchor moveWithCells="1">
              <from>
                <xdr:col>12</xdr:col>
                <xdr:colOff>28575</xdr:colOff>
                <xdr:row>104</xdr:row>
                <xdr:rowOff>9525</xdr:rowOff>
              </from>
              <to>
                <xdr:col>13</xdr:col>
                <xdr:colOff>123825</xdr:colOff>
                <xdr:row>104</xdr:row>
                <xdr:rowOff>200025</xdr:rowOff>
              </to>
            </anchor>
          </objectPr>
        </oleObject>
      </mc:Choice>
      <mc:Fallback>
        <oleObject progId="Equation.DSMT4" shapeId="2371" r:id="rId12"/>
      </mc:Fallback>
    </mc:AlternateContent>
    <mc:AlternateContent xmlns:mc="http://schemas.openxmlformats.org/markup-compatibility/2006">
      <mc:Choice Requires="x14">
        <oleObject progId="Equation.DSMT4" shapeId="2372" r:id="rId14">
          <objectPr defaultSize="0" autoPict="0" r:id="rId13">
            <anchor moveWithCells="1">
              <from>
                <xdr:col>16</xdr:col>
                <xdr:colOff>104775</xdr:colOff>
                <xdr:row>104</xdr:row>
                <xdr:rowOff>9525</xdr:rowOff>
              </from>
              <to>
                <xdr:col>18</xdr:col>
                <xdr:colOff>47625</xdr:colOff>
                <xdr:row>104</xdr:row>
                <xdr:rowOff>200025</xdr:rowOff>
              </to>
            </anchor>
          </objectPr>
        </oleObject>
      </mc:Choice>
      <mc:Fallback>
        <oleObject progId="Equation.DSMT4" shapeId="2372" r:id="rId14"/>
      </mc:Fallback>
    </mc:AlternateContent>
    <mc:AlternateContent xmlns:mc="http://schemas.openxmlformats.org/markup-compatibility/2006">
      <mc:Choice Requires="x14">
        <oleObject progId="Equation.DSMT4" shapeId="2373" r:id="rId15">
          <objectPr defaultSize="0" r:id="rId16">
            <anchor moveWithCells="1">
              <from>
                <xdr:col>8</xdr:col>
                <xdr:colOff>142875</xdr:colOff>
                <xdr:row>116</xdr:row>
                <xdr:rowOff>47625</xdr:rowOff>
              </from>
              <to>
                <xdr:col>19</xdr:col>
                <xdr:colOff>0</xdr:colOff>
                <xdr:row>117</xdr:row>
                <xdr:rowOff>180975</xdr:rowOff>
              </to>
            </anchor>
          </objectPr>
        </oleObject>
      </mc:Choice>
      <mc:Fallback>
        <oleObject progId="Equation.DSMT4" shapeId="2373" r:id="rId15"/>
      </mc:Fallback>
    </mc:AlternateContent>
    <mc:AlternateContent xmlns:mc="http://schemas.openxmlformats.org/markup-compatibility/2006">
      <mc:Choice Requires="x14">
        <oleObject progId="Equation.DSMT4" shapeId="2374" r:id="rId17">
          <objectPr defaultSize="0" autoPict="0" r:id="rId18">
            <anchor moveWithCells="1">
              <from>
                <xdr:col>3</xdr:col>
                <xdr:colOff>38100</xdr:colOff>
                <xdr:row>127</xdr:row>
                <xdr:rowOff>9525</xdr:rowOff>
              </from>
              <to>
                <xdr:col>7</xdr:col>
                <xdr:colOff>142875</xdr:colOff>
                <xdr:row>127</xdr:row>
                <xdr:rowOff>209550</xdr:rowOff>
              </to>
            </anchor>
          </objectPr>
        </oleObject>
      </mc:Choice>
      <mc:Fallback>
        <oleObject progId="Equation.DSMT4" shapeId="2374" r:id="rId17"/>
      </mc:Fallback>
    </mc:AlternateContent>
    <mc:AlternateContent xmlns:mc="http://schemas.openxmlformats.org/markup-compatibility/2006">
      <mc:Choice Requires="x14">
        <oleObject progId="Equation.DSMT4" shapeId="2375" r:id="rId19">
          <objectPr defaultSize="0" r:id="rId20">
            <anchor moveWithCells="1">
              <from>
                <xdr:col>1</xdr:col>
                <xdr:colOff>123825</xdr:colOff>
                <xdr:row>126</xdr:row>
                <xdr:rowOff>200025</xdr:rowOff>
              </from>
              <to>
                <xdr:col>27</xdr:col>
                <xdr:colOff>0</xdr:colOff>
                <xdr:row>128</xdr:row>
                <xdr:rowOff>0</xdr:rowOff>
              </to>
            </anchor>
          </objectPr>
        </oleObject>
      </mc:Choice>
      <mc:Fallback>
        <oleObject progId="Equation.DSMT4" shapeId="2375" r:id="rId19"/>
      </mc:Fallback>
    </mc:AlternateContent>
    <mc:AlternateContent xmlns:mc="http://schemas.openxmlformats.org/markup-compatibility/2006">
      <mc:Choice Requires="x14">
        <oleObject progId="Equation.DSMT4" shapeId="2376" r:id="rId21">
          <objectPr defaultSize="0" autoPict="0" r:id="rId22">
            <anchor moveWithCells="1" sizeWithCells="1">
              <from>
                <xdr:col>1</xdr:col>
                <xdr:colOff>0</xdr:colOff>
                <xdr:row>131</xdr:row>
                <xdr:rowOff>28575</xdr:rowOff>
              </from>
              <to>
                <xdr:col>8</xdr:col>
                <xdr:colOff>104775</xdr:colOff>
                <xdr:row>133</xdr:row>
                <xdr:rowOff>190500</xdr:rowOff>
              </to>
            </anchor>
          </objectPr>
        </oleObject>
      </mc:Choice>
      <mc:Fallback>
        <oleObject progId="Equation.DSMT4" shapeId="2376" r:id="rId21"/>
      </mc:Fallback>
    </mc:AlternateContent>
    <mc:AlternateContent xmlns:mc="http://schemas.openxmlformats.org/markup-compatibility/2006">
      <mc:Choice Requires="x14">
        <oleObject progId="Equation.DSMT4" shapeId="2377" r:id="rId23">
          <objectPr defaultSize="0" autoPict="0" r:id="rId24">
            <anchor moveWithCells="1">
              <from>
                <xdr:col>16</xdr:col>
                <xdr:colOff>114300</xdr:colOff>
                <xdr:row>131</xdr:row>
                <xdr:rowOff>9525</xdr:rowOff>
              </from>
              <to>
                <xdr:col>20</xdr:col>
                <xdr:colOff>66675</xdr:colOff>
                <xdr:row>131</xdr:row>
                <xdr:rowOff>209550</xdr:rowOff>
              </to>
            </anchor>
          </objectPr>
        </oleObject>
      </mc:Choice>
      <mc:Fallback>
        <oleObject progId="Equation.DSMT4" shapeId="2377" r:id="rId23"/>
      </mc:Fallback>
    </mc:AlternateContent>
    <mc:AlternateContent xmlns:mc="http://schemas.openxmlformats.org/markup-compatibility/2006">
      <mc:Choice Requires="x14">
        <oleObject progId="Equation.DSMT4" shapeId="2378" r:id="rId25">
          <objectPr defaultSize="0" autoPict="0" r:id="rId24">
            <anchor moveWithCells="1">
              <from>
                <xdr:col>9</xdr:col>
                <xdr:colOff>38100</xdr:colOff>
                <xdr:row>132</xdr:row>
                <xdr:rowOff>9525</xdr:rowOff>
              </from>
              <to>
                <xdr:col>12</xdr:col>
                <xdr:colOff>142875</xdr:colOff>
                <xdr:row>132</xdr:row>
                <xdr:rowOff>209550</xdr:rowOff>
              </to>
            </anchor>
          </objectPr>
        </oleObject>
      </mc:Choice>
      <mc:Fallback>
        <oleObject progId="Equation.DSMT4" shapeId="2378" r:id="rId25"/>
      </mc:Fallback>
    </mc:AlternateContent>
    <mc:AlternateContent xmlns:mc="http://schemas.openxmlformats.org/markup-compatibility/2006">
      <mc:Choice Requires="x14">
        <oleObject progId="Equation.DSMT4" shapeId="2379" r:id="rId26">
          <objectPr defaultSize="0" autoPict="0" r:id="rId24">
            <anchor moveWithCells="1">
              <from>
                <xdr:col>14</xdr:col>
                <xdr:colOff>38100</xdr:colOff>
                <xdr:row>132</xdr:row>
                <xdr:rowOff>9525</xdr:rowOff>
              </from>
              <to>
                <xdr:col>17</xdr:col>
                <xdr:colOff>142875</xdr:colOff>
                <xdr:row>132</xdr:row>
                <xdr:rowOff>209550</xdr:rowOff>
              </to>
            </anchor>
          </objectPr>
        </oleObject>
      </mc:Choice>
      <mc:Fallback>
        <oleObject progId="Equation.DSMT4" shapeId="2379" r:id="rId26"/>
      </mc:Fallback>
    </mc:AlternateContent>
    <mc:AlternateContent xmlns:mc="http://schemas.openxmlformats.org/markup-compatibility/2006">
      <mc:Choice Requires="x14">
        <oleObject progId="Equation.DSMT4" shapeId="2380" r:id="rId27">
          <objectPr defaultSize="0" autoPict="0" r:id="rId24">
            <anchor moveWithCells="1">
              <from>
                <xdr:col>19</xdr:col>
                <xdr:colOff>38100</xdr:colOff>
                <xdr:row>132</xdr:row>
                <xdr:rowOff>9525</xdr:rowOff>
              </from>
              <to>
                <xdr:col>22</xdr:col>
                <xdr:colOff>142875</xdr:colOff>
                <xdr:row>132</xdr:row>
                <xdr:rowOff>209550</xdr:rowOff>
              </to>
            </anchor>
          </objectPr>
        </oleObject>
      </mc:Choice>
      <mc:Fallback>
        <oleObject progId="Equation.DSMT4" shapeId="2380" r:id="rId27"/>
      </mc:Fallback>
    </mc:AlternateContent>
    <mc:AlternateContent xmlns:mc="http://schemas.openxmlformats.org/markup-compatibility/2006">
      <mc:Choice Requires="x14">
        <oleObject progId="Equation.DSMT4" shapeId="2381" r:id="rId28">
          <objectPr defaultSize="0" autoPict="0" r:id="rId24">
            <anchor moveWithCells="1">
              <from>
                <xdr:col>24</xdr:col>
                <xdr:colOff>38100</xdr:colOff>
                <xdr:row>132</xdr:row>
                <xdr:rowOff>9525</xdr:rowOff>
              </from>
              <to>
                <xdr:col>27</xdr:col>
                <xdr:colOff>142875</xdr:colOff>
                <xdr:row>132</xdr:row>
                <xdr:rowOff>209550</xdr:rowOff>
              </to>
            </anchor>
          </objectPr>
        </oleObject>
      </mc:Choice>
      <mc:Fallback>
        <oleObject progId="Equation.DSMT4" shapeId="2381" r:id="rId28"/>
      </mc:Fallback>
    </mc:AlternateContent>
    <mc:AlternateContent xmlns:mc="http://schemas.openxmlformats.org/markup-compatibility/2006">
      <mc:Choice Requires="x14">
        <oleObject progId="Equation.DSMT4" shapeId="2382" r:id="rId29">
          <objectPr defaultSize="0" autoPict="0" r:id="rId18">
            <anchor moveWithCells="1">
              <from>
                <xdr:col>9</xdr:col>
                <xdr:colOff>38100</xdr:colOff>
                <xdr:row>127</xdr:row>
                <xdr:rowOff>9525</xdr:rowOff>
              </from>
              <to>
                <xdr:col>13</xdr:col>
                <xdr:colOff>133350</xdr:colOff>
                <xdr:row>127</xdr:row>
                <xdr:rowOff>209550</xdr:rowOff>
              </to>
            </anchor>
          </objectPr>
        </oleObject>
      </mc:Choice>
      <mc:Fallback>
        <oleObject progId="Equation.DSMT4" shapeId="2382" r:id="rId29"/>
      </mc:Fallback>
    </mc:AlternateContent>
    <mc:AlternateContent xmlns:mc="http://schemas.openxmlformats.org/markup-compatibility/2006">
      <mc:Choice Requires="x14">
        <oleObject progId="Equation.DSMT4" shapeId="2383" r:id="rId30">
          <objectPr defaultSize="0" autoPict="0" r:id="rId18">
            <anchor moveWithCells="1">
              <from>
                <xdr:col>15</xdr:col>
                <xdr:colOff>38100</xdr:colOff>
                <xdr:row>127</xdr:row>
                <xdr:rowOff>9525</xdr:rowOff>
              </from>
              <to>
                <xdr:col>19</xdr:col>
                <xdr:colOff>133350</xdr:colOff>
                <xdr:row>127</xdr:row>
                <xdr:rowOff>209550</xdr:rowOff>
              </to>
            </anchor>
          </objectPr>
        </oleObject>
      </mc:Choice>
      <mc:Fallback>
        <oleObject progId="Equation.DSMT4" shapeId="2383" r:id="rId30"/>
      </mc:Fallback>
    </mc:AlternateContent>
    <mc:AlternateContent xmlns:mc="http://schemas.openxmlformats.org/markup-compatibility/2006">
      <mc:Choice Requires="x14">
        <oleObject progId="Equation.DSMT4" shapeId="2384" r:id="rId31">
          <objectPr defaultSize="0" autoPict="0" r:id="rId18">
            <anchor moveWithCells="1">
              <from>
                <xdr:col>21</xdr:col>
                <xdr:colOff>38100</xdr:colOff>
                <xdr:row>127</xdr:row>
                <xdr:rowOff>9525</xdr:rowOff>
              </from>
              <to>
                <xdr:col>25</xdr:col>
                <xdr:colOff>133350</xdr:colOff>
                <xdr:row>127</xdr:row>
                <xdr:rowOff>209550</xdr:rowOff>
              </to>
            </anchor>
          </objectPr>
        </oleObject>
      </mc:Choice>
      <mc:Fallback>
        <oleObject progId="Equation.DSMT4" shapeId="2384" r:id="rId31"/>
      </mc:Fallback>
    </mc:AlternateContent>
    <mc:AlternateContent xmlns:mc="http://schemas.openxmlformats.org/markup-compatibility/2006">
      <mc:Choice Requires="x14">
        <oleObject progId="Equation.3" shapeId="2385" r:id="rId32">
          <objectPr defaultSize="0" r:id="rId33">
            <anchor moveWithCells="1">
              <from>
                <xdr:col>12</xdr:col>
                <xdr:colOff>9525</xdr:colOff>
                <xdr:row>68</xdr:row>
                <xdr:rowOff>47625</xdr:rowOff>
              </from>
              <to>
                <xdr:col>16</xdr:col>
                <xdr:colOff>9525</xdr:colOff>
                <xdr:row>69</xdr:row>
                <xdr:rowOff>180975</xdr:rowOff>
              </to>
            </anchor>
          </objectPr>
        </oleObject>
      </mc:Choice>
      <mc:Fallback>
        <oleObject progId="Equation.3" shapeId="2385" r:id="rId32"/>
      </mc:Fallback>
    </mc:AlternateContent>
    <mc:AlternateContent xmlns:mc="http://schemas.openxmlformats.org/markup-compatibility/2006">
      <mc:Choice Requires="x14">
        <oleObject progId="Equation.DSMT4" shapeId="2386" r:id="rId34">
          <objectPr defaultSize="0" r:id="rId35">
            <anchor moveWithCells="1">
              <from>
                <xdr:col>18</xdr:col>
                <xdr:colOff>133350</xdr:colOff>
                <xdr:row>69</xdr:row>
                <xdr:rowOff>0</xdr:rowOff>
              </from>
              <to>
                <xdr:col>20</xdr:col>
                <xdr:colOff>95250</xdr:colOff>
                <xdr:row>69</xdr:row>
                <xdr:rowOff>200025</xdr:rowOff>
              </to>
            </anchor>
          </objectPr>
        </oleObject>
      </mc:Choice>
      <mc:Fallback>
        <oleObject progId="Equation.DSMT4" shapeId="2386" r:id="rId34"/>
      </mc:Fallback>
    </mc:AlternateContent>
    <mc:AlternateContent xmlns:mc="http://schemas.openxmlformats.org/markup-compatibility/2006">
      <mc:Choice Requires="x14">
        <oleObject progId="Equation.3" shapeId="2387" r:id="rId36">
          <objectPr defaultSize="0" r:id="rId37">
            <anchor moveWithCells="1">
              <from>
                <xdr:col>9</xdr:col>
                <xdr:colOff>9525</xdr:colOff>
                <xdr:row>71</xdr:row>
                <xdr:rowOff>57150</xdr:rowOff>
              </from>
              <to>
                <xdr:col>12</xdr:col>
                <xdr:colOff>38100</xdr:colOff>
                <xdr:row>72</xdr:row>
                <xdr:rowOff>200025</xdr:rowOff>
              </to>
            </anchor>
          </objectPr>
        </oleObject>
      </mc:Choice>
      <mc:Fallback>
        <oleObject progId="Equation.3" shapeId="2387" r:id="rId36"/>
      </mc:Fallback>
    </mc:AlternateContent>
    <mc:AlternateContent xmlns:mc="http://schemas.openxmlformats.org/markup-compatibility/2006">
      <mc:Choice Requires="x14">
        <oleObject progId="Equation.3" shapeId="2388" r:id="rId38">
          <objectPr defaultSize="0" r:id="rId39">
            <anchor moveWithCells="1">
              <from>
                <xdr:col>3</xdr:col>
                <xdr:colOff>9525</xdr:colOff>
                <xdr:row>81</xdr:row>
                <xdr:rowOff>28575</xdr:rowOff>
              </from>
              <to>
                <xdr:col>11</xdr:col>
                <xdr:colOff>85725</xdr:colOff>
                <xdr:row>82</xdr:row>
                <xdr:rowOff>180975</xdr:rowOff>
              </to>
            </anchor>
          </objectPr>
        </oleObject>
      </mc:Choice>
      <mc:Fallback>
        <oleObject progId="Equation.3" shapeId="2388" r:id="rId38"/>
      </mc:Fallback>
    </mc:AlternateContent>
    <mc:AlternateContent xmlns:mc="http://schemas.openxmlformats.org/markup-compatibility/2006">
      <mc:Choice Requires="x14">
        <oleObject progId="Equation.3" shapeId="2389" r:id="rId40">
          <objectPr defaultSize="0" r:id="rId41">
            <anchor moveWithCells="1">
              <from>
                <xdr:col>8</xdr:col>
                <xdr:colOff>66675</xdr:colOff>
                <xdr:row>90</xdr:row>
                <xdr:rowOff>200025</xdr:rowOff>
              </from>
              <to>
                <xdr:col>19</xdr:col>
                <xdr:colOff>57150</xdr:colOff>
                <xdr:row>91</xdr:row>
                <xdr:rowOff>228600</xdr:rowOff>
              </to>
            </anchor>
          </objectPr>
        </oleObject>
      </mc:Choice>
      <mc:Fallback>
        <oleObject progId="Equation.3" shapeId="2389" r:id="rId40"/>
      </mc:Fallback>
    </mc:AlternateContent>
    <mc:AlternateContent xmlns:mc="http://schemas.openxmlformats.org/markup-compatibility/2006">
      <mc:Choice Requires="x14">
        <oleObject progId="Equation.3" shapeId="2390" r:id="rId42">
          <objectPr defaultSize="0" r:id="rId43">
            <anchor moveWithCells="1">
              <from>
                <xdr:col>9</xdr:col>
                <xdr:colOff>9525</xdr:colOff>
                <xdr:row>93</xdr:row>
                <xdr:rowOff>57150</xdr:rowOff>
              </from>
              <to>
                <xdr:col>12</xdr:col>
                <xdr:colOff>38100</xdr:colOff>
                <xdr:row>94</xdr:row>
                <xdr:rowOff>200025</xdr:rowOff>
              </to>
            </anchor>
          </objectPr>
        </oleObject>
      </mc:Choice>
      <mc:Fallback>
        <oleObject progId="Equation.3" shapeId="2390" r:id="rId42"/>
      </mc:Fallback>
    </mc:AlternateContent>
    <mc:AlternateContent xmlns:mc="http://schemas.openxmlformats.org/markup-compatibility/2006">
      <mc:Choice Requires="x14">
        <oleObject progId="Equation.3" shapeId="2391" r:id="rId44">
          <objectPr defaultSize="0" r:id="rId45">
            <anchor moveWithCells="1">
              <from>
                <xdr:col>7</xdr:col>
                <xdr:colOff>133350</xdr:colOff>
                <xdr:row>96</xdr:row>
                <xdr:rowOff>19050</xdr:rowOff>
              </from>
              <to>
                <xdr:col>18</xdr:col>
                <xdr:colOff>9525</xdr:colOff>
                <xdr:row>97</xdr:row>
                <xdr:rowOff>200025</xdr:rowOff>
              </to>
            </anchor>
          </objectPr>
        </oleObject>
      </mc:Choice>
      <mc:Fallback>
        <oleObject progId="Equation.3" shapeId="2391" r:id="rId44"/>
      </mc:Fallback>
    </mc:AlternateContent>
    <mc:AlternateContent xmlns:mc="http://schemas.openxmlformats.org/markup-compatibility/2006">
      <mc:Choice Requires="x14">
        <oleObject progId="Equation.3" shapeId="2392" r:id="rId46">
          <objectPr defaultSize="0" r:id="rId47">
            <anchor moveWithCells="1">
              <from>
                <xdr:col>9</xdr:col>
                <xdr:colOff>9525</xdr:colOff>
                <xdr:row>106</xdr:row>
                <xdr:rowOff>57150</xdr:rowOff>
              </from>
              <to>
                <xdr:col>12</xdr:col>
                <xdr:colOff>38100</xdr:colOff>
                <xdr:row>107</xdr:row>
                <xdr:rowOff>200025</xdr:rowOff>
              </to>
            </anchor>
          </objectPr>
        </oleObject>
      </mc:Choice>
      <mc:Fallback>
        <oleObject progId="Equation.3" shapeId="2392" r:id="rId46"/>
      </mc:Fallback>
    </mc:AlternateContent>
    <mc:AlternateContent xmlns:mc="http://schemas.openxmlformats.org/markup-compatibility/2006">
      <mc:Choice Requires="x14">
        <oleObject progId="Equation.3" shapeId="2393" r:id="rId48">
          <objectPr defaultSize="0" r:id="rId49">
            <anchor moveWithCells="1">
              <from>
                <xdr:col>7</xdr:col>
                <xdr:colOff>133350</xdr:colOff>
                <xdr:row>109</xdr:row>
                <xdr:rowOff>19050</xdr:rowOff>
              </from>
              <to>
                <xdr:col>17</xdr:col>
                <xdr:colOff>142875</xdr:colOff>
                <xdr:row>110</xdr:row>
                <xdr:rowOff>200025</xdr:rowOff>
              </to>
            </anchor>
          </objectPr>
        </oleObject>
      </mc:Choice>
      <mc:Fallback>
        <oleObject progId="Equation.3" shapeId="2393" r:id="rId48"/>
      </mc:Fallback>
    </mc:AlternateContent>
    <mc:AlternateContent xmlns:mc="http://schemas.openxmlformats.org/markup-compatibility/2006">
      <mc:Choice Requires="x14">
        <oleObject progId="Equation.3" shapeId="2394" r:id="rId50">
          <objectPr defaultSize="0" r:id="rId51">
            <anchor moveWithCells="1">
              <from>
                <xdr:col>9</xdr:col>
                <xdr:colOff>9525</xdr:colOff>
                <xdr:row>119</xdr:row>
                <xdr:rowOff>57150</xdr:rowOff>
              </from>
              <to>
                <xdr:col>12</xdr:col>
                <xdr:colOff>38100</xdr:colOff>
                <xdr:row>120</xdr:row>
                <xdr:rowOff>200025</xdr:rowOff>
              </to>
            </anchor>
          </objectPr>
        </oleObject>
      </mc:Choice>
      <mc:Fallback>
        <oleObject progId="Equation.3" shapeId="2394" r:id="rId50"/>
      </mc:Fallback>
    </mc:AlternateContent>
    <mc:AlternateContent xmlns:mc="http://schemas.openxmlformats.org/markup-compatibility/2006">
      <mc:Choice Requires="x14">
        <oleObject progId="Equation.3" shapeId="2395" r:id="rId52">
          <objectPr defaultSize="0" r:id="rId53">
            <anchor moveWithCells="1">
              <from>
                <xdr:col>7</xdr:col>
                <xdr:colOff>133350</xdr:colOff>
                <xdr:row>122</xdr:row>
                <xdr:rowOff>19050</xdr:rowOff>
              </from>
              <to>
                <xdr:col>17</xdr:col>
                <xdr:colOff>142875</xdr:colOff>
                <xdr:row>123</xdr:row>
                <xdr:rowOff>200025</xdr:rowOff>
              </to>
            </anchor>
          </objectPr>
        </oleObject>
      </mc:Choice>
      <mc:Fallback>
        <oleObject progId="Equation.3" shapeId="2395" r:id="rId52"/>
      </mc:Fallback>
    </mc:AlternateContent>
    <mc:AlternateContent xmlns:mc="http://schemas.openxmlformats.org/markup-compatibility/2006">
      <mc:Choice Requires="x14">
        <oleObject progId="Equation.3" shapeId="2396" r:id="rId54">
          <objectPr defaultSize="0" r:id="rId55">
            <anchor moveWithCells="1">
              <from>
                <xdr:col>1</xdr:col>
                <xdr:colOff>47625</xdr:colOff>
                <xdr:row>125</xdr:row>
                <xdr:rowOff>200025</xdr:rowOff>
              </from>
              <to>
                <xdr:col>10</xdr:col>
                <xdr:colOff>76200</xdr:colOff>
                <xdr:row>126</xdr:row>
                <xdr:rowOff>228600</xdr:rowOff>
              </to>
            </anchor>
          </objectPr>
        </oleObject>
      </mc:Choice>
      <mc:Fallback>
        <oleObject progId="Equation.3" shapeId="2396" r:id="rId54"/>
      </mc:Fallback>
    </mc:AlternateContent>
    <mc:AlternateContent xmlns:mc="http://schemas.openxmlformats.org/markup-compatibility/2006">
      <mc:Choice Requires="x14">
        <oleObject progId="Equation.3" shapeId="2398" r:id="rId56">
          <objectPr defaultSize="0" r:id="rId57">
            <anchor moveWithCells="1">
              <from>
                <xdr:col>7</xdr:col>
                <xdr:colOff>133350</xdr:colOff>
                <xdr:row>76</xdr:row>
                <xdr:rowOff>19050</xdr:rowOff>
              </from>
              <to>
                <xdr:col>17</xdr:col>
                <xdr:colOff>142875</xdr:colOff>
                <xdr:row>77</xdr:row>
                <xdr:rowOff>200025</xdr:rowOff>
              </to>
            </anchor>
          </objectPr>
        </oleObject>
      </mc:Choice>
      <mc:Fallback>
        <oleObject progId="Equation.3" shapeId="2398" r:id="rId5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opLeftCell="A13" workbookViewId="0"/>
  </sheetViews>
  <sheetFormatPr defaultRowHeight="13.5"/>
  <cols>
    <col min="1" max="1" width="7.109375" style="64" bestFit="1" customWidth="1"/>
    <col min="2" max="2" width="7.5546875" style="64" bestFit="1" customWidth="1"/>
    <col min="3" max="3" width="5.21875" style="64" bestFit="1" customWidth="1"/>
    <col min="4" max="8" width="5.77734375" style="64" bestFit="1" customWidth="1"/>
    <col min="9" max="12" width="5.21875" style="64" bestFit="1" customWidth="1"/>
    <col min="13" max="13" width="6.77734375" style="64" bestFit="1" customWidth="1"/>
    <col min="14" max="14" width="11.33203125" style="64" customWidth="1"/>
    <col min="15" max="15" width="2.77734375" style="64" customWidth="1"/>
    <col min="16" max="16" width="7.109375" style="64" bestFit="1" customWidth="1"/>
    <col min="17" max="17" width="5.21875" style="64" bestFit="1" customWidth="1"/>
    <col min="18" max="25" width="5.21875" style="64" customWidth="1"/>
    <col min="26" max="26" width="5.88671875" style="64" customWidth="1"/>
    <col min="27" max="27" width="11.33203125" style="64" customWidth="1"/>
    <col min="28" max="28" width="2.77734375" style="64" customWidth="1"/>
    <col min="29" max="29" width="8.77734375" style="64" customWidth="1"/>
    <col min="30" max="30" width="2.77734375" style="64" customWidth="1"/>
    <col min="31" max="31" width="7.6640625" style="64" bestFit="1" customWidth="1"/>
    <col min="32" max="32" width="12.21875" style="64" bestFit="1" customWidth="1"/>
    <col min="33" max="33" width="7.6640625" style="64" bestFit="1" customWidth="1"/>
    <col min="34" max="34" width="12.21875" style="64" bestFit="1" customWidth="1"/>
    <col min="35" max="35" width="7.6640625" style="64" bestFit="1" customWidth="1"/>
    <col min="36" max="36" width="12.21875" style="64" bestFit="1" customWidth="1"/>
    <col min="37" max="16384" width="8.88671875" style="64"/>
  </cols>
  <sheetData>
    <row r="1" spans="1:36">
      <c r="N1" s="407" t="s">
        <v>687</v>
      </c>
      <c r="Q1" s="409" t="s">
        <v>688</v>
      </c>
      <c r="R1" s="409"/>
      <c r="S1" s="409"/>
      <c r="T1" s="409"/>
      <c r="U1" s="409"/>
      <c r="AA1" s="407" t="s">
        <v>687</v>
      </c>
      <c r="AC1" s="407" t="s">
        <v>687</v>
      </c>
      <c r="AE1" s="64" t="s">
        <v>339</v>
      </c>
      <c r="AG1" s="64" t="s">
        <v>340</v>
      </c>
      <c r="AI1" s="64" t="s">
        <v>341</v>
      </c>
    </row>
    <row r="2" spans="1:36">
      <c r="A2" s="64" t="s">
        <v>2</v>
      </c>
      <c r="B2" s="64" t="s">
        <v>686</v>
      </c>
      <c r="C2" s="64" t="s">
        <v>689</v>
      </c>
      <c r="D2" s="215">
        <v>2011</v>
      </c>
      <c r="E2" s="215">
        <v>2013</v>
      </c>
      <c r="F2" s="215">
        <v>2015</v>
      </c>
      <c r="G2" s="215">
        <v>2017</v>
      </c>
      <c r="H2" s="215">
        <v>2019</v>
      </c>
      <c r="I2" s="408" t="s">
        <v>342</v>
      </c>
      <c r="J2" s="408"/>
      <c r="K2" s="408"/>
      <c r="L2" s="408"/>
      <c r="M2" s="219" t="s">
        <v>446</v>
      </c>
      <c r="N2" s="407"/>
      <c r="P2" s="64" t="s">
        <v>2</v>
      </c>
      <c r="Q2" s="215">
        <v>1</v>
      </c>
      <c r="R2" s="215">
        <v>2</v>
      </c>
      <c r="S2" s="215">
        <v>3</v>
      </c>
      <c r="T2" s="215">
        <v>4</v>
      </c>
      <c r="U2" s="215">
        <v>5</v>
      </c>
      <c r="V2" s="408" t="s">
        <v>342</v>
      </c>
      <c r="W2" s="408"/>
      <c r="X2" s="408"/>
      <c r="Y2" s="408"/>
      <c r="Z2" s="219" t="s">
        <v>446</v>
      </c>
      <c r="AA2" s="407"/>
      <c r="AC2" s="407"/>
      <c r="AE2" s="64" t="s">
        <v>343</v>
      </c>
      <c r="AF2" s="64" t="s">
        <v>344</v>
      </c>
      <c r="AG2" s="64" t="s">
        <v>343</v>
      </c>
      <c r="AH2" s="64" t="s">
        <v>344</v>
      </c>
      <c r="AI2" s="64" t="s">
        <v>343</v>
      </c>
      <c r="AJ2" s="64" t="s">
        <v>344</v>
      </c>
    </row>
    <row r="3" spans="1:36">
      <c r="A3" s="216">
        <v>62873</v>
      </c>
      <c r="B3" s="217" t="s">
        <v>335</v>
      </c>
      <c r="C3" s="220">
        <v>1E-3</v>
      </c>
      <c r="D3" s="64">
        <v>2E-3</v>
      </c>
      <c r="E3" s="64">
        <v>2E-3</v>
      </c>
      <c r="F3" s="64">
        <v>3.0000000000000001E-3</v>
      </c>
      <c r="G3" s="64">
        <v>3.0000000000000001E-3</v>
      </c>
      <c r="H3" s="64">
        <v>2E-3</v>
      </c>
      <c r="I3" s="64">
        <f t="shared" ref="I3:L42" si="0">ABS(D3-E3)</f>
        <v>0</v>
      </c>
      <c r="J3" s="64">
        <f t="shared" si="0"/>
        <v>1E-3</v>
      </c>
      <c r="K3" s="64">
        <f t="shared" si="0"/>
        <v>0</v>
      </c>
      <c r="L3" s="64">
        <f t="shared" si="0"/>
        <v>1E-3</v>
      </c>
      <c r="M3" s="218">
        <f t="shared" ref="M3:M62" si="1">AVERAGE(I3:L3)</f>
        <v>5.0000000000000001E-4</v>
      </c>
      <c r="N3" s="219">
        <f>M3/2/SQRT(3)</f>
        <v>1.4433756729740645E-4</v>
      </c>
      <c r="P3" s="216" t="e">
        <f ca="1">OFFSET(STD_Data!B$1,MATCH(B3,STD_Data!E:E,0)-1,0)</f>
        <v>#N/A</v>
      </c>
      <c r="Q3" s="64" t="e">
        <f>VLOOKUP($B3,STD_Data!$E:$AC,21+Q$2,FALSE)*1000</f>
        <v>#N/A</v>
      </c>
      <c r="R3" s="64" t="e">
        <f>VLOOKUP($B3,STD_Data!$E:$AC,21+R$2,FALSE)*1000</f>
        <v>#N/A</v>
      </c>
      <c r="S3" s="64" t="e">
        <f>VLOOKUP($B3,STD_Data!$E:$AC,21+S$2,FALSE)*1000</f>
        <v>#N/A</v>
      </c>
      <c r="T3" s="64" t="e">
        <f>VLOOKUP($B3,STD_Data!$E:$AC,21+T$2,FALSE)*1000</f>
        <v>#N/A</v>
      </c>
      <c r="U3" s="64" t="e">
        <f>VLOOKUP($B3,STD_Data!$E:$AC,21+U$2,FALSE)*1000</f>
        <v>#N/A</v>
      </c>
      <c r="V3" s="64" t="str">
        <f>IFERROR(ABS(Q3-R3),"")</f>
        <v/>
      </c>
      <c r="W3" s="64" t="str">
        <f t="shared" ref="W3:Y62" si="2">IFERROR(ABS(R3-S3),"")</f>
        <v/>
      </c>
      <c r="X3" s="64" t="str">
        <f t="shared" si="2"/>
        <v/>
      </c>
      <c r="Y3" s="64" t="str">
        <f t="shared" si="2"/>
        <v/>
      </c>
      <c r="Z3" s="218" t="e">
        <f t="shared" ref="Z3:Z62" si="3">AVERAGE(V3:Y3)</f>
        <v>#DIV/0!</v>
      </c>
      <c r="AA3" s="219">
        <f>IFERROR(Z3/2/SQRT(3),0)</f>
        <v>0</v>
      </c>
      <c r="AC3" s="221">
        <f>MAX(AA3,N3)</f>
        <v>1.4433756729740645E-4</v>
      </c>
      <c r="AE3" s="64">
        <f>Mass_1_1!A99</f>
        <v>0</v>
      </c>
      <c r="AF3" s="64">
        <f t="shared" ref="AF3:AF32" ca="1" si="4">IF(AE3=0,0,OFFSET($AC$2,MATCH(AE3,$B$3:$B$62,0),0))</f>
        <v>0</v>
      </c>
      <c r="AG3" s="64">
        <f>Mass_1_2!A99</f>
        <v>0</v>
      </c>
      <c r="AH3" s="64">
        <f t="shared" ref="AH3:AH32" ca="1" si="5">IF(AG3=0,0,OFFSET($AC$2,MATCH(AG3,$B$3:$B$62,0),0))</f>
        <v>0</v>
      </c>
      <c r="AI3" s="64">
        <f>Mass_1_3!A99</f>
        <v>0</v>
      </c>
      <c r="AJ3" s="64">
        <f t="shared" ref="AJ3:AJ32" ca="1" si="6">IF(AI3=0,0,OFFSET($AC$2,MATCH(AI3,$B$3:$B$62,0),0))</f>
        <v>0</v>
      </c>
    </row>
    <row r="4" spans="1:36">
      <c r="A4" s="216"/>
      <c r="B4" s="217" t="s">
        <v>333</v>
      </c>
      <c r="C4" s="220">
        <v>2E-3</v>
      </c>
      <c r="D4" s="64">
        <v>3.0000000000000001E-3</v>
      </c>
      <c r="E4" s="64">
        <v>2E-3</v>
      </c>
      <c r="F4" s="64">
        <v>0</v>
      </c>
      <c r="G4" s="64">
        <v>0</v>
      </c>
      <c r="H4" s="64">
        <v>2E-3</v>
      </c>
      <c r="I4" s="64">
        <f t="shared" si="0"/>
        <v>1E-3</v>
      </c>
      <c r="J4" s="64">
        <f t="shared" si="0"/>
        <v>2E-3</v>
      </c>
      <c r="K4" s="64">
        <f t="shared" si="0"/>
        <v>0</v>
      </c>
      <c r="L4" s="64">
        <f t="shared" si="0"/>
        <v>2E-3</v>
      </c>
      <c r="M4" s="218">
        <f t="shared" si="1"/>
        <v>1.25E-3</v>
      </c>
      <c r="N4" s="219">
        <f t="shared" ref="N4:N62" si="7">M4/2/SQRT(3)</f>
        <v>3.6084391824351612E-4</v>
      </c>
      <c r="P4" s="216" t="e">
        <f ca="1">OFFSET(STD_Data!B$1,MATCH(B4,STD_Data!E:E,0)-1,0)</f>
        <v>#N/A</v>
      </c>
      <c r="Q4" s="64" t="e">
        <f>VLOOKUP($B4,STD_Data!$E:$AC,21+Q$2,FALSE)*1000</f>
        <v>#N/A</v>
      </c>
      <c r="R4" s="64" t="e">
        <f>VLOOKUP($B4,STD_Data!$E:$AC,21+R$2,FALSE)*1000</f>
        <v>#N/A</v>
      </c>
      <c r="S4" s="64" t="e">
        <f>VLOOKUP($B4,STD_Data!$E:$AC,21+S$2,FALSE)*1000</f>
        <v>#N/A</v>
      </c>
      <c r="T4" s="64" t="e">
        <f>VLOOKUP($B4,STD_Data!$E:$AC,21+T$2,FALSE)*1000</f>
        <v>#N/A</v>
      </c>
      <c r="U4" s="64" t="e">
        <f>VLOOKUP($B4,STD_Data!$E:$AC,21+U$2,FALSE)*1000</f>
        <v>#N/A</v>
      </c>
      <c r="V4" s="64" t="str">
        <f t="shared" ref="V4:V62" si="8">IFERROR(ABS(Q4-R4),"")</f>
        <v/>
      </c>
      <c r="W4" s="64" t="str">
        <f t="shared" si="2"/>
        <v/>
      </c>
      <c r="X4" s="64" t="str">
        <f t="shared" si="2"/>
        <v/>
      </c>
      <c r="Y4" s="64" t="str">
        <f t="shared" si="2"/>
        <v/>
      </c>
      <c r="Z4" s="218" t="e">
        <f t="shared" si="3"/>
        <v>#DIV/0!</v>
      </c>
      <c r="AA4" s="219">
        <f t="shared" ref="AA4:AA62" si="9">IFERROR(Z4/2/SQRT(3),0)</f>
        <v>0</v>
      </c>
      <c r="AC4" s="221">
        <f t="shared" ref="AC4:AC62" si="10">MAX(AA4,N4)</f>
        <v>3.6084391824351612E-4</v>
      </c>
      <c r="AE4" s="64">
        <f>Mass_1_1!A100</f>
        <v>0</v>
      </c>
      <c r="AF4" s="64">
        <f t="shared" ca="1" si="4"/>
        <v>0</v>
      </c>
      <c r="AG4" s="64">
        <f>Mass_1_2!A100</f>
        <v>0</v>
      </c>
      <c r="AH4" s="64">
        <f t="shared" ca="1" si="5"/>
        <v>0</v>
      </c>
      <c r="AI4" s="64">
        <f>Mass_1_3!A100</f>
        <v>0</v>
      </c>
      <c r="AJ4" s="64">
        <f t="shared" ca="1" si="6"/>
        <v>0</v>
      </c>
    </row>
    <row r="5" spans="1:36">
      <c r="A5" s="216"/>
      <c r="B5" s="217" t="s">
        <v>334</v>
      </c>
      <c r="C5" s="220">
        <v>2E-3</v>
      </c>
      <c r="D5" s="64">
        <v>2E-3</v>
      </c>
      <c r="E5" s="64">
        <v>1E-3</v>
      </c>
      <c r="F5" s="64">
        <v>2E-3</v>
      </c>
      <c r="G5" s="64">
        <v>2E-3</v>
      </c>
      <c r="H5" s="64">
        <v>-1E-3</v>
      </c>
      <c r="I5" s="64">
        <f t="shared" si="0"/>
        <v>1E-3</v>
      </c>
      <c r="J5" s="64">
        <f t="shared" si="0"/>
        <v>1E-3</v>
      </c>
      <c r="K5" s="64">
        <f t="shared" si="0"/>
        <v>0</v>
      </c>
      <c r="L5" s="64">
        <f t="shared" si="0"/>
        <v>3.0000000000000001E-3</v>
      </c>
      <c r="M5" s="218">
        <f t="shared" si="1"/>
        <v>1.25E-3</v>
      </c>
      <c r="N5" s="219">
        <f t="shared" si="7"/>
        <v>3.6084391824351612E-4</v>
      </c>
      <c r="P5" s="216" t="e">
        <f ca="1">OFFSET(STD_Data!B$1,MATCH(B5,STD_Data!E:E,0)-1,0)</f>
        <v>#N/A</v>
      </c>
      <c r="Q5" s="64" t="e">
        <f>VLOOKUP($B5,STD_Data!$E:$AC,21+Q$2,FALSE)*1000</f>
        <v>#N/A</v>
      </c>
      <c r="R5" s="64" t="e">
        <f>VLOOKUP($B5,STD_Data!$E:$AC,21+R$2,FALSE)*1000</f>
        <v>#N/A</v>
      </c>
      <c r="S5" s="64" t="e">
        <f>VLOOKUP($B5,STD_Data!$E:$AC,21+S$2,FALSE)*1000</f>
        <v>#N/A</v>
      </c>
      <c r="T5" s="64" t="e">
        <f>VLOOKUP($B5,STD_Data!$E:$AC,21+T$2,FALSE)*1000</f>
        <v>#N/A</v>
      </c>
      <c r="U5" s="64" t="e">
        <f>VLOOKUP($B5,STD_Data!$E:$AC,21+U$2,FALSE)*1000</f>
        <v>#N/A</v>
      </c>
      <c r="V5" s="64" t="str">
        <f t="shared" si="8"/>
        <v/>
      </c>
      <c r="W5" s="64" t="str">
        <f t="shared" si="2"/>
        <v/>
      </c>
      <c r="X5" s="64" t="str">
        <f t="shared" si="2"/>
        <v/>
      </c>
      <c r="Y5" s="64" t="str">
        <f t="shared" si="2"/>
        <v/>
      </c>
      <c r="Z5" s="218" t="e">
        <f t="shared" si="3"/>
        <v>#DIV/0!</v>
      </c>
      <c r="AA5" s="219">
        <f t="shared" si="9"/>
        <v>0</v>
      </c>
      <c r="AC5" s="221">
        <f t="shared" si="10"/>
        <v>3.6084391824351612E-4</v>
      </c>
      <c r="AE5" s="64">
        <f>Mass_1_1!A101</f>
        <v>0</v>
      </c>
      <c r="AF5" s="64">
        <f t="shared" ca="1" si="4"/>
        <v>0</v>
      </c>
      <c r="AG5" s="64">
        <f>Mass_1_2!A101</f>
        <v>0</v>
      </c>
      <c r="AH5" s="64">
        <f t="shared" ca="1" si="5"/>
        <v>0</v>
      </c>
      <c r="AI5" s="64">
        <f>Mass_1_3!A101</f>
        <v>0</v>
      </c>
      <c r="AJ5" s="64">
        <f t="shared" ca="1" si="6"/>
        <v>0</v>
      </c>
    </row>
    <row r="6" spans="1:36">
      <c r="B6" s="217" t="s">
        <v>332</v>
      </c>
      <c r="C6" s="220">
        <v>5.0000000000000001E-3</v>
      </c>
      <c r="D6" s="64">
        <v>1E-3</v>
      </c>
      <c r="E6" s="64">
        <v>1E-3</v>
      </c>
      <c r="F6" s="64">
        <v>2E-3</v>
      </c>
      <c r="G6" s="64">
        <v>2E-3</v>
      </c>
      <c r="H6" s="64">
        <v>3.0000000000000001E-3</v>
      </c>
      <c r="I6" s="64">
        <f t="shared" si="0"/>
        <v>0</v>
      </c>
      <c r="J6" s="64">
        <f t="shared" si="0"/>
        <v>1E-3</v>
      </c>
      <c r="K6" s="64">
        <f t="shared" si="0"/>
        <v>0</v>
      </c>
      <c r="L6" s="64">
        <f t="shared" si="0"/>
        <v>1E-3</v>
      </c>
      <c r="M6" s="218">
        <f t="shared" si="1"/>
        <v>5.0000000000000001E-4</v>
      </c>
      <c r="N6" s="219">
        <f t="shared" si="7"/>
        <v>1.4433756729740645E-4</v>
      </c>
      <c r="P6" s="216" t="e">
        <f ca="1">OFFSET(STD_Data!B$1,MATCH(B6,STD_Data!E:E,0)-1,0)</f>
        <v>#N/A</v>
      </c>
      <c r="Q6" s="64" t="e">
        <f>VLOOKUP($B6,STD_Data!$E:$AC,21+Q$2,FALSE)*1000</f>
        <v>#N/A</v>
      </c>
      <c r="R6" s="64" t="e">
        <f>VLOOKUP($B6,STD_Data!$E:$AC,21+R$2,FALSE)*1000</f>
        <v>#N/A</v>
      </c>
      <c r="S6" s="64" t="e">
        <f>VLOOKUP($B6,STD_Data!$E:$AC,21+S$2,FALSE)*1000</f>
        <v>#N/A</v>
      </c>
      <c r="T6" s="64" t="e">
        <f>VLOOKUP($B6,STD_Data!$E:$AC,21+T$2,FALSE)*1000</f>
        <v>#N/A</v>
      </c>
      <c r="U6" s="64" t="e">
        <f>VLOOKUP($B6,STD_Data!$E:$AC,21+U$2,FALSE)*1000</f>
        <v>#N/A</v>
      </c>
      <c r="V6" s="64" t="str">
        <f t="shared" si="8"/>
        <v/>
      </c>
      <c r="W6" s="64" t="str">
        <f t="shared" si="2"/>
        <v/>
      </c>
      <c r="X6" s="64" t="str">
        <f t="shared" si="2"/>
        <v/>
      </c>
      <c r="Y6" s="64" t="str">
        <f t="shared" si="2"/>
        <v/>
      </c>
      <c r="Z6" s="218" t="e">
        <f t="shared" si="3"/>
        <v>#DIV/0!</v>
      </c>
      <c r="AA6" s="219">
        <f t="shared" si="9"/>
        <v>0</v>
      </c>
      <c r="AC6" s="221">
        <f t="shared" si="10"/>
        <v>1.4433756729740645E-4</v>
      </c>
      <c r="AE6" s="64">
        <f>Mass_1_1!A102</f>
        <v>0</v>
      </c>
      <c r="AF6" s="64">
        <f t="shared" ca="1" si="4"/>
        <v>0</v>
      </c>
      <c r="AG6" s="64">
        <f>Mass_1_2!A102</f>
        <v>0</v>
      </c>
      <c r="AH6" s="64">
        <f t="shared" ca="1" si="5"/>
        <v>0</v>
      </c>
      <c r="AI6" s="64">
        <f>Mass_1_3!A102</f>
        <v>0</v>
      </c>
      <c r="AJ6" s="64">
        <f t="shared" ca="1" si="6"/>
        <v>0</v>
      </c>
    </row>
    <row r="7" spans="1:36">
      <c r="B7" s="217" t="s">
        <v>331</v>
      </c>
      <c r="C7" s="220">
        <v>0.01</v>
      </c>
      <c r="D7" s="64">
        <v>0</v>
      </c>
      <c r="E7" s="64">
        <v>0</v>
      </c>
      <c r="F7" s="64">
        <v>0</v>
      </c>
      <c r="G7" s="64">
        <v>3.0000000000000001E-3</v>
      </c>
      <c r="H7" s="64">
        <v>0</v>
      </c>
      <c r="I7" s="64">
        <f t="shared" si="0"/>
        <v>0</v>
      </c>
      <c r="J7" s="64">
        <f t="shared" si="0"/>
        <v>0</v>
      </c>
      <c r="K7" s="64">
        <f t="shared" si="0"/>
        <v>3.0000000000000001E-3</v>
      </c>
      <c r="L7" s="64">
        <f t="shared" si="0"/>
        <v>3.0000000000000001E-3</v>
      </c>
      <c r="M7" s="218">
        <f t="shared" si="1"/>
        <v>1.5E-3</v>
      </c>
      <c r="N7" s="219">
        <f t="shared" si="7"/>
        <v>4.3301270189221935E-4</v>
      </c>
      <c r="P7" s="216" t="e">
        <f ca="1">OFFSET(STD_Data!B$1,MATCH(B7,STD_Data!E:E,0)-1,0)</f>
        <v>#N/A</v>
      </c>
      <c r="Q7" s="64" t="e">
        <f>VLOOKUP($B7,STD_Data!$E:$AC,21+Q$2,FALSE)*1000</f>
        <v>#N/A</v>
      </c>
      <c r="R7" s="64" t="e">
        <f>VLOOKUP($B7,STD_Data!$E:$AC,21+R$2,FALSE)*1000</f>
        <v>#N/A</v>
      </c>
      <c r="S7" s="64" t="e">
        <f>VLOOKUP($B7,STD_Data!$E:$AC,21+S$2,FALSE)*1000</f>
        <v>#N/A</v>
      </c>
      <c r="T7" s="64" t="e">
        <f>VLOOKUP($B7,STD_Data!$E:$AC,21+T$2,FALSE)*1000</f>
        <v>#N/A</v>
      </c>
      <c r="U7" s="64" t="e">
        <f>VLOOKUP($B7,STD_Data!$E:$AC,21+U$2,FALSE)*1000</f>
        <v>#N/A</v>
      </c>
      <c r="V7" s="64" t="str">
        <f t="shared" si="8"/>
        <v/>
      </c>
      <c r="W7" s="64" t="str">
        <f t="shared" si="2"/>
        <v/>
      </c>
      <c r="X7" s="64" t="str">
        <f t="shared" si="2"/>
        <v/>
      </c>
      <c r="Y7" s="64" t="str">
        <f t="shared" si="2"/>
        <v/>
      </c>
      <c r="Z7" s="218" t="e">
        <f t="shared" si="3"/>
        <v>#DIV/0!</v>
      </c>
      <c r="AA7" s="219">
        <f t="shared" si="9"/>
        <v>0</v>
      </c>
      <c r="AC7" s="221">
        <f t="shared" si="10"/>
        <v>4.3301270189221935E-4</v>
      </c>
      <c r="AE7" s="64">
        <f>Mass_1_1!A103</f>
        <v>0</v>
      </c>
      <c r="AF7" s="64">
        <f t="shared" ca="1" si="4"/>
        <v>0</v>
      </c>
      <c r="AG7" s="64">
        <f>Mass_1_2!A103</f>
        <v>0</v>
      </c>
      <c r="AH7" s="64">
        <f t="shared" ca="1" si="5"/>
        <v>0</v>
      </c>
      <c r="AI7" s="64">
        <f>Mass_1_3!A103</f>
        <v>0</v>
      </c>
      <c r="AJ7" s="64">
        <f t="shared" ca="1" si="6"/>
        <v>0</v>
      </c>
    </row>
    <row r="8" spans="1:36">
      <c r="B8" s="217" t="s">
        <v>329</v>
      </c>
      <c r="C8" s="220">
        <v>0.02</v>
      </c>
      <c r="D8" s="64">
        <v>-3.0000000000000001E-3</v>
      </c>
      <c r="E8" s="64">
        <v>-3.0000000000000001E-3</v>
      </c>
      <c r="F8" s="64">
        <v>-3.0000000000000001E-3</v>
      </c>
      <c r="G8" s="64">
        <v>-4.0000000000000001E-3</v>
      </c>
      <c r="H8" s="64">
        <v>2E-3</v>
      </c>
      <c r="I8" s="64">
        <f t="shared" si="0"/>
        <v>0</v>
      </c>
      <c r="J8" s="64">
        <f t="shared" si="0"/>
        <v>0</v>
      </c>
      <c r="K8" s="64">
        <f t="shared" si="0"/>
        <v>1E-3</v>
      </c>
      <c r="L8" s="64">
        <f t="shared" si="0"/>
        <v>6.0000000000000001E-3</v>
      </c>
      <c r="M8" s="218">
        <f t="shared" si="1"/>
        <v>1.75E-3</v>
      </c>
      <c r="N8" s="219">
        <f t="shared" si="7"/>
        <v>5.0518148554092263E-4</v>
      </c>
      <c r="P8" s="216" t="e">
        <f ca="1">OFFSET(STD_Data!B$1,MATCH(B8,STD_Data!E:E,0)-1,0)</f>
        <v>#N/A</v>
      </c>
      <c r="Q8" s="64" t="e">
        <f>VLOOKUP($B8,STD_Data!$E:$AC,21+Q$2,FALSE)*1000</f>
        <v>#N/A</v>
      </c>
      <c r="R8" s="64" t="e">
        <f>VLOOKUP($B8,STD_Data!$E:$AC,21+R$2,FALSE)*1000</f>
        <v>#N/A</v>
      </c>
      <c r="S8" s="64" t="e">
        <f>VLOOKUP($B8,STD_Data!$E:$AC,21+S$2,FALSE)*1000</f>
        <v>#N/A</v>
      </c>
      <c r="T8" s="64" t="e">
        <f>VLOOKUP($B8,STD_Data!$E:$AC,21+T$2,FALSE)*1000</f>
        <v>#N/A</v>
      </c>
      <c r="U8" s="64" t="e">
        <f>VLOOKUP($B8,STD_Data!$E:$AC,21+U$2,FALSE)*1000</f>
        <v>#N/A</v>
      </c>
      <c r="V8" s="64" t="str">
        <f t="shared" si="8"/>
        <v/>
      </c>
      <c r="W8" s="64" t="str">
        <f t="shared" si="2"/>
        <v/>
      </c>
      <c r="X8" s="64" t="str">
        <f t="shared" si="2"/>
        <v/>
      </c>
      <c r="Y8" s="64" t="str">
        <f t="shared" si="2"/>
        <v/>
      </c>
      <c r="Z8" s="218" t="e">
        <f t="shared" si="3"/>
        <v>#DIV/0!</v>
      </c>
      <c r="AA8" s="219">
        <f t="shared" si="9"/>
        <v>0</v>
      </c>
      <c r="AC8" s="221">
        <f t="shared" si="10"/>
        <v>5.0518148554092263E-4</v>
      </c>
      <c r="AE8" s="64">
        <f>Mass_1_1!A104</f>
        <v>0</v>
      </c>
      <c r="AF8" s="64">
        <f t="shared" ca="1" si="4"/>
        <v>0</v>
      </c>
      <c r="AG8" s="64">
        <f>Mass_1_2!A104</f>
        <v>0</v>
      </c>
      <c r="AH8" s="64">
        <f t="shared" ca="1" si="5"/>
        <v>0</v>
      </c>
      <c r="AI8" s="64">
        <f>Mass_1_3!A104</f>
        <v>0</v>
      </c>
      <c r="AJ8" s="64">
        <f t="shared" ca="1" si="6"/>
        <v>0</v>
      </c>
    </row>
    <row r="9" spans="1:36">
      <c r="B9" s="217" t="s">
        <v>330</v>
      </c>
      <c r="C9" s="220">
        <v>0.02</v>
      </c>
      <c r="D9" s="64">
        <v>1E-3</v>
      </c>
      <c r="E9" s="64">
        <v>1E-3</v>
      </c>
      <c r="F9" s="64">
        <v>2E-3</v>
      </c>
      <c r="G9" s="64">
        <v>1E-3</v>
      </c>
      <c r="H9" s="64">
        <v>-2E-3</v>
      </c>
      <c r="I9" s="64">
        <f t="shared" si="0"/>
        <v>0</v>
      </c>
      <c r="J9" s="64">
        <f t="shared" si="0"/>
        <v>1E-3</v>
      </c>
      <c r="K9" s="64">
        <f t="shared" si="0"/>
        <v>1E-3</v>
      </c>
      <c r="L9" s="64">
        <f t="shared" si="0"/>
        <v>3.0000000000000001E-3</v>
      </c>
      <c r="M9" s="218">
        <f t="shared" si="1"/>
        <v>1.25E-3</v>
      </c>
      <c r="N9" s="219">
        <f t="shared" si="7"/>
        <v>3.6084391824351612E-4</v>
      </c>
      <c r="P9" s="216" t="e">
        <f ca="1">OFFSET(STD_Data!B$1,MATCH(B9,STD_Data!E:E,0)-1,0)</f>
        <v>#N/A</v>
      </c>
      <c r="Q9" s="64" t="e">
        <f>VLOOKUP($B9,STD_Data!$E:$AC,21+Q$2,FALSE)*1000</f>
        <v>#N/A</v>
      </c>
      <c r="R9" s="64" t="e">
        <f>VLOOKUP($B9,STD_Data!$E:$AC,21+R$2,FALSE)*1000</f>
        <v>#N/A</v>
      </c>
      <c r="S9" s="64" t="e">
        <f>VLOOKUP($B9,STD_Data!$E:$AC,21+S$2,FALSE)*1000</f>
        <v>#N/A</v>
      </c>
      <c r="T9" s="64" t="e">
        <f>VLOOKUP($B9,STD_Data!$E:$AC,21+T$2,FALSE)*1000</f>
        <v>#N/A</v>
      </c>
      <c r="U9" s="64" t="e">
        <f>VLOOKUP($B9,STD_Data!$E:$AC,21+U$2,FALSE)*1000</f>
        <v>#N/A</v>
      </c>
      <c r="V9" s="64" t="str">
        <f t="shared" si="8"/>
        <v/>
      </c>
      <c r="W9" s="64" t="str">
        <f t="shared" si="2"/>
        <v/>
      </c>
      <c r="X9" s="64" t="str">
        <f t="shared" si="2"/>
        <v/>
      </c>
      <c r="Y9" s="64" t="str">
        <f t="shared" si="2"/>
        <v/>
      </c>
      <c r="Z9" s="218" t="e">
        <f t="shared" si="3"/>
        <v>#DIV/0!</v>
      </c>
      <c r="AA9" s="219">
        <f t="shared" si="9"/>
        <v>0</v>
      </c>
      <c r="AC9" s="221">
        <f t="shared" si="10"/>
        <v>3.6084391824351612E-4</v>
      </c>
      <c r="AE9" s="64">
        <f>Mass_1_1!A105</f>
        <v>0</v>
      </c>
      <c r="AF9" s="64">
        <f t="shared" ca="1" si="4"/>
        <v>0</v>
      </c>
      <c r="AG9" s="64">
        <f>Mass_1_2!A105</f>
        <v>0</v>
      </c>
      <c r="AH9" s="64">
        <f t="shared" ca="1" si="5"/>
        <v>0</v>
      </c>
      <c r="AI9" s="64">
        <f>Mass_1_3!A105</f>
        <v>0</v>
      </c>
      <c r="AJ9" s="64">
        <f t="shared" ca="1" si="6"/>
        <v>0</v>
      </c>
    </row>
    <row r="10" spans="1:36">
      <c r="B10" s="217" t="s">
        <v>328</v>
      </c>
      <c r="C10" s="220">
        <v>0.05</v>
      </c>
      <c r="D10" s="64">
        <v>4.0000000000000001E-3</v>
      </c>
      <c r="E10" s="64">
        <v>8.0000000000000002E-3</v>
      </c>
      <c r="F10" s="64">
        <v>6.0000000000000001E-3</v>
      </c>
      <c r="G10" s="64">
        <v>5.0000000000000001E-3</v>
      </c>
      <c r="H10" s="64">
        <v>4.0000000000000001E-3</v>
      </c>
      <c r="I10" s="64">
        <f t="shared" si="0"/>
        <v>4.0000000000000001E-3</v>
      </c>
      <c r="J10" s="64">
        <f t="shared" si="0"/>
        <v>2E-3</v>
      </c>
      <c r="K10" s="64">
        <f t="shared" si="0"/>
        <v>1E-3</v>
      </c>
      <c r="L10" s="64">
        <f t="shared" si="0"/>
        <v>1E-3</v>
      </c>
      <c r="M10" s="218">
        <f t="shared" si="1"/>
        <v>2E-3</v>
      </c>
      <c r="N10" s="219">
        <f t="shared" si="7"/>
        <v>5.773502691896258E-4</v>
      </c>
      <c r="P10" s="216" t="e">
        <f ca="1">OFFSET(STD_Data!B$1,MATCH(B10,STD_Data!E:E,0)-1,0)</f>
        <v>#N/A</v>
      </c>
      <c r="Q10" s="64" t="e">
        <f>VLOOKUP($B10,STD_Data!$E:$AC,21+Q$2,FALSE)*1000</f>
        <v>#N/A</v>
      </c>
      <c r="R10" s="64" t="e">
        <f>VLOOKUP($B10,STD_Data!$E:$AC,21+R$2,FALSE)*1000</f>
        <v>#N/A</v>
      </c>
      <c r="S10" s="64" t="e">
        <f>VLOOKUP($B10,STD_Data!$E:$AC,21+S$2,FALSE)*1000</f>
        <v>#N/A</v>
      </c>
      <c r="T10" s="64" t="e">
        <f>VLOOKUP($B10,STD_Data!$E:$AC,21+T$2,FALSE)*1000</f>
        <v>#N/A</v>
      </c>
      <c r="U10" s="64" t="e">
        <f>VLOOKUP($B10,STD_Data!$E:$AC,21+U$2,FALSE)*1000</f>
        <v>#N/A</v>
      </c>
      <c r="V10" s="64" t="str">
        <f t="shared" si="8"/>
        <v/>
      </c>
      <c r="W10" s="64" t="str">
        <f t="shared" si="2"/>
        <v/>
      </c>
      <c r="X10" s="64" t="str">
        <f t="shared" si="2"/>
        <v/>
      </c>
      <c r="Y10" s="64" t="str">
        <f t="shared" si="2"/>
        <v/>
      </c>
      <c r="Z10" s="218" t="e">
        <f t="shared" si="3"/>
        <v>#DIV/0!</v>
      </c>
      <c r="AA10" s="219">
        <f t="shared" si="9"/>
        <v>0</v>
      </c>
      <c r="AC10" s="221">
        <f t="shared" si="10"/>
        <v>5.773502691896258E-4</v>
      </c>
      <c r="AE10" s="64">
        <f>Mass_1_1!A106</f>
        <v>0</v>
      </c>
      <c r="AF10" s="64">
        <f t="shared" ca="1" si="4"/>
        <v>0</v>
      </c>
      <c r="AG10" s="64">
        <f>Mass_1_2!A106</f>
        <v>0</v>
      </c>
      <c r="AH10" s="64">
        <f t="shared" ca="1" si="5"/>
        <v>0</v>
      </c>
      <c r="AI10" s="64">
        <f>Mass_1_3!A106</f>
        <v>0</v>
      </c>
      <c r="AJ10" s="64">
        <f t="shared" ca="1" si="6"/>
        <v>0</v>
      </c>
    </row>
    <row r="11" spans="1:36">
      <c r="B11" s="217" t="s">
        <v>327</v>
      </c>
      <c r="C11" s="220">
        <v>0.1</v>
      </c>
      <c r="D11" s="64">
        <v>3.0000000000000001E-3</v>
      </c>
      <c r="E11" s="64">
        <v>2E-3</v>
      </c>
      <c r="F11" s="64">
        <v>5.0000000000000001E-3</v>
      </c>
      <c r="G11" s="64">
        <v>4.0000000000000001E-3</v>
      </c>
      <c r="H11" s="64">
        <v>8.0000000000000002E-3</v>
      </c>
      <c r="I11" s="64">
        <f t="shared" si="0"/>
        <v>1E-3</v>
      </c>
      <c r="J11" s="64">
        <f t="shared" si="0"/>
        <v>3.0000000000000001E-3</v>
      </c>
      <c r="K11" s="64">
        <f t="shared" si="0"/>
        <v>1E-3</v>
      </c>
      <c r="L11" s="64">
        <f t="shared" si="0"/>
        <v>4.0000000000000001E-3</v>
      </c>
      <c r="M11" s="218">
        <f t="shared" si="1"/>
        <v>2.2500000000000003E-3</v>
      </c>
      <c r="N11" s="219">
        <f t="shared" si="7"/>
        <v>6.4951905283832908E-4</v>
      </c>
      <c r="P11" s="216" t="e">
        <f ca="1">OFFSET(STD_Data!B$1,MATCH(B11,STD_Data!E:E,0)-1,0)</f>
        <v>#N/A</v>
      </c>
      <c r="Q11" s="64" t="e">
        <f>VLOOKUP($B11,STD_Data!$E:$AC,21+Q$2,FALSE)*1000</f>
        <v>#N/A</v>
      </c>
      <c r="R11" s="64" t="e">
        <f>VLOOKUP($B11,STD_Data!$E:$AC,21+R$2,FALSE)*1000</f>
        <v>#N/A</v>
      </c>
      <c r="S11" s="64" t="e">
        <f>VLOOKUP($B11,STD_Data!$E:$AC,21+S$2,FALSE)*1000</f>
        <v>#N/A</v>
      </c>
      <c r="T11" s="64" t="e">
        <f>VLOOKUP($B11,STD_Data!$E:$AC,21+T$2,FALSE)*1000</f>
        <v>#N/A</v>
      </c>
      <c r="U11" s="64" t="e">
        <f>VLOOKUP($B11,STD_Data!$E:$AC,21+U$2,FALSE)*1000</f>
        <v>#N/A</v>
      </c>
      <c r="V11" s="64" t="str">
        <f t="shared" si="8"/>
        <v/>
      </c>
      <c r="W11" s="64" t="str">
        <f t="shared" si="2"/>
        <v/>
      </c>
      <c r="X11" s="64" t="str">
        <f t="shared" si="2"/>
        <v/>
      </c>
      <c r="Y11" s="64" t="str">
        <f t="shared" si="2"/>
        <v/>
      </c>
      <c r="Z11" s="218" t="e">
        <f t="shared" si="3"/>
        <v>#DIV/0!</v>
      </c>
      <c r="AA11" s="219">
        <f t="shared" si="9"/>
        <v>0</v>
      </c>
      <c r="AC11" s="221">
        <f t="shared" si="10"/>
        <v>6.4951905283832908E-4</v>
      </c>
      <c r="AE11" s="64">
        <f>Mass_1_1!A107</f>
        <v>0</v>
      </c>
      <c r="AF11" s="64">
        <f t="shared" ca="1" si="4"/>
        <v>0</v>
      </c>
      <c r="AG11" s="64">
        <f>Mass_1_2!A107</f>
        <v>0</v>
      </c>
      <c r="AH11" s="64">
        <f t="shared" ca="1" si="5"/>
        <v>0</v>
      </c>
      <c r="AI11" s="64">
        <f>Mass_1_3!A107</f>
        <v>0</v>
      </c>
      <c r="AJ11" s="64">
        <f t="shared" ca="1" si="6"/>
        <v>0</v>
      </c>
    </row>
    <row r="12" spans="1:36">
      <c r="B12" s="217" t="s">
        <v>325</v>
      </c>
      <c r="C12" s="220">
        <v>0.2</v>
      </c>
      <c r="D12" s="64">
        <v>7.0000000000000001E-3</v>
      </c>
      <c r="E12" s="64">
        <v>8.0000000000000002E-3</v>
      </c>
      <c r="F12" s="64">
        <v>8.0000000000000002E-3</v>
      </c>
      <c r="G12" s="64">
        <v>8.0000000000000002E-3</v>
      </c>
      <c r="H12" s="64">
        <v>8.9999999999999993E-3</v>
      </c>
      <c r="I12" s="64">
        <f t="shared" si="0"/>
        <v>1E-3</v>
      </c>
      <c r="J12" s="64">
        <f t="shared" si="0"/>
        <v>0</v>
      </c>
      <c r="K12" s="64">
        <f t="shared" si="0"/>
        <v>0</v>
      </c>
      <c r="L12" s="64">
        <f t="shared" si="0"/>
        <v>9.9999999999999915E-4</v>
      </c>
      <c r="M12" s="218">
        <f t="shared" si="1"/>
        <v>4.9999999999999979E-4</v>
      </c>
      <c r="N12" s="219">
        <f t="shared" si="7"/>
        <v>1.443375672974064E-4</v>
      </c>
      <c r="P12" s="216" t="e">
        <f ca="1">OFFSET(STD_Data!B$1,MATCH(B12,STD_Data!E:E,0)-1,0)</f>
        <v>#N/A</v>
      </c>
      <c r="Q12" s="64" t="e">
        <f>VLOOKUP($B12,STD_Data!$E:$AC,21+Q$2,FALSE)*1000</f>
        <v>#N/A</v>
      </c>
      <c r="R12" s="64" t="e">
        <f>VLOOKUP($B12,STD_Data!$E:$AC,21+R$2,FALSE)*1000</f>
        <v>#N/A</v>
      </c>
      <c r="S12" s="64" t="e">
        <f>VLOOKUP($B12,STD_Data!$E:$AC,21+S$2,FALSE)*1000</f>
        <v>#N/A</v>
      </c>
      <c r="T12" s="64" t="e">
        <f>VLOOKUP($B12,STD_Data!$E:$AC,21+T$2,FALSE)*1000</f>
        <v>#N/A</v>
      </c>
      <c r="U12" s="64" t="e">
        <f>VLOOKUP($B12,STD_Data!$E:$AC,21+U$2,FALSE)*1000</f>
        <v>#N/A</v>
      </c>
      <c r="V12" s="64" t="str">
        <f t="shared" si="8"/>
        <v/>
      </c>
      <c r="W12" s="64" t="str">
        <f t="shared" si="2"/>
        <v/>
      </c>
      <c r="X12" s="64" t="str">
        <f t="shared" si="2"/>
        <v/>
      </c>
      <c r="Y12" s="64" t="str">
        <f t="shared" si="2"/>
        <v/>
      </c>
      <c r="Z12" s="218" t="e">
        <f t="shared" si="3"/>
        <v>#DIV/0!</v>
      </c>
      <c r="AA12" s="219">
        <f t="shared" si="9"/>
        <v>0</v>
      </c>
      <c r="AC12" s="221">
        <f t="shared" si="10"/>
        <v>1.443375672974064E-4</v>
      </c>
      <c r="AE12" s="64">
        <f>Mass_1_1!A108</f>
        <v>0</v>
      </c>
      <c r="AF12" s="64">
        <f t="shared" ca="1" si="4"/>
        <v>0</v>
      </c>
      <c r="AG12" s="64">
        <f>Mass_1_2!A108</f>
        <v>0</v>
      </c>
      <c r="AH12" s="64">
        <f t="shared" ca="1" si="5"/>
        <v>0</v>
      </c>
      <c r="AI12" s="64">
        <f>Mass_1_3!A108</f>
        <v>0</v>
      </c>
      <c r="AJ12" s="64">
        <f t="shared" ca="1" si="6"/>
        <v>0</v>
      </c>
    </row>
    <row r="13" spans="1:36">
      <c r="B13" s="217" t="s">
        <v>326</v>
      </c>
      <c r="C13" s="220">
        <v>0.2</v>
      </c>
      <c r="D13" s="64">
        <v>7.0000000000000001E-3</v>
      </c>
      <c r="E13" s="64">
        <v>7.0000000000000001E-3</v>
      </c>
      <c r="F13" s="64">
        <v>8.9999999999999993E-3</v>
      </c>
      <c r="G13" s="64">
        <v>5.0000000000000001E-3</v>
      </c>
      <c r="H13" s="64">
        <v>1.0999999999999999E-2</v>
      </c>
      <c r="I13" s="64">
        <f t="shared" si="0"/>
        <v>0</v>
      </c>
      <c r="J13" s="64">
        <f t="shared" si="0"/>
        <v>1.9999999999999992E-3</v>
      </c>
      <c r="K13" s="64">
        <f t="shared" si="0"/>
        <v>3.9999999999999992E-3</v>
      </c>
      <c r="L13" s="64">
        <f t="shared" si="0"/>
        <v>5.9999999999999993E-3</v>
      </c>
      <c r="M13" s="218">
        <f t="shared" si="1"/>
        <v>2.9999999999999992E-3</v>
      </c>
      <c r="N13" s="219">
        <f t="shared" si="7"/>
        <v>8.6602540378443848E-4</v>
      </c>
      <c r="P13" s="216" t="e">
        <f ca="1">OFFSET(STD_Data!B$1,MATCH(B13,STD_Data!E:E,0)-1,0)</f>
        <v>#N/A</v>
      </c>
      <c r="Q13" s="64" t="e">
        <f>VLOOKUP($B13,STD_Data!$E:$AC,21+Q$2,FALSE)*1000</f>
        <v>#N/A</v>
      </c>
      <c r="R13" s="64" t="e">
        <f>VLOOKUP($B13,STD_Data!$E:$AC,21+R$2,FALSE)*1000</f>
        <v>#N/A</v>
      </c>
      <c r="S13" s="64" t="e">
        <f>VLOOKUP($B13,STD_Data!$E:$AC,21+S$2,FALSE)*1000</f>
        <v>#N/A</v>
      </c>
      <c r="T13" s="64" t="e">
        <f>VLOOKUP($B13,STD_Data!$E:$AC,21+T$2,FALSE)*1000</f>
        <v>#N/A</v>
      </c>
      <c r="U13" s="64" t="e">
        <f>VLOOKUP($B13,STD_Data!$E:$AC,21+U$2,FALSE)*1000</f>
        <v>#N/A</v>
      </c>
      <c r="V13" s="64" t="str">
        <f t="shared" si="8"/>
        <v/>
      </c>
      <c r="W13" s="64" t="str">
        <f t="shared" si="2"/>
        <v/>
      </c>
      <c r="X13" s="64" t="str">
        <f t="shared" si="2"/>
        <v/>
      </c>
      <c r="Y13" s="64" t="str">
        <f t="shared" si="2"/>
        <v/>
      </c>
      <c r="Z13" s="218" t="e">
        <f t="shared" si="3"/>
        <v>#DIV/0!</v>
      </c>
      <c r="AA13" s="219">
        <f t="shared" si="9"/>
        <v>0</v>
      </c>
      <c r="AC13" s="221">
        <f t="shared" si="10"/>
        <v>8.6602540378443848E-4</v>
      </c>
      <c r="AE13" s="64">
        <f>Mass_1_1!A109</f>
        <v>0</v>
      </c>
      <c r="AF13" s="64">
        <f t="shared" ca="1" si="4"/>
        <v>0</v>
      </c>
      <c r="AG13" s="64">
        <f>Mass_1_2!A109</f>
        <v>0</v>
      </c>
      <c r="AH13" s="64">
        <f t="shared" ca="1" si="5"/>
        <v>0</v>
      </c>
      <c r="AI13" s="64">
        <f>Mass_1_3!A109</f>
        <v>0</v>
      </c>
      <c r="AJ13" s="64">
        <f t="shared" ca="1" si="6"/>
        <v>0</v>
      </c>
    </row>
    <row r="14" spans="1:36">
      <c r="B14" s="217" t="s">
        <v>324</v>
      </c>
      <c r="C14" s="220">
        <v>0.5</v>
      </c>
      <c r="D14" s="64">
        <v>1.0999999999999999E-2</v>
      </c>
      <c r="E14" s="64">
        <v>1.0999999999999999E-2</v>
      </c>
      <c r="F14" s="64">
        <v>1.0999999999999999E-2</v>
      </c>
      <c r="G14" s="64">
        <v>1.4E-2</v>
      </c>
      <c r="H14" s="64">
        <v>1.4E-2</v>
      </c>
      <c r="I14" s="64">
        <f t="shared" si="0"/>
        <v>0</v>
      </c>
      <c r="J14" s="64">
        <f t="shared" si="0"/>
        <v>0</v>
      </c>
      <c r="K14" s="64">
        <f t="shared" si="0"/>
        <v>3.0000000000000009E-3</v>
      </c>
      <c r="L14" s="64">
        <f t="shared" si="0"/>
        <v>0</v>
      </c>
      <c r="M14" s="218">
        <f t="shared" si="1"/>
        <v>7.5000000000000023E-4</v>
      </c>
      <c r="N14" s="219">
        <f t="shared" si="7"/>
        <v>2.1650635094610973E-4</v>
      </c>
      <c r="P14" s="216" t="e">
        <f ca="1">OFFSET(STD_Data!B$1,MATCH(B14,STD_Data!E:E,0)-1,0)</f>
        <v>#N/A</v>
      </c>
      <c r="Q14" s="64" t="e">
        <f>VLOOKUP($B14,STD_Data!$E:$AC,21+Q$2,FALSE)*1000</f>
        <v>#N/A</v>
      </c>
      <c r="R14" s="64" t="e">
        <f>VLOOKUP($B14,STD_Data!$E:$AC,21+R$2,FALSE)*1000</f>
        <v>#N/A</v>
      </c>
      <c r="S14" s="64" t="e">
        <f>VLOOKUP($B14,STD_Data!$E:$AC,21+S$2,FALSE)*1000</f>
        <v>#N/A</v>
      </c>
      <c r="T14" s="64" t="e">
        <f>VLOOKUP($B14,STD_Data!$E:$AC,21+T$2,FALSE)*1000</f>
        <v>#N/A</v>
      </c>
      <c r="U14" s="64" t="e">
        <f>VLOOKUP($B14,STD_Data!$E:$AC,21+U$2,FALSE)*1000</f>
        <v>#N/A</v>
      </c>
      <c r="V14" s="64" t="str">
        <f t="shared" si="8"/>
        <v/>
      </c>
      <c r="W14" s="64" t="str">
        <f t="shared" si="2"/>
        <v/>
      </c>
      <c r="X14" s="64" t="str">
        <f t="shared" si="2"/>
        <v/>
      </c>
      <c r="Y14" s="64" t="str">
        <f t="shared" si="2"/>
        <v/>
      </c>
      <c r="Z14" s="218" t="e">
        <f t="shared" si="3"/>
        <v>#DIV/0!</v>
      </c>
      <c r="AA14" s="219">
        <f t="shared" si="9"/>
        <v>0</v>
      </c>
      <c r="AC14" s="221">
        <f t="shared" si="10"/>
        <v>2.1650635094610973E-4</v>
      </c>
      <c r="AE14" s="64">
        <f>Mass_1_1!A110</f>
        <v>0</v>
      </c>
      <c r="AF14" s="64">
        <f t="shared" ca="1" si="4"/>
        <v>0</v>
      </c>
      <c r="AG14" s="64">
        <f>Mass_1_2!A110</f>
        <v>0</v>
      </c>
      <c r="AH14" s="64">
        <f t="shared" ca="1" si="5"/>
        <v>0</v>
      </c>
      <c r="AI14" s="64">
        <f>Mass_1_3!A110</f>
        <v>0</v>
      </c>
      <c r="AJ14" s="64">
        <f t="shared" ca="1" si="6"/>
        <v>0</v>
      </c>
    </row>
    <row r="15" spans="1:36">
      <c r="B15" s="217" t="s">
        <v>359</v>
      </c>
      <c r="C15" s="220">
        <v>1</v>
      </c>
      <c r="D15" s="64">
        <v>1.9E-2</v>
      </c>
      <c r="E15" s="64">
        <v>1.6E-2</v>
      </c>
      <c r="F15" s="64">
        <v>0.02</v>
      </c>
      <c r="G15" s="64">
        <v>0.02</v>
      </c>
      <c r="H15" s="64">
        <v>1.2E-2</v>
      </c>
      <c r="I15" s="64">
        <f t="shared" si="0"/>
        <v>2.9999999999999992E-3</v>
      </c>
      <c r="J15" s="64">
        <f t="shared" si="0"/>
        <v>4.0000000000000001E-3</v>
      </c>
      <c r="K15" s="64">
        <f t="shared" si="0"/>
        <v>0</v>
      </c>
      <c r="L15" s="64">
        <f t="shared" si="0"/>
        <v>8.0000000000000002E-3</v>
      </c>
      <c r="M15" s="218">
        <f t="shared" si="1"/>
        <v>3.7499999999999999E-3</v>
      </c>
      <c r="N15" s="219">
        <f t="shared" si="7"/>
        <v>1.0825317547305483E-3</v>
      </c>
      <c r="P15" s="216" t="e">
        <f ca="1">OFFSET(STD_Data!B$1,MATCH(B15,STD_Data!E:E,0)-1,0)</f>
        <v>#N/A</v>
      </c>
      <c r="Q15" s="64" t="e">
        <f>VLOOKUP($B15,STD_Data!$E:$AC,21+Q$2,FALSE)*1000</f>
        <v>#N/A</v>
      </c>
      <c r="R15" s="64" t="e">
        <f>VLOOKUP($B15,STD_Data!$E:$AC,21+R$2,FALSE)*1000</f>
        <v>#N/A</v>
      </c>
      <c r="S15" s="64" t="e">
        <f>VLOOKUP($B15,STD_Data!$E:$AC,21+S$2,FALSE)*1000</f>
        <v>#N/A</v>
      </c>
      <c r="T15" s="64" t="e">
        <f>VLOOKUP($B15,STD_Data!$E:$AC,21+T$2,FALSE)*1000</f>
        <v>#N/A</v>
      </c>
      <c r="U15" s="64" t="e">
        <f>VLOOKUP($B15,STD_Data!$E:$AC,21+U$2,FALSE)*1000</f>
        <v>#N/A</v>
      </c>
      <c r="V15" s="64" t="str">
        <f t="shared" si="8"/>
        <v/>
      </c>
      <c r="W15" s="64" t="str">
        <f t="shared" si="2"/>
        <v/>
      </c>
      <c r="X15" s="64" t="str">
        <f t="shared" si="2"/>
        <v/>
      </c>
      <c r="Y15" s="64" t="str">
        <f t="shared" si="2"/>
        <v/>
      </c>
      <c r="Z15" s="218" t="e">
        <f t="shared" si="3"/>
        <v>#DIV/0!</v>
      </c>
      <c r="AA15" s="219">
        <f t="shared" si="9"/>
        <v>0</v>
      </c>
      <c r="AC15" s="221">
        <f t="shared" si="10"/>
        <v>1.0825317547305483E-3</v>
      </c>
      <c r="AE15" s="64">
        <f>Mass_1_1!A111</f>
        <v>0</v>
      </c>
      <c r="AF15" s="64">
        <f t="shared" ca="1" si="4"/>
        <v>0</v>
      </c>
      <c r="AG15" s="64">
        <f>Mass_1_2!A111</f>
        <v>0</v>
      </c>
      <c r="AH15" s="64">
        <f t="shared" ca="1" si="5"/>
        <v>0</v>
      </c>
      <c r="AI15" s="64">
        <f>Mass_1_3!A111</f>
        <v>0</v>
      </c>
      <c r="AJ15" s="64">
        <f t="shared" ca="1" si="6"/>
        <v>0</v>
      </c>
    </row>
    <row r="16" spans="1:36">
      <c r="B16" s="217" t="s">
        <v>357</v>
      </c>
      <c r="C16" s="220">
        <v>2</v>
      </c>
      <c r="D16" s="64">
        <v>8.0000000000000002E-3</v>
      </c>
      <c r="E16" s="64">
        <v>3.0000000000000001E-3</v>
      </c>
      <c r="F16" s="64">
        <v>7.0000000000000001E-3</v>
      </c>
      <c r="G16" s="64">
        <v>6.0000000000000001E-3</v>
      </c>
      <c r="H16" s="64">
        <v>1.9E-2</v>
      </c>
      <c r="I16" s="64">
        <f t="shared" si="0"/>
        <v>5.0000000000000001E-3</v>
      </c>
      <c r="J16" s="64">
        <f t="shared" si="0"/>
        <v>4.0000000000000001E-3</v>
      </c>
      <c r="K16" s="64">
        <f t="shared" si="0"/>
        <v>1E-3</v>
      </c>
      <c r="L16" s="64">
        <f t="shared" si="0"/>
        <v>1.2999999999999999E-2</v>
      </c>
      <c r="M16" s="218">
        <f t="shared" si="1"/>
        <v>5.7499999999999999E-3</v>
      </c>
      <c r="N16" s="219">
        <f t="shared" si="7"/>
        <v>1.6598820239201741E-3</v>
      </c>
      <c r="P16" s="216" t="e">
        <f ca="1">OFFSET(STD_Data!B$1,MATCH(B16,STD_Data!E:E,0)-1,0)</f>
        <v>#N/A</v>
      </c>
      <c r="Q16" s="64" t="e">
        <f>VLOOKUP($B16,STD_Data!$E:$AC,21+Q$2,FALSE)*1000</f>
        <v>#N/A</v>
      </c>
      <c r="R16" s="64" t="e">
        <f>VLOOKUP($B16,STD_Data!$E:$AC,21+R$2,FALSE)*1000</f>
        <v>#N/A</v>
      </c>
      <c r="S16" s="64" t="e">
        <f>VLOOKUP($B16,STD_Data!$E:$AC,21+S$2,FALSE)*1000</f>
        <v>#N/A</v>
      </c>
      <c r="T16" s="64" t="e">
        <f>VLOOKUP($B16,STD_Data!$E:$AC,21+T$2,FALSE)*1000</f>
        <v>#N/A</v>
      </c>
      <c r="U16" s="64" t="e">
        <f>VLOOKUP($B16,STD_Data!$E:$AC,21+U$2,FALSE)*1000</f>
        <v>#N/A</v>
      </c>
      <c r="V16" s="64" t="str">
        <f t="shared" si="8"/>
        <v/>
      </c>
      <c r="W16" s="64" t="str">
        <f t="shared" si="2"/>
        <v/>
      </c>
      <c r="X16" s="64" t="str">
        <f t="shared" si="2"/>
        <v/>
      </c>
      <c r="Y16" s="64" t="str">
        <f t="shared" si="2"/>
        <v/>
      </c>
      <c r="Z16" s="218" t="e">
        <f t="shared" si="3"/>
        <v>#DIV/0!</v>
      </c>
      <c r="AA16" s="219">
        <f t="shared" si="9"/>
        <v>0</v>
      </c>
      <c r="AC16" s="221">
        <f t="shared" si="10"/>
        <v>1.6598820239201741E-3</v>
      </c>
      <c r="AE16" s="64">
        <f>Mass_1_1!A112</f>
        <v>0</v>
      </c>
      <c r="AF16" s="64">
        <f t="shared" ca="1" si="4"/>
        <v>0</v>
      </c>
      <c r="AG16" s="64">
        <f>Mass_1_2!A112</f>
        <v>0</v>
      </c>
      <c r="AH16" s="64">
        <f t="shared" ca="1" si="5"/>
        <v>0</v>
      </c>
      <c r="AI16" s="64">
        <f>Mass_1_3!A112</f>
        <v>0</v>
      </c>
      <c r="AJ16" s="64">
        <f t="shared" ca="1" si="6"/>
        <v>0</v>
      </c>
    </row>
    <row r="17" spans="1:36">
      <c r="B17" s="217" t="s">
        <v>358</v>
      </c>
      <c r="C17" s="220">
        <v>2</v>
      </c>
      <c r="D17" s="64">
        <v>1.7000000000000001E-2</v>
      </c>
      <c r="E17" s="64">
        <v>1.4999999999999999E-2</v>
      </c>
      <c r="F17" s="64">
        <v>1.4E-2</v>
      </c>
      <c r="G17" s="64">
        <v>1.9E-2</v>
      </c>
      <c r="H17" s="64">
        <v>8.0000000000000002E-3</v>
      </c>
      <c r="I17" s="64">
        <f t="shared" si="0"/>
        <v>2.0000000000000018E-3</v>
      </c>
      <c r="J17" s="64">
        <f t="shared" si="0"/>
        <v>9.9999999999999915E-4</v>
      </c>
      <c r="K17" s="64">
        <f t="shared" si="0"/>
        <v>4.9999999999999992E-3</v>
      </c>
      <c r="L17" s="64">
        <f t="shared" si="0"/>
        <v>1.0999999999999999E-2</v>
      </c>
      <c r="M17" s="218">
        <f t="shared" si="1"/>
        <v>4.7499999999999999E-3</v>
      </c>
      <c r="N17" s="219">
        <f t="shared" si="7"/>
        <v>1.3712068893253612E-3</v>
      </c>
      <c r="P17" s="216" t="e">
        <f ca="1">OFFSET(STD_Data!B$1,MATCH(B17,STD_Data!E:E,0)-1,0)</f>
        <v>#N/A</v>
      </c>
      <c r="Q17" s="64" t="e">
        <f>VLOOKUP($B17,STD_Data!$E:$AC,21+Q$2,FALSE)*1000</f>
        <v>#N/A</v>
      </c>
      <c r="R17" s="64" t="e">
        <f>VLOOKUP($B17,STD_Data!$E:$AC,21+R$2,FALSE)*1000</f>
        <v>#N/A</v>
      </c>
      <c r="S17" s="64" t="e">
        <f>VLOOKUP($B17,STD_Data!$E:$AC,21+S$2,FALSE)*1000</f>
        <v>#N/A</v>
      </c>
      <c r="T17" s="64" t="e">
        <f>VLOOKUP($B17,STD_Data!$E:$AC,21+T$2,FALSE)*1000</f>
        <v>#N/A</v>
      </c>
      <c r="U17" s="64" t="e">
        <f>VLOOKUP($B17,STD_Data!$E:$AC,21+U$2,FALSE)*1000</f>
        <v>#N/A</v>
      </c>
      <c r="V17" s="64" t="str">
        <f t="shared" si="8"/>
        <v/>
      </c>
      <c r="W17" s="64" t="str">
        <f t="shared" si="2"/>
        <v/>
      </c>
      <c r="X17" s="64" t="str">
        <f t="shared" si="2"/>
        <v/>
      </c>
      <c r="Y17" s="64" t="str">
        <f t="shared" si="2"/>
        <v/>
      </c>
      <c r="Z17" s="218" t="e">
        <f t="shared" si="3"/>
        <v>#DIV/0!</v>
      </c>
      <c r="AA17" s="219">
        <f t="shared" si="9"/>
        <v>0</v>
      </c>
      <c r="AC17" s="221">
        <f t="shared" si="10"/>
        <v>1.3712068893253612E-3</v>
      </c>
      <c r="AE17" s="64">
        <f>Mass_1_1!A113</f>
        <v>0</v>
      </c>
      <c r="AF17" s="64">
        <f t="shared" ca="1" si="4"/>
        <v>0</v>
      </c>
      <c r="AG17" s="64">
        <f>Mass_1_2!A113</f>
        <v>0</v>
      </c>
      <c r="AH17" s="64">
        <f t="shared" ca="1" si="5"/>
        <v>0</v>
      </c>
      <c r="AI17" s="64">
        <f>Mass_1_3!A113</f>
        <v>0</v>
      </c>
      <c r="AJ17" s="64">
        <f t="shared" ca="1" si="6"/>
        <v>0</v>
      </c>
    </row>
    <row r="18" spans="1:36">
      <c r="B18" s="217" t="s">
        <v>323</v>
      </c>
      <c r="C18" s="220">
        <v>5</v>
      </c>
      <c r="D18" s="64">
        <v>1.6E-2</v>
      </c>
      <c r="E18" s="64">
        <v>2.5999999999999999E-2</v>
      </c>
      <c r="F18" s="64">
        <v>7.0000000000000001E-3</v>
      </c>
      <c r="G18" s="64">
        <v>1.4E-2</v>
      </c>
      <c r="H18" s="64">
        <v>1.2999999999999999E-2</v>
      </c>
      <c r="I18" s="64">
        <f t="shared" si="0"/>
        <v>9.9999999999999985E-3</v>
      </c>
      <c r="J18" s="64">
        <f t="shared" si="0"/>
        <v>1.9E-2</v>
      </c>
      <c r="K18" s="64">
        <f t="shared" si="0"/>
        <v>7.0000000000000001E-3</v>
      </c>
      <c r="L18" s="64">
        <f t="shared" si="0"/>
        <v>1.0000000000000009E-3</v>
      </c>
      <c r="M18" s="218">
        <f t="shared" si="1"/>
        <v>9.2499999999999995E-3</v>
      </c>
      <c r="N18" s="219">
        <f t="shared" si="7"/>
        <v>2.6702449950020191E-3</v>
      </c>
      <c r="P18" s="216" t="e">
        <f ca="1">OFFSET(STD_Data!B$1,MATCH(B18,STD_Data!E:E,0)-1,0)</f>
        <v>#N/A</v>
      </c>
      <c r="Q18" s="64" t="e">
        <f>VLOOKUP($B18,STD_Data!$E:$AC,21+Q$2,FALSE)*1000</f>
        <v>#N/A</v>
      </c>
      <c r="R18" s="64" t="e">
        <f>VLOOKUP($B18,STD_Data!$E:$AC,21+R$2,FALSE)*1000</f>
        <v>#N/A</v>
      </c>
      <c r="S18" s="64" t="e">
        <f>VLOOKUP($B18,STD_Data!$E:$AC,21+S$2,FALSE)*1000</f>
        <v>#N/A</v>
      </c>
      <c r="T18" s="64" t="e">
        <f>VLOOKUP($B18,STD_Data!$E:$AC,21+T$2,FALSE)*1000</f>
        <v>#N/A</v>
      </c>
      <c r="U18" s="64" t="e">
        <f>VLOOKUP($B18,STD_Data!$E:$AC,21+U$2,FALSE)*1000</f>
        <v>#N/A</v>
      </c>
      <c r="V18" s="64" t="str">
        <f t="shared" si="8"/>
        <v/>
      </c>
      <c r="W18" s="64" t="str">
        <f t="shared" si="2"/>
        <v/>
      </c>
      <c r="X18" s="64" t="str">
        <f t="shared" si="2"/>
        <v/>
      </c>
      <c r="Y18" s="64" t="str">
        <f t="shared" si="2"/>
        <v/>
      </c>
      <c r="Z18" s="218" t="e">
        <f t="shared" si="3"/>
        <v>#DIV/0!</v>
      </c>
      <c r="AA18" s="219">
        <f t="shared" si="9"/>
        <v>0</v>
      </c>
      <c r="AC18" s="221">
        <f t="shared" si="10"/>
        <v>2.6702449950020191E-3</v>
      </c>
      <c r="AE18" s="64">
        <f>Mass_1_1!A114</f>
        <v>0</v>
      </c>
      <c r="AF18" s="64">
        <f t="shared" ca="1" si="4"/>
        <v>0</v>
      </c>
      <c r="AG18" s="64">
        <f>Mass_1_2!A114</f>
        <v>0</v>
      </c>
      <c r="AH18" s="64">
        <f t="shared" ca="1" si="5"/>
        <v>0</v>
      </c>
      <c r="AI18" s="64">
        <f>Mass_1_3!A114</f>
        <v>0</v>
      </c>
      <c r="AJ18" s="64">
        <f t="shared" ca="1" si="6"/>
        <v>0</v>
      </c>
    </row>
    <row r="19" spans="1:36">
      <c r="B19" s="217" t="s">
        <v>356</v>
      </c>
      <c r="C19" s="220">
        <v>10</v>
      </c>
      <c r="D19" s="64">
        <v>1.4999999999999999E-2</v>
      </c>
      <c r="E19" s="64">
        <v>1.6E-2</v>
      </c>
      <c r="F19" s="64">
        <v>0.02</v>
      </c>
      <c r="G19" s="64">
        <v>1.7000000000000001E-2</v>
      </c>
      <c r="H19" s="64">
        <v>1.4999999999999999E-2</v>
      </c>
      <c r="I19" s="64">
        <f t="shared" si="0"/>
        <v>1.0000000000000009E-3</v>
      </c>
      <c r="J19" s="64">
        <f t="shared" si="0"/>
        <v>4.0000000000000001E-3</v>
      </c>
      <c r="K19" s="64">
        <f t="shared" si="0"/>
        <v>2.9999999999999992E-3</v>
      </c>
      <c r="L19" s="64">
        <f t="shared" si="0"/>
        <v>2.0000000000000018E-3</v>
      </c>
      <c r="M19" s="218">
        <f t="shared" si="1"/>
        <v>2.5000000000000005E-3</v>
      </c>
      <c r="N19" s="219">
        <f t="shared" si="7"/>
        <v>7.2168783648703235E-4</v>
      </c>
      <c r="P19" s="216" t="e">
        <f ca="1">OFFSET(STD_Data!B$1,MATCH(B19,STD_Data!E:E,0)-1,0)</f>
        <v>#N/A</v>
      </c>
      <c r="Q19" s="64" t="e">
        <f>VLOOKUP($B19,STD_Data!$E:$AC,21+Q$2,FALSE)*1000</f>
        <v>#N/A</v>
      </c>
      <c r="R19" s="64" t="e">
        <f>VLOOKUP($B19,STD_Data!$E:$AC,21+R$2,FALSE)*1000</f>
        <v>#N/A</v>
      </c>
      <c r="S19" s="64" t="e">
        <f>VLOOKUP($B19,STD_Data!$E:$AC,21+S$2,FALSE)*1000</f>
        <v>#N/A</v>
      </c>
      <c r="T19" s="64" t="e">
        <f>VLOOKUP($B19,STD_Data!$E:$AC,21+T$2,FALSE)*1000</f>
        <v>#N/A</v>
      </c>
      <c r="U19" s="64" t="e">
        <f>VLOOKUP($B19,STD_Data!$E:$AC,21+U$2,FALSE)*1000</f>
        <v>#N/A</v>
      </c>
      <c r="V19" s="64" t="str">
        <f t="shared" si="8"/>
        <v/>
      </c>
      <c r="W19" s="64" t="str">
        <f t="shared" si="2"/>
        <v/>
      </c>
      <c r="X19" s="64" t="str">
        <f t="shared" si="2"/>
        <v/>
      </c>
      <c r="Y19" s="64" t="str">
        <f t="shared" si="2"/>
        <v/>
      </c>
      <c r="Z19" s="218" t="e">
        <f t="shared" si="3"/>
        <v>#DIV/0!</v>
      </c>
      <c r="AA19" s="219">
        <f t="shared" si="9"/>
        <v>0</v>
      </c>
      <c r="AC19" s="221">
        <f t="shared" si="10"/>
        <v>7.2168783648703235E-4</v>
      </c>
      <c r="AE19" s="64">
        <f>Mass_1_1!A115</f>
        <v>0</v>
      </c>
      <c r="AF19" s="64">
        <f t="shared" ca="1" si="4"/>
        <v>0</v>
      </c>
      <c r="AG19" s="64">
        <f>Mass_1_2!A115</f>
        <v>0</v>
      </c>
      <c r="AH19" s="64">
        <f t="shared" ca="1" si="5"/>
        <v>0</v>
      </c>
      <c r="AI19" s="64">
        <f>Mass_1_3!A115</f>
        <v>0</v>
      </c>
      <c r="AJ19" s="64">
        <f t="shared" ca="1" si="6"/>
        <v>0</v>
      </c>
    </row>
    <row r="20" spans="1:36">
      <c r="B20" s="217" t="s">
        <v>355</v>
      </c>
      <c r="C20" s="220">
        <v>20</v>
      </c>
      <c r="D20" s="64">
        <v>1.4E-2</v>
      </c>
      <c r="E20" s="64">
        <v>2.7E-2</v>
      </c>
      <c r="F20" s="64">
        <v>2.3E-2</v>
      </c>
      <c r="G20" s="64">
        <v>2.1000000000000001E-2</v>
      </c>
      <c r="H20" s="64">
        <v>3.7999999999999999E-2</v>
      </c>
      <c r="I20" s="64">
        <f t="shared" si="0"/>
        <v>1.2999999999999999E-2</v>
      </c>
      <c r="J20" s="64">
        <f t="shared" si="0"/>
        <v>4.0000000000000001E-3</v>
      </c>
      <c r="K20" s="64">
        <f t="shared" si="0"/>
        <v>1.9999999999999983E-3</v>
      </c>
      <c r="L20" s="64">
        <f t="shared" si="0"/>
        <v>1.6999999999999998E-2</v>
      </c>
      <c r="M20" s="218">
        <f t="shared" si="1"/>
        <v>8.9999999999999993E-3</v>
      </c>
      <c r="N20" s="219">
        <f t="shared" si="7"/>
        <v>2.5980762113533159E-3</v>
      </c>
      <c r="P20" s="216" t="e">
        <f ca="1">OFFSET(STD_Data!B$1,MATCH(B20,STD_Data!E:E,0)-1,0)</f>
        <v>#N/A</v>
      </c>
      <c r="Q20" s="64" t="e">
        <f>VLOOKUP($B20,STD_Data!$E:$AC,21+Q$2,FALSE)*1000</f>
        <v>#N/A</v>
      </c>
      <c r="R20" s="64" t="e">
        <f>VLOOKUP($B20,STD_Data!$E:$AC,21+R$2,FALSE)*1000</f>
        <v>#N/A</v>
      </c>
      <c r="S20" s="64" t="e">
        <f>VLOOKUP($B20,STD_Data!$E:$AC,21+S$2,FALSE)*1000</f>
        <v>#N/A</v>
      </c>
      <c r="T20" s="64" t="e">
        <f>VLOOKUP($B20,STD_Data!$E:$AC,21+T$2,FALSE)*1000</f>
        <v>#N/A</v>
      </c>
      <c r="U20" s="64" t="e">
        <f>VLOOKUP($B20,STD_Data!$E:$AC,21+U$2,FALSE)*1000</f>
        <v>#N/A</v>
      </c>
      <c r="V20" s="64" t="str">
        <f t="shared" si="8"/>
        <v/>
      </c>
      <c r="W20" s="64" t="str">
        <f t="shared" si="2"/>
        <v/>
      </c>
      <c r="X20" s="64" t="str">
        <f t="shared" si="2"/>
        <v/>
      </c>
      <c r="Y20" s="64" t="str">
        <f t="shared" si="2"/>
        <v/>
      </c>
      <c r="Z20" s="218" t="e">
        <f t="shared" si="3"/>
        <v>#DIV/0!</v>
      </c>
      <c r="AA20" s="219">
        <f t="shared" si="9"/>
        <v>0</v>
      </c>
      <c r="AC20" s="221">
        <f t="shared" si="10"/>
        <v>2.5980762113533159E-3</v>
      </c>
      <c r="AE20" s="64">
        <f>Mass_1_1!A116</f>
        <v>0</v>
      </c>
      <c r="AF20" s="64">
        <f t="shared" ca="1" si="4"/>
        <v>0</v>
      </c>
      <c r="AG20" s="64">
        <f>Mass_1_2!A116</f>
        <v>0</v>
      </c>
      <c r="AH20" s="64">
        <f t="shared" ca="1" si="5"/>
        <v>0</v>
      </c>
      <c r="AI20" s="64">
        <f>Mass_1_3!A116</f>
        <v>0</v>
      </c>
      <c r="AJ20" s="64">
        <f t="shared" ca="1" si="6"/>
        <v>0</v>
      </c>
    </row>
    <row r="21" spans="1:36">
      <c r="B21" s="217" t="s">
        <v>322</v>
      </c>
      <c r="C21" s="220">
        <v>20</v>
      </c>
      <c r="D21" s="64">
        <v>4.4999999999999998E-2</v>
      </c>
      <c r="E21" s="64">
        <v>4.3999999999999997E-2</v>
      </c>
      <c r="F21" s="64">
        <v>4.2000000000000003E-2</v>
      </c>
      <c r="G21" s="64">
        <v>3.2000000000000001E-2</v>
      </c>
      <c r="H21" s="64">
        <v>2.3E-2</v>
      </c>
      <c r="I21" s="64">
        <f t="shared" si="0"/>
        <v>1.0000000000000009E-3</v>
      </c>
      <c r="J21" s="64">
        <f t="shared" si="0"/>
        <v>1.9999999999999948E-3</v>
      </c>
      <c r="K21" s="64">
        <f t="shared" si="0"/>
        <v>1.0000000000000002E-2</v>
      </c>
      <c r="L21" s="64">
        <f t="shared" si="0"/>
        <v>9.0000000000000011E-3</v>
      </c>
      <c r="M21" s="218">
        <f t="shared" si="1"/>
        <v>5.4999999999999997E-3</v>
      </c>
      <c r="N21" s="219">
        <f t="shared" si="7"/>
        <v>1.5877132402714708E-3</v>
      </c>
      <c r="P21" s="216" t="e">
        <f ca="1">OFFSET(STD_Data!B$1,MATCH(B21,STD_Data!E:E,0)-1,0)</f>
        <v>#N/A</v>
      </c>
      <c r="Q21" s="64" t="e">
        <f>VLOOKUP($B21,STD_Data!$E:$AC,21+Q$2,FALSE)*1000</f>
        <v>#N/A</v>
      </c>
      <c r="R21" s="64" t="e">
        <f>VLOOKUP($B21,STD_Data!$E:$AC,21+R$2,FALSE)*1000</f>
        <v>#N/A</v>
      </c>
      <c r="S21" s="64" t="e">
        <f>VLOOKUP($B21,STD_Data!$E:$AC,21+S$2,FALSE)*1000</f>
        <v>#N/A</v>
      </c>
      <c r="T21" s="64" t="e">
        <f>VLOOKUP($B21,STD_Data!$E:$AC,21+T$2,FALSE)*1000</f>
        <v>#N/A</v>
      </c>
      <c r="U21" s="64" t="e">
        <f>VLOOKUP($B21,STD_Data!$E:$AC,21+U$2,FALSE)*1000</f>
        <v>#N/A</v>
      </c>
      <c r="V21" s="64" t="str">
        <f t="shared" si="8"/>
        <v/>
      </c>
      <c r="W21" s="64" t="str">
        <f t="shared" si="2"/>
        <v/>
      </c>
      <c r="X21" s="64" t="str">
        <f t="shared" si="2"/>
        <v/>
      </c>
      <c r="Y21" s="64" t="str">
        <f t="shared" si="2"/>
        <v/>
      </c>
      <c r="Z21" s="218" t="e">
        <f t="shared" si="3"/>
        <v>#DIV/0!</v>
      </c>
      <c r="AA21" s="219">
        <f t="shared" si="9"/>
        <v>0</v>
      </c>
      <c r="AC21" s="221">
        <f t="shared" si="10"/>
        <v>1.5877132402714708E-3</v>
      </c>
      <c r="AE21" s="64">
        <f>Mass_1_1!A117</f>
        <v>0</v>
      </c>
      <c r="AF21" s="64">
        <f t="shared" ca="1" si="4"/>
        <v>0</v>
      </c>
      <c r="AG21" s="64">
        <f>Mass_1_2!A117</f>
        <v>0</v>
      </c>
      <c r="AH21" s="64">
        <f t="shared" ca="1" si="5"/>
        <v>0</v>
      </c>
      <c r="AI21" s="64">
        <f>Mass_1_3!A117</f>
        <v>0</v>
      </c>
      <c r="AJ21" s="64">
        <f t="shared" ca="1" si="6"/>
        <v>0</v>
      </c>
    </row>
    <row r="22" spans="1:36">
      <c r="B22" s="217" t="s">
        <v>354</v>
      </c>
      <c r="C22" s="220">
        <v>50</v>
      </c>
      <c r="D22" s="64">
        <v>5.0000000000000001E-3</v>
      </c>
      <c r="E22" s="64">
        <v>3.3000000000000002E-2</v>
      </c>
      <c r="F22" s="64">
        <v>0.01</v>
      </c>
      <c r="G22" s="64">
        <v>5.2999999999999999E-2</v>
      </c>
      <c r="H22" s="64">
        <v>-2E-3</v>
      </c>
      <c r="I22" s="64">
        <f t="shared" si="0"/>
        <v>2.8000000000000001E-2</v>
      </c>
      <c r="J22" s="64">
        <f t="shared" si="0"/>
        <v>2.3E-2</v>
      </c>
      <c r="K22" s="64">
        <f t="shared" si="0"/>
        <v>4.2999999999999997E-2</v>
      </c>
      <c r="L22" s="64">
        <f t="shared" si="0"/>
        <v>5.5E-2</v>
      </c>
      <c r="M22" s="218">
        <f t="shared" si="1"/>
        <v>3.7249999999999998E-2</v>
      </c>
      <c r="N22" s="219">
        <f t="shared" si="7"/>
        <v>1.0753148763656781E-2</v>
      </c>
      <c r="P22" s="216" t="e">
        <f ca="1">OFFSET(STD_Data!B$1,MATCH(B22,STD_Data!E:E,0)-1,0)</f>
        <v>#N/A</v>
      </c>
      <c r="Q22" s="64" t="e">
        <f>VLOOKUP($B22,STD_Data!$E:$AC,21+Q$2,FALSE)*1000</f>
        <v>#N/A</v>
      </c>
      <c r="R22" s="64" t="e">
        <f>VLOOKUP($B22,STD_Data!$E:$AC,21+R$2,FALSE)*1000</f>
        <v>#N/A</v>
      </c>
      <c r="S22" s="64" t="e">
        <f>VLOOKUP($B22,STD_Data!$E:$AC,21+S$2,FALSE)*1000</f>
        <v>#N/A</v>
      </c>
      <c r="T22" s="64" t="e">
        <f>VLOOKUP($B22,STD_Data!$E:$AC,21+T$2,FALSE)*1000</f>
        <v>#N/A</v>
      </c>
      <c r="U22" s="64" t="e">
        <f>VLOOKUP($B22,STD_Data!$E:$AC,21+U$2,FALSE)*1000</f>
        <v>#N/A</v>
      </c>
      <c r="V22" s="64" t="str">
        <f t="shared" si="8"/>
        <v/>
      </c>
      <c r="W22" s="64" t="str">
        <f t="shared" si="2"/>
        <v/>
      </c>
      <c r="X22" s="64" t="str">
        <f t="shared" si="2"/>
        <v/>
      </c>
      <c r="Y22" s="64" t="str">
        <f t="shared" si="2"/>
        <v/>
      </c>
      <c r="Z22" s="218" t="e">
        <f t="shared" si="3"/>
        <v>#DIV/0!</v>
      </c>
      <c r="AA22" s="219">
        <f t="shared" si="9"/>
        <v>0</v>
      </c>
      <c r="AC22" s="221">
        <f t="shared" si="10"/>
        <v>1.0753148763656781E-2</v>
      </c>
      <c r="AE22" s="64">
        <f>Mass_1_1!A118</f>
        <v>0</v>
      </c>
      <c r="AF22" s="64">
        <f t="shared" ca="1" si="4"/>
        <v>0</v>
      </c>
      <c r="AG22" s="64">
        <f>Mass_1_2!A118</f>
        <v>0</v>
      </c>
      <c r="AH22" s="64">
        <f t="shared" ca="1" si="5"/>
        <v>0</v>
      </c>
      <c r="AI22" s="64">
        <f>Mass_1_3!A118</f>
        <v>0</v>
      </c>
      <c r="AJ22" s="64">
        <f t="shared" ca="1" si="6"/>
        <v>0</v>
      </c>
    </row>
    <row r="23" spans="1:36">
      <c r="B23" s="217" t="s">
        <v>353</v>
      </c>
      <c r="C23" s="220">
        <v>100</v>
      </c>
      <c r="D23" s="64">
        <v>9.1999999999999998E-2</v>
      </c>
      <c r="E23" s="64">
        <v>8.7999999999999995E-2</v>
      </c>
      <c r="F23" s="64">
        <v>2.5000000000000001E-2</v>
      </c>
      <c r="G23" s="64">
        <v>5.8000000000000003E-2</v>
      </c>
      <c r="H23" s="64">
        <v>-8.0000000000000002E-3</v>
      </c>
      <c r="I23" s="64">
        <f t="shared" si="0"/>
        <v>4.0000000000000036E-3</v>
      </c>
      <c r="J23" s="64">
        <f t="shared" si="0"/>
        <v>6.3E-2</v>
      </c>
      <c r="K23" s="64">
        <f t="shared" si="0"/>
        <v>3.3000000000000002E-2</v>
      </c>
      <c r="L23" s="64">
        <f t="shared" si="0"/>
        <v>6.6000000000000003E-2</v>
      </c>
      <c r="M23" s="218">
        <f t="shared" si="1"/>
        <v>4.1500000000000002E-2</v>
      </c>
      <c r="N23" s="219">
        <f t="shared" si="7"/>
        <v>1.1980018085684736E-2</v>
      </c>
      <c r="P23" s="216" t="e">
        <f ca="1">OFFSET(STD_Data!B$1,MATCH(B23,STD_Data!E:E,0)-1,0)</f>
        <v>#N/A</v>
      </c>
      <c r="Q23" s="64" t="e">
        <f>VLOOKUP($B23,STD_Data!$E:$AC,21+Q$2,FALSE)*1000</f>
        <v>#N/A</v>
      </c>
      <c r="R23" s="64" t="e">
        <f>VLOOKUP($B23,STD_Data!$E:$AC,21+R$2,FALSE)*1000</f>
        <v>#N/A</v>
      </c>
      <c r="S23" s="64" t="e">
        <f>VLOOKUP($B23,STD_Data!$E:$AC,21+S$2,FALSE)*1000</f>
        <v>#N/A</v>
      </c>
      <c r="T23" s="64" t="e">
        <f>VLOOKUP($B23,STD_Data!$E:$AC,21+T$2,FALSE)*1000</f>
        <v>#N/A</v>
      </c>
      <c r="U23" s="64" t="e">
        <f>VLOOKUP($B23,STD_Data!$E:$AC,21+U$2,FALSE)*1000</f>
        <v>#N/A</v>
      </c>
      <c r="V23" s="64" t="str">
        <f t="shared" si="8"/>
        <v/>
      </c>
      <c r="W23" s="64" t="str">
        <f t="shared" si="2"/>
        <v/>
      </c>
      <c r="X23" s="64" t="str">
        <f t="shared" si="2"/>
        <v/>
      </c>
      <c r="Y23" s="64" t="str">
        <f t="shared" si="2"/>
        <v/>
      </c>
      <c r="Z23" s="218" t="e">
        <f t="shared" si="3"/>
        <v>#DIV/0!</v>
      </c>
      <c r="AA23" s="219">
        <f t="shared" si="9"/>
        <v>0</v>
      </c>
      <c r="AC23" s="221">
        <f t="shared" si="10"/>
        <v>1.1980018085684736E-2</v>
      </c>
      <c r="AE23" s="64">
        <f>Mass_1_1!A119</f>
        <v>0</v>
      </c>
      <c r="AF23" s="64">
        <f t="shared" ca="1" si="4"/>
        <v>0</v>
      </c>
      <c r="AG23" s="64">
        <f>Mass_1_2!A119</f>
        <v>0</v>
      </c>
      <c r="AH23" s="64">
        <f t="shared" ca="1" si="5"/>
        <v>0</v>
      </c>
      <c r="AI23" s="64">
        <f>Mass_1_3!A119</f>
        <v>0</v>
      </c>
      <c r="AJ23" s="64">
        <f t="shared" ca="1" si="6"/>
        <v>0</v>
      </c>
    </row>
    <row r="24" spans="1:36">
      <c r="B24" s="217" t="s">
        <v>351</v>
      </c>
      <c r="C24" s="220">
        <v>200</v>
      </c>
      <c r="D24" s="64">
        <v>0.14000000000000001</v>
      </c>
      <c r="E24" s="64">
        <v>0.27</v>
      </c>
      <c r="F24" s="64">
        <v>0.11</v>
      </c>
      <c r="G24" s="64">
        <v>0.13</v>
      </c>
      <c r="H24" s="64">
        <v>0.05</v>
      </c>
      <c r="I24" s="64">
        <f t="shared" si="0"/>
        <v>0.13</v>
      </c>
      <c r="J24" s="64">
        <f t="shared" si="0"/>
        <v>0.16000000000000003</v>
      </c>
      <c r="K24" s="64">
        <f t="shared" si="0"/>
        <v>2.0000000000000004E-2</v>
      </c>
      <c r="L24" s="64">
        <f t="shared" si="0"/>
        <v>0.08</v>
      </c>
      <c r="M24" s="218">
        <f t="shared" si="1"/>
        <v>9.7500000000000017E-2</v>
      </c>
      <c r="N24" s="219">
        <f t="shared" si="7"/>
        <v>2.8145825622994263E-2</v>
      </c>
      <c r="P24" s="216" t="e">
        <f ca="1">OFFSET(STD_Data!B$1,MATCH(B24,STD_Data!E:E,0)-1,0)</f>
        <v>#N/A</v>
      </c>
      <c r="Q24" s="64" t="e">
        <f>VLOOKUP($B24,STD_Data!$E:$AC,21+Q$2,FALSE)*1000</f>
        <v>#N/A</v>
      </c>
      <c r="R24" s="64" t="e">
        <f>VLOOKUP($B24,STD_Data!$E:$AC,21+R$2,FALSE)*1000</f>
        <v>#N/A</v>
      </c>
      <c r="S24" s="64" t="e">
        <f>VLOOKUP($B24,STD_Data!$E:$AC,21+S$2,FALSE)*1000</f>
        <v>#N/A</v>
      </c>
      <c r="T24" s="64" t="e">
        <f>VLOOKUP($B24,STD_Data!$E:$AC,21+T$2,FALSE)*1000</f>
        <v>#N/A</v>
      </c>
      <c r="U24" s="64" t="e">
        <f>VLOOKUP($B24,STD_Data!$E:$AC,21+U$2,FALSE)*1000</f>
        <v>#N/A</v>
      </c>
      <c r="V24" s="64" t="str">
        <f t="shared" si="8"/>
        <v/>
      </c>
      <c r="W24" s="64" t="str">
        <f t="shared" si="2"/>
        <v/>
      </c>
      <c r="X24" s="64" t="str">
        <f t="shared" si="2"/>
        <v/>
      </c>
      <c r="Y24" s="64" t="str">
        <f t="shared" si="2"/>
        <v/>
      </c>
      <c r="Z24" s="218" t="e">
        <f t="shared" si="3"/>
        <v>#DIV/0!</v>
      </c>
      <c r="AA24" s="219">
        <f t="shared" si="9"/>
        <v>0</v>
      </c>
      <c r="AC24" s="221">
        <f t="shared" si="10"/>
        <v>2.8145825622994263E-2</v>
      </c>
      <c r="AE24" s="64">
        <f>Mass_1_1!A120</f>
        <v>0</v>
      </c>
      <c r="AF24" s="64">
        <f t="shared" ca="1" si="4"/>
        <v>0</v>
      </c>
      <c r="AG24" s="64">
        <f>Mass_1_2!A120</f>
        <v>0</v>
      </c>
      <c r="AH24" s="64">
        <f t="shared" ca="1" si="5"/>
        <v>0</v>
      </c>
      <c r="AI24" s="64">
        <f>Mass_1_3!A120</f>
        <v>0</v>
      </c>
      <c r="AJ24" s="64">
        <f t="shared" ca="1" si="6"/>
        <v>0</v>
      </c>
    </row>
    <row r="25" spans="1:36">
      <c r="B25" s="217" t="s">
        <v>352</v>
      </c>
      <c r="C25" s="220">
        <v>200</v>
      </c>
      <c r="D25" s="64">
        <v>0.05</v>
      </c>
      <c r="E25" s="64">
        <v>0.09</v>
      </c>
      <c r="F25" s="64">
        <v>0.05</v>
      </c>
      <c r="G25" s="64">
        <v>0.04</v>
      </c>
      <c r="H25" s="64">
        <v>0.11</v>
      </c>
      <c r="I25" s="64">
        <f t="shared" si="0"/>
        <v>3.9999999999999994E-2</v>
      </c>
      <c r="J25" s="64">
        <f t="shared" si="0"/>
        <v>3.9999999999999994E-2</v>
      </c>
      <c r="K25" s="64">
        <f t="shared" si="0"/>
        <v>1.0000000000000002E-2</v>
      </c>
      <c r="L25" s="64">
        <f t="shared" si="0"/>
        <v>7.0000000000000007E-2</v>
      </c>
      <c r="M25" s="218">
        <f t="shared" si="1"/>
        <v>0.04</v>
      </c>
      <c r="N25" s="219">
        <f t="shared" si="7"/>
        <v>1.1547005383792516E-2</v>
      </c>
      <c r="P25" s="216" t="e">
        <f ca="1">OFFSET(STD_Data!B$1,MATCH(B25,STD_Data!E:E,0)-1,0)</f>
        <v>#N/A</v>
      </c>
      <c r="Q25" s="64" t="e">
        <f>VLOOKUP($B25,STD_Data!$E:$AC,21+Q$2,FALSE)*1000</f>
        <v>#N/A</v>
      </c>
      <c r="R25" s="64" t="e">
        <f>VLOOKUP($B25,STD_Data!$E:$AC,21+R$2,FALSE)*1000</f>
        <v>#N/A</v>
      </c>
      <c r="S25" s="64" t="e">
        <f>VLOOKUP($B25,STD_Data!$E:$AC,21+S$2,FALSE)*1000</f>
        <v>#N/A</v>
      </c>
      <c r="T25" s="64" t="e">
        <f>VLOOKUP($B25,STD_Data!$E:$AC,21+T$2,FALSE)*1000</f>
        <v>#N/A</v>
      </c>
      <c r="U25" s="64" t="e">
        <f>VLOOKUP($B25,STD_Data!$E:$AC,21+U$2,FALSE)*1000</f>
        <v>#N/A</v>
      </c>
      <c r="V25" s="64" t="str">
        <f t="shared" si="8"/>
        <v/>
      </c>
      <c r="W25" s="64" t="str">
        <f t="shared" si="2"/>
        <v/>
      </c>
      <c r="X25" s="64" t="str">
        <f t="shared" si="2"/>
        <v/>
      </c>
      <c r="Y25" s="64" t="str">
        <f t="shared" si="2"/>
        <v/>
      </c>
      <c r="Z25" s="218" t="e">
        <f t="shared" si="3"/>
        <v>#DIV/0!</v>
      </c>
      <c r="AA25" s="219">
        <f t="shared" si="9"/>
        <v>0</v>
      </c>
      <c r="AC25" s="221">
        <f t="shared" si="10"/>
        <v>1.1547005383792516E-2</v>
      </c>
      <c r="AE25" s="64">
        <f>Mass_1_1!A121</f>
        <v>0</v>
      </c>
      <c r="AF25" s="64">
        <f t="shared" ca="1" si="4"/>
        <v>0</v>
      </c>
      <c r="AG25" s="64">
        <f>Mass_1_2!A121</f>
        <v>0</v>
      </c>
      <c r="AH25" s="64">
        <f t="shared" ca="1" si="5"/>
        <v>0</v>
      </c>
      <c r="AI25" s="64">
        <f>Mass_1_3!A121</f>
        <v>0</v>
      </c>
      <c r="AJ25" s="64">
        <f t="shared" ca="1" si="6"/>
        <v>0</v>
      </c>
    </row>
    <row r="26" spans="1:36">
      <c r="B26" s="217" t="s">
        <v>350</v>
      </c>
      <c r="C26" s="220">
        <v>500</v>
      </c>
      <c r="D26" s="64">
        <v>0.36</v>
      </c>
      <c r="E26" s="64">
        <v>0.99</v>
      </c>
      <c r="F26" s="64">
        <v>0.25</v>
      </c>
      <c r="G26" s="64">
        <v>0.23</v>
      </c>
      <c r="H26" s="64">
        <v>0.08</v>
      </c>
      <c r="I26" s="64">
        <f t="shared" si="0"/>
        <v>0.63</v>
      </c>
      <c r="J26" s="64">
        <f t="shared" si="0"/>
        <v>0.74</v>
      </c>
      <c r="K26" s="64">
        <f t="shared" si="0"/>
        <v>1.999999999999999E-2</v>
      </c>
      <c r="L26" s="64">
        <f t="shared" si="0"/>
        <v>0.15000000000000002</v>
      </c>
      <c r="M26" s="218">
        <f t="shared" si="1"/>
        <v>0.38500000000000001</v>
      </c>
      <c r="N26" s="219">
        <f t="shared" si="7"/>
        <v>0.11113992681900296</v>
      </c>
      <c r="P26" s="216" t="e">
        <f ca="1">OFFSET(STD_Data!B$1,MATCH(B26,STD_Data!E:E,0)-1,0)</f>
        <v>#N/A</v>
      </c>
      <c r="Q26" s="64" t="e">
        <f>VLOOKUP($B26,STD_Data!$E:$AC,21+Q$2,FALSE)*1000</f>
        <v>#N/A</v>
      </c>
      <c r="R26" s="64" t="e">
        <f>VLOOKUP($B26,STD_Data!$E:$AC,21+R$2,FALSE)*1000</f>
        <v>#N/A</v>
      </c>
      <c r="S26" s="64" t="e">
        <f>VLOOKUP($B26,STD_Data!$E:$AC,21+S$2,FALSE)*1000</f>
        <v>#N/A</v>
      </c>
      <c r="T26" s="64" t="e">
        <f>VLOOKUP($B26,STD_Data!$E:$AC,21+T$2,FALSE)*1000</f>
        <v>#N/A</v>
      </c>
      <c r="U26" s="64" t="e">
        <f>VLOOKUP($B26,STD_Data!$E:$AC,21+U$2,FALSE)*1000</f>
        <v>#N/A</v>
      </c>
      <c r="V26" s="64" t="str">
        <f t="shared" si="8"/>
        <v/>
      </c>
      <c r="W26" s="64" t="str">
        <f t="shared" si="2"/>
        <v/>
      </c>
      <c r="X26" s="64" t="str">
        <f t="shared" si="2"/>
        <v/>
      </c>
      <c r="Y26" s="64" t="str">
        <f t="shared" si="2"/>
        <v/>
      </c>
      <c r="Z26" s="218" t="e">
        <f t="shared" si="3"/>
        <v>#DIV/0!</v>
      </c>
      <c r="AA26" s="219">
        <f t="shared" si="9"/>
        <v>0</v>
      </c>
      <c r="AC26" s="221">
        <f t="shared" si="10"/>
        <v>0.11113992681900296</v>
      </c>
      <c r="AE26" s="64">
        <f>Mass_1_1!A122</f>
        <v>0</v>
      </c>
      <c r="AF26" s="64">
        <f t="shared" ca="1" si="4"/>
        <v>0</v>
      </c>
      <c r="AG26" s="64">
        <f>Mass_1_2!A122</f>
        <v>0</v>
      </c>
      <c r="AH26" s="64">
        <f t="shared" ca="1" si="5"/>
        <v>0</v>
      </c>
      <c r="AI26" s="64">
        <f>Mass_1_3!A122</f>
        <v>0</v>
      </c>
      <c r="AJ26" s="64">
        <f t="shared" ca="1" si="6"/>
        <v>0</v>
      </c>
    </row>
    <row r="27" spans="1:36">
      <c r="B27" s="217" t="s">
        <v>349</v>
      </c>
      <c r="C27" s="220">
        <v>1000</v>
      </c>
      <c r="D27" s="64">
        <v>0.74</v>
      </c>
      <c r="E27" s="64">
        <v>1.1000000000000001</v>
      </c>
      <c r="F27" s="64">
        <v>0.26</v>
      </c>
      <c r="G27" s="64">
        <v>0.25</v>
      </c>
      <c r="H27" s="64">
        <v>-0.05</v>
      </c>
      <c r="I27" s="64">
        <f t="shared" si="0"/>
        <v>0.3600000000000001</v>
      </c>
      <c r="J27" s="64">
        <f t="shared" si="0"/>
        <v>0.84000000000000008</v>
      </c>
      <c r="K27" s="64">
        <f t="shared" si="0"/>
        <v>1.0000000000000009E-2</v>
      </c>
      <c r="L27" s="64">
        <f t="shared" si="0"/>
        <v>0.3</v>
      </c>
      <c r="M27" s="218">
        <f t="shared" si="1"/>
        <v>0.37750000000000006</v>
      </c>
      <c r="N27" s="219">
        <f t="shared" si="7"/>
        <v>0.10897486330954188</v>
      </c>
      <c r="P27" s="216" t="e">
        <f ca="1">OFFSET(STD_Data!B$1,MATCH(B27,STD_Data!E:E,0)-1,0)</f>
        <v>#N/A</v>
      </c>
      <c r="Q27" s="64" t="e">
        <f>VLOOKUP($B27,STD_Data!$E:$AC,21+Q$2,FALSE)*1000</f>
        <v>#N/A</v>
      </c>
      <c r="R27" s="64" t="e">
        <f>VLOOKUP($B27,STD_Data!$E:$AC,21+R$2,FALSE)*1000</f>
        <v>#N/A</v>
      </c>
      <c r="S27" s="64" t="e">
        <f>VLOOKUP($B27,STD_Data!$E:$AC,21+S$2,FALSE)*1000</f>
        <v>#N/A</v>
      </c>
      <c r="T27" s="64" t="e">
        <f>VLOOKUP($B27,STD_Data!$E:$AC,21+T$2,FALSE)*1000</f>
        <v>#N/A</v>
      </c>
      <c r="U27" s="64" t="e">
        <f>VLOOKUP($B27,STD_Data!$E:$AC,21+U$2,FALSE)*1000</f>
        <v>#N/A</v>
      </c>
      <c r="V27" s="64" t="str">
        <f t="shared" si="8"/>
        <v/>
      </c>
      <c r="W27" s="64" t="str">
        <f t="shared" si="2"/>
        <v/>
      </c>
      <c r="X27" s="64" t="str">
        <f t="shared" si="2"/>
        <v/>
      </c>
      <c r="Y27" s="64" t="str">
        <f t="shared" si="2"/>
        <v/>
      </c>
      <c r="Z27" s="218" t="e">
        <f t="shared" si="3"/>
        <v>#DIV/0!</v>
      </c>
      <c r="AA27" s="219">
        <f t="shared" si="9"/>
        <v>0</v>
      </c>
      <c r="AC27" s="221">
        <f t="shared" si="10"/>
        <v>0.10897486330954188</v>
      </c>
      <c r="AE27" s="64">
        <f>Mass_1_1!A123</f>
        <v>0</v>
      </c>
      <c r="AF27" s="64">
        <f t="shared" ca="1" si="4"/>
        <v>0</v>
      </c>
      <c r="AG27" s="64">
        <f>Mass_1_2!A123</f>
        <v>0</v>
      </c>
      <c r="AH27" s="64">
        <f t="shared" ca="1" si="5"/>
        <v>0</v>
      </c>
      <c r="AI27" s="64">
        <f>Mass_1_3!A123</f>
        <v>0</v>
      </c>
      <c r="AJ27" s="64">
        <f t="shared" ca="1" si="6"/>
        <v>0</v>
      </c>
    </row>
    <row r="28" spans="1:36">
      <c r="B28" s="217" t="s">
        <v>321</v>
      </c>
      <c r="C28" s="220">
        <v>2000</v>
      </c>
      <c r="D28" s="64">
        <v>1.8</v>
      </c>
      <c r="E28" s="64">
        <v>1.3</v>
      </c>
      <c r="F28" s="64">
        <v>1.2</v>
      </c>
      <c r="G28" s="64">
        <v>1.3</v>
      </c>
      <c r="H28" s="64">
        <v>1.6</v>
      </c>
      <c r="I28" s="64">
        <f t="shared" si="0"/>
        <v>0.5</v>
      </c>
      <c r="J28" s="64">
        <f t="shared" si="0"/>
        <v>0.10000000000000009</v>
      </c>
      <c r="K28" s="64">
        <f t="shared" si="0"/>
        <v>0.10000000000000009</v>
      </c>
      <c r="L28" s="64">
        <f t="shared" si="0"/>
        <v>0.30000000000000004</v>
      </c>
      <c r="M28" s="218">
        <f t="shared" si="1"/>
        <v>0.25000000000000006</v>
      </c>
      <c r="N28" s="219">
        <f t="shared" si="7"/>
        <v>7.2168783648703244E-2</v>
      </c>
      <c r="P28" s="216" t="e">
        <f ca="1">OFFSET(STD_Data!B$1,MATCH(B28,STD_Data!E:E,0)-1,0)</f>
        <v>#N/A</v>
      </c>
      <c r="Q28" s="64" t="e">
        <f>VLOOKUP($B28,STD_Data!$E:$AC,21+Q$2,FALSE)*1000</f>
        <v>#N/A</v>
      </c>
      <c r="R28" s="64" t="e">
        <f>VLOOKUP($B28,STD_Data!$E:$AC,21+R$2,FALSE)*1000</f>
        <v>#N/A</v>
      </c>
      <c r="S28" s="64" t="e">
        <f>VLOOKUP($B28,STD_Data!$E:$AC,21+S$2,FALSE)*1000</f>
        <v>#N/A</v>
      </c>
      <c r="T28" s="64" t="e">
        <f>VLOOKUP($B28,STD_Data!$E:$AC,21+T$2,FALSE)*1000</f>
        <v>#N/A</v>
      </c>
      <c r="U28" s="64" t="e">
        <f>VLOOKUP($B28,STD_Data!$E:$AC,21+U$2,FALSE)*1000</f>
        <v>#N/A</v>
      </c>
      <c r="V28" s="64" t="str">
        <f t="shared" si="8"/>
        <v/>
      </c>
      <c r="W28" s="64" t="str">
        <f t="shared" si="2"/>
        <v/>
      </c>
      <c r="X28" s="64" t="str">
        <f t="shared" si="2"/>
        <v/>
      </c>
      <c r="Y28" s="64" t="str">
        <f t="shared" si="2"/>
        <v/>
      </c>
      <c r="Z28" s="218" t="e">
        <f t="shared" si="3"/>
        <v>#DIV/0!</v>
      </c>
      <c r="AA28" s="219">
        <f t="shared" si="9"/>
        <v>0</v>
      </c>
      <c r="AC28" s="221">
        <f t="shared" si="10"/>
        <v>7.2168783648703244E-2</v>
      </c>
      <c r="AE28" s="64">
        <f>Mass_1_1!A124</f>
        <v>0</v>
      </c>
      <c r="AF28" s="64">
        <f t="shared" ca="1" si="4"/>
        <v>0</v>
      </c>
      <c r="AG28" s="64">
        <f>Mass_1_2!A124</f>
        <v>0</v>
      </c>
      <c r="AH28" s="64">
        <f t="shared" ca="1" si="5"/>
        <v>0</v>
      </c>
      <c r="AI28" s="64">
        <f>Mass_1_3!A124</f>
        <v>0</v>
      </c>
      <c r="AJ28" s="64">
        <f t="shared" ca="1" si="6"/>
        <v>0</v>
      </c>
    </row>
    <row r="29" spans="1:36">
      <c r="B29" s="217" t="s">
        <v>348</v>
      </c>
      <c r="C29" s="220">
        <v>2000</v>
      </c>
      <c r="D29" s="64">
        <v>1.9</v>
      </c>
      <c r="E29" s="64">
        <v>2.2999999999999998</v>
      </c>
      <c r="F29" s="64">
        <v>1.6</v>
      </c>
      <c r="G29" s="64">
        <v>1.5</v>
      </c>
      <c r="H29" s="64">
        <v>1.3</v>
      </c>
      <c r="I29" s="64">
        <f t="shared" si="0"/>
        <v>0.39999999999999991</v>
      </c>
      <c r="J29" s="64">
        <f t="shared" si="0"/>
        <v>0.69999999999999973</v>
      </c>
      <c r="K29" s="64">
        <f t="shared" si="0"/>
        <v>0.10000000000000009</v>
      </c>
      <c r="L29" s="64">
        <f t="shared" si="0"/>
        <v>0.19999999999999996</v>
      </c>
      <c r="M29" s="218">
        <f t="shared" si="1"/>
        <v>0.34999999999999992</v>
      </c>
      <c r="N29" s="219">
        <f t="shared" si="7"/>
        <v>0.10103629710818449</v>
      </c>
      <c r="P29" s="216" t="e">
        <f ca="1">OFFSET(STD_Data!B$1,MATCH(B29,STD_Data!E:E,0)-1,0)</f>
        <v>#N/A</v>
      </c>
      <c r="Q29" s="64" t="e">
        <f>VLOOKUP($B29,STD_Data!$E:$AC,21+Q$2,FALSE)*1000</f>
        <v>#N/A</v>
      </c>
      <c r="R29" s="64" t="e">
        <f>VLOOKUP($B29,STD_Data!$E:$AC,21+R$2,FALSE)*1000</f>
        <v>#N/A</v>
      </c>
      <c r="S29" s="64" t="e">
        <f>VLOOKUP($B29,STD_Data!$E:$AC,21+S$2,FALSE)*1000</f>
        <v>#N/A</v>
      </c>
      <c r="T29" s="64" t="e">
        <f>VLOOKUP($B29,STD_Data!$E:$AC,21+T$2,FALSE)*1000</f>
        <v>#N/A</v>
      </c>
      <c r="U29" s="64" t="e">
        <f>VLOOKUP($B29,STD_Data!$E:$AC,21+U$2,FALSE)*1000</f>
        <v>#N/A</v>
      </c>
      <c r="V29" s="64" t="str">
        <f t="shared" si="8"/>
        <v/>
      </c>
      <c r="W29" s="64" t="str">
        <f t="shared" si="2"/>
        <v/>
      </c>
      <c r="X29" s="64" t="str">
        <f t="shared" si="2"/>
        <v/>
      </c>
      <c r="Y29" s="64" t="str">
        <f t="shared" si="2"/>
        <v/>
      </c>
      <c r="Z29" s="218" t="e">
        <f t="shared" si="3"/>
        <v>#DIV/0!</v>
      </c>
      <c r="AA29" s="219">
        <f t="shared" si="9"/>
        <v>0</v>
      </c>
      <c r="AC29" s="221">
        <f t="shared" si="10"/>
        <v>0.10103629710818449</v>
      </c>
      <c r="AE29" s="64">
        <f>Mass_1_1!A125</f>
        <v>0</v>
      </c>
      <c r="AF29" s="64">
        <f t="shared" ca="1" si="4"/>
        <v>0</v>
      </c>
      <c r="AG29" s="64">
        <f>Mass_1_2!A125</f>
        <v>0</v>
      </c>
      <c r="AH29" s="64">
        <f t="shared" ca="1" si="5"/>
        <v>0</v>
      </c>
      <c r="AI29" s="64">
        <f>Mass_1_3!A125</f>
        <v>0</v>
      </c>
      <c r="AJ29" s="64">
        <f t="shared" ca="1" si="6"/>
        <v>0</v>
      </c>
    </row>
    <row r="30" spans="1:36">
      <c r="B30" s="217" t="s">
        <v>347</v>
      </c>
      <c r="C30" s="220">
        <v>5000</v>
      </c>
      <c r="D30" s="64">
        <v>2.8</v>
      </c>
      <c r="E30" s="64">
        <v>2.8</v>
      </c>
      <c r="F30" s="64">
        <v>1.6</v>
      </c>
      <c r="G30" s="64">
        <v>1.5</v>
      </c>
      <c r="H30" s="64">
        <v>0.8</v>
      </c>
      <c r="I30" s="64">
        <f t="shared" si="0"/>
        <v>0</v>
      </c>
      <c r="J30" s="64">
        <f t="shared" si="0"/>
        <v>1.1999999999999997</v>
      </c>
      <c r="K30" s="64">
        <f t="shared" si="0"/>
        <v>0.10000000000000009</v>
      </c>
      <c r="L30" s="64">
        <f t="shared" si="0"/>
        <v>0.7</v>
      </c>
      <c r="M30" s="218">
        <f t="shared" si="1"/>
        <v>0.49999999999999994</v>
      </c>
      <c r="N30" s="219">
        <f t="shared" si="7"/>
        <v>0.14433756729740643</v>
      </c>
      <c r="P30" s="216" t="e">
        <f ca="1">OFFSET(STD_Data!B$1,MATCH(B30,STD_Data!E:E,0)-1,0)</f>
        <v>#N/A</v>
      </c>
      <c r="Q30" s="64" t="e">
        <f>VLOOKUP($B30,STD_Data!$E:$AC,21+Q$2,FALSE)*1000</f>
        <v>#N/A</v>
      </c>
      <c r="R30" s="64" t="e">
        <f>VLOOKUP($B30,STD_Data!$E:$AC,21+R$2,FALSE)*1000</f>
        <v>#N/A</v>
      </c>
      <c r="S30" s="64" t="e">
        <f>VLOOKUP($B30,STD_Data!$E:$AC,21+S$2,FALSE)*1000</f>
        <v>#N/A</v>
      </c>
      <c r="T30" s="64" t="e">
        <f>VLOOKUP($B30,STD_Data!$E:$AC,21+T$2,FALSE)*1000</f>
        <v>#N/A</v>
      </c>
      <c r="U30" s="64" t="e">
        <f>VLOOKUP($B30,STD_Data!$E:$AC,21+U$2,FALSE)*1000</f>
        <v>#N/A</v>
      </c>
      <c r="V30" s="64" t="str">
        <f t="shared" si="8"/>
        <v/>
      </c>
      <c r="W30" s="64" t="str">
        <f t="shared" si="2"/>
        <v/>
      </c>
      <c r="X30" s="64" t="str">
        <f t="shared" si="2"/>
        <v/>
      </c>
      <c r="Y30" s="64" t="str">
        <f t="shared" si="2"/>
        <v/>
      </c>
      <c r="Z30" s="218" t="e">
        <f t="shared" si="3"/>
        <v>#DIV/0!</v>
      </c>
      <c r="AA30" s="219">
        <f t="shared" si="9"/>
        <v>0</v>
      </c>
      <c r="AC30" s="221">
        <f t="shared" si="10"/>
        <v>0.14433756729740643</v>
      </c>
      <c r="AE30" s="64">
        <f>Mass_1_1!A126</f>
        <v>0</v>
      </c>
      <c r="AF30" s="64">
        <f t="shared" ca="1" si="4"/>
        <v>0</v>
      </c>
      <c r="AG30" s="64">
        <f>Mass_1_2!A126</f>
        <v>0</v>
      </c>
      <c r="AH30" s="64">
        <f t="shared" ca="1" si="5"/>
        <v>0</v>
      </c>
      <c r="AI30" s="64">
        <f>Mass_1_3!A126</f>
        <v>0</v>
      </c>
      <c r="AJ30" s="64">
        <f t="shared" ca="1" si="6"/>
        <v>0</v>
      </c>
    </row>
    <row r="31" spans="1:36">
      <c r="B31" s="217" t="s">
        <v>346</v>
      </c>
      <c r="C31" s="220">
        <v>10000</v>
      </c>
      <c r="D31" s="64">
        <v>2.6</v>
      </c>
      <c r="E31" s="64">
        <v>3.5</v>
      </c>
      <c r="F31" s="64">
        <v>2.2000000000000002</v>
      </c>
      <c r="G31" s="64">
        <v>-1.9</v>
      </c>
      <c r="H31" s="64">
        <v>-1.4</v>
      </c>
      <c r="I31" s="64">
        <f t="shared" si="0"/>
        <v>0.89999999999999991</v>
      </c>
      <c r="J31" s="64">
        <f t="shared" si="0"/>
        <v>1.2999999999999998</v>
      </c>
      <c r="K31" s="64">
        <f t="shared" si="0"/>
        <v>4.0999999999999996</v>
      </c>
      <c r="L31" s="64">
        <f t="shared" si="0"/>
        <v>0.5</v>
      </c>
      <c r="M31" s="218">
        <f t="shared" si="1"/>
        <v>1.6999999999999997</v>
      </c>
      <c r="N31" s="219">
        <f t="shared" si="7"/>
        <v>0.49074772881118184</v>
      </c>
      <c r="P31" s="216" t="e">
        <f ca="1">OFFSET(STD_Data!B$1,MATCH(B31,STD_Data!E:E,0)-1,0)</f>
        <v>#N/A</v>
      </c>
      <c r="Q31" s="64" t="e">
        <f>VLOOKUP($B31,STD_Data!$E:$AC,21+Q$2,FALSE)*1000</f>
        <v>#N/A</v>
      </c>
      <c r="R31" s="64" t="e">
        <f>VLOOKUP($B31,STD_Data!$E:$AC,21+R$2,FALSE)*1000</f>
        <v>#N/A</v>
      </c>
      <c r="S31" s="64" t="e">
        <f>VLOOKUP($B31,STD_Data!$E:$AC,21+S$2,FALSE)*1000</f>
        <v>#N/A</v>
      </c>
      <c r="T31" s="64" t="e">
        <f>VLOOKUP($B31,STD_Data!$E:$AC,21+T$2,FALSE)*1000</f>
        <v>#N/A</v>
      </c>
      <c r="U31" s="64" t="e">
        <f>VLOOKUP($B31,STD_Data!$E:$AC,21+U$2,FALSE)*1000</f>
        <v>#N/A</v>
      </c>
      <c r="V31" s="64" t="str">
        <f t="shared" si="8"/>
        <v/>
      </c>
      <c r="W31" s="64" t="str">
        <f t="shared" si="2"/>
        <v/>
      </c>
      <c r="X31" s="64" t="str">
        <f t="shared" si="2"/>
        <v/>
      </c>
      <c r="Y31" s="64" t="str">
        <f t="shared" si="2"/>
        <v/>
      </c>
      <c r="Z31" s="218" t="e">
        <f t="shared" si="3"/>
        <v>#DIV/0!</v>
      </c>
      <c r="AA31" s="219">
        <f t="shared" si="9"/>
        <v>0</v>
      </c>
      <c r="AC31" s="221">
        <f t="shared" si="10"/>
        <v>0.49074772881118184</v>
      </c>
      <c r="AE31" s="64">
        <f>Mass_1_1!A127</f>
        <v>0</v>
      </c>
      <c r="AF31" s="64">
        <f t="shared" ca="1" si="4"/>
        <v>0</v>
      </c>
      <c r="AG31" s="64">
        <f>Mass_1_2!A127</f>
        <v>0</v>
      </c>
      <c r="AH31" s="64">
        <f t="shared" ca="1" si="5"/>
        <v>0</v>
      </c>
      <c r="AI31" s="64">
        <f>Mass_1_3!A127</f>
        <v>0</v>
      </c>
      <c r="AJ31" s="64">
        <f t="shared" ca="1" si="6"/>
        <v>0</v>
      </c>
    </row>
    <row r="32" spans="1:36">
      <c r="A32" s="216">
        <v>239718</v>
      </c>
      <c r="B32" s="217" t="s">
        <v>345</v>
      </c>
      <c r="C32" s="220">
        <v>20000</v>
      </c>
      <c r="D32" s="64">
        <v>17</v>
      </c>
      <c r="E32" s="64">
        <v>16</v>
      </c>
      <c r="F32" s="64">
        <v>16</v>
      </c>
      <c r="G32" s="64">
        <v>15</v>
      </c>
      <c r="H32" s="64">
        <v>16</v>
      </c>
      <c r="I32" s="64">
        <f t="shared" si="0"/>
        <v>1</v>
      </c>
      <c r="J32" s="64">
        <f t="shared" si="0"/>
        <v>0</v>
      </c>
      <c r="K32" s="64">
        <f t="shared" si="0"/>
        <v>1</v>
      </c>
      <c r="L32" s="64">
        <f t="shared" si="0"/>
        <v>1</v>
      </c>
      <c r="M32" s="218">
        <f t="shared" si="1"/>
        <v>0.75</v>
      </c>
      <c r="N32" s="219">
        <f t="shared" si="7"/>
        <v>0.21650635094610968</v>
      </c>
      <c r="P32" s="216" t="e">
        <f ca="1">OFFSET(STD_Data!B$1,MATCH(B32,STD_Data!E:E,0)-1,0)</f>
        <v>#N/A</v>
      </c>
      <c r="Q32" s="64" t="e">
        <f>VLOOKUP($B32,STD_Data!$E:$AC,21+Q$2,FALSE)*1000</f>
        <v>#N/A</v>
      </c>
      <c r="R32" s="64" t="e">
        <f>VLOOKUP($B32,STD_Data!$E:$AC,21+R$2,FALSE)*1000</f>
        <v>#N/A</v>
      </c>
      <c r="S32" s="64" t="e">
        <f>VLOOKUP($B32,STD_Data!$E:$AC,21+S$2,FALSE)*1000</f>
        <v>#N/A</v>
      </c>
      <c r="T32" s="64" t="e">
        <f>VLOOKUP($B32,STD_Data!$E:$AC,21+T$2,FALSE)*1000</f>
        <v>#N/A</v>
      </c>
      <c r="U32" s="64" t="e">
        <f>VLOOKUP($B32,STD_Data!$E:$AC,21+U$2,FALSE)*1000</f>
        <v>#N/A</v>
      </c>
      <c r="V32" s="64" t="str">
        <f t="shared" si="8"/>
        <v/>
      </c>
      <c r="W32" s="64" t="str">
        <f t="shared" si="2"/>
        <v/>
      </c>
      <c r="X32" s="64" t="str">
        <f t="shared" si="2"/>
        <v/>
      </c>
      <c r="Y32" s="64" t="str">
        <f t="shared" si="2"/>
        <v/>
      </c>
      <c r="Z32" s="218" t="e">
        <f t="shared" si="3"/>
        <v>#DIV/0!</v>
      </c>
      <c r="AA32" s="219">
        <f t="shared" si="9"/>
        <v>0</v>
      </c>
      <c r="AC32" s="221">
        <f t="shared" si="10"/>
        <v>0.21650635094610968</v>
      </c>
      <c r="AE32" s="64">
        <f>Mass_1_1!A128</f>
        <v>0</v>
      </c>
      <c r="AF32" s="64">
        <f t="shared" ca="1" si="4"/>
        <v>0</v>
      </c>
      <c r="AG32" s="64">
        <f>Mass_1_2!A128</f>
        <v>0</v>
      </c>
      <c r="AH32" s="64">
        <f t="shared" ca="1" si="5"/>
        <v>0</v>
      </c>
      <c r="AI32" s="64">
        <f>Mass_1_3!A128</f>
        <v>0</v>
      </c>
      <c r="AJ32" s="64">
        <f t="shared" ca="1" si="6"/>
        <v>0</v>
      </c>
    </row>
    <row r="33" spans="1:29">
      <c r="A33" s="216">
        <v>76525</v>
      </c>
      <c r="B33" s="217" t="s">
        <v>360</v>
      </c>
      <c r="C33" s="220">
        <v>20000</v>
      </c>
      <c r="D33" s="64">
        <v>80</v>
      </c>
      <c r="E33" s="64">
        <v>-121</v>
      </c>
      <c r="F33" s="64">
        <v>-149</v>
      </c>
      <c r="G33" s="64">
        <v>360</v>
      </c>
      <c r="H33" s="64">
        <v>-130</v>
      </c>
      <c r="I33" s="64">
        <f t="shared" si="0"/>
        <v>201</v>
      </c>
      <c r="J33" s="64">
        <f t="shared" si="0"/>
        <v>28</v>
      </c>
      <c r="K33" s="64">
        <f t="shared" si="0"/>
        <v>509</v>
      </c>
      <c r="L33" s="64">
        <f t="shared" si="0"/>
        <v>490</v>
      </c>
      <c r="M33" s="218">
        <f t="shared" si="1"/>
        <v>307</v>
      </c>
      <c r="N33" s="219">
        <f t="shared" si="7"/>
        <v>88.623266320607556</v>
      </c>
      <c r="P33" s="216" t="e">
        <f ca="1">OFFSET(STD_Data!B$1,MATCH(B33,STD_Data!E:E,0)-1,0)</f>
        <v>#N/A</v>
      </c>
      <c r="Q33" s="64" t="e">
        <f>VLOOKUP($B33,STD_Data!$E:$AC,21+Q$2,FALSE)*1000</f>
        <v>#N/A</v>
      </c>
      <c r="R33" s="64" t="e">
        <f>VLOOKUP($B33,STD_Data!$E:$AC,21+R$2,FALSE)*1000</f>
        <v>#N/A</v>
      </c>
      <c r="S33" s="64" t="e">
        <f>VLOOKUP($B33,STD_Data!$E:$AC,21+S$2,FALSE)*1000</f>
        <v>#N/A</v>
      </c>
      <c r="T33" s="64" t="e">
        <f>VLOOKUP($B33,STD_Data!$E:$AC,21+T$2,FALSE)*1000</f>
        <v>#N/A</v>
      </c>
      <c r="U33" s="64" t="e">
        <f>VLOOKUP($B33,STD_Data!$E:$AC,21+U$2,FALSE)*1000</f>
        <v>#N/A</v>
      </c>
      <c r="V33" s="64" t="str">
        <f t="shared" si="8"/>
        <v/>
      </c>
      <c r="W33" s="64" t="str">
        <f t="shared" si="2"/>
        <v/>
      </c>
      <c r="X33" s="64" t="str">
        <f t="shared" si="2"/>
        <v/>
      </c>
      <c r="Y33" s="64" t="str">
        <f t="shared" si="2"/>
        <v/>
      </c>
      <c r="Z33" s="218" t="e">
        <f t="shared" si="3"/>
        <v>#DIV/0!</v>
      </c>
      <c r="AA33" s="219">
        <f t="shared" si="9"/>
        <v>0</v>
      </c>
      <c r="AC33" s="221">
        <f t="shared" si="10"/>
        <v>88.623266320607556</v>
      </c>
    </row>
    <row r="34" spans="1:29">
      <c r="B34" s="217" t="s">
        <v>361</v>
      </c>
      <c r="C34" s="220">
        <v>20000</v>
      </c>
      <c r="D34" s="64">
        <v>62</v>
      </c>
      <c r="E34" s="64">
        <v>-393</v>
      </c>
      <c r="F34" s="64">
        <v>-387</v>
      </c>
      <c r="G34" s="64">
        <v>-650</v>
      </c>
      <c r="H34" s="64">
        <v>-270</v>
      </c>
      <c r="I34" s="64">
        <f t="shared" si="0"/>
        <v>455</v>
      </c>
      <c r="J34" s="64">
        <f t="shared" si="0"/>
        <v>6</v>
      </c>
      <c r="K34" s="64">
        <f t="shared" si="0"/>
        <v>263</v>
      </c>
      <c r="L34" s="64">
        <f t="shared" si="0"/>
        <v>380</v>
      </c>
      <c r="M34" s="218">
        <f t="shared" si="1"/>
        <v>276</v>
      </c>
      <c r="N34" s="219">
        <f t="shared" si="7"/>
        <v>79.674337148168362</v>
      </c>
      <c r="P34" s="216" t="e">
        <f ca="1">OFFSET(STD_Data!B$1,MATCH(B34,STD_Data!E:E,0)-1,0)</f>
        <v>#N/A</v>
      </c>
      <c r="Q34" s="64" t="e">
        <f>VLOOKUP($B34,STD_Data!$E:$AC,21+Q$2,FALSE)*1000</f>
        <v>#N/A</v>
      </c>
      <c r="R34" s="64" t="e">
        <f>VLOOKUP($B34,STD_Data!$E:$AC,21+R$2,FALSE)*1000</f>
        <v>#N/A</v>
      </c>
      <c r="S34" s="64" t="e">
        <f>VLOOKUP($B34,STD_Data!$E:$AC,21+S$2,FALSE)*1000</f>
        <v>#N/A</v>
      </c>
      <c r="T34" s="64" t="e">
        <f>VLOOKUP($B34,STD_Data!$E:$AC,21+T$2,FALSE)*1000</f>
        <v>#N/A</v>
      </c>
      <c r="U34" s="64" t="e">
        <f>VLOOKUP($B34,STD_Data!$E:$AC,21+U$2,FALSE)*1000</f>
        <v>#N/A</v>
      </c>
      <c r="V34" s="64" t="str">
        <f t="shared" si="8"/>
        <v/>
      </c>
      <c r="W34" s="64" t="str">
        <f t="shared" si="2"/>
        <v/>
      </c>
      <c r="X34" s="64" t="str">
        <f t="shared" si="2"/>
        <v/>
      </c>
      <c r="Y34" s="64" t="str">
        <f t="shared" si="2"/>
        <v/>
      </c>
      <c r="Z34" s="218" t="e">
        <f t="shared" si="3"/>
        <v>#DIV/0!</v>
      </c>
      <c r="AA34" s="219">
        <f t="shared" si="9"/>
        <v>0</v>
      </c>
      <c r="AC34" s="221">
        <f t="shared" si="10"/>
        <v>79.674337148168362</v>
      </c>
    </row>
    <row r="35" spans="1:29">
      <c r="B35" s="217" t="s">
        <v>336</v>
      </c>
      <c r="C35" s="220">
        <v>20000</v>
      </c>
      <c r="D35" s="64">
        <v>102</v>
      </c>
      <c r="E35" s="64">
        <v>-912</v>
      </c>
      <c r="F35" s="64">
        <v>53</v>
      </c>
      <c r="G35" s="64">
        <v>-960</v>
      </c>
      <c r="H35" s="64">
        <v>-430</v>
      </c>
      <c r="I35" s="64">
        <f t="shared" si="0"/>
        <v>1014</v>
      </c>
      <c r="J35" s="64">
        <f t="shared" si="0"/>
        <v>965</v>
      </c>
      <c r="K35" s="64">
        <f t="shared" si="0"/>
        <v>1013</v>
      </c>
      <c r="L35" s="64">
        <f t="shared" si="0"/>
        <v>530</v>
      </c>
      <c r="M35" s="218">
        <f t="shared" si="1"/>
        <v>880.5</v>
      </c>
      <c r="N35" s="219">
        <f t="shared" si="7"/>
        <v>254.17845601073276</v>
      </c>
      <c r="P35" s="216" t="e">
        <f ca="1">OFFSET(STD_Data!B$1,MATCH(B35,STD_Data!E:E,0)-1,0)</f>
        <v>#N/A</v>
      </c>
      <c r="Q35" s="64" t="e">
        <f>VLOOKUP($B35,STD_Data!$E:$AC,21+Q$2,FALSE)*1000</f>
        <v>#N/A</v>
      </c>
      <c r="R35" s="64" t="e">
        <f>VLOOKUP($B35,STD_Data!$E:$AC,21+R$2,FALSE)*1000</f>
        <v>#N/A</v>
      </c>
      <c r="S35" s="64" t="e">
        <f>VLOOKUP($B35,STD_Data!$E:$AC,21+S$2,FALSE)*1000</f>
        <v>#N/A</v>
      </c>
      <c r="T35" s="64" t="e">
        <f>VLOOKUP($B35,STD_Data!$E:$AC,21+T$2,FALSE)*1000</f>
        <v>#N/A</v>
      </c>
      <c r="U35" s="64" t="e">
        <f>VLOOKUP($B35,STD_Data!$E:$AC,21+U$2,FALSE)*1000</f>
        <v>#N/A</v>
      </c>
      <c r="V35" s="64" t="str">
        <f t="shared" si="8"/>
        <v/>
      </c>
      <c r="W35" s="64" t="str">
        <f t="shared" si="2"/>
        <v/>
      </c>
      <c r="X35" s="64" t="str">
        <f t="shared" si="2"/>
        <v/>
      </c>
      <c r="Y35" s="64" t="str">
        <f t="shared" si="2"/>
        <v/>
      </c>
      <c r="Z35" s="218" t="e">
        <f t="shared" si="3"/>
        <v>#DIV/0!</v>
      </c>
      <c r="AA35" s="219">
        <f t="shared" si="9"/>
        <v>0</v>
      </c>
      <c r="AC35" s="221">
        <f t="shared" si="10"/>
        <v>254.17845601073276</v>
      </c>
    </row>
    <row r="36" spans="1:29">
      <c r="B36" s="217" t="s">
        <v>337</v>
      </c>
      <c r="C36" s="220">
        <v>20000</v>
      </c>
      <c r="D36" s="64">
        <v>-211</v>
      </c>
      <c r="E36" s="64">
        <v>-465</v>
      </c>
      <c r="F36" s="64">
        <v>-477</v>
      </c>
      <c r="G36" s="64">
        <v>-820</v>
      </c>
      <c r="H36" s="64">
        <v>-400</v>
      </c>
      <c r="I36" s="64">
        <f t="shared" si="0"/>
        <v>254</v>
      </c>
      <c r="J36" s="64">
        <f t="shared" si="0"/>
        <v>12</v>
      </c>
      <c r="K36" s="64">
        <f t="shared" si="0"/>
        <v>343</v>
      </c>
      <c r="L36" s="64">
        <f t="shared" si="0"/>
        <v>420</v>
      </c>
      <c r="M36" s="218">
        <f t="shared" si="1"/>
        <v>257.25</v>
      </c>
      <c r="N36" s="219">
        <f t="shared" si="7"/>
        <v>74.261678374515611</v>
      </c>
      <c r="P36" s="216" t="e">
        <f ca="1">OFFSET(STD_Data!B$1,MATCH(B36,STD_Data!E:E,0)-1,0)</f>
        <v>#N/A</v>
      </c>
      <c r="Q36" s="64" t="e">
        <f>VLOOKUP($B36,STD_Data!$E:$AC,21+Q$2,FALSE)*1000</f>
        <v>#N/A</v>
      </c>
      <c r="R36" s="64" t="e">
        <f>VLOOKUP($B36,STD_Data!$E:$AC,21+R$2,FALSE)*1000</f>
        <v>#N/A</v>
      </c>
      <c r="S36" s="64" t="e">
        <f>VLOOKUP($B36,STD_Data!$E:$AC,21+S$2,FALSE)*1000</f>
        <v>#N/A</v>
      </c>
      <c r="T36" s="64" t="e">
        <f>VLOOKUP($B36,STD_Data!$E:$AC,21+T$2,FALSE)*1000</f>
        <v>#N/A</v>
      </c>
      <c r="U36" s="64" t="e">
        <f>VLOOKUP($B36,STD_Data!$E:$AC,21+U$2,FALSE)*1000</f>
        <v>#N/A</v>
      </c>
      <c r="V36" s="64" t="str">
        <f t="shared" si="8"/>
        <v/>
      </c>
      <c r="W36" s="64" t="str">
        <f t="shared" si="2"/>
        <v/>
      </c>
      <c r="X36" s="64" t="str">
        <f t="shared" si="2"/>
        <v/>
      </c>
      <c r="Y36" s="64" t="str">
        <f t="shared" si="2"/>
        <v/>
      </c>
      <c r="Z36" s="218" t="e">
        <f t="shared" si="3"/>
        <v>#DIV/0!</v>
      </c>
      <c r="AA36" s="219">
        <f t="shared" si="9"/>
        <v>0</v>
      </c>
      <c r="AC36" s="221">
        <f t="shared" si="10"/>
        <v>74.261678374515611</v>
      </c>
    </row>
    <row r="37" spans="1:29">
      <c r="B37" s="217" t="s">
        <v>362</v>
      </c>
      <c r="C37" s="220">
        <v>20000</v>
      </c>
      <c r="D37" s="64">
        <v>489</v>
      </c>
      <c r="E37" s="64">
        <v>-407</v>
      </c>
      <c r="F37" s="64">
        <v>376</v>
      </c>
      <c r="G37" s="64">
        <v>210</v>
      </c>
      <c r="H37" s="64">
        <v>20</v>
      </c>
      <c r="I37" s="64">
        <f t="shared" si="0"/>
        <v>896</v>
      </c>
      <c r="J37" s="64">
        <f t="shared" si="0"/>
        <v>783</v>
      </c>
      <c r="K37" s="64">
        <f t="shared" si="0"/>
        <v>166</v>
      </c>
      <c r="L37" s="64">
        <f t="shared" si="0"/>
        <v>190</v>
      </c>
      <c r="M37" s="218">
        <f t="shared" si="1"/>
        <v>508.75</v>
      </c>
      <c r="N37" s="219">
        <f t="shared" si="7"/>
        <v>146.86347472511108</v>
      </c>
      <c r="P37" s="216" t="e">
        <f ca="1">OFFSET(STD_Data!B$1,MATCH(B37,STD_Data!E:E,0)-1,0)</f>
        <v>#N/A</v>
      </c>
      <c r="Q37" s="64" t="e">
        <f>VLOOKUP($B37,STD_Data!$E:$AC,21+Q$2,FALSE)*1000</f>
        <v>#N/A</v>
      </c>
      <c r="R37" s="64" t="e">
        <f>VLOOKUP($B37,STD_Data!$E:$AC,21+R$2,FALSE)*1000</f>
        <v>#N/A</v>
      </c>
      <c r="S37" s="64" t="e">
        <f>VLOOKUP($B37,STD_Data!$E:$AC,21+S$2,FALSE)*1000</f>
        <v>#N/A</v>
      </c>
      <c r="T37" s="64" t="e">
        <f>VLOOKUP($B37,STD_Data!$E:$AC,21+T$2,FALSE)*1000</f>
        <v>#N/A</v>
      </c>
      <c r="U37" s="64" t="e">
        <f>VLOOKUP($B37,STD_Data!$E:$AC,21+U$2,FALSE)*1000</f>
        <v>#N/A</v>
      </c>
      <c r="V37" s="64" t="str">
        <f t="shared" si="8"/>
        <v/>
      </c>
      <c r="W37" s="64" t="str">
        <f t="shared" si="2"/>
        <v/>
      </c>
      <c r="X37" s="64" t="str">
        <f t="shared" si="2"/>
        <v/>
      </c>
      <c r="Y37" s="64" t="str">
        <f t="shared" si="2"/>
        <v/>
      </c>
      <c r="Z37" s="218" t="e">
        <f t="shared" si="3"/>
        <v>#DIV/0!</v>
      </c>
      <c r="AA37" s="219">
        <f t="shared" si="9"/>
        <v>0</v>
      </c>
      <c r="AC37" s="221">
        <f t="shared" si="10"/>
        <v>146.86347472511108</v>
      </c>
    </row>
    <row r="38" spans="1:29">
      <c r="B38" s="217" t="s">
        <v>338</v>
      </c>
      <c r="C38" s="220">
        <v>20000</v>
      </c>
      <c r="D38" s="64">
        <v>-15</v>
      </c>
      <c r="E38" s="64">
        <v>-75</v>
      </c>
      <c r="F38" s="64">
        <v>-519</v>
      </c>
      <c r="G38" s="64">
        <v>440</v>
      </c>
      <c r="H38" s="64">
        <v>20</v>
      </c>
      <c r="I38" s="64">
        <f t="shared" si="0"/>
        <v>60</v>
      </c>
      <c r="J38" s="64">
        <f t="shared" si="0"/>
        <v>444</v>
      </c>
      <c r="K38" s="64">
        <f t="shared" si="0"/>
        <v>959</v>
      </c>
      <c r="L38" s="64">
        <f t="shared" si="0"/>
        <v>420</v>
      </c>
      <c r="M38" s="218">
        <f t="shared" si="1"/>
        <v>470.75</v>
      </c>
      <c r="N38" s="219">
        <f t="shared" si="7"/>
        <v>135.89381961050816</v>
      </c>
      <c r="P38" s="216" t="e">
        <f ca="1">OFFSET(STD_Data!B$1,MATCH(B38,STD_Data!E:E,0)-1,0)</f>
        <v>#N/A</v>
      </c>
      <c r="Q38" s="64" t="e">
        <f>VLOOKUP($B38,STD_Data!$E:$AC,21+Q$2,FALSE)*1000</f>
        <v>#N/A</v>
      </c>
      <c r="R38" s="64" t="e">
        <f>VLOOKUP($B38,STD_Data!$E:$AC,21+R$2,FALSE)*1000</f>
        <v>#N/A</v>
      </c>
      <c r="S38" s="64" t="e">
        <f>VLOOKUP($B38,STD_Data!$E:$AC,21+S$2,FALSE)*1000</f>
        <v>#N/A</v>
      </c>
      <c r="T38" s="64" t="e">
        <f>VLOOKUP($B38,STD_Data!$E:$AC,21+T$2,FALSE)*1000</f>
        <v>#N/A</v>
      </c>
      <c r="U38" s="64" t="e">
        <f>VLOOKUP($B38,STD_Data!$E:$AC,21+U$2,FALSE)*1000</f>
        <v>#N/A</v>
      </c>
      <c r="V38" s="64" t="str">
        <f t="shared" si="8"/>
        <v/>
      </c>
      <c r="W38" s="64" t="str">
        <f t="shared" si="2"/>
        <v/>
      </c>
      <c r="X38" s="64" t="str">
        <f t="shared" si="2"/>
        <v/>
      </c>
      <c r="Y38" s="64" t="str">
        <f t="shared" si="2"/>
        <v/>
      </c>
      <c r="Z38" s="218" t="e">
        <f t="shared" si="3"/>
        <v>#DIV/0!</v>
      </c>
      <c r="AA38" s="219">
        <f t="shared" si="9"/>
        <v>0</v>
      </c>
      <c r="AC38" s="221">
        <f t="shared" si="10"/>
        <v>135.89381961050816</v>
      </c>
    </row>
    <row r="39" spans="1:29">
      <c r="B39" s="217" t="s">
        <v>363</v>
      </c>
      <c r="C39" s="220">
        <v>20000</v>
      </c>
      <c r="D39" s="64">
        <v>186</v>
      </c>
      <c r="E39" s="64">
        <v>-186</v>
      </c>
      <c r="F39" s="64">
        <v>-265</v>
      </c>
      <c r="G39" s="64">
        <v>-490</v>
      </c>
      <c r="H39" s="64">
        <v>-200</v>
      </c>
      <c r="I39" s="64">
        <f t="shared" si="0"/>
        <v>372</v>
      </c>
      <c r="J39" s="64">
        <f t="shared" si="0"/>
        <v>79</v>
      </c>
      <c r="K39" s="64">
        <f t="shared" si="0"/>
        <v>225</v>
      </c>
      <c r="L39" s="64">
        <f t="shared" si="0"/>
        <v>290</v>
      </c>
      <c r="M39" s="218">
        <f t="shared" si="1"/>
        <v>241.5</v>
      </c>
      <c r="N39" s="219">
        <f t="shared" si="7"/>
        <v>69.715045004647308</v>
      </c>
      <c r="P39" s="216" t="e">
        <f ca="1">OFFSET(STD_Data!B$1,MATCH(B39,STD_Data!E:E,0)-1,0)</f>
        <v>#N/A</v>
      </c>
      <c r="Q39" s="64" t="e">
        <f>VLOOKUP($B39,STD_Data!$E:$AC,21+Q$2,FALSE)*1000</f>
        <v>#N/A</v>
      </c>
      <c r="R39" s="64" t="e">
        <f>VLOOKUP($B39,STD_Data!$E:$AC,21+R$2,FALSE)*1000</f>
        <v>#N/A</v>
      </c>
      <c r="S39" s="64" t="e">
        <f>VLOOKUP($B39,STD_Data!$E:$AC,21+S$2,FALSE)*1000</f>
        <v>#N/A</v>
      </c>
      <c r="T39" s="64" t="e">
        <f>VLOOKUP($B39,STD_Data!$E:$AC,21+T$2,FALSE)*1000</f>
        <v>#N/A</v>
      </c>
      <c r="U39" s="64" t="e">
        <f>VLOOKUP($B39,STD_Data!$E:$AC,21+U$2,FALSE)*1000</f>
        <v>#N/A</v>
      </c>
      <c r="V39" s="64" t="str">
        <f t="shared" si="8"/>
        <v/>
      </c>
      <c r="W39" s="64" t="str">
        <f t="shared" si="2"/>
        <v/>
      </c>
      <c r="X39" s="64" t="str">
        <f t="shared" si="2"/>
        <v/>
      </c>
      <c r="Y39" s="64" t="str">
        <f t="shared" si="2"/>
        <v/>
      </c>
      <c r="Z39" s="218" t="e">
        <f t="shared" si="3"/>
        <v>#DIV/0!</v>
      </c>
      <c r="AA39" s="219">
        <f t="shared" si="9"/>
        <v>0</v>
      </c>
      <c r="AC39" s="221">
        <f t="shared" si="10"/>
        <v>69.715045004647308</v>
      </c>
    </row>
    <row r="40" spans="1:29">
      <c r="B40" s="217" t="s">
        <v>364</v>
      </c>
      <c r="C40" s="220">
        <v>20000</v>
      </c>
      <c r="D40" s="64">
        <v>211</v>
      </c>
      <c r="E40" s="64">
        <v>458</v>
      </c>
      <c r="F40" s="64">
        <v>-443</v>
      </c>
      <c r="G40" s="64">
        <v>-890</v>
      </c>
      <c r="H40" s="64">
        <v>-530</v>
      </c>
      <c r="I40" s="64">
        <f t="shared" si="0"/>
        <v>247</v>
      </c>
      <c r="J40" s="64">
        <f t="shared" si="0"/>
        <v>901</v>
      </c>
      <c r="K40" s="64">
        <f t="shared" si="0"/>
        <v>447</v>
      </c>
      <c r="L40" s="64">
        <f t="shared" si="0"/>
        <v>360</v>
      </c>
      <c r="M40" s="218">
        <f t="shared" si="1"/>
        <v>488.75</v>
      </c>
      <c r="N40" s="219">
        <f t="shared" si="7"/>
        <v>141.08997203321479</v>
      </c>
      <c r="P40" s="216" t="e">
        <f ca="1">OFFSET(STD_Data!B$1,MATCH(B40,STD_Data!E:E,0)-1,0)</f>
        <v>#N/A</v>
      </c>
      <c r="Q40" s="64" t="e">
        <f>VLOOKUP($B40,STD_Data!$E:$AC,21+Q$2,FALSE)*1000</f>
        <v>#N/A</v>
      </c>
      <c r="R40" s="64" t="e">
        <f>VLOOKUP($B40,STD_Data!$E:$AC,21+R$2,FALSE)*1000</f>
        <v>#N/A</v>
      </c>
      <c r="S40" s="64" t="e">
        <f>VLOOKUP($B40,STD_Data!$E:$AC,21+S$2,FALSE)*1000</f>
        <v>#N/A</v>
      </c>
      <c r="T40" s="64" t="e">
        <f>VLOOKUP($B40,STD_Data!$E:$AC,21+T$2,FALSE)*1000</f>
        <v>#N/A</v>
      </c>
      <c r="U40" s="64" t="e">
        <f>VLOOKUP($B40,STD_Data!$E:$AC,21+U$2,FALSE)*1000</f>
        <v>#N/A</v>
      </c>
      <c r="V40" s="64" t="str">
        <f t="shared" si="8"/>
        <v/>
      </c>
      <c r="W40" s="64" t="str">
        <f t="shared" si="2"/>
        <v/>
      </c>
      <c r="X40" s="64" t="str">
        <f t="shared" si="2"/>
        <v/>
      </c>
      <c r="Y40" s="64" t="str">
        <f t="shared" si="2"/>
        <v/>
      </c>
      <c r="Z40" s="218" t="e">
        <f t="shared" si="3"/>
        <v>#DIV/0!</v>
      </c>
      <c r="AA40" s="219">
        <f t="shared" si="9"/>
        <v>0</v>
      </c>
      <c r="AC40" s="221">
        <f t="shared" si="10"/>
        <v>141.08997203321479</v>
      </c>
    </row>
    <row r="41" spans="1:29">
      <c r="B41" s="217" t="s">
        <v>365</v>
      </c>
      <c r="C41" s="220">
        <v>20000</v>
      </c>
      <c r="D41" s="64">
        <v>210</v>
      </c>
      <c r="E41" s="64">
        <v>306</v>
      </c>
      <c r="F41" s="64">
        <v>-306</v>
      </c>
      <c r="G41" s="64">
        <v>-760</v>
      </c>
      <c r="H41" s="64">
        <v>-470</v>
      </c>
      <c r="I41" s="64">
        <f t="shared" si="0"/>
        <v>96</v>
      </c>
      <c r="J41" s="64">
        <f t="shared" si="0"/>
        <v>612</v>
      </c>
      <c r="K41" s="64">
        <f t="shared" si="0"/>
        <v>454</v>
      </c>
      <c r="L41" s="64">
        <f t="shared" si="0"/>
        <v>290</v>
      </c>
      <c r="M41" s="218">
        <f t="shared" si="1"/>
        <v>363</v>
      </c>
      <c r="N41" s="219">
        <f t="shared" si="7"/>
        <v>104.78907385791709</v>
      </c>
      <c r="P41" s="216" t="e">
        <f ca="1">OFFSET(STD_Data!B$1,MATCH(B41,STD_Data!E:E,0)-1,0)</f>
        <v>#N/A</v>
      </c>
      <c r="Q41" s="64" t="e">
        <f>VLOOKUP($B41,STD_Data!$E:$AC,21+Q$2,FALSE)*1000</f>
        <v>#N/A</v>
      </c>
      <c r="R41" s="64" t="e">
        <f>VLOOKUP($B41,STD_Data!$E:$AC,21+R$2,FALSE)*1000</f>
        <v>#N/A</v>
      </c>
      <c r="S41" s="64" t="e">
        <f>VLOOKUP($B41,STD_Data!$E:$AC,21+S$2,FALSE)*1000</f>
        <v>#N/A</v>
      </c>
      <c r="T41" s="64" t="e">
        <f>VLOOKUP($B41,STD_Data!$E:$AC,21+T$2,FALSE)*1000</f>
        <v>#N/A</v>
      </c>
      <c r="U41" s="64" t="e">
        <f>VLOOKUP($B41,STD_Data!$E:$AC,21+U$2,FALSE)*1000</f>
        <v>#N/A</v>
      </c>
      <c r="V41" s="64" t="str">
        <f t="shared" si="8"/>
        <v/>
      </c>
      <c r="W41" s="64" t="str">
        <f t="shared" si="2"/>
        <v/>
      </c>
      <c r="X41" s="64" t="str">
        <f t="shared" si="2"/>
        <v/>
      </c>
      <c r="Y41" s="64" t="str">
        <f t="shared" si="2"/>
        <v/>
      </c>
      <c r="Z41" s="218" t="e">
        <f t="shared" si="3"/>
        <v>#DIV/0!</v>
      </c>
      <c r="AA41" s="219">
        <f t="shared" si="9"/>
        <v>0</v>
      </c>
      <c r="AC41" s="221">
        <f t="shared" si="10"/>
        <v>104.78907385791709</v>
      </c>
    </row>
    <row r="42" spans="1:29">
      <c r="B42" s="217" t="s">
        <v>366</v>
      </c>
      <c r="C42" s="220">
        <v>20000</v>
      </c>
      <c r="D42" s="64">
        <v>-173</v>
      </c>
      <c r="E42" s="64">
        <v>470</v>
      </c>
      <c r="F42" s="64">
        <v>-562</v>
      </c>
      <c r="G42" s="64">
        <v>-690</v>
      </c>
      <c r="H42" s="64">
        <v>-390</v>
      </c>
      <c r="I42" s="64">
        <f t="shared" si="0"/>
        <v>643</v>
      </c>
      <c r="J42" s="64">
        <f t="shared" si="0"/>
        <v>1032</v>
      </c>
      <c r="K42" s="64">
        <f t="shared" si="0"/>
        <v>128</v>
      </c>
      <c r="L42" s="64">
        <f t="shared" si="0"/>
        <v>300</v>
      </c>
      <c r="M42" s="218">
        <f t="shared" si="1"/>
        <v>525.75</v>
      </c>
      <c r="N42" s="219">
        <f t="shared" si="7"/>
        <v>151.77095201322288</v>
      </c>
      <c r="P42" s="216" t="e">
        <f ca="1">OFFSET(STD_Data!B$1,MATCH(B42,STD_Data!E:E,0)-1,0)</f>
        <v>#N/A</v>
      </c>
      <c r="Q42" s="64" t="e">
        <f>VLOOKUP($B42,STD_Data!$E:$AC,21+Q$2,FALSE)*1000</f>
        <v>#N/A</v>
      </c>
      <c r="R42" s="64" t="e">
        <f>VLOOKUP($B42,STD_Data!$E:$AC,21+R$2,FALSE)*1000</f>
        <v>#N/A</v>
      </c>
      <c r="S42" s="64" t="e">
        <f>VLOOKUP($B42,STD_Data!$E:$AC,21+S$2,FALSE)*1000</f>
        <v>#N/A</v>
      </c>
      <c r="T42" s="64" t="e">
        <f>VLOOKUP($B42,STD_Data!$E:$AC,21+T$2,FALSE)*1000</f>
        <v>#N/A</v>
      </c>
      <c r="U42" s="64" t="e">
        <f>VLOOKUP($B42,STD_Data!$E:$AC,21+U$2,FALSE)*1000</f>
        <v>#N/A</v>
      </c>
      <c r="V42" s="64" t="str">
        <f t="shared" si="8"/>
        <v/>
      </c>
      <c r="W42" s="64" t="str">
        <f t="shared" si="2"/>
        <v/>
      </c>
      <c r="X42" s="64" t="str">
        <f t="shared" si="2"/>
        <v/>
      </c>
      <c r="Y42" s="64" t="str">
        <f t="shared" si="2"/>
        <v/>
      </c>
      <c r="Z42" s="218" t="e">
        <f t="shared" si="3"/>
        <v>#DIV/0!</v>
      </c>
      <c r="AA42" s="219">
        <f t="shared" si="9"/>
        <v>0</v>
      </c>
      <c r="AC42" s="221">
        <f t="shared" si="10"/>
        <v>151.77095201322288</v>
      </c>
    </row>
    <row r="43" spans="1:29">
      <c r="B43" s="217" t="s">
        <v>367</v>
      </c>
      <c r="C43" s="220">
        <v>20000</v>
      </c>
      <c r="F43" s="64">
        <v>-342</v>
      </c>
      <c r="G43" s="64">
        <v>-60</v>
      </c>
      <c r="H43" s="64">
        <v>-40</v>
      </c>
      <c r="L43" s="64">
        <f>ABS(G43-H43)</f>
        <v>20</v>
      </c>
      <c r="M43" s="218">
        <f t="shared" si="1"/>
        <v>20</v>
      </c>
      <c r="N43" s="219">
        <f t="shared" si="7"/>
        <v>5.7735026918962582</v>
      </c>
      <c r="P43" s="216" t="e">
        <f ca="1">OFFSET(STD_Data!B$1,MATCH(B43,STD_Data!E:E,0)-1,0)</f>
        <v>#N/A</v>
      </c>
      <c r="Q43" s="64" t="e">
        <f>VLOOKUP($B43,STD_Data!$E:$AC,21+Q$2,FALSE)*1000</f>
        <v>#N/A</v>
      </c>
      <c r="R43" s="64" t="e">
        <f>VLOOKUP($B43,STD_Data!$E:$AC,21+R$2,FALSE)*1000</f>
        <v>#N/A</v>
      </c>
      <c r="S43" s="64" t="e">
        <f>VLOOKUP($B43,STD_Data!$E:$AC,21+S$2,FALSE)*1000</f>
        <v>#N/A</v>
      </c>
      <c r="T43" s="64" t="e">
        <f>VLOOKUP($B43,STD_Data!$E:$AC,21+T$2,FALSE)*1000</f>
        <v>#N/A</v>
      </c>
      <c r="U43" s="64" t="e">
        <f>VLOOKUP($B43,STD_Data!$E:$AC,21+U$2,FALSE)*1000</f>
        <v>#N/A</v>
      </c>
      <c r="V43" s="64" t="str">
        <f t="shared" si="8"/>
        <v/>
      </c>
      <c r="W43" s="64" t="str">
        <f t="shared" si="2"/>
        <v/>
      </c>
      <c r="X43" s="64" t="str">
        <f t="shared" si="2"/>
        <v/>
      </c>
      <c r="Y43" s="64" t="str">
        <f t="shared" si="2"/>
        <v/>
      </c>
      <c r="Z43" s="218" t="e">
        <f t="shared" si="3"/>
        <v>#DIV/0!</v>
      </c>
      <c r="AA43" s="219">
        <f t="shared" si="9"/>
        <v>0</v>
      </c>
      <c r="AC43" s="221">
        <f t="shared" si="10"/>
        <v>5.7735026918962582</v>
      </c>
    </row>
    <row r="44" spans="1:29">
      <c r="B44" s="217" t="s">
        <v>368</v>
      </c>
      <c r="C44" s="220">
        <v>20000</v>
      </c>
      <c r="F44" s="64">
        <v>-139</v>
      </c>
      <c r="G44" s="64">
        <v>170</v>
      </c>
      <c r="H44" s="64">
        <v>130</v>
      </c>
      <c r="L44" s="64">
        <f t="shared" ref="L44:L62" si="11">ABS(G44-H44)</f>
        <v>40</v>
      </c>
      <c r="M44" s="218">
        <f t="shared" si="1"/>
        <v>40</v>
      </c>
      <c r="N44" s="219">
        <f t="shared" si="7"/>
        <v>11.547005383792516</v>
      </c>
      <c r="P44" s="216" t="e">
        <f ca="1">OFFSET(STD_Data!B$1,MATCH(B44,STD_Data!E:E,0)-1,0)</f>
        <v>#N/A</v>
      </c>
      <c r="Q44" s="64" t="e">
        <f>VLOOKUP($B44,STD_Data!$E:$AC,21+Q$2,FALSE)*1000</f>
        <v>#N/A</v>
      </c>
      <c r="R44" s="64" t="e">
        <f>VLOOKUP($B44,STD_Data!$E:$AC,21+R$2,FALSE)*1000</f>
        <v>#N/A</v>
      </c>
      <c r="S44" s="64" t="e">
        <f>VLOOKUP($B44,STD_Data!$E:$AC,21+S$2,FALSE)*1000</f>
        <v>#N/A</v>
      </c>
      <c r="T44" s="64" t="e">
        <f>VLOOKUP($B44,STD_Data!$E:$AC,21+T$2,FALSE)*1000</f>
        <v>#N/A</v>
      </c>
      <c r="U44" s="64" t="e">
        <f>VLOOKUP($B44,STD_Data!$E:$AC,21+U$2,FALSE)*1000</f>
        <v>#N/A</v>
      </c>
      <c r="V44" s="64" t="str">
        <f t="shared" si="8"/>
        <v/>
      </c>
      <c r="W44" s="64" t="str">
        <f t="shared" si="2"/>
        <v/>
      </c>
      <c r="X44" s="64" t="str">
        <f t="shared" si="2"/>
        <v/>
      </c>
      <c r="Y44" s="64" t="str">
        <f t="shared" si="2"/>
        <v/>
      </c>
      <c r="Z44" s="218" t="e">
        <f t="shared" si="3"/>
        <v>#DIV/0!</v>
      </c>
      <c r="AA44" s="219">
        <f t="shared" si="9"/>
        <v>0</v>
      </c>
      <c r="AC44" s="221">
        <f t="shared" si="10"/>
        <v>11.547005383792516</v>
      </c>
    </row>
    <row r="45" spans="1:29">
      <c r="B45" s="217" t="s">
        <v>369</v>
      </c>
      <c r="C45" s="220">
        <v>20000</v>
      </c>
      <c r="F45" s="64">
        <v>-53</v>
      </c>
      <c r="G45" s="64">
        <v>180</v>
      </c>
      <c r="H45" s="64">
        <v>190</v>
      </c>
      <c r="L45" s="64">
        <f t="shared" si="11"/>
        <v>10</v>
      </c>
      <c r="M45" s="218">
        <f t="shared" si="1"/>
        <v>10</v>
      </c>
      <c r="N45" s="219">
        <f t="shared" si="7"/>
        <v>2.8867513459481291</v>
      </c>
      <c r="P45" s="216" t="e">
        <f ca="1">OFFSET(STD_Data!B$1,MATCH(B45,STD_Data!E:E,0)-1,0)</f>
        <v>#N/A</v>
      </c>
      <c r="Q45" s="64" t="e">
        <f>VLOOKUP($B45,STD_Data!$E:$AC,21+Q$2,FALSE)*1000</f>
        <v>#N/A</v>
      </c>
      <c r="R45" s="64" t="e">
        <f>VLOOKUP($B45,STD_Data!$E:$AC,21+R$2,FALSE)*1000</f>
        <v>#N/A</v>
      </c>
      <c r="S45" s="64" t="e">
        <f>VLOOKUP($B45,STD_Data!$E:$AC,21+S$2,FALSE)*1000</f>
        <v>#N/A</v>
      </c>
      <c r="T45" s="64" t="e">
        <f>VLOOKUP($B45,STD_Data!$E:$AC,21+T$2,FALSE)*1000</f>
        <v>#N/A</v>
      </c>
      <c r="U45" s="64" t="e">
        <f>VLOOKUP($B45,STD_Data!$E:$AC,21+U$2,FALSE)*1000</f>
        <v>#N/A</v>
      </c>
      <c r="V45" s="64" t="str">
        <f t="shared" si="8"/>
        <v/>
      </c>
      <c r="W45" s="64" t="str">
        <f t="shared" si="2"/>
        <v/>
      </c>
      <c r="X45" s="64" t="str">
        <f t="shared" si="2"/>
        <v/>
      </c>
      <c r="Y45" s="64" t="str">
        <f t="shared" si="2"/>
        <v/>
      </c>
      <c r="Z45" s="218" t="e">
        <f t="shared" si="3"/>
        <v>#DIV/0!</v>
      </c>
      <c r="AA45" s="219">
        <f t="shared" si="9"/>
        <v>0</v>
      </c>
      <c r="AC45" s="221">
        <f t="shared" si="10"/>
        <v>2.8867513459481291</v>
      </c>
    </row>
    <row r="46" spans="1:29">
      <c r="B46" s="217" t="s">
        <v>370</v>
      </c>
      <c r="C46" s="220">
        <v>20000</v>
      </c>
      <c r="F46" s="64">
        <v>301</v>
      </c>
      <c r="G46" s="64">
        <v>530</v>
      </c>
      <c r="H46" s="64">
        <v>70</v>
      </c>
      <c r="L46" s="64">
        <f t="shared" si="11"/>
        <v>460</v>
      </c>
      <c r="M46" s="218">
        <f t="shared" si="1"/>
        <v>460</v>
      </c>
      <c r="N46" s="219">
        <f t="shared" si="7"/>
        <v>132.79056191361394</v>
      </c>
      <c r="P46" s="216" t="e">
        <f ca="1">OFFSET(STD_Data!B$1,MATCH(B46,STD_Data!E:E,0)-1,0)</f>
        <v>#N/A</v>
      </c>
      <c r="Q46" s="64" t="e">
        <f>VLOOKUP($B46,STD_Data!$E:$AC,21+Q$2,FALSE)*1000</f>
        <v>#N/A</v>
      </c>
      <c r="R46" s="64" t="e">
        <f>VLOOKUP($B46,STD_Data!$E:$AC,21+R$2,FALSE)*1000</f>
        <v>#N/A</v>
      </c>
      <c r="S46" s="64" t="e">
        <f>VLOOKUP($B46,STD_Data!$E:$AC,21+S$2,FALSE)*1000</f>
        <v>#N/A</v>
      </c>
      <c r="T46" s="64" t="e">
        <f>VLOOKUP($B46,STD_Data!$E:$AC,21+T$2,FALSE)*1000</f>
        <v>#N/A</v>
      </c>
      <c r="U46" s="64" t="e">
        <f>VLOOKUP($B46,STD_Data!$E:$AC,21+U$2,FALSE)*1000</f>
        <v>#N/A</v>
      </c>
      <c r="V46" s="64" t="str">
        <f t="shared" si="8"/>
        <v/>
      </c>
      <c r="W46" s="64" t="str">
        <f t="shared" si="2"/>
        <v/>
      </c>
      <c r="X46" s="64" t="str">
        <f t="shared" si="2"/>
        <v/>
      </c>
      <c r="Y46" s="64" t="str">
        <f t="shared" si="2"/>
        <v/>
      </c>
      <c r="Z46" s="218" t="e">
        <f t="shared" si="3"/>
        <v>#DIV/0!</v>
      </c>
      <c r="AA46" s="219">
        <f t="shared" si="9"/>
        <v>0</v>
      </c>
      <c r="AC46" s="221">
        <f t="shared" si="10"/>
        <v>132.79056191361394</v>
      </c>
    </row>
    <row r="47" spans="1:29">
      <c r="B47" s="217" t="s">
        <v>371</v>
      </c>
      <c r="C47" s="220">
        <v>20000</v>
      </c>
      <c r="F47" s="64">
        <v>-19</v>
      </c>
      <c r="G47" s="64">
        <v>170</v>
      </c>
      <c r="H47" s="64">
        <v>130</v>
      </c>
      <c r="L47" s="64">
        <f t="shared" si="11"/>
        <v>40</v>
      </c>
      <c r="M47" s="218">
        <f t="shared" si="1"/>
        <v>40</v>
      </c>
      <c r="N47" s="219">
        <f t="shared" si="7"/>
        <v>11.547005383792516</v>
      </c>
      <c r="P47" s="216" t="e">
        <f ca="1">OFFSET(STD_Data!B$1,MATCH(B47,STD_Data!E:E,0)-1,0)</f>
        <v>#N/A</v>
      </c>
      <c r="Q47" s="64" t="e">
        <f>VLOOKUP($B47,STD_Data!$E:$AC,21+Q$2,FALSE)*1000</f>
        <v>#N/A</v>
      </c>
      <c r="R47" s="64" t="e">
        <f>VLOOKUP($B47,STD_Data!$E:$AC,21+R$2,FALSE)*1000</f>
        <v>#N/A</v>
      </c>
      <c r="S47" s="64" t="e">
        <f>VLOOKUP($B47,STD_Data!$E:$AC,21+S$2,FALSE)*1000</f>
        <v>#N/A</v>
      </c>
      <c r="T47" s="64" t="e">
        <f>VLOOKUP($B47,STD_Data!$E:$AC,21+T$2,FALSE)*1000</f>
        <v>#N/A</v>
      </c>
      <c r="U47" s="64" t="e">
        <f>VLOOKUP($B47,STD_Data!$E:$AC,21+U$2,FALSE)*1000</f>
        <v>#N/A</v>
      </c>
      <c r="V47" s="64" t="str">
        <f t="shared" si="8"/>
        <v/>
      </c>
      <c r="W47" s="64" t="str">
        <f t="shared" si="2"/>
        <v/>
      </c>
      <c r="X47" s="64" t="str">
        <f t="shared" si="2"/>
        <v/>
      </c>
      <c r="Y47" s="64" t="str">
        <f t="shared" si="2"/>
        <v/>
      </c>
      <c r="Z47" s="218" t="e">
        <f t="shared" si="3"/>
        <v>#DIV/0!</v>
      </c>
      <c r="AA47" s="219">
        <f t="shared" si="9"/>
        <v>0</v>
      </c>
      <c r="AC47" s="221">
        <f t="shared" si="10"/>
        <v>11.547005383792516</v>
      </c>
    </row>
    <row r="48" spans="1:29">
      <c r="B48" s="217" t="s">
        <v>372</v>
      </c>
      <c r="C48" s="220">
        <v>20000</v>
      </c>
      <c r="F48" s="64">
        <v>-45</v>
      </c>
      <c r="G48" s="64">
        <v>210</v>
      </c>
      <c r="H48" s="64">
        <v>160</v>
      </c>
      <c r="L48" s="64">
        <f t="shared" si="11"/>
        <v>50</v>
      </c>
      <c r="M48" s="218">
        <f t="shared" si="1"/>
        <v>50</v>
      </c>
      <c r="N48" s="219">
        <f t="shared" si="7"/>
        <v>14.433756729740645</v>
      </c>
      <c r="P48" s="216" t="e">
        <f ca="1">OFFSET(STD_Data!B$1,MATCH(B48,STD_Data!E:E,0)-1,0)</f>
        <v>#N/A</v>
      </c>
      <c r="Q48" s="64" t="e">
        <f>VLOOKUP($B48,STD_Data!$E:$AC,21+Q$2,FALSE)*1000</f>
        <v>#N/A</v>
      </c>
      <c r="R48" s="64" t="e">
        <f>VLOOKUP($B48,STD_Data!$E:$AC,21+R$2,FALSE)*1000</f>
        <v>#N/A</v>
      </c>
      <c r="S48" s="64" t="e">
        <f>VLOOKUP($B48,STD_Data!$E:$AC,21+S$2,FALSE)*1000</f>
        <v>#N/A</v>
      </c>
      <c r="T48" s="64" t="e">
        <f>VLOOKUP($B48,STD_Data!$E:$AC,21+T$2,FALSE)*1000</f>
        <v>#N/A</v>
      </c>
      <c r="U48" s="64" t="e">
        <f>VLOOKUP($B48,STD_Data!$E:$AC,21+U$2,FALSE)*1000</f>
        <v>#N/A</v>
      </c>
      <c r="V48" s="64" t="str">
        <f t="shared" si="8"/>
        <v/>
      </c>
      <c r="W48" s="64" t="str">
        <f t="shared" si="2"/>
        <v/>
      </c>
      <c r="X48" s="64" t="str">
        <f t="shared" si="2"/>
        <v/>
      </c>
      <c r="Y48" s="64" t="str">
        <f t="shared" si="2"/>
        <v/>
      </c>
      <c r="Z48" s="218" t="e">
        <f t="shared" si="3"/>
        <v>#DIV/0!</v>
      </c>
      <c r="AA48" s="219">
        <f t="shared" si="9"/>
        <v>0</v>
      </c>
      <c r="AC48" s="221">
        <f t="shared" si="10"/>
        <v>14.433756729740645</v>
      </c>
    </row>
    <row r="49" spans="2:29">
      <c r="B49" s="217" t="s">
        <v>373</v>
      </c>
      <c r="C49" s="220">
        <v>20000</v>
      </c>
      <c r="F49" s="64">
        <v>54</v>
      </c>
      <c r="G49" s="64">
        <v>360</v>
      </c>
      <c r="H49" s="64">
        <v>110</v>
      </c>
      <c r="L49" s="64">
        <f t="shared" si="11"/>
        <v>250</v>
      </c>
      <c r="M49" s="218">
        <f t="shared" si="1"/>
        <v>250</v>
      </c>
      <c r="N49" s="219">
        <f t="shared" si="7"/>
        <v>72.168783648703226</v>
      </c>
      <c r="P49" s="216" t="e">
        <f ca="1">OFFSET(STD_Data!B$1,MATCH(B49,STD_Data!E:E,0)-1,0)</f>
        <v>#N/A</v>
      </c>
      <c r="Q49" s="64" t="e">
        <f>VLOOKUP($B49,STD_Data!$E:$AC,21+Q$2,FALSE)*1000</f>
        <v>#N/A</v>
      </c>
      <c r="R49" s="64" t="e">
        <f>VLOOKUP($B49,STD_Data!$E:$AC,21+R$2,FALSE)*1000</f>
        <v>#N/A</v>
      </c>
      <c r="S49" s="64" t="e">
        <f>VLOOKUP($B49,STD_Data!$E:$AC,21+S$2,FALSE)*1000</f>
        <v>#N/A</v>
      </c>
      <c r="T49" s="64" t="e">
        <f>VLOOKUP($B49,STD_Data!$E:$AC,21+T$2,FALSE)*1000</f>
        <v>#N/A</v>
      </c>
      <c r="U49" s="64" t="e">
        <f>VLOOKUP($B49,STD_Data!$E:$AC,21+U$2,FALSE)*1000</f>
        <v>#N/A</v>
      </c>
      <c r="V49" s="64" t="str">
        <f t="shared" si="8"/>
        <v/>
      </c>
      <c r="W49" s="64" t="str">
        <f t="shared" si="2"/>
        <v/>
      </c>
      <c r="X49" s="64" t="str">
        <f t="shared" si="2"/>
        <v/>
      </c>
      <c r="Y49" s="64" t="str">
        <f t="shared" si="2"/>
        <v/>
      </c>
      <c r="Z49" s="218" t="e">
        <f t="shared" si="3"/>
        <v>#DIV/0!</v>
      </c>
      <c r="AA49" s="219">
        <f t="shared" si="9"/>
        <v>0</v>
      </c>
      <c r="AC49" s="221">
        <f t="shared" si="10"/>
        <v>72.168783648703226</v>
      </c>
    </row>
    <row r="50" spans="2:29">
      <c r="B50" s="217" t="s">
        <v>374</v>
      </c>
      <c r="C50" s="220">
        <v>20000</v>
      </c>
      <c r="F50" s="64">
        <v>-198</v>
      </c>
      <c r="G50" s="64">
        <v>-130</v>
      </c>
      <c r="H50" s="64">
        <v>20</v>
      </c>
      <c r="L50" s="64">
        <f t="shared" si="11"/>
        <v>150</v>
      </c>
      <c r="M50" s="218">
        <f t="shared" si="1"/>
        <v>150</v>
      </c>
      <c r="N50" s="219">
        <f t="shared" si="7"/>
        <v>43.301270189221938</v>
      </c>
      <c r="P50" s="216" t="e">
        <f ca="1">OFFSET(STD_Data!B$1,MATCH(B50,STD_Data!E:E,0)-1,0)</f>
        <v>#N/A</v>
      </c>
      <c r="Q50" s="64" t="e">
        <f>VLOOKUP($B50,STD_Data!$E:$AC,21+Q$2,FALSE)*1000</f>
        <v>#N/A</v>
      </c>
      <c r="R50" s="64" t="e">
        <f>VLOOKUP($B50,STD_Data!$E:$AC,21+R$2,FALSE)*1000</f>
        <v>#N/A</v>
      </c>
      <c r="S50" s="64" t="e">
        <f>VLOOKUP($B50,STD_Data!$E:$AC,21+S$2,FALSE)*1000</f>
        <v>#N/A</v>
      </c>
      <c r="T50" s="64" t="e">
        <f>VLOOKUP($B50,STD_Data!$E:$AC,21+T$2,FALSE)*1000</f>
        <v>#N/A</v>
      </c>
      <c r="U50" s="64" t="e">
        <f>VLOOKUP($B50,STD_Data!$E:$AC,21+U$2,FALSE)*1000</f>
        <v>#N/A</v>
      </c>
      <c r="V50" s="64" t="str">
        <f t="shared" si="8"/>
        <v/>
      </c>
      <c r="W50" s="64" t="str">
        <f t="shared" si="2"/>
        <v/>
      </c>
      <c r="X50" s="64" t="str">
        <f t="shared" si="2"/>
        <v/>
      </c>
      <c r="Y50" s="64" t="str">
        <f t="shared" si="2"/>
        <v/>
      </c>
      <c r="Z50" s="218" t="e">
        <f t="shared" si="3"/>
        <v>#DIV/0!</v>
      </c>
      <c r="AA50" s="219">
        <f t="shared" si="9"/>
        <v>0</v>
      </c>
      <c r="AC50" s="221">
        <f t="shared" si="10"/>
        <v>43.301270189221938</v>
      </c>
    </row>
    <row r="51" spans="2:29">
      <c r="B51" s="217" t="s">
        <v>375</v>
      </c>
      <c r="C51" s="220">
        <v>20000</v>
      </c>
      <c r="F51" s="64">
        <v>-422</v>
      </c>
      <c r="G51" s="64">
        <v>-190</v>
      </c>
      <c r="H51" s="64">
        <v>0</v>
      </c>
      <c r="L51" s="64">
        <f t="shared" si="11"/>
        <v>190</v>
      </c>
      <c r="M51" s="218">
        <f t="shared" si="1"/>
        <v>190</v>
      </c>
      <c r="N51" s="219">
        <f t="shared" si="7"/>
        <v>54.848275573014448</v>
      </c>
      <c r="P51" s="216" t="e">
        <f ca="1">OFFSET(STD_Data!B$1,MATCH(B51,STD_Data!E:E,0)-1,0)</f>
        <v>#N/A</v>
      </c>
      <c r="Q51" s="64" t="e">
        <f>VLOOKUP($B51,STD_Data!$E:$AC,21+Q$2,FALSE)*1000</f>
        <v>#N/A</v>
      </c>
      <c r="R51" s="64" t="e">
        <f>VLOOKUP($B51,STD_Data!$E:$AC,21+R$2,FALSE)*1000</f>
        <v>#N/A</v>
      </c>
      <c r="S51" s="64" t="e">
        <f>VLOOKUP($B51,STD_Data!$E:$AC,21+S$2,FALSE)*1000</f>
        <v>#N/A</v>
      </c>
      <c r="T51" s="64" t="e">
        <f>VLOOKUP($B51,STD_Data!$E:$AC,21+T$2,FALSE)*1000</f>
        <v>#N/A</v>
      </c>
      <c r="U51" s="64" t="e">
        <f>VLOOKUP($B51,STD_Data!$E:$AC,21+U$2,FALSE)*1000</f>
        <v>#N/A</v>
      </c>
      <c r="V51" s="64" t="str">
        <f t="shared" si="8"/>
        <v/>
      </c>
      <c r="W51" s="64" t="str">
        <f t="shared" si="2"/>
        <v/>
      </c>
      <c r="X51" s="64" t="str">
        <f t="shared" si="2"/>
        <v/>
      </c>
      <c r="Y51" s="64" t="str">
        <f t="shared" si="2"/>
        <v/>
      </c>
      <c r="Z51" s="218" t="e">
        <f t="shared" si="3"/>
        <v>#DIV/0!</v>
      </c>
      <c r="AA51" s="219">
        <f t="shared" si="9"/>
        <v>0</v>
      </c>
      <c r="AC51" s="221">
        <f t="shared" si="10"/>
        <v>54.848275573014448</v>
      </c>
    </row>
    <row r="52" spans="2:29">
      <c r="B52" s="217" t="s">
        <v>376</v>
      </c>
      <c r="C52" s="220">
        <v>20000</v>
      </c>
      <c r="F52" s="64">
        <v>-312</v>
      </c>
      <c r="G52" s="64">
        <v>-130</v>
      </c>
      <c r="H52" s="64">
        <v>-110</v>
      </c>
      <c r="L52" s="64">
        <f t="shared" si="11"/>
        <v>20</v>
      </c>
      <c r="M52" s="218">
        <f t="shared" si="1"/>
        <v>20</v>
      </c>
      <c r="N52" s="219">
        <f t="shared" si="7"/>
        <v>5.7735026918962582</v>
      </c>
      <c r="P52" s="216" t="e">
        <f ca="1">OFFSET(STD_Data!B$1,MATCH(B52,STD_Data!E:E,0)-1,0)</f>
        <v>#N/A</v>
      </c>
      <c r="Q52" s="64" t="e">
        <f>VLOOKUP($B52,STD_Data!$E:$AC,21+Q$2,FALSE)*1000</f>
        <v>#N/A</v>
      </c>
      <c r="R52" s="64" t="e">
        <f>VLOOKUP($B52,STD_Data!$E:$AC,21+R$2,FALSE)*1000</f>
        <v>#N/A</v>
      </c>
      <c r="S52" s="64" t="e">
        <f>VLOOKUP($B52,STD_Data!$E:$AC,21+S$2,FALSE)*1000</f>
        <v>#N/A</v>
      </c>
      <c r="T52" s="64" t="e">
        <f>VLOOKUP($B52,STD_Data!$E:$AC,21+T$2,FALSE)*1000</f>
        <v>#N/A</v>
      </c>
      <c r="U52" s="64" t="e">
        <f>VLOOKUP($B52,STD_Data!$E:$AC,21+U$2,FALSE)*1000</f>
        <v>#N/A</v>
      </c>
      <c r="V52" s="64" t="str">
        <f t="shared" si="8"/>
        <v/>
      </c>
      <c r="W52" s="64" t="str">
        <f t="shared" si="2"/>
        <v/>
      </c>
      <c r="X52" s="64" t="str">
        <f t="shared" si="2"/>
        <v/>
      </c>
      <c r="Y52" s="64" t="str">
        <f t="shared" si="2"/>
        <v/>
      </c>
      <c r="Z52" s="218" t="e">
        <f t="shared" si="3"/>
        <v>#DIV/0!</v>
      </c>
      <c r="AA52" s="219">
        <f t="shared" si="9"/>
        <v>0</v>
      </c>
      <c r="AC52" s="221">
        <f t="shared" si="10"/>
        <v>5.7735026918962582</v>
      </c>
    </row>
    <row r="53" spans="2:29">
      <c r="B53" s="217" t="s">
        <v>377</v>
      </c>
      <c r="C53" s="220">
        <v>20000</v>
      </c>
      <c r="F53" s="64">
        <v>-179</v>
      </c>
      <c r="G53" s="64">
        <v>-30</v>
      </c>
      <c r="H53" s="64">
        <v>-30</v>
      </c>
      <c r="L53" s="64">
        <f t="shared" si="11"/>
        <v>0</v>
      </c>
      <c r="M53" s="218">
        <f t="shared" si="1"/>
        <v>0</v>
      </c>
      <c r="N53" s="219">
        <f t="shared" si="7"/>
        <v>0</v>
      </c>
      <c r="P53" s="216" t="e">
        <f ca="1">OFFSET(STD_Data!B$1,MATCH(B53,STD_Data!E:E,0)-1,0)</f>
        <v>#N/A</v>
      </c>
      <c r="Q53" s="64" t="e">
        <f>VLOOKUP($B53,STD_Data!$E:$AC,21+Q$2,FALSE)*1000</f>
        <v>#N/A</v>
      </c>
      <c r="R53" s="64" t="e">
        <f>VLOOKUP($B53,STD_Data!$E:$AC,21+R$2,FALSE)*1000</f>
        <v>#N/A</v>
      </c>
      <c r="S53" s="64" t="e">
        <f>VLOOKUP($B53,STD_Data!$E:$AC,21+S$2,FALSE)*1000</f>
        <v>#N/A</v>
      </c>
      <c r="T53" s="64" t="e">
        <f>VLOOKUP($B53,STD_Data!$E:$AC,21+T$2,FALSE)*1000</f>
        <v>#N/A</v>
      </c>
      <c r="U53" s="64" t="e">
        <f>VLOOKUP($B53,STD_Data!$E:$AC,21+U$2,FALSE)*1000</f>
        <v>#N/A</v>
      </c>
      <c r="V53" s="64" t="str">
        <f t="shared" si="8"/>
        <v/>
      </c>
      <c r="W53" s="64" t="str">
        <f t="shared" si="2"/>
        <v/>
      </c>
      <c r="X53" s="64" t="str">
        <f t="shared" si="2"/>
        <v/>
      </c>
      <c r="Y53" s="64" t="str">
        <f t="shared" si="2"/>
        <v/>
      </c>
      <c r="Z53" s="218" t="e">
        <f t="shared" si="3"/>
        <v>#DIV/0!</v>
      </c>
      <c r="AA53" s="219">
        <f t="shared" si="9"/>
        <v>0</v>
      </c>
      <c r="AC53" s="221">
        <f t="shared" si="10"/>
        <v>0</v>
      </c>
    </row>
    <row r="54" spans="2:29">
      <c r="B54" s="217" t="s">
        <v>378</v>
      </c>
      <c r="C54" s="220">
        <v>20000</v>
      </c>
      <c r="F54" s="64">
        <v>-92</v>
      </c>
      <c r="G54" s="64">
        <v>90</v>
      </c>
      <c r="H54" s="64">
        <v>40</v>
      </c>
      <c r="L54" s="64">
        <f t="shared" si="11"/>
        <v>50</v>
      </c>
      <c r="M54" s="218">
        <f t="shared" si="1"/>
        <v>50</v>
      </c>
      <c r="N54" s="219">
        <f t="shared" si="7"/>
        <v>14.433756729740645</v>
      </c>
      <c r="P54" s="216" t="e">
        <f ca="1">OFFSET(STD_Data!B$1,MATCH(B54,STD_Data!E:E,0)-1,0)</f>
        <v>#N/A</v>
      </c>
      <c r="Q54" s="64" t="e">
        <f>VLOOKUP($B54,STD_Data!$E:$AC,21+Q$2,FALSE)*1000</f>
        <v>#N/A</v>
      </c>
      <c r="R54" s="64" t="e">
        <f>VLOOKUP($B54,STD_Data!$E:$AC,21+R$2,FALSE)*1000</f>
        <v>#N/A</v>
      </c>
      <c r="S54" s="64" t="e">
        <f>VLOOKUP($B54,STD_Data!$E:$AC,21+S$2,FALSE)*1000</f>
        <v>#N/A</v>
      </c>
      <c r="T54" s="64" t="e">
        <f>VLOOKUP($B54,STD_Data!$E:$AC,21+T$2,FALSE)*1000</f>
        <v>#N/A</v>
      </c>
      <c r="U54" s="64" t="e">
        <f>VLOOKUP($B54,STD_Data!$E:$AC,21+U$2,FALSE)*1000</f>
        <v>#N/A</v>
      </c>
      <c r="V54" s="64" t="str">
        <f t="shared" si="8"/>
        <v/>
      </c>
      <c r="W54" s="64" t="str">
        <f t="shared" si="2"/>
        <v/>
      </c>
      <c r="X54" s="64" t="str">
        <f t="shared" si="2"/>
        <v/>
      </c>
      <c r="Y54" s="64" t="str">
        <f t="shared" si="2"/>
        <v/>
      </c>
      <c r="Z54" s="218" t="e">
        <f t="shared" si="3"/>
        <v>#DIV/0!</v>
      </c>
      <c r="AA54" s="219">
        <f t="shared" si="9"/>
        <v>0</v>
      </c>
      <c r="AC54" s="221">
        <f t="shared" si="10"/>
        <v>14.433756729740645</v>
      </c>
    </row>
    <row r="55" spans="2:29">
      <c r="B55" s="217" t="s">
        <v>379</v>
      </c>
      <c r="C55" s="220">
        <v>20000</v>
      </c>
      <c r="F55" s="64">
        <v>-293</v>
      </c>
      <c r="G55" s="64">
        <v>-230</v>
      </c>
      <c r="H55" s="64">
        <v>-190</v>
      </c>
      <c r="L55" s="64">
        <f t="shared" si="11"/>
        <v>40</v>
      </c>
      <c r="M55" s="218">
        <f t="shared" si="1"/>
        <v>40</v>
      </c>
      <c r="N55" s="219">
        <f t="shared" si="7"/>
        <v>11.547005383792516</v>
      </c>
      <c r="P55" s="216" t="e">
        <f ca="1">OFFSET(STD_Data!B$1,MATCH(B55,STD_Data!E:E,0)-1,0)</f>
        <v>#N/A</v>
      </c>
      <c r="Q55" s="64" t="e">
        <f>VLOOKUP($B55,STD_Data!$E:$AC,21+Q$2,FALSE)*1000</f>
        <v>#N/A</v>
      </c>
      <c r="R55" s="64" t="e">
        <f>VLOOKUP($B55,STD_Data!$E:$AC,21+R$2,FALSE)*1000</f>
        <v>#N/A</v>
      </c>
      <c r="S55" s="64" t="e">
        <f>VLOOKUP($B55,STD_Data!$E:$AC,21+S$2,FALSE)*1000</f>
        <v>#N/A</v>
      </c>
      <c r="T55" s="64" t="e">
        <f>VLOOKUP($B55,STD_Data!$E:$AC,21+T$2,FALSE)*1000</f>
        <v>#N/A</v>
      </c>
      <c r="U55" s="64" t="e">
        <f>VLOOKUP($B55,STD_Data!$E:$AC,21+U$2,FALSE)*1000</f>
        <v>#N/A</v>
      </c>
      <c r="V55" s="64" t="str">
        <f t="shared" si="8"/>
        <v/>
      </c>
      <c r="W55" s="64" t="str">
        <f t="shared" si="2"/>
        <v/>
      </c>
      <c r="X55" s="64" t="str">
        <f t="shared" si="2"/>
        <v/>
      </c>
      <c r="Y55" s="64" t="str">
        <f t="shared" si="2"/>
        <v/>
      </c>
      <c r="Z55" s="218" t="e">
        <f t="shared" si="3"/>
        <v>#DIV/0!</v>
      </c>
      <c r="AA55" s="219">
        <f t="shared" si="9"/>
        <v>0</v>
      </c>
      <c r="AC55" s="221">
        <f t="shared" si="10"/>
        <v>11.547005383792516</v>
      </c>
    </row>
    <row r="56" spans="2:29">
      <c r="B56" s="217" t="s">
        <v>380</v>
      </c>
      <c r="C56" s="220">
        <v>20000</v>
      </c>
      <c r="F56" s="64">
        <v>-151</v>
      </c>
      <c r="G56" s="64">
        <v>-60</v>
      </c>
      <c r="H56" s="64">
        <v>-100</v>
      </c>
      <c r="L56" s="64">
        <f t="shared" si="11"/>
        <v>40</v>
      </c>
      <c r="M56" s="218">
        <f t="shared" si="1"/>
        <v>40</v>
      </c>
      <c r="N56" s="219">
        <f t="shared" si="7"/>
        <v>11.547005383792516</v>
      </c>
      <c r="P56" s="216" t="e">
        <f ca="1">OFFSET(STD_Data!B$1,MATCH(B56,STD_Data!E:E,0)-1,0)</f>
        <v>#N/A</v>
      </c>
      <c r="Q56" s="64" t="e">
        <f>VLOOKUP($B56,STD_Data!$E:$AC,21+Q$2,FALSE)*1000</f>
        <v>#N/A</v>
      </c>
      <c r="R56" s="64" t="e">
        <f>VLOOKUP($B56,STD_Data!$E:$AC,21+R$2,FALSE)*1000</f>
        <v>#N/A</v>
      </c>
      <c r="S56" s="64" t="e">
        <f>VLOOKUP($B56,STD_Data!$E:$AC,21+S$2,FALSE)*1000</f>
        <v>#N/A</v>
      </c>
      <c r="T56" s="64" t="e">
        <f>VLOOKUP($B56,STD_Data!$E:$AC,21+T$2,FALSE)*1000</f>
        <v>#N/A</v>
      </c>
      <c r="U56" s="64" t="e">
        <f>VLOOKUP($B56,STD_Data!$E:$AC,21+U$2,FALSE)*1000</f>
        <v>#N/A</v>
      </c>
      <c r="V56" s="64" t="str">
        <f t="shared" si="8"/>
        <v/>
      </c>
      <c r="W56" s="64" t="str">
        <f t="shared" si="2"/>
        <v/>
      </c>
      <c r="X56" s="64" t="str">
        <f t="shared" si="2"/>
        <v/>
      </c>
      <c r="Y56" s="64" t="str">
        <f t="shared" si="2"/>
        <v/>
      </c>
      <c r="Z56" s="218" t="e">
        <f t="shared" si="3"/>
        <v>#DIV/0!</v>
      </c>
      <c r="AA56" s="219">
        <f t="shared" si="9"/>
        <v>0</v>
      </c>
      <c r="AC56" s="221">
        <f t="shared" si="10"/>
        <v>11.547005383792516</v>
      </c>
    </row>
    <row r="57" spans="2:29">
      <c r="B57" s="217" t="s">
        <v>381</v>
      </c>
      <c r="C57" s="220">
        <v>20000</v>
      </c>
      <c r="F57" s="64">
        <v>-188</v>
      </c>
      <c r="G57" s="64">
        <v>130</v>
      </c>
      <c r="H57" s="64">
        <v>50</v>
      </c>
      <c r="L57" s="64">
        <f t="shared" si="11"/>
        <v>80</v>
      </c>
      <c r="M57" s="218">
        <f t="shared" si="1"/>
        <v>80</v>
      </c>
      <c r="N57" s="219">
        <f t="shared" si="7"/>
        <v>23.094010767585033</v>
      </c>
      <c r="P57" s="216" t="e">
        <f ca="1">OFFSET(STD_Data!B$1,MATCH(B57,STD_Data!E:E,0)-1,0)</f>
        <v>#N/A</v>
      </c>
      <c r="Q57" s="64" t="e">
        <f>VLOOKUP($B57,STD_Data!$E:$AC,21+Q$2,FALSE)*1000</f>
        <v>#N/A</v>
      </c>
      <c r="R57" s="64" t="e">
        <f>VLOOKUP($B57,STD_Data!$E:$AC,21+R$2,FALSE)*1000</f>
        <v>#N/A</v>
      </c>
      <c r="S57" s="64" t="e">
        <f>VLOOKUP($B57,STD_Data!$E:$AC,21+S$2,FALSE)*1000</f>
        <v>#N/A</v>
      </c>
      <c r="T57" s="64" t="e">
        <f>VLOOKUP($B57,STD_Data!$E:$AC,21+T$2,FALSE)*1000</f>
        <v>#N/A</v>
      </c>
      <c r="U57" s="64" t="e">
        <f>VLOOKUP($B57,STD_Data!$E:$AC,21+U$2,FALSE)*1000</f>
        <v>#N/A</v>
      </c>
      <c r="V57" s="64" t="str">
        <f t="shared" si="8"/>
        <v/>
      </c>
      <c r="W57" s="64" t="str">
        <f t="shared" si="2"/>
        <v/>
      </c>
      <c r="X57" s="64" t="str">
        <f t="shared" si="2"/>
        <v/>
      </c>
      <c r="Y57" s="64" t="str">
        <f t="shared" si="2"/>
        <v/>
      </c>
      <c r="Z57" s="218" t="e">
        <f t="shared" si="3"/>
        <v>#DIV/0!</v>
      </c>
      <c r="AA57" s="219">
        <f t="shared" si="9"/>
        <v>0</v>
      </c>
      <c r="AC57" s="221">
        <f t="shared" si="10"/>
        <v>23.094010767585033</v>
      </c>
    </row>
    <row r="58" spans="2:29">
      <c r="B58" s="217" t="s">
        <v>382</v>
      </c>
      <c r="C58" s="220">
        <v>20000</v>
      </c>
      <c r="F58" s="64">
        <v>-292</v>
      </c>
      <c r="G58" s="64">
        <v>40</v>
      </c>
      <c r="H58" s="64">
        <v>-40</v>
      </c>
      <c r="L58" s="64">
        <f t="shared" si="11"/>
        <v>80</v>
      </c>
      <c r="M58" s="218">
        <f t="shared" si="1"/>
        <v>80</v>
      </c>
      <c r="N58" s="219">
        <f t="shared" si="7"/>
        <v>23.094010767585033</v>
      </c>
      <c r="P58" s="216" t="e">
        <f ca="1">OFFSET(STD_Data!B$1,MATCH(B58,STD_Data!E:E,0)-1,0)</f>
        <v>#N/A</v>
      </c>
      <c r="Q58" s="64" t="e">
        <f>VLOOKUP($B58,STD_Data!$E:$AC,21+Q$2,FALSE)*1000</f>
        <v>#N/A</v>
      </c>
      <c r="R58" s="64" t="e">
        <f>VLOOKUP($B58,STD_Data!$E:$AC,21+R$2,FALSE)*1000</f>
        <v>#N/A</v>
      </c>
      <c r="S58" s="64" t="e">
        <f>VLOOKUP($B58,STD_Data!$E:$AC,21+S$2,FALSE)*1000</f>
        <v>#N/A</v>
      </c>
      <c r="T58" s="64" t="e">
        <f>VLOOKUP($B58,STD_Data!$E:$AC,21+T$2,FALSE)*1000</f>
        <v>#N/A</v>
      </c>
      <c r="U58" s="64" t="e">
        <f>VLOOKUP($B58,STD_Data!$E:$AC,21+U$2,FALSE)*1000</f>
        <v>#N/A</v>
      </c>
      <c r="V58" s="64" t="str">
        <f t="shared" si="8"/>
        <v/>
      </c>
      <c r="W58" s="64" t="str">
        <f t="shared" si="2"/>
        <v/>
      </c>
      <c r="X58" s="64" t="str">
        <f t="shared" si="2"/>
        <v/>
      </c>
      <c r="Y58" s="64" t="str">
        <f t="shared" si="2"/>
        <v/>
      </c>
      <c r="Z58" s="218" t="e">
        <f t="shared" si="3"/>
        <v>#DIV/0!</v>
      </c>
      <c r="AA58" s="219">
        <f t="shared" si="9"/>
        <v>0</v>
      </c>
      <c r="AC58" s="221">
        <f t="shared" si="10"/>
        <v>23.094010767585033</v>
      </c>
    </row>
    <row r="59" spans="2:29">
      <c r="B59" s="217" t="s">
        <v>383</v>
      </c>
      <c r="C59" s="220">
        <v>20000</v>
      </c>
      <c r="F59" s="64">
        <v>-28</v>
      </c>
      <c r="G59" s="64">
        <v>240</v>
      </c>
      <c r="H59" s="64">
        <v>240</v>
      </c>
      <c r="L59" s="64">
        <f t="shared" si="11"/>
        <v>0</v>
      </c>
      <c r="M59" s="218">
        <f t="shared" si="1"/>
        <v>0</v>
      </c>
      <c r="N59" s="219">
        <f t="shared" si="7"/>
        <v>0</v>
      </c>
      <c r="P59" s="216" t="e">
        <f ca="1">OFFSET(STD_Data!B$1,MATCH(B59,STD_Data!E:E,0)-1,0)</f>
        <v>#N/A</v>
      </c>
      <c r="Q59" s="64" t="e">
        <f>VLOOKUP($B59,STD_Data!$E:$AC,21+Q$2,FALSE)*1000</f>
        <v>#N/A</v>
      </c>
      <c r="R59" s="64" t="e">
        <f>VLOOKUP($B59,STD_Data!$E:$AC,21+R$2,FALSE)*1000</f>
        <v>#N/A</v>
      </c>
      <c r="S59" s="64" t="e">
        <f>VLOOKUP($B59,STD_Data!$E:$AC,21+S$2,FALSE)*1000</f>
        <v>#N/A</v>
      </c>
      <c r="T59" s="64" t="e">
        <f>VLOOKUP($B59,STD_Data!$E:$AC,21+T$2,FALSE)*1000</f>
        <v>#N/A</v>
      </c>
      <c r="U59" s="64" t="e">
        <f>VLOOKUP($B59,STD_Data!$E:$AC,21+U$2,FALSE)*1000</f>
        <v>#N/A</v>
      </c>
      <c r="V59" s="64" t="str">
        <f t="shared" si="8"/>
        <v/>
      </c>
      <c r="W59" s="64" t="str">
        <f t="shared" si="2"/>
        <v/>
      </c>
      <c r="X59" s="64" t="str">
        <f t="shared" si="2"/>
        <v/>
      </c>
      <c r="Y59" s="64" t="str">
        <f t="shared" si="2"/>
        <v/>
      </c>
      <c r="Z59" s="218" t="e">
        <f t="shared" si="3"/>
        <v>#DIV/0!</v>
      </c>
      <c r="AA59" s="219">
        <f t="shared" si="9"/>
        <v>0</v>
      </c>
      <c r="AC59" s="221">
        <f t="shared" si="10"/>
        <v>0</v>
      </c>
    </row>
    <row r="60" spans="2:29">
      <c r="B60" s="217" t="s">
        <v>384</v>
      </c>
      <c r="C60" s="220">
        <v>20000</v>
      </c>
      <c r="F60" s="64">
        <v>-162</v>
      </c>
      <c r="G60" s="64">
        <v>0</v>
      </c>
      <c r="H60" s="64">
        <v>50</v>
      </c>
      <c r="L60" s="64">
        <f t="shared" si="11"/>
        <v>50</v>
      </c>
      <c r="M60" s="218">
        <f t="shared" si="1"/>
        <v>50</v>
      </c>
      <c r="N60" s="219">
        <f t="shared" si="7"/>
        <v>14.433756729740645</v>
      </c>
      <c r="P60" s="216" t="e">
        <f ca="1">OFFSET(STD_Data!B$1,MATCH(B60,STD_Data!E:E,0)-1,0)</f>
        <v>#N/A</v>
      </c>
      <c r="Q60" s="64" t="e">
        <f>VLOOKUP($B60,STD_Data!$E:$AC,21+Q$2,FALSE)*1000</f>
        <v>#N/A</v>
      </c>
      <c r="R60" s="64" t="e">
        <f>VLOOKUP($B60,STD_Data!$E:$AC,21+R$2,FALSE)*1000</f>
        <v>#N/A</v>
      </c>
      <c r="S60" s="64" t="e">
        <f>VLOOKUP($B60,STD_Data!$E:$AC,21+S$2,FALSE)*1000</f>
        <v>#N/A</v>
      </c>
      <c r="T60" s="64" t="e">
        <f>VLOOKUP($B60,STD_Data!$E:$AC,21+T$2,FALSE)*1000</f>
        <v>#N/A</v>
      </c>
      <c r="U60" s="64" t="e">
        <f>VLOOKUP($B60,STD_Data!$E:$AC,21+U$2,FALSE)*1000</f>
        <v>#N/A</v>
      </c>
      <c r="V60" s="64" t="str">
        <f t="shared" si="8"/>
        <v/>
      </c>
      <c r="W60" s="64" t="str">
        <f t="shared" si="2"/>
        <v/>
      </c>
      <c r="X60" s="64" t="str">
        <f t="shared" si="2"/>
        <v/>
      </c>
      <c r="Y60" s="64" t="str">
        <f t="shared" si="2"/>
        <v/>
      </c>
      <c r="Z60" s="218" t="e">
        <f t="shared" si="3"/>
        <v>#DIV/0!</v>
      </c>
      <c r="AA60" s="219">
        <f t="shared" si="9"/>
        <v>0</v>
      </c>
      <c r="AC60" s="221">
        <f t="shared" si="10"/>
        <v>14.433756729740645</v>
      </c>
    </row>
    <row r="61" spans="2:29">
      <c r="B61" s="217" t="s">
        <v>385</v>
      </c>
      <c r="C61" s="220">
        <v>20000</v>
      </c>
      <c r="F61" s="64">
        <v>-183</v>
      </c>
      <c r="G61" s="64">
        <v>-30</v>
      </c>
      <c r="H61" s="64">
        <v>-40</v>
      </c>
      <c r="L61" s="64">
        <f t="shared" si="11"/>
        <v>10</v>
      </c>
      <c r="M61" s="218">
        <f t="shared" si="1"/>
        <v>10</v>
      </c>
      <c r="N61" s="219">
        <f t="shared" si="7"/>
        <v>2.8867513459481291</v>
      </c>
      <c r="P61" s="216" t="e">
        <f ca="1">OFFSET(STD_Data!B$1,MATCH(B61,STD_Data!E:E,0)-1,0)</f>
        <v>#N/A</v>
      </c>
      <c r="Q61" s="64" t="e">
        <f>VLOOKUP($B61,STD_Data!$E:$AC,21+Q$2,FALSE)*1000</f>
        <v>#N/A</v>
      </c>
      <c r="R61" s="64" t="e">
        <f>VLOOKUP($B61,STD_Data!$E:$AC,21+R$2,FALSE)*1000</f>
        <v>#N/A</v>
      </c>
      <c r="S61" s="64" t="e">
        <f>VLOOKUP($B61,STD_Data!$E:$AC,21+S$2,FALSE)*1000</f>
        <v>#N/A</v>
      </c>
      <c r="T61" s="64" t="e">
        <f>VLOOKUP($B61,STD_Data!$E:$AC,21+T$2,FALSE)*1000</f>
        <v>#N/A</v>
      </c>
      <c r="U61" s="64" t="e">
        <f>VLOOKUP($B61,STD_Data!$E:$AC,21+U$2,FALSE)*1000</f>
        <v>#N/A</v>
      </c>
      <c r="V61" s="64" t="str">
        <f t="shared" si="8"/>
        <v/>
      </c>
      <c r="W61" s="64" t="str">
        <f t="shared" si="2"/>
        <v/>
      </c>
      <c r="X61" s="64" t="str">
        <f t="shared" si="2"/>
        <v/>
      </c>
      <c r="Y61" s="64" t="str">
        <f t="shared" si="2"/>
        <v/>
      </c>
      <c r="Z61" s="218" t="e">
        <f t="shared" si="3"/>
        <v>#DIV/0!</v>
      </c>
      <c r="AA61" s="219">
        <f t="shared" si="9"/>
        <v>0</v>
      </c>
      <c r="AC61" s="221">
        <f t="shared" si="10"/>
        <v>2.8867513459481291</v>
      </c>
    </row>
    <row r="62" spans="2:29">
      <c r="B62" s="217" t="s">
        <v>386</v>
      </c>
      <c r="C62" s="220">
        <v>20000</v>
      </c>
      <c r="F62" s="64">
        <v>-177</v>
      </c>
      <c r="G62" s="64">
        <v>40</v>
      </c>
      <c r="H62" s="64">
        <v>90</v>
      </c>
      <c r="L62" s="64">
        <f t="shared" si="11"/>
        <v>50</v>
      </c>
      <c r="M62" s="218">
        <f t="shared" si="1"/>
        <v>50</v>
      </c>
      <c r="N62" s="219">
        <f t="shared" si="7"/>
        <v>14.433756729740645</v>
      </c>
      <c r="P62" s="216" t="e">
        <f ca="1">OFFSET(STD_Data!B$1,MATCH(B62,STD_Data!E:E,0)-1,0)</f>
        <v>#N/A</v>
      </c>
      <c r="Q62" s="64" t="e">
        <f>VLOOKUP($B62,STD_Data!$E:$AC,21+Q$2,FALSE)*1000</f>
        <v>#N/A</v>
      </c>
      <c r="R62" s="64" t="e">
        <f>VLOOKUP($B62,STD_Data!$E:$AC,21+R$2,FALSE)*1000</f>
        <v>#N/A</v>
      </c>
      <c r="S62" s="64" t="e">
        <f>VLOOKUP($B62,STD_Data!$E:$AC,21+S$2,FALSE)*1000</f>
        <v>#N/A</v>
      </c>
      <c r="T62" s="64" t="e">
        <f>VLOOKUP($B62,STD_Data!$E:$AC,21+T$2,FALSE)*1000</f>
        <v>#N/A</v>
      </c>
      <c r="U62" s="64" t="e">
        <f>VLOOKUP($B62,STD_Data!$E:$AC,21+U$2,FALSE)*1000</f>
        <v>#N/A</v>
      </c>
      <c r="V62" s="64" t="str">
        <f t="shared" si="8"/>
        <v/>
      </c>
      <c r="W62" s="64" t="str">
        <f t="shared" si="2"/>
        <v/>
      </c>
      <c r="X62" s="64" t="str">
        <f t="shared" si="2"/>
        <v/>
      </c>
      <c r="Y62" s="64" t="str">
        <f t="shared" si="2"/>
        <v/>
      </c>
      <c r="Z62" s="218" t="e">
        <f t="shared" si="3"/>
        <v>#DIV/0!</v>
      </c>
      <c r="AA62" s="219">
        <f t="shared" si="9"/>
        <v>0</v>
      </c>
      <c r="AC62" s="221">
        <f t="shared" si="10"/>
        <v>14.433756729740645</v>
      </c>
    </row>
  </sheetData>
  <mergeCells count="6">
    <mergeCell ref="AC1:AC2"/>
    <mergeCell ref="I2:L2"/>
    <mergeCell ref="AA1:AA2"/>
    <mergeCell ref="V2:Y2"/>
    <mergeCell ref="N1:N2"/>
    <mergeCell ref="Q1:U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44</vt:i4>
      </vt:variant>
    </vt:vector>
  </HeadingPairs>
  <TitlesOfParts>
    <vt:vector size="5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표준분동 불안정성</vt:lpstr>
      <vt:lpstr>Calcu</vt:lpstr>
      <vt:lpstr>Calcu_ADJ</vt:lpstr>
      <vt:lpstr>STD_Data</vt:lpstr>
      <vt:lpstr>Mass_1_1</vt:lpstr>
      <vt:lpstr>Mass_1_2</vt:lpstr>
      <vt:lpstr>Mass_1_3</vt:lpstr>
      <vt:lpstr>'교정결과-E'!B_Tag</vt:lpstr>
      <vt:lpstr>'교정결과-HY'!B_Tag</vt:lpstr>
      <vt:lpstr>B_Tag</vt:lpstr>
      <vt:lpstr>판정결과!B_Tag_2</vt:lpstr>
      <vt:lpstr>부록!B_Tag_3</vt:lpstr>
      <vt:lpstr>Mass_1_1_CMC</vt:lpstr>
      <vt:lpstr>Mass_1_1_Condition</vt:lpstr>
      <vt:lpstr>Mass_1_1_Resolution</vt:lpstr>
      <vt:lpstr>Mass_1_1_Result</vt:lpstr>
      <vt:lpstr>Mass_1_1_Result_ADJ</vt:lpstr>
      <vt:lpstr>Mass_1_1_Result2</vt:lpstr>
      <vt:lpstr>Mass_1_1_Spec</vt:lpstr>
      <vt:lpstr>Mass_1_1_STD1</vt:lpstr>
      <vt:lpstr>Mass_1_1_STD2</vt:lpstr>
      <vt:lpstr>Mass_1_1_STD3</vt:lpstr>
      <vt:lpstr>Mass_1_1_STD4</vt:lpstr>
      <vt:lpstr>Mass_1_2!Mass_1_2_CMC</vt:lpstr>
      <vt:lpstr>Mass_1_2!Mass_1_2_Condition</vt:lpstr>
      <vt:lpstr>Mass_1_2!Mass_1_2_Resolution</vt:lpstr>
      <vt:lpstr>Mass_1_2!Mass_1_2_Result</vt:lpstr>
      <vt:lpstr>Mass_1_2_Result_ADJ</vt:lpstr>
      <vt:lpstr>Mass_1_2!Mass_1_2_Result2</vt:lpstr>
      <vt:lpstr>Mass_1_2!Mass_1_2_Spec</vt:lpstr>
      <vt:lpstr>Mass_1_2!Mass_1_2_STD1</vt:lpstr>
      <vt:lpstr>Mass_1_2!Mass_1_2_STD2</vt:lpstr>
      <vt:lpstr>Mass_1_2!Mass_1_2_STD3</vt:lpstr>
      <vt:lpstr>Mass_1_2!Mass_1_2_STD4</vt:lpstr>
      <vt:lpstr>Mass_1_3!Mass_1_3_CMC</vt:lpstr>
      <vt:lpstr>Mass_1_3!Mass_1_3_Condition</vt:lpstr>
      <vt:lpstr>Mass_1_3!Mass_1_3_Resolution</vt:lpstr>
      <vt:lpstr>Mass_1_3!Mass_1_3_Result</vt:lpstr>
      <vt:lpstr>Mass_1_3_Result_ADJ</vt:lpstr>
      <vt:lpstr>Mass_1_3!Mass_1_3_Result2</vt:lpstr>
      <vt:lpstr>Mass_1_3!Mass_1_3_Spec</vt:lpstr>
      <vt:lpstr>Mass_1_3!Mass_1_3_STD1</vt:lpstr>
      <vt:lpstr>Mass_1_3!Mass_1_3_STD2</vt:lpstr>
      <vt:lpstr>Mass_1_3!Mass_1_3_STD3</vt:lpstr>
      <vt:lpstr>Mass_1_3!Mass_1_3_STD4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2021-08-11T00:00:28Z</cp:lastPrinted>
  <dcterms:created xsi:type="dcterms:W3CDTF">2004-11-10T00:11:43Z</dcterms:created>
  <dcterms:modified xsi:type="dcterms:W3CDTF">2021-10-18T04:59:19Z</dcterms:modified>
</cp:coreProperties>
</file>